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enderacz.sharepoint.com/Sdilene dokumenty/02_2_Výběrová řízení 2021-2027/OP TAK/Úspory energie/25067_INGTOP METAL - snížení energetické náročnosti budovy - dodávky/01_Zadávací dokumentace/verze 3/"/>
    </mc:Choice>
  </mc:AlternateContent>
  <xr:revisionPtr revIDLastSave="1" documentId="11_8B574C3341EBC5D5E9FA4CA1EE85EDB19771376E" xr6:coauthVersionLast="47" xr6:coauthVersionMax="47" xr10:uidLastSave="{E015E5D9-5059-4066-BDFF-DA63D91812B9}"/>
  <bookViews>
    <workbookView xWindow="0" yWindow="3204" windowWidth="23040" windowHeight="12060" activeTab="1" xr2:uid="{00000000-000D-0000-FFFF-FFFF00000000}"/>
  </bookViews>
  <sheets>
    <sheet name="Rekapitulace stavby" sheetId="1" r:id="rId1"/>
    <sheet name="06 - Rekonstrukce vytápěn..." sheetId="2" r:id="rId2"/>
    <sheet name="02 - Zařízení č. 01 - Vzd..." sheetId="3" r:id="rId3"/>
    <sheet name="03 - Zařízení č. 02 - Zdr..." sheetId="4" r:id="rId4"/>
    <sheet name="Pokyny pro vyplnění" sheetId="5" r:id="rId5"/>
  </sheets>
  <definedNames>
    <definedName name="_xlnm._FilterDatabase" localSheetId="2" hidden="1">'02 - Zařízení č. 01 - Vzd...'!$C$87:$K$329</definedName>
    <definedName name="_xlnm._FilterDatabase" localSheetId="3" hidden="1">'03 - Zařízení č. 02 - Zdr...'!$C$94:$K$230</definedName>
    <definedName name="_xlnm._FilterDatabase" localSheetId="1" hidden="1">'06 - Rekonstrukce vytápěn...'!$C$86:$K$140</definedName>
    <definedName name="_xlnm.Print_Titles" localSheetId="2">'02 - Zařízení č. 01 - Vzd...'!$87:$87</definedName>
    <definedName name="_xlnm.Print_Titles" localSheetId="3">'03 - Zařízení č. 02 - Zdr...'!$94:$94</definedName>
    <definedName name="_xlnm.Print_Titles" localSheetId="1">'06 - Rekonstrukce vytápěn...'!$86:$86</definedName>
    <definedName name="_xlnm.Print_Titles" localSheetId="0">'Rekapitulace stavby'!$52:$52</definedName>
    <definedName name="_xlnm.Print_Area" localSheetId="2">'02 - Zařízení č. 01 - Vzd...'!$C$4:$J$39,'02 - Zařízení č. 01 - Vzd...'!$C$45:$J$69,'02 - Zařízení č. 01 - Vzd...'!$C$75:$K$329</definedName>
    <definedName name="_xlnm.Print_Area" localSheetId="3">'03 - Zařízení č. 02 - Zdr...'!$C$4:$J$39,'03 - Zařízení č. 02 - Zdr...'!$C$45:$J$76,'03 - Zařízení č. 02 - Zdr...'!$C$82:$K$230</definedName>
    <definedName name="_xlnm.Print_Area" localSheetId="1">'06 - Rekonstrukce vytápěn...'!$C$4:$J$39,'06 - Rekonstrukce vytápěn...'!$C$45:$J$68,'06 - Rekonstrukce vytápěn...'!$C$74:$K$140</definedName>
    <definedName name="_xlnm.Print_Area" localSheetId="4">'Pokyny pro vyplnění'!$B$2:$K$71,'Pokyny pro vyplnění'!$B$74:$K$118,'Pokyny pro vyplnění'!$B$121:$K$161,'Pokyny pro vyplnění'!$B$164:$K$219</definedName>
    <definedName name="_xlnm.Print_Area" localSheetId="0">'Rekapitulace stavby'!$D$4:$AO$36,'Rekapitulace stavby'!$C$42:$AQ$58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4" l="1"/>
  <c r="J36" i="4"/>
  <c r="AY57" i="1"/>
  <c r="J35" i="4"/>
  <c r="AX57" i="1" s="1"/>
  <c r="BI228" i="4"/>
  <c r="BH228" i="4"/>
  <c r="BG228" i="4"/>
  <c r="BF228" i="4"/>
  <c r="T228" i="4"/>
  <c r="T227" i="4"/>
  <c r="R228" i="4"/>
  <c r="R227" i="4"/>
  <c r="P228" i="4"/>
  <c r="P227" i="4"/>
  <c r="BI224" i="4"/>
  <c r="BH224" i="4"/>
  <c r="BG224" i="4"/>
  <c r="BF224" i="4"/>
  <c r="T224" i="4"/>
  <c r="T223" i="4"/>
  <c r="R224" i="4"/>
  <c r="R223" i="4"/>
  <c r="P224" i="4"/>
  <c r="P223" i="4"/>
  <c r="BI219" i="4"/>
  <c r="BH219" i="4"/>
  <c r="BG219" i="4"/>
  <c r="BF219" i="4"/>
  <c r="T219" i="4"/>
  <c r="T218" i="4"/>
  <c r="R219" i="4"/>
  <c r="R218" i="4"/>
  <c r="P219" i="4"/>
  <c r="P218" i="4"/>
  <c r="BI215" i="4"/>
  <c r="BH215" i="4"/>
  <c r="BG215" i="4"/>
  <c r="BF215" i="4"/>
  <c r="T215" i="4"/>
  <c r="R215" i="4"/>
  <c r="P215" i="4"/>
  <c r="BI212" i="4"/>
  <c r="BH212" i="4"/>
  <c r="BG212" i="4"/>
  <c r="BF212" i="4"/>
  <c r="T212" i="4"/>
  <c r="R212" i="4"/>
  <c r="P212" i="4"/>
  <c r="BI207" i="4"/>
  <c r="BH207" i="4"/>
  <c r="BG207" i="4"/>
  <c r="BF207" i="4"/>
  <c r="T207" i="4"/>
  <c r="R207" i="4"/>
  <c r="P207" i="4"/>
  <c r="BI204" i="4"/>
  <c r="BH204" i="4"/>
  <c r="BG204" i="4"/>
  <c r="BF204" i="4"/>
  <c r="T204" i="4"/>
  <c r="R204" i="4"/>
  <c r="P204" i="4"/>
  <c r="BI201" i="4"/>
  <c r="BH201" i="4"/>
  <c r="BG201" i="4"/>
  <c r="BF201" i="4"/>
  <c r="T201" i="4"/>
  <c r="R201" i="4"/>
  <c r="P201" i="4"/>
  <c r="BI198" i="4"/>
  <c r="BH198" i="4"/>
  <c r="BG198" i="4"/>
  <c r="BF198" i="4"/>
  <c r="T198" i="4"/>
  <c r="R198" i="4"/>
  <c r="P198" i="4"/>
  <c r="BI194" i="4"/>
  <c r="BH194" i="4"/>
  <c r="BG194" i="4"/>
  <c r="BF194" i="4"/>
  <c r="T194" i="4"/>
  <c r="R194" i="4"/>
  <c r="P194" i="4"/>
  <c r="BI192" i="4"/>
  <c r="BH192" i="4"/>
  <c r="BG192" i="4"/>
  <c r="BF192" i="4"/>
  <c r="T192" i="4"/>
  <c r="R192" i="4"/>
  <c r="P192" i="4"/>
  <c r="BI187" i="4"/>
  <c r="BH187" i="4"/>
  <c r="BG187" i="4"/>
  <c r="BF187" i="4"/>
  <c r="T187" i="4"/>
  <c r="R187" i="4"/>
  <c r="P187" i="4"/>
  <c r="BI184" i="4"/>
  <c r="BH184" i="4"/>
  <c r="BG184" i="4"/>
  <c r="BF184" i="4"/>
  <c r="T184" i="4"/>
  <c r="R184" i="4"/>
  <c r="P184" i="4"/>
  <c r="BI180" i="4"/>
  <c r="BH180" i="4"/>
  <c r="BG180" i="4"/>
  <c r="BF180" i="4"/>
  <c r="T180" i="4"/>
  <c r="R180" i="4"/>
  <c r="P180" i="4"/>
  <c r="BI176" i="4"/>
  <c r="BH176" i="4"/>
  <c r="BG176" i="4"/>
  <c r="BF176" i="4"/>
  <c r="T176" i="4"/>
  <c r="R176" i="4"/>
  <c r="P176" i="4"/>
  <c r="BI173" i="4"/>
  <c r="BH173" i="4"/>
  <c r="BG173" i="4"/>
  <c r="BF173" i="4"/>
  <c r="T173" i="4"/>
  <c r="R173" i="4"/>
  <c r="P173" i="4"/>
  <c r="BI170" i="4"/>
  <c r="BH170" i="4"/>
  <c r="BG170" i="4"/>
  <c r="BF170" i="4"/>
  <c r="T170" i="4"/>
  <c r="R170" i="4"/>
  <c r="P170" i="4"/>
  <c r="BI167" i="4"/>
  <c r="BH167" i="4"/>
  <c r="BG167" i="4"/>
  <c r="BF167" i="4"/>
  <c r="T167" i="4"/>
  <c r="R167" i="4"/>
  <c r="P167" i="4"/>
  <c r="BI164" i="4"/>
  <c r="BH164" i="4"/>
  <c r="BG164" i="4"/>
  <c r="BF164" i="4"/>
  <c r="T164" i="4"/>
  <c r="R164" i="4"/>
  <c r="P164" i="4"/>
  <c r="BI162" i="4"/>
  <c r="BH162" i="4"/>
  <c r="BG162" i="4"/>
  <c r="BF162" i="4"/>
  <c r="T162" i="4"/>
  <c r="R162" i="4"/>
  <c r="P162" i="4"/>
  <c r="BI158" i="4"/>
  <c r="BH158" i="4"/>
  <c r="BG158" i="4"/>
  <c r="BF158" i="4"/>
  <c r="T158" i="4"/>
  <c r="R158" i="4"/>
  <c r="P158" i="4"/>
  <c r="BI156" i="4"/>
  <c r="BH156" i="4"/>
  <c r="BG156" i="4"/>
  <c r="BF156" i="4"/>
  <c r="T156" i="4"/>
  <c r="R156" i="4"/>
  <c r="P156" i="4"/>
  <c r="BI152" i="4"/>
  <c r="BH152" i="4"/>
  <c r="BG152" i="4"/>
  <c r="BF152" i="4"/>
  <c r="T152" i="4"/>
  <c r="R152" i="4"/>
  <c r="P152" i="4"/>
  <c r="BI148" i="4"/>
  <c r="BH148" i="4"/>
  <c r="BG148" i="4"/>
  <c r="BF148" i="4"/>
  <c r="T148" i="4"/>
  <c r="R148" i="4"/>
  <c r="P148" i="4"/>
  <c r="BI145" i="4"/>
  <c r="BH145" i="4"/>
  <c r="BG145" i="4"/>
  <c r="BF145" i="4"/>
  <c r="T145" i="4"/>
  <c r="R145" i="4"/>
  <c r="P145" i="4"/>
  <c r="BI142" i="4"/>
  <c r="BH142" i="4"/>
  <c r="BG142" i="4"/>
  <c r="BF142" i="4"/>
  <c r="T142" i="4"/>
  <c r="R142" i="4"/>
  <c r="P142" i="4"/>
  <c r="BI139" i="4"/>
  <c r="BH139" i="4"/>
  <c r="BG139" i="4"/>
  <c r="BF139" i="4"/>
  <c r="T139" i="4"/>
  <c r="R139" i="4"/>
  <c r="P139" i="4"/>
  <c r="BI136" i="4"/>
  <c r="BH136" i="4"/>
  <c r="BG136" i="4"/>
  <c r="BF136" i="4"/>
  <c r="T136" i="4"/>
  <c r="R136" i="4"/>
  <c r="P136" i="4"/>
  <c r="BI133" i="4"/>
  <c r="BH133" i="4"/>
  <c r="BG133" i="4"/>
  <c r="BF133" i="4"/>
  <c r="T133" i="4"/>
  <c r="R133" i="4"/>
  <c r="P133" i="4"/>
  <c r="BI130" i="4"/>
  <c r="BH130" i="4"/>
  <c r="BG130" i="4"/>
  <c r="BF130" i="4"/>
  <c r="T130" i="4"/>
  <c r="R130" i="4"/>
  <c r="P130" i="4"/>
  <c r="BI126" i="4"/>
  <c r="BH126" i="4"/>
  <c r="BG126" i="4"/>
  <c r="BF126" i="4"/>
  <c r="T126" i="4"/>
  <c r="R126" i="4"/>
  <c r="P126" i="4"/>
  <c r="BI122" i="4"/>
  <c r="BH122" i="4"/>
  <c r="BG122" i="4"/>
  <c r="BF122" i="4"/>
  <c r="T122" i="4"/>
  <c r="T121" i="4"/>
  <c r="R122" i="4"/>
  <c r="R121" i="4" s="1"/>
  <c r="P122" i="4"/>
  <c r="P121" i="4"/>
  <c r="BI118" i="4"/>
  <c r="BH118" i="4"/>
  <c r="BG118" i="4"/>
  <c r="BF118" i="4"/>
  <c r="T118" i="4"/>
  <c r="R118" i="4"/>
  <c r="P118" i="4"/>
  <c r="BI115" i="4"/>
  <c r="BH115" i="4"/>
  <c r="BG115" i="4"/>
  <c r="BF115" i="4"/>
  <c r="T115" i="4"/>
  <c r="R115" i="4"/>
  <c r="P115" i="4"/>
  <c r="BI111" i="4"/>
  <c r="BH111" i="4"/>
  <c r="BG111" i="4"/>
  <c r="BF111" i="4"/>
  <c r="T111" i="4"/>
  <c r="R111" i="4"/>
  <c r="P111" i="4"/>
  <c r="BI108" i="4"/>
  <c r="BH108" i="4"/>
  <c r="BG108" i="4"/>
  <c r="BF108" i="4"/>
  <c r="T108" i="4"/>
  <c r="R108" i="4"/>
  <c r="P108" i="4"/>
  <c r="BI106" i="4"/>
  <c r="BH106" i="4"/>
  <c r="BG106" i="4"/>
  <c r="BF106" i="4"/>
  <c r="T106" i="4"/>
  <c r="R106" i="4"/>
  <c r="P106" i="4"/>
  <c r="BI102" i="4"/>
  <c r="BH102" i="4"/>
  <c r="BG102" i="4"/>
  <c r="BF102" i="4"/>
  <c r="T102" i="4"/>
  <c r="R102" i="4"/>
  <c r="P102" i="4"/>
  <c r="BI98" i="4"/>
  <c r="BH98" i="4"/>
  <c r="BG98" i="4"/>
  <c r="BF98" i="4"/>
  <c r="T98" i="4"/>
  <c r="T97" i="4"/>
  <c r="R98" i="4"/>
  <c r="R97" i="4"/>
  <c r="P98" i="4"/>
  <c r="P97" i="4"/>
  <c r="F91" i="4"/>
  <c r="F89" i="4"/>
  <c r="E87" i="4"/>
  <c r="F54" i="4"/>
  <c r="F52" i="4"/>
  <c r="E50" i="4"/>
  <c r="J24" i="4"/>
  <c r="E24" i="4"/>
  <c r="J55" i="4" s="1"/>
  <c r="J23" i="4"/>
  <c r="J21" i="4"/>
  <c r="E21" i="4"/>
  <c r="J54" i="4"/>
  <c r="J20" i="4"/>
  <c r="J18" i="4"/>
  <c r="E18" i="4"/>
  <c r="F55" i="4" s="1"/>
  <c r="J17" i="4"/>
  <c r="J12" i="4"/>
  <c r="J52" i="4"/>
  <c r="E7" i="4"/>
  <c r="E85" i="4"/>
  <c r="J37" i="3"/>
  <c r="J36" i="3"/>
  <c r="AY56" i="1" s="1"/>
  <c r="J35" i="3"/>
  <c r="AX56" i="1"/>
  <c r="BI327" i="3"/>
  <c r="BH327" i="3"/>
  <c r="BG327" i="3"/>
  <c r="BF327" i="3"/>
  <c r="T327" i="3"/>
  <c r="R327" i="3"/>
  <c r="P327" i="3"/>
  <c r="BI323" i="3"/>
  <c r="BH323" i="3"/>
  <c r="BG323" i="3"/>
  <c r="BF323" i="3"/>
  <c r="T323" i="3"/>
  <c r="R323" i="3"/>
  <c r="P323" i="3"/>
  <c r="BI319" i="3"/>
  <c r="BH319" i="3"/>
  <c r="BG319" i="3"/>
  <c r="BF319" i="3"/>
  <c r="T319" i="3"/>
  <c r="R319" i="3"/>
  <c r="P319" i="3"/>
  <c r="BI315" i="3"/>
  <c r="BH315" i="3"/>
  <c r="BG315" i="3"/>
  <c r="BF315" i="3"/>
  <c r="T315" i="3"/>
  <c r="T314" i="3"/>
  <c r="R315" i="3"/>
  <c r="R314" i="3"/>
  <c r="P315" i="3"/>
  <c r="P314" i="3"/>
  <c r="BI310" i="3"/>
  <c r="BH310" i="3"/>
  <c r="BG310" i="3"/>
  <c r="BF310" i="3"/>
  <c r="T310" i="3"/>
  <c r="T309" i="3"/>
  <c r="R310" i="3"/>
  <c r="R309" i="3"/>
  <c r="P310" i="3"/>
  <c r="P309" i="3"/>
  <c r="BI306" i="3"/>
  <c r="BH306" i="3"/>
  <c r="BG306" i="3"/>
  <c r="BF306" i="3"/>
  <c r="T306" i="3"/>
  <c r="R306" i="3"/>
  <c r="P306" i="3"/>
  <c r="BI303" i="3"/>
  <c r="BH303" i="3"/>
  <c r="BG303" i="3"/>
  <c r="BF303" i="3"/>
  <c r="T303" i="3"/>
  <c r="R303" i="3"/>
  <c r="P303" i="3"/>
  <c r="BI300" i="3"/>
  <c r="BH300" i="3"/>
  <c r="BG300" i="3"/>
  <c r="BF300" i="3"/>
  <c r="T300" i="3"/>
  <c r="R300" i="3"/>
  <c r="P300" i="3"/>
  <c r="BI295" i="3"/>
  <c r="BH295" i="3"/>
  <c r="BG295" i="3"/>
  <c r="BF295" i="3"/>
  <c r="T295" i="3"/>
  <c r="R295" i="3"/>
  <c r="P295" i="3"/>
  <c r="BI290" i="3"/>
  <c r="BH290" i="3"/>
  <c r="BG290" i="3"/>
  <c r="BF290" i="3"/>
  <c r="T290" i="3"/>
  <c r="R290" i="3"/>
  <c r="P290" i="3"/>
  <c r="BI286" i="3"/>
  <c r="BH286" i="3"/>
  <c r="BG286" i="3"/>
  <c r="BF286" i="3"/>
  <c r="T286" i="3"/>
  <c r="R286" i="3"/>
  <c r="P286" i="3"/>
  <c r="BI284" i="3"/>
  <c r="BH284" i="3"/>
  <c r="BG284" i="3"/>
  <c r="BF284" i="3"/>
  <c r="T284" i="3"/>
  <c r="R284" i="3"/>
  <c r="P284" i="3"/>
  <c r="BI281" i="3"/>
  <c r="BH281" i="3"/>
  <c r="BG281" i="3"/>
  <c r="BF281" i="3"/>
  <c r="T281" i="3"/>
  <c r="R281" i="3"/>
  <c r="P281" i="3"/>
  <c r="BI278" i="3"/>
  <c r="BH278" i="3"/>
  <c r="BG278" i="3"/>
  <c r="BF278" i="3"/>
  <c r="T278" i="3"/>
  <c r="R278" i="3"/>
  <c r="P278" i="3"/>
  <c r="BI251" i="3"/>
  <c r="BH251" i="3"/>
  <c r="BG251" i="3"/>
  <c r="BF251" i="3"/>
  <c r="T251" i="3"/>
  <c r="R251" i="3"/>
  <c r="P251" i="3"/>
  <c r="BI248" i="3"/>
  <c r="BH248" i="3"/>
  <c r="BG248" i="3"/>
  <c r="BF248" i="3"/>
  <c r="T248" i="3"/>
  <c r="R248" i="3"/>
  <c r="P248" i="3"/>
  <c r="BI245" i="3"/>
  <c r="BH245" i="3"/>
  <c r="BG245" i="3"/>
  <c r="BF245" i="3"/>
  <c r="T245" i="3"/>
  <c r="R245" i="3"/>
  <c r="P245" i="3"/>
  <c r="BI242" i="3"/>
  <c r="BH242" i="3"/>
  <c r="BG242" i="3"/>
  <c r="BF242" i="3"/>
  <c r="T242" i="3"/>
  <c r="R242" i="3"/>
  <c r="P242" i="3"/>
  <c r="BI239" i="3"/>
  <c r="BH239" i="3"/>
  <c r="BG239" i="3"/>
  <c r="BF239" i="3"/>
  <c r="T239" i="3"/>
  <c r="R239" i="3"/>
  <c r="P239" i="3"/>
  <c r="BI236" i="3"/>
  <c r="BH236" i="3"/>
  <c r="BG236" i="3"/>
  <c r="BF236" i="3"/>
  <c r="T236" i="3"/>
  <c r="R236" i="3"/>
  <c r="P236" i="3"/>
  <c r="BI233" i="3"/>
  <c r="BH233" i="3"/>
  <c r="BG233" i="3"/>
  <c r="BF233" i="3"/>
  <c r="T233" i="3"/>
  <c r="R233" i="3"/>
  <c r="P233" i="3"/>
  <c r="BI230" i="3"/>
  <c r="BH230" i="3"/>
  <c r="BG230" i="3"/>
  <c r="BF230" i="3"/>
  <c r="T230" i="3"/>
  <c r="R230" i="3"/>
  <c r="P230" i="3"/>
  <c r="BI227" i="3"/>
  <c r="BH227" i="3"/>
  <c r="BG227" i="3"/>
  <c r="BF227" i="3"/>
  <c r="T227" i="3"/>
  <c r="R227" i="3"/>
  <c r="P227" i="3"/>
  <c r="BI223" i="3"/>
  <c r="BH223" i="3"/>
  <c r="BG223" i="3"/>
  <c r="BF223" i="3"/>
  <c r="T223" i="3"/>
  <c r="R223" i="3"/>
  <c r="P223" i="3"/>
  <c r="BI221" i="3"/>
  <c r="BH221" i="3"/>
  <c r="BG221" i="3"/>
  <c r="BF221" i="3"/>
  <c r="T221" i="3"/>
  <c r="R221" i="3"/>
  <c r="P221" i="3"/>
  <c r="BI217" i="3"/>
  <c r="BH217" i="3"/>
  <c r="BG217" i="3"/>
  <c r="BF217" i="3"/>
  <c r="T217" i="3"/>
  <c r="R217" i="3"/>
  <c r="P217" i="3"/>
  <c r="BI215" i="3"/>
  <c r="BH215" i="3"/>
  <c r="BG215" i="3"/>
  <c r="BF215" i="3"/>
  <c r="T215" i="3"/>
  <c r="R215" i="3"/>
  <c r="P215" i="3"/>
  <c r="BI207" i="3"/>
  <c r="BH207" i="3"/>
  <c r="BG207" i="3"/>
  <c r="BF207" i="3"/>
  <c r="T207" i="3"/>
  <c r="R207" i="3"/>
  <c r="P207" i="3"/>
  <c r="BI205" i="3"/>
  <c r="BH205" i="3"/>
  <c r="BG205" i="3"/>
  <c r="BF205" i="3"/>
  <c r="T205" i="3"/>
  <c r="R205" i="3"/>
  <c r="P205" i="3"/>
  <c r="BI189" i="3"/>
  <c r="BH189" i="3"/>
  <c r="BG189" i="3"/>
  <c r="BF189" i="3"/>
  <c r="T189" i="3"/>
  <c r="R189" i="3"/>
  <c r="P189" i="3"/>
  <c r="BI187" i="3"/>
  <c r="BH187" i="3"/>
  <c r="BG187" i="3"/>
  <c r="BF187" i="3"/>
  <c r="T187" i="3"/>
  <c r="R187" i="3"/>
  <c r="P187" i="3"/>
  <c r="BI175" i="3"/>
  <c r="BH175" i="3"/>
  <c r="BG175" i="3"/>
  <c r="BF175" i="3"/>
  <c r="T175" i="3"/>
  <c r="R175" i="3"/>
  <c r="P175" i="3"/>
  <c r="BI173" i="3"/>
  <c r="BH173" i="3"/>
  <c r="BG173" i="3"/>
  <c r="BF173" i="3"/>
  <c r="T173" i="3"/>
  <c r="R173" i="3"/>
  <c r="P173" i="3"/>
  <c r="BI167" i="3"/>
  <c r="BH167" i="3"/>
  <c r="BG167" i="3"/>
  <c r="BF167" i="3"/>
  <c r="T167" i="3"/>
  <c r="R167" i="3"/>
  <c r="P167" i="3"/>
  <c r="BI165" i="3"/>
  <c r="BH165" i="3"/>
  <c r="BG165" i="3"/>
  <c r="BF165" i="3"/>
  <c r="T165" i="3"/>
  <c r="R165" i="3"/>
  <c r="P165" i="3"/>
  <c r="BI157" i="3"/>
  <c r="BH157" i="3"/>
  <c r="BG157" i="3"/>
  <c r="BF157" i="3"/>
  <c r="T157" i="3"/>
  <c r="R157" i="3"/>
  <c r="P157" i="3"/>
  <c r="BI154" i="3"/>
  <c r="BH154" i="3"/>
  <c r="BG154" i="3"/>
  <c r="BF154" i="3"/>
  <c r="T154" i="3"/>
  <c r="R154" i="3"/>
  <c r="P154" i="3"/>
  <c r="BI146" i="3"/>
  <c r="BH146" i="3"/>
  <c r="BG146" i="3"/>
  <c r="BF146" i="3"/>
  <c r="T146" i="3"/>
  <c r="R146" i="3"/>
  <c r="P146" i="3"/>
  <c r="BI143" i="3"/>
  <c r="BH143" i="3"/>
  <c r="BG143" i="3"/>
  <c r="BF143" i="3"/>
  <c r="T143" i="3"/>
  <c r="R143" i="3"/>
  <c r="P143" i="3"/>
  <c r="BI130" i="3"/>
  <c r="BH130" i="3"/>
  <c r="BG130" i="3"/>
  <c r="BF130" i="3"/>
  <c r="T130" i="3"/>
  <c r="R130" i="3"/>
  <c r="P130" i="3"/>
  <c r="BI127" i="3"/>
  <c r="BH127" i="3"/>
  <c r="BG127" i="3"/>
  <c r="BF127" i="3"/>
  <c r="T127" i="3"/>
  <c r="R127" i="3"/>
  <c r="P127" i="3"/>
  <c r="BI113" i="3"/>
  <c r="BH113" i="3"/>
  <c r="BG113" i="3"/>
  <c r="BF113" i="3"/>
  <c r="T113" i="3"/>
  <c r="R113" i="3"/>
  <c r="P113" i="3"/>
  <c r="BI109" i="3"/>
  <c r="BH109" i="3"/>
  <c r="BG109" i="3"/>
  <c r="BF109" i="3"/>
  <c r="T109" i="3"/>
  <c r="R109" i="3"/>
  <c r="P109" i="3"/>
  <c r="BI107" i="3"/>
  <c r="BH107" i="3"/>
  <c r="BG107" i="3"/>
  <c r="BF107" i="3"/>
  <c r="T107" i="3"/>
  <c r="R107" i="3"/>
  <c r="P107" i="3"/>
  <c r="BI102" i="3"/>
  <c r="BH102" i="3"/>
  <c r="BG102" i="3"/>
  <c r="BF102" i="3"/>
  <c r="T102" i="3"/>
  <c r="R102" i="3"/>
  <c r="P102" i="3"/>
  <c r="BI100" i="3"/>
  <c r="BH100" i="3"/>
  <c r="BG100" i="3"/>
  <c r="BF100" i="3"/>
  <c r="T100" i="3"/>
  <c r="R100" i="3"/>
  <c r="P100" i="3"/>
  <c r="BI95" i="3"/>
  <c r="BH95" i="3"/>
  <c r="BG95" i="3"/>
  <c r="BF95" i="3"/>
  <c r="T95" i="3"/>
  <c r="R95" i="3"/>
  <c r="P95" i="3"/>
  <c r="BI91" i="3"/>
  <c r="BH91" i="3"/>
  <c r="BG91" i="3"/>
  <c r="BF91" i="3"/>
  <c r="T91" i="3"/>
  <c r="T90" i="3"/>
  <c r="R91" i="3"/>
  <c r="R90" i="3"/>
  <c r="P91" i="3"/>
  <c r="P90" i="3"/>
  <c r="F84" i="3"/>
  <c r="F82" i="3"/>
  <c r="E80" i="3"/>
  <c r="F54" i="3"/>
  <c r="F52" i="3"/>
  <c r="E50" i="3"/>
  <c r="J24" i="3"/>
  <c r="E24" i="3"/>
  <c r="J85" i="3"/>
  <c r="J23" i="3"/>
  <c r="J21" i="3"/>
  <c r="E21" i="3"/>
  <c r="J54" i="3" s="1"/>
  <c r="J20" i="3"/>
  <c r="J18" i="3"/>
  <c r="E18" i="3"/>
  <c r="F55" i="3" s="1"/>
  <c r="J17" i="3"/>
  <c r="J12" i="3"/>
  <c r="J82" i="3"/>
  <c r="E7" i="3"/>
  <c r="E78" i="3"/>
  <c r="J37" i="2"/>
  <c r="J36" i="2"/>
  <c r="AY55" i="1"/>
  <c r="J35" i="2"/>
  <c r="AX55" i="1" s="1"/>
  <c r="BI137" i="2"/>
  <c r="BH137" i="2"/>
  <c r="BG137" i="2"/>
  <c r="BF137" i="2"/>
  <c r="T137" i="2"/>
  <c r="T136" i="2" s="1"/>
  <c r="R137" i="2"/>
  <c r="R136" i="2" s="1"/>
  <c r="P137" i="2"/>
  <c r="P136" i="2" s="1"/>
  <c r="BI133" i="2"/>
  <c r="BH133" i="2"/>
  <c r="BG133" i="2"/>
  <c r="BF133" i="2"/>
  <c r="T133" i="2"/>
  <c r="R133" i="2"/>
  <c r="P133" i="2"/>
  <c r="BI129" i="2"/>
  <c r="BH129" i="2"/>
  <c r="BG129" i="2"/>
  <c r="BF129" i="2"/>
  <c r="T129" i="2"/>
  <c r="R129" i="2"/>
  <c r="P129" i="2"/>
  <c r="BI126" i="2"/>
  <c r="BH126" i="2"/>
  <c r="BG126" i="2"/>
  <c r="BF126" i="2"/>
  <c r="T126" i="2"/>
  <c r="R126" i="2"/>
  <c r="P126" i="2"/>
  <c r="BI118" i="2"/>
  <c r="BH118" i="2"/>
  <c r="BG118" i="2"/>
  <c r="BF118" i="2"/>
  <c r="T118" i="2"/>
  <c r="R118" i="2"/>
  <c r="P118" i="2"/>
  <c r="BI114" i="2"/>
  <c r="BH114" i="2"/>
  <c r="BG114" i="2"/>
  <c r="BF114" i="2"/>
  <c r="T114" i="2"/>
  <c r="R114" i="2"/>
  <c r="P114" i="2"/>
  <c r="BI109" i="2"/>
  <c r="BH109" i="2"/>
  <c r="BG109" i="2"/>
  <c r="BF109" i="2"/>
  <c r="T109" i="2"/>
  <c r="R109" i="2"/>
  <c r="P109" i="2"/>
  <c r="BI105" i="2"/>
  <c r="BH105" i="2"/>
  <c r="BG105" i="2"/>
  <c r="BF105" i="2"/>
  <c r="T105" i="2"/>
  <c r="R105" i="2"/>
  <c r="P105" i="2"/>
  <c r="BI102" i="2"/>
  <c r="BH102" i="2"/>
  <c r="BG102" i="2"/>
  <c r="BF102" i="2"/>
  <c r="T102" i="2"/>
  <c r="R102" i="2"/>
  <c r="P102" i="2"/>
  <c r="BI96" i="2"/>
  <c r="BH96" i="2"/>
  <c r="BG96" i="2"/>
  <c r="BF96" i="2"/>
  <c r="T96" i="2"/>
  <c r="T95" i="2" s="1"/>
  <c r="R96" i="2"/>
  <c r="R95" i="2" s="1"/>
  <c r="P96" i="2"/>
  <c r="P95" i="2"/>
  <c r="BI92" i="2"/>
  <c r="BH92" i="2"/>
  <c r="BG92" i="2"/>
  <c r="BF92" i="2"/>
  <c r="T92" i="2"/>
  <c r="R92" i="2"/>
  <c r="P92" i="2"/>
  <c r="BI89" i="2"/>
  <c r="BH89" i="2"/>
  <c r="BG89" i="2"/>
  <c r="BF89" i="2"/>
  <c r="F34" i="2" s="1"/>
  <c r="T89" i="2"/>
  <c r="R89" i="2"/>
  <c r="P89" i="2"/>
  <c r="J84" i="2"/>
  <c r="F83" i="2"/>
  <c r="F81" i="2"/>
  <c r="E79" i="2"/>
  <c r="J55" i="2"/>
  <c r="F54" i="2"/>
  <c r="F52" i="2"/>
  <c r="E50" i="2"/>
  <c r="J21" i="2"/>
  <c r="E21" i="2"/>
  <c r="J54" i="2"/>
  <c r="J20" i="2"/>
  <c r="J18" i="2"/>
  <c r="E18" i="2"/>
  <c r="F84" i="2"/>
  <c r="J17" i="2"/>
  <c r="J12" i="2"/>
  <c r="J81" i="2"/>
  <c r="E7" i="2"/>
  <c r="E48" i="2"/>
  <c r="L50" i="1"/>
  <c r="AM50" i="1"/>
  <c r="AM49" i="1"/>
  <c r="L49" i="1"/>
  <c r="AM47" i="1"/>
  <c r="L47" i="1"/>
  <c r="L45" i="1"/>
  <c r="L44" i="1"/>
  <c r="J205" i="3"/>
  <c r="J170" i="4"/>
  <c r="J105" i="2"/>
  <c r="BK281" i="3"/>
  <c r="BK251" i="3"/>
  <c r="J167" i="4"/>
  <c r="J139" i="4"/>
  <c r="J223" i="3"/>
  <c r="J95" i="3"/>
  <c r="BK233" i="3"/>
  <c r="J242" i="3"/>
  <c r="BK224" i="4"/>
  <c r="J187" i="4"/>
  <c r="J118" i="2"/>
  <c r="BK173" i="3"/>
  <c r="BK290" i="3"/>
  <c r="BK111" i="4"/>
  <c r="BK170" i="4"/>
  <c r="BK157" i="3"/>
  <c r="BK187" i="3"/>
  <c r="J212" i="4"/>
  <c r="BK98" i="4"/>
  <c r="J327" i="3"/>
  <c r="BK286" i="3"/>
  <c r="BK167" i="4"/>
  <c r="BK142" i="4"/>
  <c r="J319" i="3"/>
  <c r="J175" i="3"/>
  <c r="J228" i="4"/>
  <c r="BK137" i="2"/>
  <c r="BK91" i="3"/>
  <c r="BK323" i="3"/>
  <c r="J201" i="4"/>
  <c r="BK284" i="3"/>
  <c r="J127" i="3"/>
  <c r="BK219" i="4"/>
  <c r="BK130" i="4"/>
  <c r="J114" i="2"/>
  <c r="J227" i="3"/>
  <c r="BK148" i="4"/>
  <c r="BK92" i="2"/>
  <c r="J107" i="3"/>
  <c r="J215" i="4"/>
  <c r="BK118" i="2"/>
  <c r="J100" i="3"/>
  <c r="BK187" i="4"/>
  <c r="J145" i="4"/>
  <c r="J102" i="2"/>
  <c r="J239" i="3"/>
  <c r="J130" i="3"/>
  <c r="J184" i="4"/>
  <c r="J180" i="4"/>
  <c r="BK175" i="3"/>
  <c r="BK165" i="3"/>
  <c r="BK108" i="4"/>
  <c r="BK136" i="4"/>
  <c r="J187" i="3"/>
  <c r="J300" i="3"/>
  <c r="J164" i="4"/>
  <c r="BK105" i="2"/>
  <c r="J215" i="3"/>
  <c r="BK143" i="3"/>
  <c r="BK207" i="4"/>
  <c r="J310" i="3"/>
  <c r="BK227" i="3"/>
  <c r="BK102" i="3"/>
  <c r="BK122" i="4"/>
  <c r="J115" i="4"/>
  <c r="BK319" i="3"/>
  <c r="BK236" i="3"/>
  <c r="BK139" i="4"/>
  <c r="BK102" i="4"/>
  <c r="BK162" i="4"/>
  <c r="J295" i="3"/>
  <c r="BK167" i="3"/>
  <c r="BK215" i="3"/>
  <c r="BK204" i="4"/>
  <c r="J152" i="4"/>
  <c r="BK207" i="3"/>
  <c r="J189" i="3"/>
  <c r="J158" i="4"/>
  <c r="J204" i="4"/>
  <c r="BK315" i="3"/>
  <c r="J113" i="3"/>
  <c r="J142" i="4"/>
  <c r="J194" i="4"/>
  <c r="J278" i="3"/>
  <c r="BK239" i="3"/>
  <c r="BK156" i="4"/>
  <c r="BK109" i="2"/>
  <c r="J236" i="3"/>
  <c r="BK303" i="3"/>
  <c r="J133" i="4"/>
  <c r="BK327" i="3"/>
  <c r="J157" i="3"/>
  <c r="J98" i="4"/>
  <c r="J176" i="4"/>
  <c r="BK189" i="3"/>
  <c r="J143" i="3"/>
  <c r="BK127" i="3"/>
  <c r="BK228" i="4"/>
  <c r="J96" i="2"/>
  <c r="BK107" i="3"/>
  <c r="BK164" i="4"/>
  <c r="J192" i="4"/>
  <c r="BK89" i="2"/>
  <c r="J286" i="3"/>
  <c r="BK100" i="3"/>
  <c r="J118" i="4"/>
  <c r="J109" i="3"/>
  <c r="J91" i="3"/>
  <c r="BK198" i="4"/>
  <c r="BK184" i="4"/>
  <c r="J89" i="2"/>
  <c r="J306" i="3"/>
  <c r="BK176" i="4"/>
  <c r="J106" i="4"/>
  <c r="J165" i="3"/>
  <c r="J207" i="3"/>
  <c r="J173" i="3"/>
  <c r="BK215" i="4"/>
  <c r="BK126" i="2"/>
  <c r="BK205" i="3"/>
  <c r="BK126" i="4"/>
  <c r="BK129" i="2"/>
  <c r="J281" i="3"/>
  <c r="J102" i="3"/>
  <c r="J290" i="3"/>
  <c r="BK109" i="3"/>
  <c r="BK158" i="4"/>
  <c r="J122" i="4"/>
  <c r="BK217" i="3"/>
  <c r="J315" i="3"/>
  <c r="J248" i="3"/>
  <c r="J167" i="3"/>
  <c r="BK201" i="4"/>
  <c r="J137" i="2"/>
  <c r="BK300" i="3"/>
  <c r="BK221" i="3"/>
  <c r="J224" i="4"/>
  <c r="BK192" i="4"/>
  <c r="BK248" i="3"/>
  <c r="J284" i="3"/>
  <c r="J230" i="3"/>
  <c r="BK118" i="4"/>
  <c r="BK133" i="2"/>
  <c r="BK113" i="3"/>
  <c r="J219" i="4"/>
  <c r="BK145" i="4"/>
  <c r="BK295" i="3"/>
  <c r="J221" i="3"/>
  <c r="BK194" i="4"/>
  <c r="J108" i="4"/>
  <c r="J126" i="2"/>
  <c r="BK310" i="3"/>
  <c r="J111" i="4"/>
  <c r="J173" i="4"/>
  <c r="J109" i="2"/>
  <c r="BK306" i="3"/>
  <c r="J251" i="3"/>
  <c r="BK115" i="4"/>
  <c r="BK114" i="2"/>
  <c r="J303" i="3"/>
  <c r="BK245" i="3"/>
  <c r="BK278" i="3"/>
  <c r="BK173" i="4"/>
  <c r="J92" i="2"/>
  <c r="J217" i="3"/>
  <c r="BK223" i="3"/>
  <c r="J162" i="4"/>
  <c r="BK106" i="4"/>
  <c r="J129" i="2"/>
  <c r="BK95" i="3"/>
  <c r="J126" i="4"/>
  <c r="J133" i="2"/>
  <c r="BK154" i="3"/>
  <c r="J154" i="3"/>
  <c r="J148" i="4"/>
  <c r="J198" i="4"/>
  <c r="AS54" i="1"/>
  <c r="BK152" i="4"/>
  <c r="J156" i="4"/>
  <c r="J323" i="3"/>
  <c r="BK180" i="4"/>
  <c r="BK133" i="4"/>
  <c r="BK96" i="2"/>
  <c r="J245" i="3"/>
  <c r="BK242" i="3"/>
  <c r="BK230" i="3"/>
  <c r="BK212" i="4"/>
  <c r="BK102" i="2"/>
  <c r="J233" i="3"/>
  <c r="J146" i="3"/>
  <c r="J136" i="4"/>
  <c r="J102" i="4"/>
  <c r="BK146" i="3"/>
  <c r="BK130" i="3"/>
  <c r="J207" i="4"/>
  <c r="J130" i="4"/>
  <c r="BK101" i="2" l="1"/>
  <c r="J101" i="2"/>
  <c r="J62" i="2" s="1"/>
  <c r="T113" i="2"/>
  <c r="T112" i="2" s="1"/>
  <c r="T87" i="2" s="1"/>
  <c r="P289" i="3"/>
  <c r="P318" i="3"/>
  <c r="BK113" i="2"/>
  <c r="BK112" i="2" s="1"/>
  <c r="J112" i="2" s="1"/>
  <c r="J63" i="2" s="1"/>
  <c r="T125" i="2"/>
  <c r="T124" i="2"/>
  <c r="BK289" i="3"/>
  <c r="J289" i="3"/>
  <c r="J63" i="3"/>
  <c r="T299" i="3"/>
  <c r="BK318" i="3"/>
  <c r="J318" i="3"/>
  <c r="J68" i="3"/>
  <c r="P125" i="4"/>
  <c r="T101" i="2"/>
  <c r="T88" i="2"/>
  <c r="P125" i="2"/>
  <c r="P124" i="2" s="1"/>
  <c r="P87" i="2" s="1"/>
  <c r="AU55" i="1" s="1"/>
  <c r="R94" i="3"/>
  <c r="R89" i="3"/>
  <c r="R299" i="3"/>
  <c r="BK101" i="4"/>
  <c r="J101" i="4"/>
  <c r="J62" i="4"/>
  <c r="R114" i="4"/>
  <c r="T125" i="4"/>
  <c r="T179" i="4"/>
  <c r="R203" i="4"/>
  <c r="R113" i="2"/>
  <c r="R112" i="2" s="1"/>
  <c r="T94" i="3"/>
  <c r="T89" i="3" s="1"/>
  <c r="P299" i="3"/>
  <c r="P298" i="3"/>
  <c r="T318" i="3"/>
  <c r="T101" i="4"/>
  <c r="R125" i="4"/>
  <c r="BK179" i="4"/>
  <c r="J179" i="4"/>
  <c r="J67" i="4"/>
  <c r="T191" i="4"/>
  <c r="T190" i="4" s="1"/>
  <c r="T211" i="4"/>
  <c r="T210" i="4"/>
  <c r="R101" i="2"/>
  <c r="R88" i="2" s="1"/>
  <c r="R125" i="2"/>
  <c r="R124" i="2"/>
  <c r="P94" i="3"/>
  <c r="P89" i="3" s="1"/>
  <c r="P88" i="3" s="1"/>
  <c r="AU56" i="1" s="1"/>
  <c r="BK299" i="3"/>
  <c r="J299" i="3" s="1"/>
  <c r="J65" i="3" s="1"/>
  <c r="BK125" i="4"/>
  <c r="J125" i="4"/>
  <c r="J65" i="4"/>
  <c r="P151" i="4"/>
  <c r="R179" i="4"/>
  <c r="BK203" i="4"/>
  <c r="J203" i="4"/>
  <c r="J70" i="4" s="1"/>
  <c r="P211" i="4"/>
  <c r="P210" i="4" s="1"/>
  <c r="BK114" i="4"/>
  <c r="J114" i="4"/>
  <c r="J63" i="4" s="1"/>
  <c r="T151" i="4"/>
  <c r="BK191" i="4"/>
  <c r="J191" i="4" s="1"/>
  <c r="J69" i="4" s="1"/>
  <c r="P203" i="4"/>
  <c r="BK211" i="4"/>
  <c r="J211" i="4" s="1"/>
  <c r="J72" i="4" s="1"/>
  <c r="P113" i="2"/>
  <c r="P112" i="2"/>
  <c r="BK94" i="3"/>
  <c r="J94" i="3"/>
  <c r="J62" i="3" s="1"/>
  <c r="T289" i="3"/>
  <c r="R101" i="4"/>
  <c r="P114" i="4"/>
  <c r="R151" i="4"/>
  <c r="R191" i="4"/>
  <c r="R190" i="4" s="1"/>
  <c r="P101" i="2"/>
  <c r="P88" i="2"/>
  <c r="BK125" i="2"/>
  <c r="J125" i="2" s="1"/>
  <c r="J66" i="2" s="1"/>
  <c r="R289" i="3"/>
  <c r="R318" i="3"/>
  <c r="P101" i="4"/>
  <c r="T114" i="4"/>
  <c r="BK151" i="4"/>
  <c r="J151" i="4" s="1"/>
  <c r="J66" i="4" s="1"/>
  <c r="P179" i="4"/>
  <c r="P191" i="4"/>
  <c r="P190" i="4"/>
  <c r="T203" i="4"/>
  <c r="R211" i="4"/>
  <c r="R210" i="4" s="1"/>
  <c r="BK90" i="3"/>
  <c r="BK89" i="3" s="1"/>
  <c r="J89" i="3" s="1"/>
  <c r="J60" i="3" s="1"/>
  <c r="BK95" i="2"/>
  <c r="J95" i="2"/>
  <c r="J61" i="2" s="1"/>
  <c r="BK314" i="3"/>
  <c r="J314" i="3"/>
  <c r="J67" i="3" s="1"/>
  <c r="BK88" i="2"/>
  <c r="BK136" i="2"/>
  <c r="J136" i="2" s="1"/>
  <c r="J67" i="2" s="1"/>
  <c r="BK97" i="4"/>
  <c r="J97" i="4"/>
  <c r="J61" i="4" s="1"/>
  <c r="BK121" i="4"/>
  <c r="J121" i="4" s="1"/>
  <c r="J64" i="4" s="1"/>
  <c r="BK218" i="4"/>
  <c r="J218" i="4"/>
  <c r="J73" i="4" s="1"/>
  <c r="BK223" i="4"/>
  <c r="J223" i="4"/>
  <c r="J74" i="4" s="1"/>
  <c r="BK309" i="3"/>
  <c r="J309" i="3"/>
  <c r="J66" i="3" s="1"/>
  <c r="BK227" i="4"/>
  <c r="J227" i="4"/>
  <c r="J75" i="4"/>
  <c r="J89" i="4"/>
  <c r="E48" i="4"/>
  <c r="BE108" i="4"/>
  <c r="BE111" i="4"/>
  <c r="BE118" i="4"/>
  <c r="BE162" i="4"/>
  <c r="BE167" i="4"/>
  <c r="BE187" i="4"/>
  <c r="BE201" i="4"/>
  <c r="J92" i="4"/>
  <c r="BE130" i="4"/>
  <c r="BE194" i="4"/>
  <c r="BE198" i="4"/>
  <c r="BE204" i="4"/>
  <c r="BE228" i="4"/>
  <c r="BE136" i="4"/>
  <c r="BE152" i="4"/>
  <c r="BE164" i="4"/>
  <c r="BE176" i="4"/>
  <c r="BE180" i="4"/>
  <c r="J91" i="4"/>
  <c r="BE102" i="4"/>
  <c r="BE158" i="4"/>
  <c r="BE170" i="4"/>
  <c r="BE224" i="4"/>
  <c r="F92" i="4"/>
  <c r="BE98" i="4"/>
  <c r="BE115" i="4"/>
  <c r="BE126" i="4"/>
  <c r="BE139" i="4"/>
  <c r="BE142" i="4"/>
  <c r="BE148" i="4"/>
  <c r="BE156" i="4"/>
  <c r="BE184" i="4"/>
  <c r="BE192" i="4"/>
  <c r="BE212" i="4"/>
  <c r="BE219" i="4"/>
  <c r="BE106" i="4"/>
  <c r="BE122" i="4"/>
  <c r="BE145" i="4"/>
  <c r="BE207" i="4"/>
  <c r="BE133" i="4"/>
  <c r="BE173" i="4"/>
  <c r="BE215" i="4"/>
  <c r="J84" i="3"/>
  <c r="BE95" i="3"/>
  <c r="BE100" i="3"/>
  <c r="BE143" i="3"/>
  <c r="BE248" i="3"/>
  <c r="BE286" i="3"/>
  <c r="BE295" i="3"/>
  <c r="BE300" i="3"/>
  <c r="BE306" i="3"/>
  <c r="BE113" i="3"/>
  <c r="BE130" i="3"/>
  <c r="BE175" i="3"/>
  <c r="BE187" i="3"/>
  <c r="BE207" i="3"/>
  <c r="BE217" i="3"/>
  <c r="BE221" i="3"/>
  <c r="BE230" i="3"/>
  <c r="BE242" i="3"/>
  <c r="BE278" i="3"/>
  <c r="BE315" i="3"/>
  <c r="J52" i="3"/>
  <c r="BE91" i="3"/>
  <c r="BE102" i="3"/>
  <c r="BE109" i="3"/>
  <c r="BE167" i="3"/>
  <c r="BE173" i="3"/>
  <c r="BE281" i="3"/>
  <c r="BE323" i="3"/>
  <c r="BE327" i="3"/>
  <c r="J88" i="2"/>
  <c r="J60" i="2"/>
  <c r="BE154" i="3"/>
  <c r="BE189" i="3"/>
  <c r="BE239" i="3"/>
  <c r="BE245" i="3"/>
  <c r="BE251" i="3"/>
  <c r="BE319" i="3"/>
  <c r="J55" i="3"/>
  <c r="F85" i="3"/>
  <c r="BE107" i="3"/>
  <c r="BE236" i="3"/>
  <c r="BE284" i="3"/>
  <c r="BE127" i="3"/>
  <c r="BE146" i="3"/>
  <c r="BE215" i="3"/>
  <c r="BE290" i="3"/>
  <c r="BE303" i="3"/>
  <c r="BE310" i="3"/>
  <c r="BE157" i="3"/>
  <c r="BE165" i="3"/>
  <c r="BE205" i="3"/>
  <c r="BE223" i="3"/>
  <c r="E48" i="3"/>
  <c r="BE227" i="3"/>
  <c r="BE233" i="3"/>
  <c r="E77" i="2"/>
  <c r="BE92" i="2"/>
  <c r="BE114" i="2"/>
  <c r="BE126" i="2"/>
  <c r="J52" i="2"/>
  <c r="F55" i="2"/>
  <c r="J83" i="2"/>
  <c r="BE102" i="2"/>
  <c r="BE105" i="2"/>
  <c r="BE129" i="2"/>
  <c r="BE133" i="2"/>
  <c r="BE137" i="2"/>
  <c r="BE89" i="2"/>
  <c r="BE118" i="2"/>
  <c r="BE96" i="2"/>
  <c r="BE109" i="2"/>
  <c r="BA55" i="1"/>
  <c r="F37" i="3"/>
  <c r="BD56" i="1"/>
  <c r="F36" i="2"/>
  <c r="BC55" i="1"/>
  <c r="F36" i="3"/>
  <c r="BC56" i="1"/>
  <c r="F35" i="3"/>
  <c r="BB56" i="1"/>
  <c r="F36" i="4"/>
  <c r="BC57" i="1" s="1"/>
  <c r="J34" i="3"/>
  <c r="AW56" i="1"/>
  <c r="J34" i="2"/>
  <c r="AW55" i="1" s="1"/>
  <c r="F34" i="3"/>
  <c r="BA56" i="1"/>
  <c r="J34" i="4"/>
  <c r="AW57" i="1"/>
  <c r="F35" i="2"/>
  <c r="BB55" i="1"/>
  <c r="F37" i="4"/>
  <c r="BD57" i="1"/>
  <c r="F35" i="4"/>
  <c r="BB57" i="1"/>
  <c r="F37" i="2"/>
  <c r="BD55" i="1" s="1"/>
  <c r="F34" i="4"/>
  <c r="BA57" i="1"/>
  <c r="R87" i="2" l="1"/>
  <c r="J113" i="2"/>
  <c r="J64" i="2" s="1"/>
  <c r="J90" i="3"/>
  <c r="J61" i="3" s="1"/>
  <c r="P96" i="4"/>
  <c r="P95" i="4"/>
  <c r="AU57" i="1"/>
  <c r="R96" i="4"/>
  <c r="R95" i="4"/>
  <c r="T96" i="4"/>
  <c r="T95" i="4"/>
  <c r="BK298" i="3"/>
  <c r="J298" i="3" s="1"/>
  <c r="J64" i="3" s="1"/>
  <c r="T298" i="3"/>
  <c r="T88" i="3"/>
  <c r="R298" i="3"/>
  <c r="R88" i="3" s="1"/>
  <c r="BK96" i="4"/>
  <c r="BK190" i="4"/>
  <c r="J190" i="4"/>
  <c r="J68" i="4"/>
  <c r="BK124" i="2"/>
  <c r="J124" i="2"/>
  <c r="J65" i="2"/>
  <c r="BK210" i="4"/>
  <c r="J210" i="4"/>
  <c r="J71" i="4"/>
  <c r="BK88" i="3"/>
  <c r="J88" i="3"/>
  <c r="J30" i="3" s="1"/>
  <c r="AG56" i="1" s="1"/>
  <c r="BK87" i="2"/>
  <c r="J87" i="2"/>
  <c r="J30" i="2" s="1"/>
  <c r="AG55" i="1" s="1"/>
  <c r="BB54" i="1"/>
  <c r="W31" i="1" s="1"/>
  <c r="BA54" i="1"/>
  <c r="AW54" i="1" s="1"/>
  <c r="AK30" i="1" s="1"/>
  <c r="J33" i="4"/>
  <c r="AV57" i="1" s="1"/>
  <c r="AT57" i="1" s="1"/>
  <c r="AU54" i="1"/>
  <c r="J33" i="2"/>
  <c r="AV55" i="1" s="1"/>
  <c r="AT55" i="1" s="1"/>
  <c r="BD54" i="1"/>
  <c r="W33" i="1"/>
  <c r="F33" i="2"/>
  <c r="AZ55" i="1" s="1"/>
  <c r="J33" i="3"/>
  <c r="AV56" i="1" s="1"/>
  <c r="AT56" i="1" s="1"/>
  <c r="F33" i="3"/>
  <c r="AZ56" i="1" s="1"/>
  <c r="BC54" i="1"/>
  <c r="W32" i="1"/>
  <c r="F33" i="4"/>
  <c r="AZ57" i="1" s="1"/>
  <c r="BK95" i="4" l="1"/>
  <c r="J95" i="4"/>
  <c r="J96" i="4"/>
  <c r="J60" i="4"/>
  <c r="AN56" i="1"/>
  <c r="J59" i="3"/>
  <c r="AN55" i="1"/>
  <c r="J59" i="2"/>
  <c r="J39" i="3"/>
  <c r="J39" i="2"/>
  <c r="AX54" i="1"/>
  <c r="J30" i="4"/>
  <c r="AG57" i="1"/>
  <c r="AG54" i="1"/>
  <c r="AK26" i="1" s="1"/>
  <c r="AY54" i="1"/>
  <c r="W30" i="1"/>
  <c r="AZ54" i="1"/>
  <c r="W29" i="1"/>
  <c r="J39" i="4" l="1"/>
  <c r="J59" i="4"/>
  <c r="AN57" i="1"/>
  <c r="AV54" i="1"/>
  <c r="AK29" i="1"/>
  <c r="AK35" i="1"/>
  <c r="AT54" i="1" l="1"/>
  <c r="AN54" i="1" l="1"/>
</calcChain>
</file>

<file path=xl/sharedStrings.xml><?xml version="1.0" encoding="utf-8"?>
<sst xmlns="http://schemas.openxmlformats.org/spreadsheetml/2006/main" count="4319" uniqueCount="940">
  <si>
    <t>Export Komplet</t>
  </si>
  <si>
    <t>VZ</t>
  </si>
  <si>
    <t>2.0</t>
  </si>
  <si>
    <t>ZAMOK</t>
  </si>
  <si>
    <t>False</t>
  </si>
  <si>
    <t>{71bc7515-c4c2-4450-b274-366c61f498a1}</t>
  </si>
  <si>
    <t>0,01</t>
  </si>
  <si>
    <t>21</t>
  </si>
  <si>
    <t>12</t>
  </si>
  <si>
    <t>REKAPITULACE STAVBY</t>
  </si>
  <si>
    <t>v ---  níže se nacházejí doplnkové a pomocné údaje k sestavám  --- v</t>
  </si>
  <si>
    <t>Návod na vyplnění</t>
  </si>
  <si>
    <t>0,001</t>
  </si>
  <si>
    <t>Kód:</t>
  </si>
  <si>
    <t>79/2025-VI</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</si>
  <si>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</si>
  <si>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</si>
  <si>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ČÁST VI. - Snížení energetické náročnosti budovy parc. č. 2037/2, Týniště nad Orlicí</t>
  </si>
  <si>
    <t>KSO:</t>
  </si>
  <si>
    <t/>
  </si>
  <si>
    <t>CC-CZ:</t>
  </si>
  <si>
    <t>Místo:</t>
  </si>
  <si>
    <t xml:space="preserve"> </t>
  </si>
  <si>
    <t>Datum:</t>
  </si>
  <si>
    <t>31. 7. 2025</t>
  </si>
  <si>
    <t>Zadavatel:</t>
  </si>
  <si>
    <t>IČ:</t>
  </si>
  <si>
    <t>INGTOP METAL, s.r.o.</t>
  </si>
  <si>
    <t>DIČ:</t>
  </si>
  <si>
    <t>Účastník:</t>
  </si>
  <si>
    <t>Vyplň údaj</t>
  </si>
  <si>
    <t>Projektant:</t>
  </si>
  <si>
    <t>True</t>
  </si>
  <si>
    <t>Zpracovatel:</t>
  </si>
  <si>
    <t>ING, MILAN VOPAŘIL, DIS.</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</si>
  <si>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</si>
  <si>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</si>
  <si>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</si>
  <si>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</si>
  <si>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</si>
  <si>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</si>
  <si>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</si>
  <si>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</si>
  <si>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</si>
  <si>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</si>
  <si>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</si>
  <si>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</si>
  <si>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</si>
  <si>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</si>
  <si>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</si>
  <si>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</si>
  <si>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</si>
  <si>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</si>
  <si>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</si>
  <si>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</si>
  <si>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</si>
  <si>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</si>
  <si>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</si>
  <si>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</si>
  <si>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</si>
  <si>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</si>
  <si>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</si>
  <si>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</si>
  <si>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</si>
  <si>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</si>
  <si>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</si>
  <si>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</si>
  <si>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</si>
  <si>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</si>
  <si>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</si>
  <si>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</si>
  <si>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</si>
  <si>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</si>
  <si>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</si>
  <si>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</si>
  <si>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</si>
  <si>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06</t>
  </si>
  <si>
    <t>Rekonstrukce vytápění, filtrace a náhrada vzduchu</t>
  </si>
  <si>
    <t>STA</t>
  </si>
  <si>
    <t>1</t>
  </si>
  <si>
    <t>{ab8dae44-5331-446b-80de-f0426ed087d0}</t>
  </si>
  <si>
    <t>2</t>
  </si>
  <si>
    <t>02</t>
  </si>
  <si>
    <t>Zařízení č. 01 - Vzduchotechnika</t>
  </si>
  <si>
    <t>{80ac76de-c448-46b9-badc-38860ae98e60}</t>
  </si>
  <si>
    <t>03</t>
  </si>
  <si>
    <t>Zařízení č. 02 - Zdroj tepla/chladu pro VZT jednotku</t>
  </si>
  <si>
    <t>{4a08b97f-15f5-4410-b17b-299e6d241519}</t>
  </si>
  <si>
    <t>KRYCÍ LIST SOUPISU PRACÍ</t>
  </si>
  <si>
    <t>Objekt:</t>
  </si>
  <si>
    <t>06 - Rekonstrukce vytápění, filtrace a náhrada vzduchu</t>
  </si>
  <si>
    <t>Celá stavba pro snížení energetické náročnosti budovy parc. č. 2037/2, Týniště nad Orlicí je rozdělena do ucelených dílčích celků pro: I.	Opláštění budovy II.	Zateplení podhledu střechy  III.	Výměna oken IV.	Výměna vrat V.	Výměna světlíků VI.	Rekonstrukce vytápění, filtrace a náhrada vzduchu VII.	 Elektroinstalace – napojení technologií, vytápění, filtrace a osvětlení Zhotovitel bere na vědomí koordinaci profesí a výstavbu s ostatními částmi dílčích celků.</t>
  </si>
  <si>
    <t>REKAPITULACE ČLENĚNÍ SOUPISU PRACÍ</t>
  </si>
  <si>
    <t>Kód dílu - Popis</t>
  </si>
  <si>
    <t>Cena celkem [CZK]</t>
  </si>
  <si>
    <t>-1</t>
  </si>
  <si>
    <t>HSV - Práce a dodávky HSV</t>
  </si>
  <si>
    <t xml:space="preserve">    9 - Ostatní konstrukce a práce, bourání</t>
  </si>
  <si>
    <t xml:space="preserve">    997 - Doprava suti a vybouraných hmot</t>
  </si>
  <si>
    <t>PSV - Práce a dodávky PSV</t>
  </si>
  <si>
    <t xml:space="preserve">    751 - Vzduchotechnika</t>
  </si>
  <si>
    <t>VRN - Vedlejší rozpočtové náklady</t>
  </si>
  <si>
    <t xml:space="preserve">    VRN3 - Zařízení staveniště</t>
  </si>
  <si>
    <t xml:space="preserve">    VRN4 - Inženýrská činnost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</si>
  <si>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</si>
  <si>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</si>
  <si>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</si>
  <si>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</si>
  <si>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</si>
  <si>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</si>
  <si>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</si>
  <si>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</si>
  <si>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</si>
  <si>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</si>
  <si>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</si>
  <si>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</si>
  <si>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</si>
  <si>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</si>
  <si>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</si>
  <si>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</si>
  <si>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15</t>
  </si>
  <si>
    <t>K</t>
  </si>
  <si>
    <t>R001</t>
  </si>
  <si>
    <t>Zajištění odvodu kondenzátu z VZT jednotky</t>
  </si>
  <si>
    <t>soubor</t>
  </si>
  <si>
    <t>4</t>
  </si>
  <si>
    <t>1212721188</t>
  </si>
  <si>
    <t>PP</t>
  </si>
  <si>
    <t>P</t>
  </si>
  <si>
    <t>Poznámka k položce:_x000D_
odvod kondenzátu z VZT jednotky do kanalizace včetně osazení odpovídajících zápachových uzávěr a jejich vyhřívání</t>
  </si>
  <si>
    <t>16</t>
  </si>
  <si>
    <t>R002</t>
  </si>
  <si>
    <t>Zajištění odvodu kondenzátu z venkovních jednotek přímého výparu</t>
  </si>
  <si>
    <t>-1773255914</t>
  </si>
  <si>
    <t xml:space="preserve">Poznámka k položce:_x000D_
odvod kondenzátu z venkovních jednotek přímého výparu do kanalizace včetně osazení odpovídajících zápachových uzávěr </t>
  </si>
  <si>
    <t>9</t>
  </si>
  <si>
    <t>Ostatní konstrukce a práce, bourání</t>
  </si>
  <si>
    <t>945412111</t>
  </si>
  <si>
    <t>Teleskopická hydraulická montážní plošina výška zdvihu do 8 m</t>
  </si>
  <si>
    <t>den</t>
  </si>
  <si>
    <t>CS ÚRS 2025 01</t>
  </si>
  <si>
    <t>465121686</t>
  </si>
  <si>
    <t>Teleskopická hydraulická montážní plošina na samohybném podvozku, s otočným košem výšky zdvihu do 8 m</t>
  </si>
  <si>
    <t>Online PSC</t>
  </si>
  <si>
    <t>https://podminky.urs.cz/item/CS_URS_2025_01/945412111</t>
  </si>
  <si>
    <t>Poznámka k položce:_x000D_
Hydraulická montážní plošina proprovádění opláštění, elektroinstalací a vzduchotechniky</t>
  </si>
  <si>
    <t>VV</t>
  </si>
  <si>
    <t>"doba výstavby 2 měsíce - 2 plošiny" 2*60</t>
  </si>
  <si>
    <t>997</t>
  </si>
  <si>
    <t>Doprava suti a vybouraných hmot</t>
  </si>
  <si>
    <t>8</t>
  </si>
  <si>
    <t>997013501</t>
  </si>
  <si>
    <t>Odvoz suti a vybouraných hmot na skládku nebo meziskládku do 1 km se složením</t>
  </si>
  <si>
    <t>t</t>
  </si>
  <si>
    <t>-1585005173</t>
  </si>
  <si>
    <t>Odvoz suti a vybouraných hmot na skládku nebo meziskládku se složením, na vzdálenost do 1 km</t>
  </si>
  <si>
    <t>https://podminky.urs.cz/item/CS_URS_2025_01/997013501</t>
  </si>
  <si>
    <t>997013509</t>
  </si>
  <si>
    <t>Příplatek k odvozu suti a vybouraných hmot na skládku ZKD 1 km přes 1 km</t>
  </si>
  <si>
    <t>605209765</t>
  </si>
  <si>
    <t>Odvoz suti a vybouraných hmot na skládku nebo meziskládku se složením, na vzdálenost Příplatek k ceně za každý další započatý 1 km přes 1 km</t>
  </si>
  <si>
    <t>https://podminky.urs.cz/item/CS_URS_2025_01/997013509</t>
  </si>
  <si>
    <t>20*7,277</t>
  </si>
  <si>
    <t>10</t>
  </si>
  <si>
    <t>99701R00</t>
  </si>
  <si>
    <t>Poplatek za uložení stavebního odpadu na recyklační skládce (skládkovné) kovového odpadu č. 20 01 40</t>
  </si>
  <si>
    <t>1299622139</t>
  </si>
  <si>
    <t>Poplatek za uložení stavebního odpadu na recyklační skládce (skládkovné) směsného stavebního a demoličního zatříděného do Katalogu odpadů pod kódem 17 09 04</t>
  </si>
  <si>
    <t>"VZT potrubí, zařízení a součástí" 7,277</t>
  </si>
  <si>
    <t>PSV</t>
  </si>
  <si>
    <t>Práce a dodávky PSV</t>
  </si>
  <si>
    <t>751</t>
  </si>
  <si>
    <t>Vzduchotechnika</t>
  </si>
  <si>
    <t>5</t>
  </si>
  <si>
    <t>751123860</t>
  </si>
  <si>
    <t>Demontáž ventilátoru radiálního středotlakého čtyřhranné potrubí průřezu přes 1,050 do 1,260 m2</t>
  </si>
  <si>
    <t>kus</t>
  </si>
  <si>
    <t>1150776531</t>
  </si>
  <si>
    <t>Demontáž ventilátoru radiálního středotlakého čtyřhranné potrubí, průřezu přes 1,050 do 1,260 m2</t>
  </si>
  <si>
    <t>https://podminky.urs.cz/item/CS_URS_2025_01/751123860</t>
  </si>
  <si>
    <t>Poznámka k položce:_x000D_
Odstranění stávající jednotky VZT:_x000D_
Radiální ventilátor jednostranně sací s převodem a rámem RNH 1000 PK 123410 – 1 ks</t>
  </si>
  <si>
    <t>7</t>
  </si>
  <si>
    <t>751510862R00</t>
  </si>
  <si>
    <t>Demontáž vzduchotechnického potrubí plechového čtyřhranného včtně součástí a zařízení</t>
  </si>
  <si>
    <t>-2028289245</t>
  </si>
  <si>
    <t xml:space="preserve">Poznámka k položce:_x000D_
Přívodní část:_x000D_
Tlumící vložka 2620x1320, regulační klapka 630x630 TPJ 18-12-82_x000D_
distribuční hlavice 630x630._x000D_
Celková plocha potrubí pozinkovaného plechu 310 m2 o hmotnosti 2.841 Kg_x000D_
Odvodní část:_x000D_
Radiální ventilátor jednostranně sací s převodem a rámem RNH 1000 PK 123410 – 1 ks_x000D_
Výustka VK-1 R1 560x280 mm - 24 ks_x000D_
Regulační klapka 800x800 – 3 ks_x000D_
Odsávací rameno ELOVAC 4m včetně držáku bez osvětlení – 4 ks_x000D_
	Tlumící vložka, hranatá 1000x710 – 1 ks_x000D_
Tlumící vložka, kulatá pr. 1000 mm – 1 ks _x000D_
Roznášecí rám pod ventilátor – 1 ks_x000D_
Mobilní odsavač zplodin sváření MOBIE-EL (elektrostatický odlučovač) – 1 ks_x000D_
Mobilní odsavač zplodin sváření MOBIE-MEC (třístupňová filtrace) – 1 ks_x000D_
Ohebné flexi potrubí pr. 200 mm (pozinkovaný plech – 6 m_x000D_
Kovové spony – 8 ks_x000D_
Celková plocha potrubí 474,1 m2 o hmotnosti 4.435,9 kg_x000D_
</t>
  </si>
  <si>
    <t>"Přívodní část" 2,841</t>
  </si>
  <si>
    <t>"Odvodní část" 4,436</t>
  </si>
  <si>
    <t>Součet</t>
  </si>
  <si>
    <t>VRN</t>
  </si>
  <si>
    <t>Vedlejší rozpočtové náklady</t>
  </si>
  <si>
    <t>VRN3</t>
  </si>
  <si>
    <t>Zařízení staveniště</t>
  </si>
  <si>
    <t>11</t>
  </si>
  <si>
    <t>032103000</t>
  </si>
  <si>
    <t>Náklady na stavební buňky, úpravu stávajících objektů</t>
  </si>
  <si>
    <t>1024</t>
  </si>
  <si>
    <t>-2091859303</t>
  </si>
  <si>
    <t>https://podminky.urs.cz/item/CS_URS_2025_01/032103000</t>
  </si>
  <si>
    <t>032803000</t>
  </si>
  <si>
    <t>Ostatní vybavení staveniště - vysokozdvižné vozíky</t>
  </si>
  <si>
    <t>1351331976</t>
  </si>
  <si>
    <t>https://podminky.urs.cz/item/CS_URS_2025_01/032803000</t>
  </si>
  <si>
    <t>Poznámka k položce:_x000D_
Přidružená mechanizace (vysokozdvižné vozíky, manipulátory apod.) pro přístup a montáž osvětlení</t>
  </si>
  <si>
    <t>13</t>
  </si>
  <si>
    <t>033103000</t>
  </si>
  <si>
    <t>Připojení energií pro zařízení staveniště</t>
  </si>
  <si>
    <t>429590972</t>
  </si>
  <si>
    <t>https://podminky.urs.cz/item/CS_URS_2025_01/033103000</t>
  </si>
  <si>
    <t>VRN4</t>
  </si>
  <si>
    <t>Inženýrská činnost</t>
  </si>
  <si>
    <t>14</t>
  </si>
  <si>
    <t>045303000</t>
  </si>
  <si>
    <t>Koordinační činnost - předávání a přebírán staveniště mezi jednotlivými dílčími částmi</t>
  </si>
  <si>
    <t>-1718753420</t>
  </si>
  <si>
    <t>https://podminky.urs.cz/item/CS_URS_2025_01/045303000</t>
  </si>
  <si>
    <t xml:space="preserve">Poznámka k položce:_x000D_
Koordinační činnost profesí pro části:_x000D_
I. Opláštění budovy - odpojení venkovnýí jednotky VZT_x000D_
V. Výměna světlíku - demontáž a montáž světlíku_x000D_
VII. Elektroinstalce - odpojení zařízení_x000D_
</t>
  </si>
  <si>
    <t>02 - Zařízení č. 01 - Vzduchotechnika</t>
  </si>
  <si>
    <t xml:space="preserve">    741 - Elektroinstalace - silnoproud</t>
  </si>
  <si>
    <t>HZS - Hodinové zúčtovací sazby</t>
  </si>
  <si>
    <t xml:space="preserve">    VRN1 - Průzkumné, zeměměřičské a projektové práce</t>
  </si>
  <si>
    <t xml:space="preserve">    VRN7 - Provozní vlivy</t>
  </si>
  <si>
    <t xml:space="preserve">    VRN9 - Ostatní náklady</t>
  </si>
  <si>
    <t>741</t>
  </si>
  <si>
    <t>Elektroinstalace - silnoproud</t>
  </si>
  <si>
    <t>741813021</t>
  </si>
  <si>
    <t>Revize, seřízení a nastavení ochranné relé typ A13 až 3UA42</t>
  </si>
  <si>
    <t>162916891</t>
  </si>
  <si>
    <t>Zkoušky a prohlídky elektrických přístrojů revize, seřízení a nastavení ochranných relé včetně vystavení protokolu</t>
  </si>
  <si>
    <t>https://podminky.urs.cz/item/CS_URS_2025_01/741813021</t>
  </si>
  <si>
    <t>751311092</t>
  </si>
  <si>
    <t>Montáž vyústi čtyřhranné do čtyřhranného potrubí přes 0,040 do 0,080 m2</t>
  </si>
  <si>
    <t>922909143</t>
  </si>
  <si>
    <t>Montáž vyústi čtyřhranné do čtyřhranného potrubí, průřezu přes 0,040 do 0,080 m2</t>
  </si>
  <si>
    <t>https://podminky.urs.cz/item/CS_URS_2025_01/751311092</t>
  </si>
  <si>
    <t>Poznámka k položce:_x000D_
Z01.06 - Odvodní jednořadá obdélníková vyústka 560x140mm s regulací typu R3 a volnou plochou 0,0556m2  (V=375m3/h)</t>
  </si>
  <si>
    <t xml:space="preserve">"obdélníková výustka 560x140 mm" 40 </t>
  </si>
  <si>
    <t>3</t>
  </si>
  <si>
    <t>M</t>
  </si>
  <si>
    <t>RMAT0002</t>
  </si>
  <si>
    <t>Odvodní jednořadá obdélníková vyústka 560x140mm s regulací typu R3 a volnou plochou 0,0556m2  (V=375m3/h)</t>
  </si>
  <si>
    <t>32</t>
  </si>
  <si>
    <t>1349865116</t>
  </si>
  <si>
    <t>751377041</t>
  </si>
  <si>
    <t>Montáž odsávacího zákrytu (digestoř) průmyslového závěsného do 1,5 m2</t>
  </si>
  <si>
    <t>-1511257518</t>
  </si>
  <si>
    <t>Montáž odsávacích stropů, zákrytů odsávacího zákrytu (digestoř) průmyslového závěsného, průřezu do 1,5 m2</t>
  </si>
  <si>
    <t>https://podminky.urs.cz/item/CS_URS_2025_01/751377041</t>
  </si>
  <si>
    <t>Poznámka k položce:_x000D_
Z.01.04 - Difuzory s variabilní geometrií s připojovacím hrdlem ø250mm a vnějším průměrem 315mm (V=750m3/h; tlaková ztáta cca. 23Pa při vertikálním přívodu vzduchu a  cca. 43Pa při horizontálním přívodu vzduchu) - 20ks</t>
  </si>
  <si>
    <t>"difuzor s variabilní geometrií s připojovacím hrdlem ø250mm" 20</t>
  </si>
  <si>
    <t>RMAT0003</t>
  </si>
  <si>
    <t>Difuzory s variabilní geometrií s připojovacím hrdlem ø250mm a vnějším průměrem 315mm (V=750m3/h; tlaková ztáta cca. 23Pa při vertikálním přívodu vzduchu a  cca. 43Pa při horizontálním přívodu vzduchu)</t>
  </si>
  <si>
    <t>-1363999090</t>
  </si>
  <si>
    <t>6</t>
  </si>
  <si>
    <t>751510043</t>
  </si>
  <si>
    <t>Vzduchotechnické potrubí z pozinkovaného plechu kruhové spirálně vinutá trouba bez příruby D přes 200 do 300 mm</t>
  </si>
  <si>
    <t>m</t>
  </si>
  <si>
    <t>-845724765</t>
  </si>
  <si>
    <t>Vzduchotechnické potrubí z pozinkovaného plechu kruhové, trouba spirálně vinutá bez příruby, průměru přes 200 do 300 mm</t>
  </si>
  <si>
    <t>https://podminky.urs.cz/item/CS_URS_2025_01/751510043</t>
  </si>
  <si>
    <t>Poznámka k položce:_x000D_
Z01.07 - Kruhové spirálně vinuté potrubí bez tvarovek (sk. I z pozinkovaného ocelového plechu s třídou vzduchotěsnosti A) ø250mm</t>
  </si>
  <si>
    <t>751511022</t>
  </si>
  <si>
    <t>Montáž potrubí plechového skupiny I čtyřhranného s přírubou tloušťky plechu 0,8 mm přes 0,13 do 0,28 m2</t>
  </si>
  <si>
    <t>1476690911</t>
  </si>
  <si>
    <t>Montáž potrubí plechového skupiny I čtyřhranného s přírubou tloušťky plechu 0,8 mm, průřezu přes 0,13 do 0,28 m2</t>
  </si>
  <si>
    <t>https://podminky.urs.cz/item/CS_URS_2025_01/751511022</t>
  </si>
  <si>
    <t>"potrubí s odvodním vzduchem 500x500 mm" 6,00+6,00</t>
  </si>
  <si>
    <t>"potrubí s odvodním vzduchem 450x450 mm" 6,020+6,020</t>
  </si>
  <si>
    <t>"potrubí s odvodním vzduchem 400x400 mm" 6,018+6,018</t>
  </si>
  <si>
    <t>"potrubí s odvodním vzduchem 355x315 mm" 6,004+6,004</t>
  </si>
  <si>
    <t>"potrubí s odvodním vzduchem 250x225 mm" 5,950 +5,950</t>
  </si>
  <si>
    <t>"potrubí s přívodním vzduchem 560x450 mm" 6,008+6,008</t>
  </si>
  <si>
    <t>"potrubí s přívodním vzduchem 500x450 mm" 6,020 +6,020</t>
  </si>
  <si>
    <t>"potrubí s přívodním vzduchem 450x400 mm" 6,018+6,018</t>
  </si>
  <si>
    <t>"potrubí s přívodním vzduchem 355x355 mm" 6,004+6,004</t>
  </si>
  <si>
    <t>"potrubí s přívodním vzduchem 315x200 mm" 5,327+5,327</t>
  </si>
  <si>
    <t>42982108</t>
  </si>
  <si>
    <t>trouba čtyřhranná Pz průřez do 0,28m2</t>
  </si>
  <si>
    <t>131003570</t>
  </si>
  <si>
    <t>118,738*1,2 'Přepočtené koeficientem množství</t>
  </si>
  <si>
    <t>751511023</t>
  </si>
  <si>
    <t>Montáž potrubí plechového skupiny I čtyřhranného s přírubou tloušťky plechu 0,8 mm přes 0,28 do 0,50 m2</t>
  </si>
  <si>
    <t>-835149403</t>
  </si>
  <si>
    <t>Montáž potrubí plechového skupiny I čtyřhranného s přírubou tloušťky plechu 0,8 mm, průřezu přes 0,28 do 0,50 m2</t>
  </si>
  <si>
    <t>https://podminky.urs.cz/item/CS_URS_2025_01/751511023</t>
  </si>
  <si>
    <t>Poznámka k položce:_x000D_
Z01.06</t>
  </si>
  <si>
    <t>"potrubí s odvodním vzduchem 630x630 mm" 6,319+12,957+7,790</t>
  </si>
  <si>
    <t>"potrubí s odvodním vzduchem 560x630 mm" 11,990+11,990</t>
  </si>
  <si>
    <t>"potrubí s odvodním vzduchem 500x560 mm" 5,973+6,017</t>
  </si>
  <si>
    <t>"potrubí s přívodním vzduchem 1000x450 mm"  1,649+6,614+1,349</t>
  </si>
  <si>
    <t>"potrubí s přícodním vzduchem 900x450 mm" 5,879+5,879</t>
  </si>
  <si>
    <t>"potrubí s přívodním vzduchem 800x450 mm" 5,956+5,971</t>
  </si>
  <si>
    <t>"potrubí s přívodním vzduchem 710x450 mm" 6,007+5,977</t>
  </si>
  <si>
    <t>"potrubí s přívodním vzduchem 630x450 mm" 6,014+6,014</t>
  </si>
  <si>
    <t>42982110</t>
  </si>
  <si>
    <t>trouba čtyřhranná Pz průřez do 0,50m2</t>
  </si>
  <si>
    <t>-1890903293</t>
  </si>
  <si>
    <t>120,345*1,2 'Přepočtené koeficientem množství</t>
  </si>
  <si>
    <t>751511025</t>
  </si>
  <si>
    <t>Montáž potrubí plechového skupiny I čtyřhranného s přírubou tloušťky plechu 0,8 mm přes 0,79 do 1,13 m2</t>
  </si>
  <si>
    <t>-552584858</t>
  </si>
  <si>
    <t>Montáž potrubí plechového skupiny I čtyřhranného s přírubou tloušťky plechu 0,8 mm, průřezu přes 0,79 do 1,13 m2</t>
  </si>
  <si>
    <t>https://podminky.urs.cz/item/CS_URS_2025_01/751511025</t>
  </si>
  <si>
    <t>"potrubí odpadní z VZT jednotky 900x900 mm" 1,50+1,50+1,50+1,10</t>
  </si>
  <si>
    <t>"potrubí do VZT jednotky 900x900 mm" 1,0</t>
  </si>
  <si>
    <t>"potrubí s přívodním vzduchem 1000x800 mm" 4,62+1,984+0,50+0,50+3,586</t>
  </si>
  <si>
    <t>42982118</t>
  </si>
  <si>
    <t>trouba čtyřhranná Pz průřez do 1,13m2</t>
  </si>
  <si>
    <t>927496611</t>
  </si>
  <si>
    <t>17,79*1,2 'Přepočtené koeficientem množství</t>
  </si>
  <si>
    <t>751514123</t>
  </si>
  <si>
    <t>Montáž oblouku do plechového potrubí čtyřhranného s přírubou přes 0,770 do 0,840 m2</t>
  </si>
  <si>
    <t>-2144996740</t>
  </si>
  <si>
    <t>Montáž oblouku do plechového potrubí čtyřhranného s přírubou, průřezu přes 0,770 do 0,840 m2</t>
  </si>
  <si>
    <t>https://podminky.urs.cz/item/CS_URS_2025_01/751514123</t>
  </si>
  <si>
    <t>"potrubí s vyfukovaným odpadním vzduchem" 3</t>
  </si>
  <si>
    <t>"potrubí s odvodním vzduchem" 10</t>
  </si>
  <si>
    <t>"potrubí s přívodním vzduchem" 5</t>
  </si>
  <si>
    <t>42982308</t>
  </si>
  <si>
    <t>oblouk čtyřhranný Pz průřez do 0,79m2</t>
  </si>
  <si>
    <t>-1329633703</t>
  </si>
  <si>
    <t>751514222</t>
  </si>
  <si>
    <t>Montáž kalhotového kusu nebo odbočky jednostranné do plechového potrubí čtyřhranného s přírubou přes 0,700 do 0,770 m2</t>
  </si>
  <si>
    <t>1438222812</t>
  </si>
  <si>
    <t>Montáž kalhotového kusu nebo odbočky jednostranné do plechového potrubí čtyřhranného s přírubou, průřezu přes 0,700 do 0,770 m2</t>
  </si>
  <si>
    <t>https://podminky.urs.cz/item/CS_URS_2025_01/751514222</t>
  </si>
  <si>
    <t>Poznámka k položce:_x000D_
Z01.05 - Odvodní jednořadá obdélníková vyústka 560x140mm s regulací typu R3 a volnou plochou 0,0556m2  (V=375m3/h) - 40ks_x000D_
Z01.04 - Difuzory s variabilní geometrií s připojovacím hrdlem ø250mm a vnějším průměrem 315mm (V=750m3/h; tlaková ztáta cca. 23Pa při vertikálním přívodu vzduchu a  cca. 43Pa při horizontálním přívodu vzduchu) - 20ks</t>
  </si>
  <si>
    <t>"potrubí s odvodním vzduchem 560x140 mm" 40</t>
  </si>
  <si>
    <t>"potrubí s přívodním vzduchem- difuzory pr. 315 mm" 20</t>
  </si>
  <si>
    <t>42982238</t>
  </si>
  <si>
    <t>odbočka čtyřhranná Pz průřez do 0,79m2</t>
  </si>
  <si>
    <t>-89360217</t>
  </si>
  <si>
    <t>17</t>
  </si>
  <si>
    <t>751514414</t>
  </si>
  <si>
    <t>Montáž přechodu osového nebo pravoúhlého do plechového potrubí čtyřhranného s přírubou přes 0,050 do 0,210 m2</t>
  </si>
  <si>
    <t>-1109681235</t>
  </si>
  <si>
    <t>Montáž přechodu osového nebo pravoúhlého do plechového potrubí čtyřhranného s přírubou, průřezu přes 0,140 do 0,210 m2</t>
  </si>
  <si>
    <t>https://podminky.urs.cz/item/CS_URS_2025_01/751514414</t>
  </si>
  <si>
    <t>"potrubí s odvodním vzduchem 450x450 mm" 2</t>
  </si>
  <si>
    <t>"potrubí s odvodním vzduchem 400x400 mm" 2</t>
  </si>
  <si>
    <t>"potrubí s odvodním vzduchem 355x315 mm" 2</t>
  </si>
  <si>
    <t>"potrubí s odvodním vzduchem 250x225 mm" 2</t>
  </si>
  <si>
    <t>"potrubí s přívdním vzduchem 500x450 mm" 2</t>
  </si>
  <si>
    <t>"potrubí s přívdním vzduchem 450x400 mm" 2</t>
  </si>
  <si>
    <t>"potrubí s přívdním vzduchem 355x355 mm" 2</t>
  </si>
  <si>
    <t>"potrubí s přívdním vzduchem 315x200 mm" 2</t>
  </si>
  <si>
    <t>18</t>
  </si>
  <si>
    <t>42982254</t>
  </si>
  <si>
    <t>přechod čtyřhranný Pz průřez do 0,28m2</t>
  </si>
  <si>
    <t>-697552463</t>
  </si>
  <si>
    <t>19</t>
  </si>
  <si>
    <t>751514418</t>
  </si>
  <si>
    <t>Montáž přechodu osového nebo pravoúhlého do plechového potrubí čtyřhranného s přírubou přes 0,25 do 0,490 m2</t>
  </si>
  <si>
    <t>1051048300</t>
  </si>
  <si>
    <t>Montáž přechodu osového nebo pravoúhlého do plechového potrubí čtyřhranného s přírubou, průřezu přes 0,420 do 0,490 m2</t>
  </si>
  <si>
    <t>https://podminky.urs.cz/item/CS_URS_2025_01/751514418</t>
  </si>
  <si>
    <t>"potrubí s odvodním vzduchem 900x900 mm" 2</t>
  </si>
  <si>
    <t>"potrubí s odvodním vzduchem 630x630 mm" 2</t>
  </si>
  <si>
    <t>"potrubí s odvodním vzduchem 560x630 mm" 2</t>
  </si>
  <si>
    <t>"potrubí s odvodním vzduchem 560x560 mm" 2</t>
  </si>
  <si>
    <t>"potrubí s odvodním vzduchem 500x560 mm" 2</t>
  </si>
  <si>
    <t>"potrubí s odvodním vzduchem 500x500 mm" 2</t>
  </si>
  <si>
    <t>"potrubí s přívodním vzduchem 1000x450 mm" 2</t>
  </si>
  <si>
    <t>"potrubí s přívodním vzduchem 900x450 mm" 2</t>
  </si>
  <si>
    <t>"potrubí s přívodním vzduchem 800x450 mm" 2</t>
  </si>
  <si>
    <t>"potrubí s přívodním vzduchem 710x450 m" 2</t>
  </si>
  <si>
    <t>"potrubí s přívodním vzduchem 630x450 mm" 2</t>
  </si>
  <si>
    <t>"potrubí s přívodním vzduchem 560x450 mm" 2</t>
  </si>
  <si>
    <t>20</t>
  </si>
  <si>
    <t>42982255</t>
  </si>
  <si>
    <t>přechod čtyřhranný Pz průřez do 0,50m2</t>
  </si>
  <si>
    <t>307341266</t>
  </si>
  <si>
    <t>751514423</t>
  </si>
  <si>
    <t>Montáž přechodu osového nebo pravoúhlého do plechového potrubí čtyřhranného s přírubou přes 0,770 do 0,840 m2</t>
  </si>
  <si>
    <t>432517515</t>
  </si>
  <si>
    <t>Montáž přechodu osového nebo pravoúhlého do plechového potrubí čtyřhranného s přírubou, průřezu přes 0,770 do 0,840 m2</t>
  </si>
  <si>
    <t>https://podminky.urs.cz/item/CS_URS_2025_01/751514423</t>
  </si>
  <si>
    <t>"potrubí s odvodním vzduchem 1200x1550 mm" 1</t>
  </si>
  <si>
    <t>"potrubí s odvodním vzduchem 900x900 mm" 1</t>
  </si>
  <si>
    <t>"potrubí s přívodním vzduchem 1200x1550 mm" 1</t>
  </si>
  <si>
    <t>"potrubí s přívodním vzduchem 1000x800 mm" 1</t>
  </si>
  <si>
    <t>22</t>
  </si>
  <si>
    <t>42982256</t>
  </si>
  <si>
    <t>přechod čtyřhranný Pz průřez do 0,79m2</t>
  </si>
  <si>
    <t>-741091044</t>
  </si>
  <si>
    <t>23</t>
  </si>
  <si>
    <t>751537111</t>
  </si>
  <si>
    <t>Montáž potrubí kruhového ohebného izolovaného minerální vatou z Al laminátu D do 100 mm</t>
  </si>
  <si>
    <t>m2</t>
  </si>
  <si>
    <t>-29483815</t>
  </si>
  <si>
    <t>Montáž potrubí ohebného kruhového izolovaného minerální vatou z Al laminátu, průměru do 100 mm</t>
  </si>
  <si>
    <t>https://podminky.urs.cz/item/CS_URS_2025_01/751537111</t>
  </si>
  <si>
    <t>Poznámka k položce:_x000D_
Z01.09 - Tepelné izolace tl. 40mm - minerální plsť s hliníkovou folií napovrchu, připevňovaná na samolepící trny k potrubí</t>
  </si>
  <si>
    <t>24</t>
  </si>
  <si>
    <t>RMAT0001</t>
  </si>
  <si>
    <t>Tepelné izolace tl. 40mm - minerální plsť s hliníkovou folií napovrchu, připevňovaná na samolepící trny k potrubí</t>
  </si>
  <si>
    <t>-2023782433</t>
  </si>
  <si>
    <t>25</t>
  </si>
  <si>
    <t>751537149</t>
  </si>
  <si>
    <t>Montáž potrubí kruhového ohebného tepelně a zvukově izolovaného Al hadice D přes 250 do 300 mm</t>
  </si>
  <si>
    <t>1654122194</t>
  </si>
  <si>
    <t>Montáž potrubí ohebného kruhového izolovaného minerální vatou Al hadice (izolace tepelná i hluková), průměru přes 250 do 300 mm</t>
  </si>
  <si>
    <t>https://podminky.urs.cz/item/CS_URS_2025_01/751537149</t>
  </si>
  <si>
    <t>Poznámka k položce:_x000D_
Z01.08 - Tepelné izolace tl. 60mm - minerální plsť s hliníkovou folií napovrchu, připevňovaná navařovacími trny k potrubí a opatřená oplechováním</t>
  </si>
  <si>
    <t>26</t>
  </si>
  <si>
    <t>42981744</t>
  </si>
  <si>
    <t>hadice ohebná z Al s tepelnou a hlukovou izolací 50mm, délka 10m D 254mm</t>
  </si>
  <si>
    <t>-1619478811</t>
  </si>
  <si>
    <t>2*1,2 'Přepočtené koeficientem množství</t>
  </si>
  <si>
    <t>27</t>
  </si>
  <si>
    <t>751611118R00</t>
  </si>
  <si>
    <t>Montáž centrální vzduchotechnické jednotky s rekuperací tepla stojaté s výměnou vzduchu přes 9000 do 13000 m3/h</t>
  </si>
  <si>
    <t>-1457421946</t>
  </si>
  <si>
    <t>Montáž vzduchotechnické jednotky s rekuperací tepla centrální stojaté s výměnou vzduchu 15000 m3/h</t>
  </si>
  <si>
    <t>Poznámka k položce:_x000D_
Vzduchotechnická jednotka včetně systému MaR._x000D_
Uvedené VZT jednotky byly navrženy s ohledem na NAŘÍZENÍ KOMISE (EU) č. 1253/2014 Ecodesign 2018), platné od 1.1.2018._x000D_
Opláštění jednotek: hliníková rámová konstrukce, zcela hladký vnitřní profil s přerušenými tepelnými mosty, panely s izolací PUR 50mm. Vlastnosti pláště dle EN1886: mechanická stabilita D1, těsnost pláště L2, těsnost obtoku filtru F9, tepelná izolace T2, součinitel prostupu tepla panelem 0,53W/m2K_x000D_
Jednotka určena do venkovnho provedení.</t>
  </si>
  <si>
    <t>28</t>
  </si>
  <si>
    <t>42944206R00</t>
  </si>
  <si>
    <t>jednotka VZT stojatá vnitřní/venkovní s rekuperací tepla s dohřevem a ovládací jednotkou do 14000m3/hod</t>
  </si>
  <si>
    <t>-727626911</t>
  </si>
  <si>
    <t>jednotka VZT stojatá venkovní s rekuperací tepla s dohřevem a ovládací jednotkou 15000 m3/hod</t>
  </si>
  <si>
    <t xml:space="preserve">Poznámka k položce:_x000D_
Zařízení č. 01 - Větrání výrobní haly_x000D_
Sestavná větrací jednotka (ozn. 01.01) se základními parametry viz. Tabulka zařízení a přiloženého Technického standardu splňující Nařízení Komise (EU) č. 1253/2014 obsahující (součást dodávky jednotky):_x000D_
- sací protidešťový kryt_x000D_
- uzavírací klapky_x000D_
- filtry_x000D_
- tlumiče hluku_x000D_
- deskový výměník zpětného získávání tepla vybaveného bypassem_x000D_
- ventilátory_x000D_
- směšovací komoru včetně klapky_x000D_
- topný/chladí výměník (přímý kondenzátor/výparník) s elimínátorem kapek_x000D_
- kompletní systém autonomní regulace včetně měřících, regulačních a ovládacích komponentů s prokabelováním v rámci VZT jednotky i výchozí elektrorevize_x000D_
V podrobnostech viz část: D.1.4.b.03-R00_Vykaz vymer-Technický standard S1 – dodavatel zajistí splnění minimálních hodnot daných standardem, případně se připouští dodání výrobku lepších parametrů. </t>
  </si>
  <si>
    <t>29</t>
  </si>
  <si>
    <t>751691111</t>
  </si>
  <si>
    <t>Zaregulování systému vzduchotechnického zařízení - 1 koncový (distribuční) prvek</t>
  </si>
  <si>
    <t>-355575149</t>
  </si>
  <si>
    <t>Zaregulování systému vzduchotechnického zařízení za 1 koncový (distribuční) prvek</t>
  </si>
  <si>
    <t>https://podminky.urs.cz/item/CS_URS_2025_01/751691111</t>
  </si>
  <si>
    <t>30</t>
  </si>
  <si>
    <t>998751111</t>
  </si>
  <si>
    <t>Přesun hmot tonážní pro vzduchotechniku s omezením mechanizace v objektech v do 12 m</t>
  </si>
  <si>
    <t>1862263518</t>
  </si>
  <si>
    <t>Přesun hmot pro vzduchotechniku stanovený z hmotnosti přesunovaného materiálu vodorovná dopravní vzdálenost do 100 m s omezením mechanizace v objektech výšky do 12 m</t>
  </si>
  <si>
    <t>https://podminky.urs.cz/item/CS_URS_2025_01/998751111</t>
  </si>
  <si>
    <t>31</t>
  </si>
  <si>
    <t>998751129</t>
  </si>
  <si>
    <t>Příplatek k ručnímu přesunu hmot tonážnímu pro vzduchotechniku za zvětšený přesun za ZKD 50 m</t>
  </si>
  <si>
    <t>267119035</t>
  </si>
  <si>
    <t>Přesun hmot pro vzduchotechniku stanovený z hmotnosti přesunovaného materiálu vodorovná dopravní vzdálenost do 100 m Příplatek k cenám za ruční zvětšený přesun přes vymezenou vodorovnou dopravní vzdálenost za každých dalších započatých 50 m</t>
  </si>
  <si>
    <t>https://podminky.urs.cz/item/CS_URS_2025_01/998751129</t>
  </si>
  <si>
    <t>998751191</t>
  </si>
  <si>
    <t>Příplatek k přesunu hmot tonážnímu pro vzduchotechniku za zvětšený přesun do 500 m</t>
  </si>
  <si>
    <t>726183633</t>
  </si>
  <si>
    <t>Přesun hmot pro vzduchotechniku stanovený z hmotnosti přesunovaného materiálu vodorovná dopravní vzdálenost do 100 m Příplatek k cenám za zvětšený přesun přes vymezenou vodorovnou dopravní vzdálenost do 500 m</t>
  </si>
  <si>
    <t>https://podminky.urs.cz/item/CS_URS_2025_01/998751191</t>
  </si>
  <si>
    <t>33</t>
  </si>
  <si>
    <t>R00</t>
  </si>
  <si>
    <t>Montáž - Řídící jednotka se silovou částí ve venkovním provedení: In-400V/40A Skříňový oceloplechový rozvaděč IP55 KC1680040 (1600x800x400)</t>
  </si>
  <si>
    <t>-976897516</t>
  </si>
  <si>
    <t>Poznámka k položce:_x000D_
Montáž řídící jednotky a MaR Dle technického listu,</t>
  </si>
  <si>
    <t>34</t>
  </si>
  <si>
    <t>40565R00</t>
  </si>
  <si>
    <t>snímač tlakový diferenční vzduchový s analogovým výstupem s displejem a PI regulací včetně 2m hadičky průměru 7mm IP54 průměr připojení 6,2mm rozsah 0-2500Pa</t>
  </si>
  <si>
    <t>kpl</t>
  </si>
  <si>
    <t>1214294352</t>
  </si>
  <si>
    <t>Řídící jednotka se silovou částí ve venkovním provedení: In-400V/40A Skříňový oceloplechový rozvaděč IP55 KC1680040 (1600x800x400)</t>
  </si>
  <si>
    <t xml:space="preserve">Poznámka k položce:_x000D_
Řídící jednotka se silovou částí ve venkovním provedení: In-400V/40A Skříňový oceloplechový rozvaděč IP55 KC1680040 (1600x800x400) Řízení chodu a výkonu přívodního FM motoru ventilátoru podle průtoku vzduchu, řízení servopohonů klapek směšování(0-100%), plynulé řízení 2 stupňů výkonu 2 stupňů tepelného čerpadla, přepínání režimu Zima/Léto, řízení podle teploty v odtahu s limitem teploty v přívodu, snímač kouře ve VZT potrubí, hlídání zanesení filtru vzduchu, záznam poruch a provozních stavů, Možnost spouštění dle časového programu, Možnost připojení komunikace RS485(ModBus RTU), LCD grafický displej v češtině/angličtině mimo RT. Odjištění regulace, servopohonů klapek, FM motoru ventilátoru, vnitřních jednotek tepelného čerpadla. Vstup signálu EPS. Výstup souhrnné poruchy, chod, zanesený filtr. Vývody spodem. FM uvnitř rozvaděče. Venkovní jednotky tepelných čerpadel budou napájeny samostatně ze silo </t>
  </si>
  <si>
    <t>"řídící jednotka" 1</t>
  </si>
  <si>
    <t>"Regulátor - Bez displeje" 1</t>
  </si>
  <si>
    <t>"Svorky pro regulátor" 1</t>
  </si>
  <si>
    <t>"Dálkový LCD ovladač pGD0 do panelu jednotky nebo rozvaděče IP65" 1</t>
  </si>
  <si>
    <t>"Kabel k dálkovému ovladači pGD0 3m" 1</t>
  </si>
  <si>
    <t>"Montážní krabička na zeď pro pGD bez čidla teploty NTC" 1</t>
  </si>
  <si>
    <t>"Opticky izolovaná seriová karta RS485" 1</t>
  </si>
  <si>
    <t>"Snímač teploty NTC do VZT potrubí" 4</t>
  </si>
  <si>
    <t>"Snímač teploty NTC - venkovní" 1</t>
  </si>
  <si>
    <t>"Analogový snímač diferenčního tlaku 0-1000Pa" 2</t>
  </si>
  <si>
    <t>"Analogový detektor kouře VSD" 1</t>
  </si>
  <si>
    <t>"Spínač tlakové diference 30-500Pa" 3</t>
  </si>
  <si>
    <t>"Samoregulační topný kabel pro sifonky + koncovky" 2</t>
  </si>
  <si>
    <t>"Servo klapky bypassu rekuperátoru - 20Nm-24V(SM24A-SR)" 2</t>
  </si>
  <si>
    <t>"Servo př. a od. klapky - havarijní 10Nm-24V-0-10V(NF24A-SR)" 4</t>
  </si>
  <si>
    <t>"Servo klapky směšování - 10Nm-24V-0-10V (NM24A-SR)" 1</t>
  </si>
  <si>
    <t>"Uživatelský SW dle zadání" 1</t>
  </si>
  <si>
    <t>"Parametrizace aplikačního SW, dle zadání" 1</t>
  </si>
  <si>
    <t>"Dokumentace skutečného provedení (schéma zapojení rozvaděče, kabelová listina, technologické schéma, seznam komponentů MaR + uživatelský manuál)" 1</t>
  </si>
  <si>
    <t>"Výchozí revize elektro" 1</t>
  </si>
  <si>
    <t>"Osvědčení o provedení kusové zkoušky rozvaděče" 1</t>
  </si>
  <si>
    <t>"Komplexní vyzkoušení, zaškolení obsluhy" 1</t>
  </si>
  <si>
    <t>"Dodávka kabelových tras, kabeláže, elektroinstalace MaR VZT RT na VZT jednotce + dálkové ovládání do 20m + zapojení vnitřních jednotek chlazení/TČ)"1</t>
  </si>
  <si>
    <t>"Montáž kabeláže, elektroinstalace MaR, montáž a zapojení elektromotorů, přístrojů" 1</t>
  </si>
  <si>
    <t>35</t>
  </si>
  <si>
    <t>42972292</t>
  </si>
  <si>
    <t>hlavice výfuková čtyřhranná Pz 900x400mm</t>
  </si>
  <si>
    <t>777770474</t>
  </si>
  <si>
    <t xml:space="preserve">hlavice výfuková čtyřhranná Pz 900x630mm se zkoseným volným koncem pod úhlem 45° včetně sítě proti ptactvu </t>
  </si>
  <si>
    <t>Poznámka k položce:_x000D_
Standard S6</t>
  </si>
  <si>
    <t>36</t>
  </si>
  <si>
    <t>42982415R00</t>
  </si>
  <si>
    <t>klapka čtyřhranná regulační Pz 800x630mm</t>
  </si>
  <si>
    <t>-1768490202</t>
  </si>
  <si>
    <t xml:space="preserve">Klapka vícelistá s ručním ovládáním </t>
  </si>
  <si>
    <t>Poznámka k položce:_x000D_
630x630/160 mm_x000D_
315x200/160 mm</t>
  </si>
  <si>
    <t>37</t>
  </si>
  <si>
    <t>42972875R00</t>
  </si>
  <si>
    <t>anemostat čtvercový s regulačními listy pro přívod/odvod vzduchu univerzální s vložkou do SDK podhledu plastový 250x250mm D 160mm</t>
  </si>
  <si>
    <t>375955789</t>
  </si>
  <si>
    <t>38</t>
  </si>
  <si>
    <t>42972680R00</t>
  </si>
  <si>
    <t>výústka komfortní jednořadá Al 600x150mm</t>
  </si>
  <si>
    <t>-1871698255</t>
  </si>
  <si>
    <t>Poznámka k položce:_x000D_
Standard S8</t>
  </si>
  <si>
    <t>HZS</t>
  </si>
  <si>
    <t>Hodinové zúčtovací sazby</t>
  </si>
  <si>
    <t>39</t>
  </si>
  <si>
    <t>HZS3122</t>
  </si>
  <si>
    <t>Hodinová zúčtovací sazba montér ocelových konstrukcí odborný</t>
  </si>
  <si>
    <t>hod</t>
  </si>
  <si>
    <t>512</t>
  </si>
  <si>
    <t>-1661754171</t>
  </si>
  <si>
    <t>Hodinové zúčtovací sazby montáží technologických zařízení při externích montážích montér ocelových konstrukcí odborný</t>
  </si>
  <si>
    <t>https://podminky.urs.cz/item/CS_URS_2025_01/HZS3122</t>
  </si>
  <si>
    <t>"montáž vzduchotechniky" 20*2,5</t>
  </si>
  <si>
    <t>40</t>
  </si>
  <si>
    <t>HZS3212</t>
  </si>
  <si>
    <t>Hodinová zúčtovací sazba montér vzduchotechniky a chlazení odborný</t>
  </si>
  <si>
    <t>-2033292952</t>
  </si>
  <si>
    <t>Hodinové zúčtovací sazby montáží technologických zařízení na stavebních objektech montér vzduchotechniky odborný</t>
  </si>
  <si>
    <t>https://podminky.urs.cz/item/CS_URS_2025_01/HZS3212</t>
  </si>
  <si>
    <t>VRN1</t>
  </si>
  <si>
    <t>Průzkumné, zeměměřičské a projektové práce</t>
  </si>
  <si>
    <t>41</t>
  </si>
  <si>
    <t>010001000</t>
  </si>
  <si>
    <t>2012478567</t>
  </si>
  <si>
    <t>Realizační dokumentace vzduchotechnického zařzení č.01</t>
  </si>
  <si>
    <t>https://podminky.urs.cz/item/CS_URS_2025_01/010001000</t>
  </si>
  <si>
    <t>42</t>
  </si>
  <si>
    <t>011434000</t>
  </si>
  <si>
    <t>Měření (monitoring) hlukové hladiny</t>
  </si>
  <si>
    <t>1148490712</t>
  </si>
  <si>
    <t>Měření hluku včetně vystavení protokolu</t>
  </si>
  <si>
    <t>https://podminky.urs.cz/item/CS_URS_2025_01/011434000</t>
  </si>
  <si>
    <t>43</t>
  </si>
  <si>
    <t>013254000</t>
  </si>
  <si>
    <t>Dokumentace skutečného provedení stavby</t>
  </si>
  <si>
    <t>538089759</t>
  </si>
  <si>
    <t>Dokumentace skutečného provedení stavby vzduchotecnika č.01</t>
  </si>
  <si>
    <t>https://podminky.urs.cz/item/CS_URS_2025_01/013254000</t>
  </si>
  <si>
    <t>48</t>
  </si>
  <si>
    <t>2113800849</t>
  </si>
  <si>
    <t>Poznámka k položce:_x000D_
Koordinační činnost profesí pro části:_x000D_
V. Výměna světlíku: koordinace prací s dodavatelem_x000D_
VII. - Elektroinstalace - zajištění napojení na el. energii_x000D_
*Při přejímce bude vyhotoven montážní a předávací protokol, jehož součástí budou záznamy o kontrole těsnosti, funkčnosti prvků a použitých materiálech</t>
  </si>
  <si>
    <t>VRN7</t>
  </si>
  <si>
    <t>Provozní vlivy</t>
  </si>
  <si>
    <t>44</t>
  </si>
  <si>
    <t>070001000</t>
  </si>
  <si>
    <t>-1908141149</t>
  </si>
  <si>
    <t>https://podminky.urs.cz/item/CS_URS_2025_01/070001000</t>
  </si>
  <si>
    <t>VRN9</t>
  </si>
  <si>
    <t>Ostatní náklady</t>
  </si>
  <si>
    <t>45</t>
  </si>
  <si>
    <t>090001000</t>
  </si>
  <si>
    <t>…</t>
  </si>
  <si>
    <t>-485830395</t>
  </si>
  <si>
    <t>https://podminky.urs.cz/item/CS_URS_2025_01/090001000</t>
  </si>
  <si>
    <t xml:space="preserve">Poznámka k položce:_x000D_
Identifikační štítky (značení zařízení a potrubí)_x000D_
Manuál pro obsluhu a údržbu (6-krát výtisky + 1-krát digitálně)_x000D_
Provozní řád (1-krát výtisk + 1-krát digitálně)_x000D_
Zkušební provoz_x000D_
</t>
  </si>
  <si>
    <t>46</t>
  </si>
  <si>
    <t>091103000</t>
  </si>
  <si>
    <t>Stroje a zařízení nevyžadující montáž</t>
  </si>
  <si>
    <t>-1146734570</t>
  </si>
  <si>
    <t>https://podminky.urs.cz/item/CS_URS_2025_01/091103000</t>
  </si>
  <si>
    <t>Poznámka k položce:_x000D_
Pronájem výškové maniulační techniky (např. autojeřáb, tepeskopický manipulátor, vysokozdvižný vozík, atd)_x000D_
Pronájem výškové techniky (např. plošiny, lešení, atd.)</t>
  </si>
  <si>
    <t>47</t>
  </si>
  <si>
    <t>092203000</t>
  </si>
  <si>
    <t>Náklady na zaškolení</t>
  </si>
  <si>
    <t>816592629</t>
  </si>
  <si>
    <t>https://podminky.urs.cz/item/CS_URS_2025_01/092203000</t>
  </si>
  <si>
    <t>03 - Zařízení č. 02 - Zdroj tepla/chladu pro VZT jednotku</t>
  </si>
  <si>
    <t xml:space="preserve">    722 - Zdravotechnika - vnitřní vodovod</t>
  </si>
  <si>
    <t xml:space="preserve">    732 - Ústřední vytápění - strojovny</t>
  </si>
  <si>
    <t xml:space="preserve">    733 - Ústřední vytápění - rozvodné potrubí</t>
  </si>
  <si>
    <t xml:space="preserve">    734 - Ústřední vytápění - armatury</t>
  </si>
  <si>
    <t xml:space="preserve">    764 - Konstrukce klempířské</t>
  </si>
  <si>
    <t>M - Práce a dodávky M</t>
  </si>
  <si>
    <t xml:space="preserve">    21-M - Elektromontáže</t>
  </si>
  <si>
    <t>722</t>
  </si>
  <si>
    <t>Zdravotechnika - vnitřní vodovod</t>
  </si>
  <si>
    <t>Z02.08</t>
  </si>
  <si>
    <t>Měděné potrubí ø12,70mm/ø28,56mm opatřené izolací tl. 13mm na bázi syntetického kaučuku s λ ≤ 0,035 W/(m·K) při střední teplotě 0ºC</t>
  </si>
  <si>
    <t>-1288595648</t>
  </si>
  <si>
    <t>https://podminky.urs.cz/item/CS_URS_2025_01/Z02.08</t>
  </si>
  <si>
    <t>732</t>
  </si>
  <si>
    <t>Ústřední vytápění - strojovny</t>
  </si>
  <si>
    <t>732199100</t>
  </si>
  <si>
    <t>Montáž orientačních štítků</t>
  </si>
  <si>
    <t>30836026</t>
  </si>
  <si>
    <t>Montáž štítků orientačních</t>
  </si>
  <si>
    <t>https://podminky.urs.cz/item/CS_URS_2025_01/732199100</t>
  </si>
  <si>
    <t>Poznámka k položce:_x000D_
Identifikační štítky (značení zařízení a potrubí)</t>
  </si>
  <si>
    <t>732331106R00</t>
  </si>
  <si>
    <t>Nádoba tlaková expanzní pro solární, topnou a chladící soustavu s membránou závitové připojení PN 1,0 o objemu 50 l</t>
  </si>
  <si>
    <t>-1076460681</t>
  </si>
  <si>
    <t>Sada s expanzním ventilem</t>
  </si>
  <si>
    <t>732522012R00</t>
  </si>
  <si>
    <t>Dodávka+montáž - Tepelné čerpadlo vzduch/voda s invertorem pro vytápění a přípravu TV venkovní jednotka topný výkon 3-13 kW</t>
  </si>
  <si>
    <t>-426045547</t>
  </si>
  <si>
    <t>Dodávka+montáž - Tepelná čerpadla vzduch/voda pro vytápění a přípravu TV venkovní jednotka s invertorem topný výkon 40 kW</t>
  </si>
  <si>
    <t xml:space="preserve">Poznámka k položce:_x000D_
Z02.01 - Venkovní inverterová "kondenzační" jednotka (ozn. 02.01 OAC a 02.02 OAC) v provedení tepelného čerpadla vzduch-vzduch optimolizovaného pro vytápění pracující s chladivem R410A se základními parametry jištění 3f/C32A, hmotnost 302 kg_x000D_
venk. jedn. VRV IV+ pro vytápění 400V_x000D_
Rozměry - Jednotka - Hloubka x Výška x Šířka 765 x 1,685 x 1,240 mm_x000D_
Chladivo - Typ R-410A_x000D_
Hladina akustického tlaku - Chlazení - Jm. 59.0 dBA_x000D_
Napájení - Frekvence x Fáze x Napětí 50 x 3N~ x 380-415 Hz x x V_x000D_
Příkon - 50 Hz - Vytápění - Jmen. - 6 °CWB_x000D_
V podrobnostech viz část technický standard S2 D.1.4.b.03-R00_Vykaz vymer-Technický standard S2 – dodavatel zajistí splnění minimálních hodnot daných standardem, případně se připouští varianta dodání výrobku lepších parametrů. </t>
  </si>
  <si>
    <t>998732101</t>
  </si>
  <si>
    <t>Přesun hmot tonážní pro strojovny v objektech v do 6 m</t>
  </si>
  <si>
    <t>-683734991</t>
  </si>
  <si>
    <t>Přesun hmot pro strojovny stanovený z hmotnosti přesunovaného materiálu vodorovná dopravní vzdálenost do 50 m základní v objektech výšky do 6 m</t>
  </si>
  <si>
    <t>https://podminky.urs.cz/item/CS_URS_2025_01/998732101</t>
  </si>
  <si>
    <t>733</t>
  </si>
  <si>
    <t>Ústřední vytápění - rozvodné potrubí</t>
  </si>
  <si>
    <t>998733101</t>
  </si>
  <si>
    <t>Přesun hmot tonážní pro rozvody potrubí v objektech v do 6 m</t>
  </si>
  <si>
    <t>-1717204046</t>
  </si>
  <si>
    <t>Přesun hmot pro rozvody potrubí stanovený z hmotnosti přesunovaného materiálu vodorovná dopravní vzdálenost do 50 m základní v objektech výšky do 6 m</t>
  </si>
  <si>
    <t>https://podminky.urs.cz/item/CS_URS_2025_01/998733101</t>
  </si>
  <si>
    <t>Z02.15</t>
  </si>
  <si>
    <t>Dodávka a montáž: Kompletace dvou-trubkového systému přímého výparu</t>
  </si>
  <si>
    <t>1351150618</t>
  </si>
  <si>
    <t>Poznámka k položce:_x000D_
Z02.15 - Dodávka a montáž: Kompletace dvou-trubkového systému přímého výparu</t>
  </si>
  <si>
    <t>734</t>
  </si>
  <si>
    <t>Ústřední vytápění - armatury</t>
  </si>
  <si>
    <t>Z02.14</t>
  </si>
  <si>
    <t>Montáž a dodávka: Spojovací, těsnící, montážní, závěsný a kotvící materiál</t>
  </si>
  <si>
    <t>-724224927</t>
  </si>
  <si>
    <t>Poznámka k položce:_x000D_
Z02.14 - Spojovací, těsnící, montážní, závěsný a kotvící materiál</t>
  </si>
  <si>
    <t>741210701</t>
  </si>
  <si>
    <t>Montáž rozvaděč řídící a ovládací pro rozvodny vnitřní i vnější do 100 kg</t>
  </si>
  <si>
    <t>-2103229355</t>
  </si>
  <si>
    <t>Montáž rozvaděčů řídících a ovládacích pro rozvodny bez zapojení vodičů a utěsnění vnitřních a venkovních, hmotnosti do 100 kg</t>
  </si>
  <si>
    <t>https://podminky.urs.cz/item/CS_URS_2025_01/741210701</t>
  </si>
  <si>
    <t>Poznámka k položce:_x000D_
Řídící skříňka 0-10V</t>
  </si>
  <si>
    <t>40565011R00</t>
  </si>
  <si>
    <t>jednotka řídící pro AC motory vzduchové 0-10V</t>
  </si>
  <si>
    <t>-286729366</t>
  </si>
  <si>
    <t>jednotka řídící  pro AC motory vzduchové 0-10V</t>
  </si>
  <si>
    <t>Poznámka k položce:_x000D_
Řídicí skříň včetně čidel (ozn. 02.01 CM a 02. 02 CM) se základními parametry viz. Tabulka zařízení a přiloženého Technického standardu_x000D_
V podrobnostech viz část technický standard S3 a S4 – dodavatel zajistí splnění minimálních hodnot daných standardem, případně se připouští varianta dodání výrobku lepších parametrů.</t>
  </si>
  <si>
    <t>741810003</t>
  </si>
  <si>
    <t>Celková prohlídka elektrického rozvodu a zařízení přes 0,5 do 1 milionu Kč</t>
  </si>
  <si>
    <t>-55342325</t>
  </si>
  <si>
    <t>Zkoušky a prohlídky elektrických rozvodů a zařízení celková prohlídka a vyhotovení revizní zprávy pro objem montážních prací přes 500 do 1000 tis. Kč</t>
  </si>
  <si>
    <t>https://podminky.urs.cz/item/CS_URS_2025_01/741810003</t>
  </si>
  <si>
    <t>741810011</t>
  </si>
  <si>
    <t>Příplatek k celkové prohlídce za každých dalších 500 000,- Kč</t>
  </si>
  <si>
    <t>749196009</t>
  </si>
  <si>
    <t>Zkoušky a prohlídky elektrických rozvodů a zařízení celková prohlídka a vyhotovení revizní zprávy pro objem montážních prací Příplatek k ceně 0003 za každých dalších i započatých 500 tis. Kč přes 1000 tis. Kč</t>
  </si>
  <si>
    <t>https://podminky.urs.cz/item/CS_URS_2025_01/741810011</t>
  </si>
  <si>
    <t>741820001</t>
  </si>
  <si>
    <t>Měření zemních odporů zemniče</t>
  </si>
  <si>
    <t>-431549955</t>
  </si>
  <si>
    <t>https://podminky.urs.cz/item/CS_URS_2025_01/741820001</t>
  </si>
  <si>
    <t>998741111</t>
  </si>
  <si>
    <t>Přesun hmot tonážní pro silnoproud s omezením mechanizace v objektech v do 6 m</t>
  </si>
  <si>
    <t>-369401672</t>
  </si>
  <si>
    <t>Přesun hmot pro silnoproud stanovený z hmotnosti přesunovaného materiálu vodorovná dopravní vzdálenost do 50 m s omezením mechanizace v objektech výšky do 6 m</t>
  </si>
  <si>
    <t>https://podminky.urs.cz/item/CS_URS_2025_01/998741111</t>
  </si>
  <si>
    <t>998741192</t>
  </si>
  <si>
    <t>Příplatek k přesunu hmot tonážnímu pro silnoproud za zvětšený přesun do 100 m</t>
  </si>
  <si>
    <t>-1655792725</t>
  </si>
  <si>
    <t>Přesun hmot pro silnoproud stanovený z hmotnosti přesunovaného materiálu vodorovná dopravní vzdálenost do 50 m Příplatek k cenám za zvětšený přesun přes vymezenou vodorovnou dopravní vzdálenost do 100 m</t>
  </si>
  <si>
    <t>https://podminky.urs.cz/item/CS_URS_2025_01/998741192</t>
  </si>
  <si>
    <t>Z02.10</t>
  </si>
  <si>
    <t>Montáž ovladač tlačítkový vestavný-ochrana průhledu</t>
  </si>
  <si>
    <t>238996724</t>
  </si>
  <si>
    <t>Průhledítko do "kapalinového" potrubí ø12,70mm</t>
  </si>
  <si>
    <t>https://podminky.urs.cz/item/CS_URS_2025_01/Z02.10</t>
  </si>
  <si>
    <t>751344172</t>
  </si>
  <si>
    <t>Montáž tlumiče vibrací pryžového D přes 58 do 186 mm</t>
  </si>
  <si>
    <t>278459717</t>
  </si>
  <si>
    <t>Montáž tlumičů tlumiče vibrací pryžového, průměru přes 58 do 186 mm</t>
  </si>
  <si>
    <t>https://podminky.urs.cz/item/CS_URS_2025_01/751344172</t>
  </si>
  <si>
    <t>Poznámka k položce:_x000D_
Z02.05 - Prvky bránících přenosu vibrací z venkovní jednotky do ocelové konstrukce realizované ASŘ (1kpl=6ks silentbloků 100x50mm) celkem 12</t>
  </si>
  <si>
    <t>42900014R00</t>
  </si>
  <si>
    <t>tlumič vibrací univerzální 100x50 mm</t>
  </si>
  <si>
    <t>459879627</t>
  </si>
  <si>
    <t>751366011</t>
  </si>
  <si>
    <t>Montáž filtru kazetového na potrubí D do 100 mm</t>
  </si>
  <si>
    <t>1197806573</t>
  </si>
  <si>
    <t>Montáž filtru kazetového, na potrubí, průměru do 100 mm</t>
  </si>
  <si>
    <t>https://podminky.urs.cz/item/CS_URS_2025_01/751366011</t>
  </si>
  <si>
    <t>Poznámka k položce:_x000D_
Z02.11</t>
  </si>
  <si>
    <t>Z02.11</t>
  </si>
  <si>
    <t>Filtrdehydrátor do "kapalinového" potrubí ø12,70mm</t>
  </si>
  <si>
    <t>1230513482</t>
  </si>
  <si>
    <t>998751101</t>
  </si>
  <si>
    <t>Přesun hmot tonážní pro vzduchotechniku v objektech v do 12 m</t>
  </si>
  <si>
    <t>1178299679</t>
  </si>
  <si>
    <t>Přesun hmot pro vzduchotechniku stanovený z hmotnosti přesunovaného materiálu vodorovná dopravní vzdálenost do 100 m základní v objektech výšky do 12 m</t>
  </si>
  <si>
    <t>https://podminky.urs.cz/item/CS_URS_2025_01/998751101</t>
  </si>
  <si>
    <t>-758441952</t>
  </si>
  <si>
    <t>-428771421</t>
  </si>
  <si>
    <t>Z02.09</t>
  </si>
  <si>
    <t>Připojení potrubí čtyřhranného kovového na hrdlo distribučního boxu</t>
  </si>
  <si>
    <t>2020904980</t>
  </si>
  <si>
    <t>Přechod pro propojení připojovacího hrdla na výměníku VZT jednotky s potrubím</t>
  </si>
  <si>
    <t>https://podminky.urs.cz/item/CS_URS_2025_01/Z02.09</t>
  </si>
  <si>
    <t>Z02.16</t>
  </si>
  <si>
    <t>Založení evidenční knihy chladícího zařízení (celkový objem chladiva R410 v systému cca. 19,1 kg)</t>
  </si>
  <si>
    <t>-188443541</t>
  </si>
  <si>
    <t>Poznámka k položce:_x000D_
Z02.16 - Založení evidenční knihy chladícího zařízení (celkový objem chladiva R410 v systému cca. 19,1 kg)</t>
  </si>
  <si>
    <t>764</t>
  </si>
  <si>
    <t>Konstrukce klempířské</t>
  </si>
  <si>
    <t>764511403</t>
  </si>
  <si>
    <t>Žlab podokapní půlkruhový z Pz plechu rš 250 mm</t>
  </si>
  <si>
    <t>-1842648427</t>
  </si>
  <si>
    <t>Žlab podokapní z pozinkovaného plechu včetně háků a čel půlkruhový rš 250 mm</t>
  </si>
  <si>
    <t>https://podminky.urs.cz/item/CS_URS_2025_01/764511403</t>
  </si>
  <si>
    <t>Poznámka k položce:_x000D_
Z02.12 - Plný pozinkovaný žlab např. 150x50mm s víkem</t>
  </si>
  <si>
    <t>998764101</t>
  </si>
  <si>
    <t>Přesun hmot tonážní pro konstrukce klempířské v objektech v do 6 m</t>
  </si>
  <si>
    <t>-1539298989</t>
  </si>
  <si>
    <t>Přesun hmot pro konstrukce klempířské stanovený z hmotnosti přesunovaného materiálu vodorovná dopravní vzdálenost do 50 m základní v objektech výšky do 6 m</t>
  </si>
  <si>
    <t>https://podminky.urs.cz/item/CS_URS_2025_01/998764101</t>
  </si>
  <si>
    <t>Z02.13</t>
  </si>
  <si>
    <t>Kotlík oválný (trychtýřový) pro podokapní žlaby z Pz s povrchovou úpravou do 250/90 mm</t>
  </si>
  <si>
    <t>1900688839</t>
  </si>
  <si>
    <t xml:space="preserve">Dodávka a montáž: Tvarovky s víkem pro plný pozinkovaný žlab </t>
  </si>
  <si>
    <t xml:space="preserve">Poznámka k položce:_x000D_
Z02.13 - Tvarovky s víkem pro plný pozinkovaný žlab </t>
  </si>
  <si>
    <t>Práce a dodávky M</t>
  </si>
  <si>
    <t>21-M</t>
  </si>
  <si>
    <t>Elektromontáže</t>
  </si>
  <si>
    <t>Z02.06</t>
  </si>
  <si>
    <t>Dodávka a montáž: Prokabelování venkovní jednotky a řídící skříně</t>
  </si>
  <si>
    <t>64</t>
  </si>
  <si>
    <t>983471958</t>
  </si>
  <si>
    <t>210192631</t>
  </si>
  <si>
    <t>Montáž skříní kabelových na zdivo cihelné, typ SNO 3</t>
  </si>
  <si>
    <t>1198823724</t>
  </si>
  <si>
    <t xml:space="preserve">Montáž skříní kabelových včetně zednických prací na zdivo cihelné, typ </t>
  </si>
  <si>
    <t>https://podminky.urs.cz/item/CS_URS_2025_01/210192631</t>
  </si>
  <si>
    <t>"montá kabelového ovladače" 2*(0,085*0,085)</t>
  </si>
  <si>
    <t>40565005</t>
  </si>
  <si>
    <t>ovládací jednotka VZT</t>
  </si>
  <si>
    <t>128</t>
  </si>
  <si>
    <t>-352024166</t>
  </si>
  <si>
    <t>Poznámka k položce:_x000D_
kabelový ovladač bílý_x000D_
Rozměry - Jednotka - Hloubka x Výška x Šířka 25 x 85 x 85 mm_x000D_
Kabelový ovladač s LED displejem (ozn. 02.01 CM a 02. 02 CM) se základními parametry viz. Tabulka zařízení a přiloženého Technického standardu</t>
  </si>
  <si>
    <t>Z02.07</t>
  </si>
  <si>
    <t>Dodávka a montáž: Prokabelování řídící skříně a ovladače</t>
  </si>
  <si>
    <t>-1334039084</t>
  </si>
  <si>
    <t>HZS3211</t>
  </si>
  <si>
    <t>Hodinová zúčtovací sazba montér vzduchotechniky a chlazení</t>
  </si>
  <si>
    <t>-864509521</t>
  </si>
  <si>
    <t>Hodinové zúčtovací sazby montáží technologických zařízení na stavebních objektech montér vzduchotechniky a chlazení</t>
  </si>
  <si>
    <t>https://podminky.urs.cz/item/CS_URS_2025_01/HZS3211</t>
  </si>
  <si>
    <t>HZS4212</t>
  </si>
  <si>
    <t>Hodinová zúčtovací sazba revizní technik specialista</t>
  </si>
  <si>
    <t>625643154</t>
  </si>
  <si>
    <t>Hodinové zúčtovací sazby ostatních profesí revizní a kontrolní činnost revizní technik specialista</t>
  </si>
  <si>
    <t>https://podminky.urs.cz/item/CS_URS_2025_01/HZS4212</t>
  </si>
  <si>
    <t>Dokumentace skutečného provedení stavby vzduchotecnika č.02</t>
  </si>
  <si>
    <t>-1071028858</t>
  </si>
  <si>
    <t>Z02.18</t>
  </si>
  <si>
    <t>Zkoušky a atesty</t>
  </si>
  <si>
    <t>1661992893</t>
  </si>
  <si>
    <t>Poznámka k položce:_x000D_
Ostatní předávací dokumentace (prohlášení, atesty, certifikáty, atd.)</t>
  </si>
  <si>
    <t>-51021448</t>
  </si>
  <si>
    <t>-47779566</t>
  </si>
  <si>
    <t>092103000</t>
  </si>
  <si>
    <t>Náklady na zkušební provoz</t>
  </si>
  <si>
    <t>1817490208</t>
  </si>
  <si>
    <t>https://podminky.urs.cz/item/CS_URS_2025_01/092103000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</si>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</sst>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sz val="7"/>
      <color rgb="FF979797"/>
      <name val="Arial CE"/>
    </font>
    <font>
      <i/>
      <u/>
      <sz val="7"/>
      <color rgb="FF979797"/>
      <name val="Calibri"/>
      <scheme val="minor"/>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0" fillId="0" borderId="0" applyNumberFormat="0" applyFill="0" applyBorder="0" applyAlignment="0" applyProtection="0"/>
  </cellStyleXfs>
  <cellXfs count="30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11"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6"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9"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0" fillId="4" borderId="9" xfId="0" applyFont="1" applyFill="1" applyBorder="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4" fontId="22" fillId="0" borderId="0" xfId="0" applyNumberFormat="1" applyFont="1" applyAlignment="1">
      <alignment vertical="center"/>
    </xf>
    <xf numFmtId="0" fontId="4" fillId="0" borderId="0" xfId="0" applyFont="1" applyAlignment="1">
      <alignment horizontal="center" vertical="center"/>
    </xf>
    <xf numFmtId="4" fontId="18" fillId="0" borderId="15" xfId="0" applyNumberFormat="1" applyFont="1" applyBorder="1" applyAlignment="1">
      <alignment vertical="center"/>
    </xf>
    <xf numFmtId="4" fontId="18" fillId="0" borderId="0" xfId="0" applyNumberFormat="1" applyFont="1" applyAlignment="1">
      <alignment vertical="center"/>
    </xf>
    <xf numFmtId="166" fontId="18" fillId="0" borderId="0" xfId="0" applyNumberFormat="1" applyFont="1" applyAlignment="1">
      <alignment vertical="center"/>
    </xf>
    <xf numFmtId="4" fontId="18" fillId="0" borderId="16" xfId="0" applyNumberFormat="1" applyFont="1" applyBorder="1" applyAlignment="1">
      <alignment vertical="center"/>
    </xf>
    <xf numFmtId="0" fontId="4" fillId="0" borderId="0" xfId="0" applyFont="1" applyAlignment="1">
      <alignment horizontal="left" vertical="center"/>
    </xf>
    <xf numFmtId="0" fontId="23" fillId="0" borderId="0" xfId="0" applyFont="1" applyAlignment="1">
      <alignment horizontal="left" vertical="center"/>
    </xf>
    <xf numFmtId="0" fontId="24" fillId="0" borderId="0" xfId="1" applyFont="1" applyAlignment="1">
      <alignment horizontal="center" vertical="center"/>
    </xf>
    <xf numFmtId="0" fontId="5" fillId="0" borderId="4"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3" fillId="0" borderId="0" xfId="0" applyFont="1" applyAlignment="1">
      <alignment horizontal="center" vertical="center"/>
    </xf>
    <xf numFmtId="4" fontId="27" fillId="0" borderId="15" xfId="0" applyNumberFormat="1" applyFont="1" applyBorder="1" applyAlignment="1">
      <alignment vertical="center"/>
    </xf>
    <xf numFmtId="4" fontId="27" fillId="0" borderId="0" xfId="0" applyNumberFormat="1" applyFont="1" applyAlignment="1">
      <alignment vertical="center"/>
    </xf>
    <xf numFmtId="166" fontId="27" fillId="0" borderId="0" xfId="0" applyNumberFormat="1" applyFont="1" applyAlignment="1">
      <alignment vertical="center"/>
    </xf>
    <xf numFmtId="4" fontId="27" fillId="0" borderId="16" xfId="0" applyNumberFormat="1" applyFont="1" applyBorder="1" applyAlignment="1">
      <alignment vertical="center"/>
    </xf>
    <xf numFmtId="0" fontId="5" fillId="0" borderId="0" xfId="0" applyFont="1" applyAlignment="1">
      <alignment horizontal="left" vertical="center"/>
    </xf>
    <xf numFmtId="4" fontId="27" fillId="0" borderId="20" xfId="0" applyNumberFormat="1" applyFont="1" applyBorder="1" applyAlignment="1">
      <alignment vertical="center"/>
    </xf>
    <xf numFmtId="4" fontId="27" fillId="0" borderId="21" xfId="0" applyNumberFormat="1" applyFont="1" applyBorder="1" applyAlignment="1">
      <alignment vertical="center"/>
    </xf>
    <xf numFmtId="166" fontId="27" fillId="0" borderId="21" xfId="0" applyNumberFormat="1" applyFont="1" applyBorder="1" applyAlignment="1">
      <alignment vertical="center"/>
    </xf>
    <xf numFmtId="4" fontId="27" fillId="0" borderId="22" xfId="0" applyNumberFormat="1" applyFont="1" applyBorder="1" applyAlignment="1">
      <alignment vertical="center"/>
    </xf>
    <xf numFmtId="0" fontId="28" fillId="0" borderId="0" xfId="0" applyFont="1" applyAlignment="1">
      <alignment horizontal="left" vertical="center"/>
    </xf>
    <xf numFmtId="0" fontId="0" fillId="0" borderId="4" xfId="0" applyBorder="1" applyAlignment="1">
      <alignment vertical="center" wrapText="1"/>
    </xf>
    <xf numFmtId="0" fontId="16"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0" fillId="4" borderId="0" xfId="0" applyFont="1" applyFill="1" applyAlignment="1">
      <alignment horizontal="left" vertical="center"/>
    </xf>
    <xf numFmtId="0" fontId="20" fillId="4" borderId="0" xfId="0" applyFont="1" applyFill="1" applyAlignment="1">
      <alignment horizontal="right" vertical="center"/>
    </xf>
    <xf numFmtId="0" fontId="29"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0" fillId="4" borderId="1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4" fontId="22" fillId="0" borderId="0" xfId="0" applyNumberFormat="1" applyFont="1"/>
    <xf numFmtId="166" fontId="30" fillId="0" borderId="13" xfId="0" applyNumberFormat="1" applyFont="1" applyBorder="1"/>
    <xf numFmtId="166" fontId="30" fillId="0" borderId="14" xfId="0" applyNumberFormat="1" applyFont="1" applyBorder="1"/>
    <xf numFmtId="4" fontId="31"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20" fillId="0" borderId="23" xfId="0" applyFont="1" applyBorder="1" applyAlignment="1">
      <alignment horizontal="center" vertical="center"/>
    </xf>
    <xf numFmtId="49" fontId="20" fillId="0" borderId="23" xfId="0" applyNumberFormat="1" applyFont="1" applyBorder="1" applyAlignment="1">
      <alignment horizontal="left" vertical="center" wrapText="1"/>
    </xf>
    <xf numFmtId="0" fontId="20" fillId="0" borderId="23" xfId="0" applyFont="1" applyBorder="1" applyAlignment="1">
      <alignment horizontal="left" vertical="center" wrapText="1"/>
    </xf>
    <xf numFmtId="0" fontId="20" fillId="0" borderId="23" xfId="0" applyFont="1" applyBorder="1" applyAlignment="1">
      <alignment horizontal="center" vertical="center" wrapText="1"/>
    </xf>
    <xf numFmtId="167" fontId="20" fillId="0" borderId="23" xfId="0" applyNumberFormat="1" applyFont="1" applyBorder="1" applyAlignment="1">
      <alignment vertical="center"/>
    </xf>
    <xf numFmtId="4" fontId="20" fillId="2" borderId="23" xfId="0" applyNumberFormat="1" applyFont="1" applyFill="1" applyBorder="1" applyAlignment="1" applyProtection="1">
      <alignment vertical="center"/>
      <protection locked="0"/>
    </xf>
    <xf numFmtId="4" fontId="20" fillId="0" borderId="23" xfId="0" applyNumberFormat="1" applyFont="1" applyBorder="1" applyAlignment="1">
      <alignment vertical="center"/>
    </xf>
    <xf numFmtId="0" fontId="21" fillId="2" borderId="15" xfId="0" applyFont="1" applyFill="1" applyBorder="1" applyAlignment="1" applyProtection="1">
      <alignment horizontal="left" vertical="center"/>
      <protection locked="0"/>
    </xf>
    <xf numFmtId="0" fontId="21" fillId="0" borderId="0" xfId="0" applyFont="1" applyAlignment="1">
      <alignment horizontal="center" vertical="center"/>
    </xf>
    <xf numFmtId="166" fontId="21" fillId="0" borderId="0" xfId="0" applyNumberFormat="1" applyFont="1" applyAlignment="1">
      <alignment vertical="center"/>
    </xf>
    <xf numFmtId="166" fontId="21" fillId="0" borderId="16" xfId="0" applyNumberFormat="1" applyFont="1" applyBorder="1" applyAlignment="1">
      <alignment vertical="center"/>
    </xf>
    <xf numFmtId="0" fontId="20" fillId="0" borderId="0" xfId="0" applyFont="1" applyAlignment="1">
      <alignment horizontal="left" vertical="center"/>
    </xf>
    <xf numFmtId="4" fontId="0" fillId="0" borderId="0" xfId="0" applyNumberFormat="1" applyAlignment="1">
      <alignment vertical="center"/>
    </xf>
    <xf numFmtId="0" fontId="32" fillId="0" borderId="0" xfId="0" applyFont="1" applyAlignment="1">
      <alignment horizontal="left" vertical="center"/>
    </xf>
    <xf numFmtId="0" fontId="33" fillId="0" borderId="0" xfId="0" applyFont="1" applyAlignment="1">
      <alignment horizontal="left" vertical="center" wrapText="1"/>
    </xf>
    <xf numFmtId="0" fontId="0" fillId="0" borderId="0" xfId="0" applyAlignment="1" applyProtection="1">
      <alignment vertical="center"/>
      <protection locked="0"/>
    </xf>
    <xf numFmtId="0" fontId="0" fillId="0" borderId="15" xfId="0" applyBorder="1" applyAlignment="1">
      <alignment vertical="center"/>
    </xf>
    <xf numFmtId="0" fontId="34" fillId="0" borderId="0" xfId="0" applyFont="1" applyAlignment="1">
      <alignment vertical="center" wrapText="1"/>
    </xf>
    <xf numFmtId="0" fontId="7" fillId="0" borderId="0" xfId="0" applyFont="1" applyAlignment="1">
      <alignment horizontal="left"/>
    </xf>
    <xf numFmtId="4" fontId="7" fillId="0" borderId="0" xfId="0" applyNumberFormat="1" applyFont="1"/>
    <xf numFmtId="0" fontId="35" fillId="0" borderId="0" xfId="0" applyFont="1" applyAlignment="1">
      <alignment horizontal="left" vertical="center"/>
    </xf>
    <xf numFmtId="0" fontId="36" fillId="0" borderId="0" xfId="1" applyFont="1" applyAlignment="1" applyProtection="1">
      <alignment vertical="center" wrapText="1"/>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37" fillId="0" borderId="23" xfId="0" applyFont="1" applyBorder="1" applyAlignment="1">
      <alignment horizontal="center" vertical="center"/>
    </xf>
    <xf numFmtId="49" fontId="37" fillId="0" borderId="23" xfId="0" applyNumberFormat="1" applyFont="1" applyBorder="1" applyAlignment="1">
      <alignment horizontal="left" vertical="center" wrapText="1"/>
    </xf>
    <xf numFmtId="0" fontId="37" fillId="0" borderId="23" xfId="0" applyFont="1" applyBorder="1" applyAlignment="1">
      <alignment horizontal="left" vertical="center" wrapText="1"/>
    </xf>
    <xf numFmtId="0" fontId="37" fillId="0" borderId="23" xfId="0" applyFont="1" applyBorder="1" applyAlignment="1">
      <alignment horizontal="center" vertical="center" wrapText="1"/>
    </xf>
    <xf numFmtId="167" fontId="37" fillId="0" borderId="23" xfId="0" applyNumberFormat="1" applyFont="1" applyBorder="1" applyAlignment="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Alignment="1">
      <alignment horizontal="center"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48" fillId="0" borderId="27" xfId="0" applyFont="1" applyBorder="1" applyAlignment="1">
      <alignment horizontal="left" vertical="center"/>
    </xf>
    <xf numFmtId="0" fontId="49" fillId="0" borderId="1" xfId="0" applyFont="1" applyBorder="1" applyAlignment="1">
      <alignment vertical="top"/>
    </xf>
    <xf numFmtId="0" fontId="49" fillId="0" borderId="1" xfId="0" applyFont="1" applyBorder="1" applyAlignment="1">
      <alignment horizontal="left" vertical="center"/>
    </xf>
    <xf numFmtId="0" fontId="49" fillId="0" borderId="1" xfId="0" applyFont="1" applyBorder="1" applyAlignment="1">
      <alignment horizontal="center" vertical="center"/>
    </xf>
    <xf numFmtId="49" fontId="49" fillId="0" borderId="1" xfId="0" applyNumberFormat="1" applyFont="1" applyBorder="1" applyAlignment="1">
      <alignment horizontal="left" vertical="center"/>
    </xf>
    <xf numFmtId="0" fontId="48" fillId="0" borderId="28" xfId="0" applyFont="1" applyBorder="1" applyAlignment="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xf numFmtId="0" fontId="15" fillId="0" borderId="0" xfId="0" applyFont="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6"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7"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3" borderId="8" xfId="0" applyFont="1" applyFill="1" applyBorder="1" applyAlignment="1">
      <alignment horizontal="left" vertical="center"/>
    </xf>
    <xf numFmtId="0" fontId="0" fillId="3" borderId="8" xfId="0" applyFill="1" applyBorder="1" applyAlignment="1">
      <alignment vertical="center"/>
    </xf>
    <xf numFmtId="4" fontId="4" fillId="3" borderId="8" xfId="0" applyNumberFormat="1" applyFont="1" applyFill="1" applyBorder="1" applyAlignment="1">
      <alignment vertical="center"/>
    </xf>
    <xf numFmtId="0" fontId="0" fillId="3" borderId="9"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8" fillId="0" borderId="12" xfId="0" applyFont="1" applyBorder="1" applyAlignment="1">
      <alignment horizontal="center" vertical="center"/>
    </xf>
    <xf numFmtId="0" fontId="18" fillId="0" borderId="13"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vertical="center"/>
    </xf>
    <xf numFmtId="0" fontId="20" fillId="4" borderId="7" xfId="0" applyFont="1" applyFill="1" applyBorder="1" applyAlignment="1">
      <alignment horizontal="center" vertical="center"/>
    </xf>
    <xf numFmtId="0" fontId="20" fillId="4" borderId="8" xfId="0" applyFont="1" applyFill="1" applyBorder="1" applyAlignment="1">
      <alignment horizontal="left" vertical="center"/>
    </xf>
    <xf numFmtId="0" fontId="20" fillId="4" borderId="8" xfId="0" applyFont="1" applyFill="1" applyBorder="1" applyAlignment="1">
      <alignment horizontal="center" vertical="center"/>
    </xf>
    <xf numFmtId="0" fontId="20" fillId="4" borderId="8" xfId="0" applyFont="1" applyFill="1" applyBorder="1" applyAlignment="1">
      <alignment horizontal="right" vertical="center"/>
    </xf>
    <xf numFmtId="4" fontId="26" fillId="0" borderId="0" xfId="0" applyNumberFormat="1" applyFont="1" applyAlignment="1">
      <alignment vertical="center"/>
    </xf>
    <xf numFmtId="0" fontId="26" fillId="0" borderId="0" xfId="0" applyFont="1" applyAlignment="1">
      <alignment vertical="center"/>
    </xf>
    <xf numFmtId="0" fontId="25" fillId="0" borderId="0" xfId="0" applyFont="1" applyAlignment="1">
      <alignment horizontal="left" vertical="center" wrapText="1"/>
    </xf>
    <xf numFmtId="4" fontId="22" fillId="0" borderId="0" xfId="0" applyNumberFormat="1" applyFont="1" applyAlignment="1">
      <alignment horizontal="right" vertical="center"/>
    </xf>
    <xf numFmtId="4" fontId="22"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2" fillId="0" borderId="1" xfId="0" applyFont="1" applyBorder="1" applyAlignment="1">
      <alignment horizontal="left" vertical="center" wrapText="1"/>
    </xf>
    <xf numFmtId="0" fontId="41" fillId="0" borderId="29" xfId="0" applyFont="1" applyBorder="1" applyAlignment="1">
      <alignment horizontal="left" wrapText="1"/>
    </xf>
    <xf numFmtId="0" fontId="40" fillId="0" borderId="1" xfId="0" applyFont="1" applyBorder="1" applyAlignment="1">
      <alignment horizontal="center" vertical="center" wrapText="1"/>
    </xf>
    <xf numFmtId="49" fontId="42" fillId="0" borderId="1" xfId="0" applyNumberFormat="1" applyFont="1" applyBorder="1" applyAlignment="1">
      <alignment horizontal="left" vertical="center" wrapText="1"/>
    </xf>
    <xf numFmtId="0" fontId="40" fillId="0" borderId="1" xfId="0" applyFont="1" applyBorder="1" applyAlignment="1">
      <alignment horizontal="center" vertical="center"/>
    </xf>
    <xf numFmtId="0" fontId="41" fillId="0" borderId="29" xfId="0" applyFont="1" applyBorder="1" applyAlignment="1">
      <alignment horizontal="left"/>
    </xf>
    <xf numFmtId="0" fontId="42" fillId="0" borderId="1" xfId="0" applyFont="1" applyBorder="1" applyAlignment="1">
      <alignment horizontal="left" vertical="center"/>
    </xf>
    <xf numFmtId="0" fontId="42"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5_01/045303000" TargetMode="External"/><Relationship Id="rId3" Type="http://schemas.openxmlformats.org/officeDocument/2006/relationships/hyperlink" Target="https://podminky.urs.cz/item/CS_URS_2025_01/997013509" TargetMode="External"/><Relationship Id="rId7" Type="http://schemas.openxmlformats.org/officeDocument/2006/relationships/hyperlink" Target="https://podminky.urs.cz/item/CS_URS_2025_01/033103000" TargetMode="External"/><Relationship Id="rId2" Type="http://schemas.openxmlformats.org/officeDocument/2006/relationships/hyperlink" Target="https://podminky.urs.cz/item/CS_URS_2025_01/997013501" TargetMode="External"/><Relationship Id="rId1" Type="http://schemas.openxmlformats.org/officeDocument/2006/relationships/hyperlink" Target="https://podminky.urs.cz/item/CS_URS_2025_01/945412111" TargetMode="External"/><Relationship Id="rId6" Type="http://schemas.openxmlformats.org/officeDocument/2006/relationships/hyperlink" Target="https://podminky.urs.cz/item/CS_URS_2025_01/032803000" TargetMode="External"/><Relationship Id="rId5" Type="http://schemas.openxmlformats.org/officeDocument/2006/relationships/hyperlink" Target="https://podminky.urs.cz/item/CS_URS_2025_01/032103000" TargetMode="External"/><Relationship Id="rId4" Type="http://schemas.openxmlformats.org/officeDocument/2006/relationships/hyperlink" Target="https://podminky.urs.cz/item/CS_URS_2025_01/751123860"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5_01/751514123" TargetMode="External"/><Relationship Id="rId13" Type="http://schemas.openxmlformats.org/officeDocument/2006/relationships/hyperlink" Target="https://podminky.urs.cz/item/CS_URS_2025_01/751537111" TargetMode="External"/><Relationship Id="rId18" Type="http://schemas.openxmlformats.org/officeDocument/2006/relationships/hyperlink" Target="https://podminky.urs.cz/item/CS_URS_2025_01/998751191" TargetMode="External"/><Relationship Id="rId26" Type="http://schemas.openxmlformats.org/officeDocument/2006/relationships/hyperlink" Target="https://podminky.urs.cz/item/CS_URS_2025_01/090001000" TargetMode="External"/><Relationship Id="rId3" Type="http://schemas.openxmlformats.org/officeDocument/2006/relationships/hyperlink" Target="https://podminky.urs.cz/item/CS_URS_2025_01/751377041" TargetMode="External"/><Relationship Id="rId21" Type="http://schemas.openxmlformats.org/officeDocument/2006/relationships/hyperlink" Target="https://podminky.urs.cz/item/CS_URS_2025_01/010001000" TargetMode="External"/><Relationship Id="rId7" Type="http://schemas.openxmlformats.org/officeDocument/2006/relationships/hyperlink" Target="https://podminky.urs.cz/item/CS_URS_2025_01/751511025" TargetMode="External"/><Relationship Id="rId12" Type="http://schemas.openxmlformats.org/officeDocument/2006/relationships/hyperlink" Target="https://podminky.urs.cz/item/CS_URS_2025_01/751514423" TargetMode="External"/><Relationship Id="rId17" Type="http://schemas.openxmlformats.org/officeDocument/2006/relationships/hyperlink" Target="https://podminky.urs.cz/item/CS_URS_2025_01/998751129" TargetMode="External"/><Relationship Id="rId25" Type="http://schemas.openxmlformats.org/officeDocument/2006/relationships/hyperlink" Target="https://podminky.urs.cz/item/CS_URS_2025_01/070001000" TargetMode="External"/><Relationship Id="rId2" Type="http://schemas.openxmlformats.org/officeDocument/2006/relationships/hyperlink" Target="https://podminky.urs.cz/item/CS_URS_2025_01/751311092" TargetMode="External"/><Relationship Id="rId16" Type="http://schemas.openxmlformats.org/officeDocument/2006/relationships/hyperlink" Target="https://podminky.urs.cz/item/CS_URS_2025_01/998751111" TargetMode="External"/><Relationship Id="rId20" Type="http://schemas.openxmlformats.org/officeDocument/2006/relationships/hyperlink" Target="https://podminky.urs.cz/item/CS_URS_2025_01/HZS3212" TargetMode="External"/><Relationship Id="rId29" Type="http://schemas.openxmlformats.org/officeDocument/2006/relationships/drawing" Target="../drawings/drawing3.xml"/><Relationship Id="rId1" Type="http://schemas.openxmlformats.org/officeDocument/2006/relationships/hyperlink" Target="https://podminky.urs.cz/item/CS_URS_2025_01/741813021" TargetMode="External"/><Relationship Id="rId6" Type="http://schemas.openxmlformats.org/officeDocument/2006/relationships/hyperlink" Target="https://podminky.urs.cz/item/CS_URS_2025_01/751511023" TargetMode="External"/><Relationship Id="rId11" Type="http://schemas.openxmlformats.org/officeDocument/2006/relationships/hyperlink" Target="https://podminky.urs.cz/item/CS_URS_2025_01/751514418" TargetMode="External"/><Relationship Id="rId24" Type="http://schemas.openxmlformats.org/officeDocument/2006/relationships/hyperlink" Target="https://podminky.urs.cz/item/CS_URS_2025_01/045303000" TargetMode="External"/><Relationship Id="rId5" Type="http://schemas.openxmlformats.org/officeDocument/2006/relationships/hyperlink" Target="https://podminky.urs.cz/item/CS_URS_2025_01/751511022" TargetMode="External"/><Relationship Id="rId15" Type="http://schemas.openxmlformats.org/officeDocument/2006/relationships/hyperlink" Target="https://podminky.urs.cz/item/CS_URS_2025_01/751691111" TargetMode="External"/><Relationship Id="rId23" Type="http://schemas.openxmlformats.org/officeDocument/2006/relationships/hyperlink" Target="https://podminky.urs.cz/item/CS_URS_2025_01/013254000" TargetMode="External"/><Relationship Id="rId28" Type="http://schemas.openxmlformats.org/officeDocument/2006/relationships/hyperlink" Target="https://podminky.urs.cz/item/CS_URS_2025_01/092203000" TargetMode="External"/><Relationship Id="rId10" Type="http://schemas.openxmlformats.org/officeDocument/2006/relationships/hyperlink" Target="https://podminky.urs.cz/item/CS_URS_2025_01/751514414" TargetMode="External"/><Relationship Id="rId19" Type="http://schemas.openxmlformats.org/officeDocument/2006/relationships/hyperlink" Target="https://podminky.urs.cz/item/CS_URS_2025_01/HZS3122" TargetMode="External"/><Relationship Id="rId4" Type="http://schemas.openxmlformats.org/officeDocument/2006/relationships/hyperlink" Target="https://podminky.urs.cz/item/CS_URS_2025_01/751510043" TargetMode="External"/><Relationship Id="rId9" Type="http://schemas.openxmlformats.org/officeDocument/2006/relationships/hyperlink" Target="https://podminky.urs.cz/item/CS_URS_2025_01/751514222" TargetMode="External"/><Relationship Id="rId14" Type="http://schemas.openxmlformats.org/officeDocument/2006/relationships/hyperlink" Target="https://podminky.urs.cz/item/CS_URS_2025_01/751537149" TargetMode="External"/><Relationship Id="rId22" Type="http://schemas.openxmlformats.org/officeDocument/2006/relationships/hyperlink" Target="https://podminky.urs.cz/item/CS_URS_2025_01/011434000" TargetMode="External"/><Relationship Id="rId27" Type="http://schemas.openxmlformats.org/officeDocument/2006/relationships/hyperlink" Target="https://podminky.urs.cz/item/CS_URS_2025_01/09110300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5_01/741820001" TargetMode="External"/><Relationship Id="rId13" Type="http://schemas.openxmlformats.org/officeDocument/2006/relationships/hyperlink" Target="https://podminky.urs.cz/item/CS_URS_2025_01/751366011" TargetMode="External"/><Relationship Id="rId18" Type="http://schemas.openxmlformats.org/officeDocument/2006/relationships/hyperlink" Target="https://podminky.urs.cz/item/CS_URS_2025_01/764511403" TargetMode="External"/><Relationship Id="rId26" Type="http://schemas.openxmlformats.org/officeDocument/2006/relationships/hyperlink" Target="https://podminky.urs.cz/item/CS_URS_2025_01/092103000" TargetMode="External"/><Relationship Id="rId3" Type="http://schemas.openxmlformats.org/officeDocument/2006/relationships/hyperlink" Target="https://podminky.urs.cz/item/CS_URS_2025_01/998732101" TargetMode="External"/><Relationship Id="rId21" Type="http://schemas.openxmlformats.org/officeDocument/2006/relationships/hyperlink" Target="https://podminky.urs.cz/item/CS_URS_2025_01/HZS3211" TargetMode="External"/><Relationship Id="rId7" Type="http://schemas.openxmlformats.org/officeDocument/2006/relationships/hyperlink" Target="https://podminky.urs.cz/item/CS_URS_2025_01/741810011" TargetMode="External"/><Relationship Id="rId12" Type="http://schemas.openxmlformats.org/officeDocument/2006/relationships/hyperlink" Target="https://podminky.urs.cz/item/CS_URS_2025_01/751344172" TargetMode="External"/><Relationship Id="rId17" Type="http://schemas.openxmlformats.org/officeDocument/2006/relationships/hyperlink" Target="https://podminky.urs.cz/item/CS_URS_2025_01/Z02.09" TargetMode="External"/><Relationship Id="rId25" Type="http://schemas.openxmlformats.org/officeDocument/2006/relationships/hyperlink" Target="https://podminky.urs.cz/item/CS_URS_2025_01/070001000" TargetMode="External"/><Relationship Id="rId2" Type="http://schemas.openxmlformats.org/officeDocument/2006/relationships/hyperlink" Target="https://podminky.urs.cz/item/CS_URS_2025_01/732199100" TargetMode="External"/><Relationship Id="rId16" Type="http://schemas.openxmlformats.org/officeDocument/2006/relationships/hyperlink" Target="https://podminky.urs.cz/item/CS_URS_2025_01/998751191" TargetMode="External"/><Relationship Id="rId20" Type="http://schemas.openxmlformats.org/officeDocument/2006/relationships/hyperlink" Target="https://podminky.urs.cz/item/CS_URS_2025_01/210192631" TargetMode="External"/><Relationship Id="rId1" Type="http://schemas.openxmlformats.org/officeDocument/2006/relationships/hyperlink" Target="https://podminky.urs.cz/item/CS_URS_2025_01/Z02.08" TargetMode="External"/><Relationship Id="rId6" Type="http://schemas.openxmlformats.org/officeDocument/2006/relationships/hyperlink" Target="https://podminky.urs.cz/item/CS_URS_2025_01/741810003" TargetMode="External"/><Relationship Id="rId11" Type="http://schemas.openxmlformats.org/officeDocument/2006/relationships/hyperlink" Target="https://podminky.urs.cz/item/CS_URS_2025_01/Z02.10" TargetMode="External"/><Relationship Id="rId24" Type="http://schemas.openxmlformats.org/officeDocument/2006/relationships/hyperlink" Target="https://podminky.urs.cz/item/CS_URS_2025_01/045303000" TargetMode="External"/><Relationship Id="rId5" Type="http://schemas.openxmlformats.org/officeDocument/2006/relationships/hyperlink" Target="https://podminky.urs.cz/item/CS_URS_2025_01/741210701" TargetMode="External"/><Relationship Id="rId15" Type="http://schemas.openxmlformats.org/officeDocument/2006/relationships/hyperlink" Target="https://podminky.urs.cz/item/CS_URS_2025_01/998751111" TargetMode="External"/><Relationship Id="rId23" Type="http://schemas.openxmlformats.org/officeDocument/2006/relationships/hyperlink" Target="https://podminky.urs.cz/item/CS_URS_2025_01/013254000" TargetMode="External"/><Relationship Id="rId10" Type="http://schemas.openxmlformats.org/officeDocument/2006/relationships/hyperlink" Target="https://podminky.urs.cz/item/CS_URS_2025_01/998741192" TargetMode="External"/><Relationship Id="rId19" Type="http://schemas.openxmlformats.org/officeDocument/2006/relationships/hyperlink" Target="https://podminky.urs.cz/item/CS_URS_2025_01/998764101" TargetMode="External"/><Relationship Id="rId4" Type="http://schemas.openxmlformats.org/officeDocument/2006/relationships/hyperlink" Target="https://podminky.urs.cz/item/CS_URS_2025_01/998733101" TargetMode="External"/><Relationship Id="rId9" Type="http://schemas.openxmlformats.org/officeDocument/2006/relationships/hyperlink" Target="https://podminky.urs.cz/item/CS_URS_2025_01/998741111" TargetMode="External"/><Relationship Id="rId14" Type="http://schemas.openxmlformats.org/officeDocument/2006/relationships/hyperlink" Target="https://podminky.urs.cz/item/CS_URS_2025_01/998751101" TargetMode="External"/><Relationship Id="rId22" Type="http://schemas.openxmlformats.org/officeDocument/2006/relationships/hyperlink" Target="https://podminky.urs.cz/item/CS_URS_2025_01/HZS4212" TargetMode="External"/><Relationship Id="rId27"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9"/>
  <sheetViews>
    <sheetView showGridLines="0" topLeftCell="A17" workbookViewId="0"/>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ht="10.199999999999999">
      <c r="A1" s="15" t="s">
        <v>0</v>
      </c>
      <c r="AZ1" s="15" t="s">
        <v>1</v>
      </c>
      <c r="BA1" s="15" t="s">
        <v>2</v>
      </c>
      <c r="BB1" s="15" t="s">
        <v>3</v>
      </c>
      <c r="BT1" s="15" t="s">
        <v>4</v>
      </c>
      <c r="BU1" s="15" t="s">
        <v>4</v>
      </c>
      <c r="BV1" s="15" t="s">
        <v>5</v>
      </c>
    </row>
    <row r="2" spans="1:74" ht="36.9" customHeight="1">
      <c r="AR2" s="262"/>
      <c r="AS2" s="262"/>
      <c r="AT2" s="262"/>
      <c r="AU2" s="262"/>
      <c r="AV2" s="262"/>
      <c r="AW2" s="262"/>
      <c r="AX2" s="262"/>
      <c r="AY2" s="262"/>
      <c r="AZ2" s="262"/>
      <c r="BA2" s="262"/>
      <c r="BB2" s="262"/>
      <c r="BC2" s="262"/>
      <c r="BD2" s="262"/>
      <c r="BE2" s="262"/>
      <c r="BS2" s="16" t="s">
        <v>6</v>
      </c>
      <c r="BT2" s="16" t="s">
        <v>7</v>
      </c>
    </row>
    <row r="3" spans="1:74" ht="6.9"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 customHeight="1">
      <c r="B4" s="19"/>
      <c r="D4" s="20" t="s">
        <v>9</v>
      </c>
      <c r="AR4" s="19"/>
      <c r="AS4" s="21" t="s">
        <v>10</v>
      </c>
      <c r="BE4" s="22" t="s">
        <v>11</v>
      </c>
      <c r="BS4" s="16" t="s">
        <v>12</v>
      </c>
    </row>
    <row r="5" spans="1:74" ht="12" customHeight="1">
      <c r="B5" s="19"/>
      <c r="D5" s="23" t="s">
        <v>13</v>
      </c>
      <c r="K5" s="261" t="s">
        <v>14</v>
      </c>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R5" s="19"/>
      <c r="BE5" s="258" t="s">
        <v>15</v>
      </c>
      <c r="BS5" s="16" t="s">
        <v>6</v>
      </c>
    </row>
    <row r="6" spans="1:74" ht="36.9" customHeight="1">
      <c r="B6" s="19"/>
      <c r="D6" s="25" t="s">
        <v>16</v>
      </c>
      <c r="K6" s="263" t="s">
        <v>17</v>
      </c>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R6" s="19"/>
      <c r="BE6" s="259"/>
      <c r="BS6" s="16" t="s">
        <v>6</v>
      </c>
    </row>
    <row r="7" spans="1:74" ht="12" customHeight="1">
      <c r="B7" s="19"/>
      <c r="D7" s="26" t="s">
        <v>18</v>
      </c>
      <c r="K7" s="24" t="s">
        <v>19</v>
      </c>
      <c r="AK7" s="26" t="s">
        <v>20</v>
      </c>
      <c r="AN7" s="24" t="s">
        <v>19</v>
      </c>
      <c r="AR7" s="19"/>
      <c r="BE7" s="259"/>
      <c r="BS7" s="16" t="s">
        <v>6</v>
      </c>
    </row>
    <row r="8" spans="1:74" ht="12" customHeight="1">
      <c r="B8" s="19"/>
      <c r="D8" s="26" t="s">
        <v>21</v>
      </c>
      <c r="K8" s="24" t="s">
        <v>22</v>
      </c>
      <c r="AK8" s="26" t="s">
        <v>23</v>
      </c>
      <c r="AN8" s="27" t="s">
        <v>24</v>
      </c>
      <c r="AR8" s="19"/>
      <c r="BE8" s="259"/>
      <c r="BS8" s="16" t="s">
        <v>6</v>
      </c>
    </row>
    <row r="9" spans="1:74" ht="14.4" customHeight="1">
      <c r="B9" s="19"/>
      <c r="AR9" s="19"/>
      <c r="BE9" s="259"/>
      <c r="BS9" s="16" t="s">
        <v>6</v>
      </c>
    </row>
    <row r="10" spans="1:74" ht="12" customHeight="1">
      <c r="B10" s="19"/>
      <c r="D10" s="26" t="s">
        <v>25</v>
      </c>
      <c r="AK10" s="26" t="s">
        <v>26</v>
      </c>
      <c r="AN10" s="24" t="s">
        <v>19</v>
      </c>
      <c r="AR10" s="19"/>
      <c r="BE10" s="259"/>
      <c r="BS10" s="16" t="s">
        <v>6</v>
      </c>
    </row>
    <row r="11" spans="1:74" ht="18.45" customHeight="1">
      <c r="B11" s="19"/>
      <c r="E11" s="24" t="s">
        <v>27</v>
      </c>
      <c r="AK11" s="26" t="s">
        <v>28</v>
      </c>
      <c r="AN11" s="24" t="s">
        <v>19</v>
      </c>
      <c r="AR11" s="19"/>
      <c r="BE11" s="259"/>
      <c r="BS11" s="16" t="s">
        <v>6</v>
      </c>
    </row>
    <row r="12" spans="1:74" ht="6.9" customHeight="1">
      <c r="B12" s="19"/>
      <c r="AR12" s="19"/>
      <c r="BE12" s="259"/>
      <c r="BS12" s="16" t="s">
        <v>6</v>
      </c>
    </row>
    <row r="13" spans="1:74" ht="12" customHeight="1">
      <c r="B13" s="19"/>
      <c r="D13" s="26" t="s">
        <v>29</v>
      </c>
      <c r="AK13" s="26" t="s">
        <v>26</v>
      </c>
      <c r="AN13" s="28" t="s">
        <v>30</v>
      </c>
      <c r="AR13" s="19"/>
      <c r="BE13" s="259"/>
      <c r="BS13" s="16" t="s">
        <v>6</v>
      </c>
    </row>
    <row r="14" spans="1:74" ht="13.2">
      <c r="B14" s="19"/>
      <c r="E14" s="264" t="s">
        <v>30</v>
      </c>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 t="s">
        <v>28</v>
      </c>
      <c r="AN14" s="28" t="s">
        <v>30</v>
      </c>
      <c r="AR14" s="19"/>
      <c r="BE14" s="259"/>
      <c r="BS14" s="16" t="s">
        <v>6</v>
      </c>
    </row>
    <row r="15" spans="1:74" ht="6.9" customHeight="1">
      <c r="B15" s="19"/>
      <c r="AR15" s="19"/>
      <c r="BE15" s="259"/>
      <c r="BS15" s="16" t="s">
        <v>4</v>
      </c>
    </row>
    <row r="16" spans="1:74" ht="12" customHeight="1">
      <c r="B16" s="19"/>
      <c r="D16" s="26" t="s">
        <v>31</v>
      </c>
      <c r="AK16" s="26" t="s">
        <v>26</v>
      </c>
      <c r="AN16" s="24" t="s">
        <v>19</v>
      </c>
      <c r="AR16" s="19"/>
      <c r="BE16" s="259"/>
      <c r="BS16" s="16" t="s">
        <v>4</v>
      </c>
    </row>
    <row r="17" spans="2:71" ht="18.45" customHeight="1">
      <c r="B17" s="19"/>
      <c r="E17" s="24" t="s">
        <v>22</v>
      </c>
      <c r="AK17" s="26" t="s">
        <v>28</v>
      </c>
      <c r="AN17" s="24" t="s">
        <v>19</v>
      </c>
      <c r="AR17" s="19"/>
      <c r="BE17" s="259"/>
      <c r="BS17" s="16" t="s">
        <v>32</v>
      </c>
    </row>
    <row r="18" spans="2:71" ht="6.9" customHeight="1">
      <c r="B18" s="19"/>
      <c r="AR18" s="19"/>
      <c r="BE18" s="259"/>
      <c r="BS18" s="16" t="s">
        <v>6</v>
      </c>
    </row>
    <row r="19" spans="2:71" ht="12" customHeight="1">
      <c r="B19" s="19"/>
      <c r="D19" s="26" t="s">
        <v>33</v>
      </c>
      <c r="AK19" s="26" t="s">
        <v>26</v>
      </c>
      <c r="AN19" s="24" t="s">
        <v>19</v>
      </c>
      <c r="AR19" s="19"/>
      <c r="BE19" s="259"/>
      <c r="BS19" s="16" t="s">
        <v>6</v>
      </c>
    </row>
    <row r="20" spans="2:71" ht="18.45" customHeight="1">
      <c r="B20" s="19"/>
      <c r="E20" s="24" t="s">
        <v>34</v>
      </c>
      <c r="AK20" s="26" t="s">
        <v>28</v>
      </c>
      <c r="AN20" s="24" t="s">
        <v>19</v>
      </c>
      <c r="AR20" s="19"/>
      <c r="BE20" s="259"/>
      <c r="BS20" s="16" t="s">
        <v>32</v>
      </c>
    </row>
    <row r="21" spans="2:71" ht="6.9" customHeight="1">
      <c r="B21" s="19"/>
      <c r="AR21" s="19"/>
      <c r="BE21" s="259"/>
    </row>
    <row r="22" spans="2:71" ht="12" customHeight="1">
      <c r="B22" s="19"/>
      <c r="D22" s="26" t="s">
        <v>35</v>
      </c>
      <c r="AR22" s="19"/>
      <c r="BE22" s="259"/>
    </row>
    <row r="23" spans="2:71" ht="47.25" customHeight="1">
      <c r="B23" s="19"/>
      <c r="E23" s="266" t="s">
        <v>36</v>
      </c>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R23" s="19"/>
      <c r="BE23" s="259"/>
    </row>
    <row r="24" spans="2:71" ht="6.9" customHeight="1">
      <c r="B24" s="19"/>
      <c r="AR24" s="19"/>
      <c r="BE24" s="259"/>
    </row>
    <row r="25" spans="2:71" ht="6.9"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59"/>
    </row>
    <row r="26" spans="2:71" s="1" customFormat="1" ht="25.95" customHeight="1">
      <c r="B26" s="31"/>
      <c r="D26" s="32" t="s">
        <v>37</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67">
        <f>ROUND(AG54,2)</f>
        <v>0</v>
      </c>
      <c r="AL26" s="268"/>
      <c r="AM26" s="268"/>
      <c r="AN26" s="268"/>
      <c r="AO26" s="268"/>
      <c r="AR26" s="31"/>
      <c r="BE26" s="259"/>
    </row>
    <row r="27" spans="2:71" s="1" customFormat="1" ht="6.9" customHeight="1">
      <c r="B27" s="31"/>
      <c r="AR27" s="31"/>
      <c r="BE27" s="259"/>
    </row>
    <row r="28" spans="2:71" s="1" customFormat="1" ht="13.2">
      <c r="B28" s="31"/>
      <c r="L28" s="269" t="s">
        <v>38</v>
      </c>
      <c r="M28" s="269"/>
      <c r="N28" s="269"/>
      <c r="O28" s="269"/>
      <c r="P28" s="269"/>
      <c r="W28" s="269" t="s">
        <v>39</v>
      </c>
      <c r="X28" s="269"/>
      <c r="Y28" s="269"/>
      <c r="Z28" s="269"/>
      <c r="AA28" s="269"/>
      <c r="AB28" s="269"/>
      <c r="AC28" s="269"/>
      <c r="AD28" s="269"/>
      <c r="AE28" s="269"/>
      <c r="AK28" s="269" t="s">
        <v>40</v>
      </c>
      <c r="AL28" s="269"/>
      <c r="AM28" s="269"/>
      <c r="AN28" s="269"/>
      <c r="AO28" s="269"/>
      <c r="AR28" s="31"/>
      <c r="BE28" s="259"/>
    </row>
    <row r="29" spans="2:71" s="2" customFormat="1" ht="14.4" customHeight="1">
      <c r="B29" s="35"/>
      <c r="D29" s="26" t="s">
        <v>41</v>
      </c>
      <c r="F29" s="26" t="s">
        <v>42</v>
      </c>
      <c r="L29" s="272">
        <v>0.21</v>
      </c>
      <c r="M29" s="271"/>
      <c r="N29" s="271"/>
      <c r="O29" s="271"/>
      <c r="P29" s="271"/>
      <c r="W29" s="270">
        <f>ROUND(AZ54, 2)</f>
        <v>0</v>
      </c>
      <c r="X29" s="271"/>
      <c r="Y29" s="271"/>
      <c r="Z29" s="271"/>
      <c r="AA29" s="271"/>
      <c r="AB29" s="271"/>
      <c r="AC29" s="271"/>
      <c r="AD29" s="271"/>
      <c r="AE29" s="271"/>
      <c r="AK29" s="270">
        <f>ROUND(AV54, 2)</f>
        <v>0</v>
      </c>
      <c r="AL29" s="271"/>
      <c r="AM29" s="271"/>
      <c r="AN29" s="271"/>
      <c r="AO29" s="271"/>
      <c r="AR29" s="35"/>
      <c r="BE29" s="260"/>
    </row>
    <row r="30" spans="2:71" s="2" customFormat="1" ht="14.4" customHeight="1">
      <c r="B30" s="35"/>
      <c r="F30" s="26" t="s">
        <v>43</v>
      </c>
      <c r="L30" s="272">
        <v>0.12</v>
      </c>
      <c r="M30" s="271"/>
      <c r="N30" s="271"/>
      <c r="O30" s="271"/>
      <c r="P30" s="271"/>
      <c r="W30" s="270">
        <f>ROUND(BA54, 2)</f>
        <v>0</v>
      </c>
      <c r="X30" s="271"/>
      <c r="Y30" s="271"/>
      <c r="Z30" s="271"/>
      <c r="AA30" s="271"/>
      <c r="AB30" s="271"/>
      <c r="AC30" s="271"/>
      <c r="AD30" s="271"/>
      <c r="AE30" s="271"/>
      <c r="AK30" s="270">
        <f>ROUND(AW54, 2)</f>
        <v>0</v>
      </c>
      <c r="AL30" s="271"/>
      <c r="AM30" s="271"/>
      <c r="AN30" s="271"/>
      <c r="AO30" s="271"/>
      <c r="AR30" s="35"/>
      <c r="BE30" s="260"/>
    </row>
    <row r="31" spans="2:71" s="2" customFormat="1" ht="14.4" hidden="1" customHeight="1">
      <c r="B31" s="35"/>
      <c r="F31" s="26" t="s">
        <v>44</v>
      </c>
      <c r="L31" s="272">
        <v>0.21</v>
      </c>
      <c r="M31" s="271"/>
      <c r="N31" s="271"/>
      <c r="O31" s="271"/>
      <c r="P31" s="271"/>
      <c r="W31" s="270">
        <f>ROUND(BB54, 2)</f>
        <v>0</v>
      </c>
      <c r="X31" s="271"/>
      <c r="Y31" s="271"/>
      <c r="Z31" s="271"/>
      <c r="AA31" s="271"/>
      <c r="AB31" s="271"/>
      <c r="AC31" s="271"/>
      <c r="AD31" s="271"/>
      <c r="AE31" s="271"/>
      <c r="AK31" s="270">
        <v>0</v>
      </c>
      <c r="AL31" s="271"/>
      <c r="AM31" s="271"/>
      <c r="AN31" s="271"/>
      <c r="AO31" s="271"/>
      <c r="AR31" s="35"/>
      <c r="BE31" s="260"/>
    </row>
    <row r="32" spans="2:71" s="2" customFormat="1" ht="14.4" hidden="1" customHeight="1">
      <c r="B32" s="35"/>
      <c r="F32" s="26" t="s">
        <v>45</v>
      </c>
      <c r="L32" s="272">
        <v>0.12</v>
      </c>
      <c r="M32" s="271"/>
      <c r="N32" s="271"/>
      <c r="O32" s="271"/>
      <c r="P32" s="271"/>
      <c r="W32" s="270">
        <f>ROUND(BC54, 2)</f>
        <v>0</v>
      </c>
      <c r="X32" s="271"/>
      <c r="Y32" s="271"/>
      <c r="Z32" s="271"/>
      <c r="AA32" s="271"/>
      <c r="AB32" s="271"/>
      <c r="AC32" s="271"/>
      <c r="AD32" s="271"/>
      <c r="AE32" s="271"/>
      <c r="AK32" s="270">
        <v>0</v>
      </c>
      <c r="AL32" s="271"/>
      <c r="AM32" s="271"/>
      <c r="AN32" s="271"/>
      <c r="AO32" s="271"/>
      <c r="AR32" s="35"/>
      <c r="BE32" s="260"/>
    </row>
    <row r="33" spans="2:44" s="2" customFormat="1" ht="14.4" hidden="1" customHeight="1">
      <c r="B33" s="35"/>
      <c r="F33" s="26" t="s">
        <v>46</v>
      </c>
      <c r="L33" s="272">
        <v>0</v>
      </c>
      <c r="M33" s="271"/>
      <c r="N33" s="271"/>
      <c r="O33" s="271"/>
      <c r="P33" s="271"/>
      <c r="W33" s="270">
        <f>ROUND(BD54, 2)</f>
        <v>0</v>
      </c>
      <c r="X33" s="271"/>
      <c r="Y33" s="271"/>
      <c r="Z33" s="271"/>
      <c r="AA33" s="271"/>
      <c r="AB33" s="271"/>
      <c r="AC33" s="271"/>
      <c r="AD33" s="271"/>
      <c r="AE33" s="271"/>
      <c r="AK33" s="270">
        <v>0</v>
      </c>
      <c r="AL33" s="271"/>
      <c r="AM33" s="271"/>
      <c r="AN33" s="271"/>
      <c r="AO33" s="271"/>
      <c r="AR33" s="35"/>
    </row>
    <row r="34" spans="2:44" s="1" customFormat="1" ht="6.9" customHeight="1">
      <c r="B34" s="31"/>
      <c r="AR34" s="31"/>
    </row>
    <row r="35" spans="2:44" s="1" customFormat="1" ht="25.95" customHeight="1">
      <c r="B35" s="31"/>
      <c r="C35" s="36"/>
      <c r="D35" s="37" t="s">
        <v>47</v>
      </c>
      <c r="E35" s="38"/>
      <c r="F35" s="38"/>
      <c r="G35" s="38"/>
      <c r="H35" s="38"/>
      <c r="I35" s="38"/>
      <c r="J35" s="38"/>
      <c r="K35" s="38"/>
      <c r="L35" s="38"/>
      <c r="M35" s="38"/>
      <c r="N35" s="38"/>
      <c r="O35" s="38"/>
      <c r="P35" s="38"/>
      <c r="Q35" s="38"/>
      <c r="R35" s="38"/>
      <c r="S35" s="38"/>
      <c r="T35" s="39" t="s">
        <v>48</v>
      </c>
      <c r="U35" s="38"/>
      <c r="V35" s="38"/>
      <c r="W35" s="38"/>
      <c r="X35" s="273" t="s">
        <v>49</v>
      </c>
      <c r="Y35" s="274"/>
      <c r="Z35" s="274"/>
      <c r="AA35" s="274"/>
      <c r="AB35" s="274"/>
      <c r="AC35" s="38"/>
      <c r="AD35" s="38"/>
      <c r="AE35" s="38"/>
      <c r="AF35" s="38"/>
      <c r="AG35" s="38"/>
      <c r="AH35" s="38"/>
      <c r="AI35" s="38"/>
      <c r="AJ35" s="38"/>
      <c r="AK35" s="275">
        <f>SUM(AK26:AK33)</f>
        <v>0</v>
      </c>
      <c r="AL35" s="274"/>
      <c r="AM35" s="274"/>
      <c r="AN35" s="274"/>
      <c r="AO35" s="276"/>
      <c r="AP35" s="36"/>
      <c r="AQ35" s="36"/>
      <c r="AR35" s="31"/>
    </row>
    <row r="36" spans="2:44" s="1" customFormat="1" ht="6.9" customHeight="1">
      <c r="B36" s="31"/>
      <c r="AR36" s="31"/>
    </row>
    <row r="37" spans="2:44" s="1" customFormat="1" ht="6.9" customHeight="1">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31"/>
    </row>
    <row r="41" spans="2:44" s="1" customFormat="1" ht="6.9" customHeight="1">
      <c r="B41" s="42"/>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31"/>
    </row>
    <row r="42" spans="2:44" s="1" customFormat="1" ht="24.9" customHeight="1">
      <c r="B42" s="31"/>
      <c r="C42" s="20" t="s">
        <v>50</v>
      </c>
      <c r="AR42" s="31"/>
    </row>
    <row r="43" spans="2:44" s="1" customFormat="1" ht="6.9" customHeight="1">
      <c r="B43" s="31"/>
      <c r="AR43" s="31"/>
    </row>
    <row r="44" spans="2:44" s="3" customFormat="1" ht="12" customHeight="1">
      <c r="B44" s="44"/>
      <c r="C44" s="26" t="s">
        <v>13</v>
      </c>
      <c r="L44" s="3" t="str">
        <f>K5</f>
        <v>79/2025-VI</v>
      </c>
      <c r="AR44" s="44"/>
    </row>
    <row r="45" spans="2:44" s="4" customFormat="1" ht="36.9" customHeight="1">
      <c r="B45" s="45"/>
      <c r="C45" s="46" t="s">
        <v>16</v>
      </c>
      <c r="L45" s="277" t="str">
        <f>K6</f>
        <v>ČÁST VI. - Snížení energetické náročnosti budovy parc. č. 2037/2, Týniště nad Orlicí</v>
      </c>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R45" s="45"/>
    </row>
    <row r="46" spans="2:44" s="1" customFormat="1" ht="6.9" customHeight="1">
      <c r="B46" s="31"/>
      <c r="AR46" s="31"/>
    </row>
    <row r="47" spans="2:44" s="1" customFormat="1" ht="12" customHeight="1">
      <c r="B47" s="31"/>
      <c r="C47" s="26" t="s">
        <v>21</v>
      </c>
      <c r="L47" s="47" t="str">
        <f>IF(K8="","",K8)</f>
        <v xml:space="preserve"> </v>
      </c>
      <c r="AI47" s="26" t="s">
        <v>23</v>
      </c>
      <c r="AM47" s="279" t="str">
        <f>IF(AN8= "","",AN8)</f>
        <v>31. 7. 2025</v>
      </c>
      <c r="AN47" s="279"/>
      <c r="AR47" s="31"/>
    </row>
    <row r="48" spans="2:44" s="1" customFormat="1" ht="6.9" customHeight="1">
      <c r="B48" s="31"/>
      <c r="AR48" s="31"/>
    </row>
    <row r="49" spans="1:91" s="1" customFormat="1" ht="15.15" customHeight="1">
      <c r="B49" s="31"/>
      <c r="C49" s="26" t="s">
        <v>25</v>
      </c>
      <c r="L49" s="3" t="str">
        <f>IF(E11= "","",E11)</f>
        <v>INGTOP METAL, s.r.o.</v>
      </c>
      <c r="AI49" s="26" t="s">
        <v>31</v>
      </c>
      <c r="AM49" s="280" t="str">
        <f>IF(E17="","",E17)</f>
        <v xml:space="preserve"> </v>
      </c>
      <c r="AN49" s="281"/>
      <c r="AO49" s="281"/>
      <c r="AP49" s="281"/>
      <c r="AR49" s="31"/>
      <c r="AS49" s="282" t="s">
        <v>51</v>
      </c>
      <c r="AT49" s="283"/>
      <c r="AU49" s="49"/>
      <c r="AV49" s="49"/>
      <c r="AW49" s="49"/>
      <c r="AX49" s="49"/>
      <c r="AY49" s="49"/>
      <c r="AZ49" s="49"/>
      <c r="BA49" s="49"/>
      <c r="BB49" s="49"/>
      <c r="BC49" s="49"/>
      <c r="BD49" s="50"/>
    </row>
    <row r="50" spans="1:91" s="1" customFormat="1" ht="15.15" customHeight="1">
      <c r="B50" s="31"/>
      <c r="C50" s="26" t="s">
        <v>29</v>
      </c>
      <c r="L50" s="3" t="str">
        <f>IF(E14= "Vyplň údaj","",E14)</f>
        <v/>
      </c>
      <c r="AI50" s="26" t="s">
        <v>33</v>
      </c>
      <c r="AM50" s="280" t="str">
        <f>IF(E20="","",E20)</f>
        <v>ING, MILAN VOPAŘIL, DIS.</v>
      </c>
      <c r="AN50" s="281"/>
      <c r="AO50" s="281"/>
      <c r="AP50" s="281"/>
      <c r="AR50" s="31"/>
      <c r="AS50" s="284"/>
      <c r="AT50" s="285"/>
      <c r="BD50" s="52"/>
    </row>
    <row r="51" spans="1:91" s="1" customFormat="1" ht="10.8" customHeight="1">
      <c r="B51" s="31"/>
      <c r="AR51" s="31"/>
      <c r="AS51" s="284"/>
      <c r="AT51" s="285"/>
      <c r="BD51" s="52"/>
    </row>
    <row r="52" spans="1:91" s="1" customFormat="1" ht="29.25" customHeight="1">
      <c r="B52" s="31"/>
      <c r="C52" s="286" t="s">
        <v>52</v>
      </c>
      <c r="D52" s="287"/>
      <c r="E52" s="287"/>
      <c r="F52" s="287"/>
      <c r="G52" s="287"/>
      <c r="H52" s="53"/>
      <c r="I52" s="288" t="s">
        <v>53</v>
      </c>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9" t="s">
        <v>54</v>
      </c>
      <c r="AH52" s="287"/>
      <c r="AI52" s="287"/>
      <c r="AJ52" s="287"/>
      <c r="AK52" s="287"/>
      <c r="AL52" s="287"/>
      <c r="AM52" s="287"/>
      <c r="AN52" s="288" t="s">
        <v>55</v>
      </c>
      <c r="AO52" s="287"/>
      <c r="AP52" s="287"/>
      <c r="AQ52" s="54" t="s">
        <v>56</v>
      </c>
      <c r="AR52" s="31"/>
      <c r="AS52" s="55" t="s">
        <v>57</v>
      </c>
      <c r="AT52" s="56" t="s">
        <v>58</v>
      </c>
      <c r="AU52" s="56" t="s">
        <v>59</v>
      </c>
      <c r="AV52" s="56" t="s">
        <v>60</v>
      </c>
      <c r="AW52" s="56" t="s">
        <v>61</v>
      </c>
      <c r="AX52" s="56" t="s">
        <v>62</v>
      </c>
      <c r="AY52" s="56" t="s">
        <v>63</v>
      </c>
      <c r="AZ52" s="56" t="s">
        <v>64</v>
      </c>
      <c r="BA52" s="56" t="s">
        <v>65</v>
      </c>
      <c r="BB52" s="56" t="s">
        <v>66</v>
      </c>
      <c r="BC52" s="56" t="s">
        <v>67</v>
      </c>
      <c r="BD52" s="57" t="s">
        <v>68</v>
      </c>
    </row>
    <row r="53" spans="1:91" s="1" customFormat="1" ht="10.8" customHeight="1">
      <c r="B53" s="31"/>
      <c r="AR53" s="31"/>
      <c r="AS53" s="58"/>
      <c r="AT53" s="49"/>
      <c r="AU53" s="49"/>
      <c r="AV53" s="49"/>
      <c r="AW53" s="49"/>
      <c r="AX53" s="49"/>
      <c r="AY53" s="49"/>
      <c r="AZ53" s="49"/>
      <c r="BA53" s="49"/>
      <c r="BB53" s="49"/>
      <c r="BC53" s="49"/>
      <c r="BD53" s="50"/>
    </row>
    <row r="54" spans="1:91" s="5" customFormat="1" ht="32.4" customHeight="1">
      <c r="B54" s="59"/>
      <c r="C54" s="60" t="s">
        <v>69</v>
      </c>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293">
        <f>ROUND(SUM(AG55:AG57),2)</f>
        <v>0</v>
      </c>
      <c r="AH54" s="293"/>
      <c r="AI54" s="293"/>
      <c r="AJ54" s="293"/>
      <c r="AK54" s="293"/>
      <c r="AL54" s="293"/>
      <c r="AM54" s="293"/>
      <c r="AN54" s="294">
        <f>SUM(AG54,AT54)</f>
        <v>0</v>
      </c>
      <c r="AO54" s="294"/>
      <c r="AP54" s="294"/>
      <c r="AQ54" s="63" t="s">
        <v>19</v>
      </c>
      <c r="AR54" s="59"/>
      <c r="AS54" s="64">
        <f>ROUND(SUM(AS55:AS57),2)</f>
        <v>0</v>
      </c>
      <c r="AT54" s="65">
        <f>ROUND(SUM(AV54:AW54),2)</f>
        <v>0</v>
      </c>
      <c r="AU54" s="66">
        <f>ROUND(SUM(AU55:AU57),5)</f>
        <v>0</v>
      </c>
      <c r="AV54" s="65">
        <f>ROUND(AZ54*L29,2)</f>
        <v>0</v>
      </c>
      <c r="AW54" s="65">
        <f>ROUND(BA54*L30,2)</f>
        <v>0</v>
      </c>
      <c r="AX54" s="65">
        <f>ROUND(BB54*L29,2)</f>
        <v>0</v>
      </c>
      <c r="AY54" s="65">
        <f>ROUND(BC54*L30,2)</f>
        <v>0</v>
      </c>
      <c r="AZ54" s="65">
        <f>ROUND(SUM(AZ55:AZ57),2)</f>
        <v>0</v>
      </c>
      <c r="BA54" s="65">
        <f>ROUND(SUM(BA55:BA57),2)</f>
        <v>0</v>
      </c>
      <c r="BB54" s="65">
        <f>ROUND(SUM(BB55:BB57),2)</f>
        <v>0</v>
      </c>
      <c r="BC54" s="65">
        <f>ROUND(SUM(BC55:BC57),2)</f>
        <v>0</v>
      </c>
      <c r="BD54" s="67">
        <f>ROUND(SUM(BD55:BD57),2)</f>
        <v>0</v>
      </c>
      <c r="BS54" s="68" t="s">
        <v>70</v>
      </c>
      <c r="BT54" s="68" t="s">
        <v>71</v>
      </c>
      <c r="BU54" s="69" t="s">
        <v>72</v>
      </c>
      <c r="BV54" s="68" t="s">
        <v>73</v>
      </c>
      <c r="BW54" s="68" t="s">
        <v>5</v>
      </c>
      <c r="BX54" s="68" t="s">
        <v>74</v>
      </c>
      <c r="CL54" s="68" t="s">
        <v>19</v>
      </c>
    </row>
    <row r="55" spans="1:91" s="6" customFormat="1" ht="24.75" customHeight="1">
      <c r="A55" s="70" t="s">
        <v>75</v>
      </c>
      <c r="B55" s="71"/>
      <c r="C55" s="72"/>
      <c r="D55" s="292" t="s">
        <v>76</v>
      </c>
      <c r="E55" s="292"/>
      <c r="F55" s="292"/>
      <c r="G55" s="292"/>
      <c r="H55" s="292"/>
      <c r="I55" s="73"/>
      <c r="J55" s="292" t="s">
        <v>77</v>
      </c>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290">
        <f>'06 - Rekonstrukce vytápěn...'!J30</f>
        <v>0</v>
      </c>
      <c r="AH55" s="291"/>
      <c r="AI55" s="291"/>
      <c r="AJ55" s="291"/>
      <c r="AK55" s="291"/>
      <c r="AL55" s="291"/>
      <c r="AM55" s="291"/>
      <c r="AN55" s="290">
        <f>SUM(AG55,AT55)</f>
        <v>0</v>
      </c>
      <c r="AO55" s="291"/>
      <c r="AP55" s="291"/>
      <c r="AQ55" s="74" t="s">
        <v>78</v>
      </c>
      <c r="AR55" s="71"/>
      <c r="AS55" s="75">
        <v>0</v>
      </c>
      <c r="AT55" s="76">
        <f>ROUND(SUM(AV55:AW55),2)</f>
        <v>0</v>
      </c>
      <c r="AU55" s="77">
        <f>'06 - Rekonstrukce vytápěn...'!P87</f>
        <v>0</v>
      </c>
      <c r="AV55" s="76">
        <f>'06 - Rekonstrukce vytápěn...'!J33</f>
        <v>0</v>
      </c>
      <c r="AW55" s="76">
        <f>'06 - Rekonstrukce vytápěn...'!J34</f>
        <v>0</v>
      </c>
      <c r="AX55" s="76">
        <f>'06 - Rekonstrukce vytápěn...'!J35</f>
        <v>0</v>
      </c>
      <c r="AY55" s="76">
        <f>'06 - Rekonstrukce vytápěn...'!J36</f>
        <v>0</v>
      </c>
      <c r="AZ55" s="76">
        <f>'06 - Rekonstrukce vytápěn...'!F33</f>
        <v>0</v>
      </c>
      <c r="BA55" s="76">
        <f>'06 - Rekonstrukce vytápěn...'!F34</f>
        <v>0</v>
      </c>
      <c r="BB55" s="76">
        <f>'06 - Rekonstrukce vytápěn...'!F35</f>
        <v>0</v>
      </c>
      <c r="BC55" s="76">
        <f>'06 - Rekonstrukce vytápěn...'!F36</f>
        <v>0</v>
      </c>
      <c r="BD55" s="78">
        <f>'06 - Rekonstrukce vytápěn...'!F37</f>
        <v>0</v>
      </c>
      <c r="BT55" s="79" t="s">
        <v>79</v>
      </c>
      <c r="BV55" s="79" t="s">
        <v>73</v>
      </c>
      <c r="BW55" s="79" t="s">
        <v>80</v>
      </c>
      <c r="BX55" s="79" t="s">
        <v>5</v>
      </c>
      <c r="CL55" s="79" t="s">
        <v>19</v>
      </c>
      <c r="CM55" s="79" t="s">
        <v>81</v>
      </c>
    </row>
    <row r="56" spans="1:91" s="6" customFormat="1" ht="16.5" customHeight="1">
      <c r="A56" s="70" t="s">
        <v>75</v>
      </c>
      <c r="B56" s="71"/>
      <c r="C56" s="72"/>
      <c r="D56" s="292" t="s">
        <v>82</v>
      </c>
      <c r="E56" s="292"/>
      <c r="F56" s="292"/>
      <c r="G56" s="292"/>
      <c r="H56" s="292"/>
      <c r="I56" s="73"/>
      <c r="J56" s="292" t="s">
        <v>83</v>
      </c>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0">
        <f>'02 - Zařízení č. 01 - Vzd...'!J30</f>
        <v>0</v>
      </c>
      <c r="AH56" s="291"/>
      <c r="AI56" s="291"/>
      <c r="AJ56" s="291"/>
      <c r="AK56" s="291"/>
      <c r="AL56" s="291"/>
      <c r="AM56" s="291"/>
      <c r="AN56" s="290">
        <f>SUM(AG56,AT56)</f>
        <v>0</v>
      </c>
      <c r="AO56" s="291"/>
      <c r="AP56" s="291"/>
      <c r="AQ56" s="74" t="s">
        <v>78</v>
      </c>
      <c r="AR56" s="71"/>
      <c r="AS56" s="75">
        <v>0</v>
      </c>
      <c r="AT56" s="76">
        <f>ROUND(SUM(AV56:AW56),2)</f>
        <v>0</v>
      </c>
      <c r="AU56" s="77">
        <f>'02 - Zařízení č. 01 - Vzd...'!P88</f>
        <v>0</v>
      </c>
      <c r="AV56" s="76">
        <f>'02 - Zařízení č. 01 - Vzd...'!J33</f>
        <v>0</v>
      </c>
      <c r="AW56" s="76">
        <f>'02 - Zařízení č. 01 - Vzd...'!J34</f>
        <v>0</v>
      </c>
      <c r="AX56" s="76">
        <f>'02 - Zařízení č. 01 - Vzd...'!J35</f>
        <v>0</v>
      </c>
      <c r="AY56" s="76">
        <f>'02 - Zařízení č. 01 - Vzd...'!J36</f>
        <v>0</v>
      </c>
      <c r="AZ56" s="76">
        <f>'02 - Zařízení č. 01 - Vzd...'!F33</f>
        <v>0</v>
      </c>
      <c r="BA56" s="76">
        <f>'02 - Zařízení č. 01 - Vzd...'!F34</f>
        <v>0</v>
      </c>
      <c r="BB56" s="76">
        <f>'02 - Zařízení č. 01 - Vzd...'!F35</f>
        <v>0</v>
      </c>
      <c r="BC56" s="76">
        <f>'02 - Zařízení č. 01 - Vzd...'!F36</f>
        <v>0</v>
      </c>
      <c r="BD56" s="78">
        <f>'02 - Zařízení č. 01 - Vzd...'!F37</f>
        <v>0</v>
      </c>
      <c r="BT56" s="79" t="s">
        <v>79</v>
      </c>
      <c r="BV56" s="79" t="s">
        <v>73</v>
      </c>
      <c r="BW56" s="79" t="s">
        <v>84</v>
      </c>
      <c r="BX56" s="79" t="s">
        <v>5</v>
      </c>
      <c r="CL56" s="79" t="s">
        <v>19</v>
      </c>
      <c r="CM56" s="79" t="s">
        <v>81</v>
      </c>
    </row>
    <row r="57" spans="1:91" s="6" customFormat="1" ht="24.75" customHeight="1">
      <c r="A57" s="70" t="s">
        <v>75</v>
      </c>
      <c r="B57" s="71"/>
      <c r="C57" s="72"/>
      <c r="D57" s="292" t="s">
        <v>85</v>
      </c>
      <c r="E57" s="292"/>
      <c r="F57" s="292"/>
      <c r="G57" s="292"/>
      <c r="H57" s="292"/>
      <c r="I57" s="73"/>
      <c r="J57" s="292" t="s">
        <v>86</v>
      </c>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0">
        <f>'03 - Zařízení č. 02 - Zdr...'!J30</f>
        <v>0</v>
      </c>
      <c r="AH57" s="291"/>
      <c r="AI57" s="291"/>
      <c r="AJ57" s="291"/>
      <c r="AK57" s="291"/>
      <c r="AL57" s="291"/>
      <c r="AM57" s="291"/>
      <c r="AN57" s="290">
        <f>SUM(AG57,AT57)</f>
        <v>0</v>
      </c>
      <c r="AO57" s="291"/>
      <c r="AP57" s="291"/>
      <c r="AQ57" s="74" t="s">
        <v>78</v>
      </c>
      <c r="AR57" s="71"/>
      <c r="AS57" s="80">
        <v>0</v>
      </c>
      <c r="AT57" s="81">
        <f>ROUND(SUM(AV57:AW57),2)</f>
        <v>0</v>
      </c>
      <c r="AU57" s="82">
        <f>'03 - Zařízení č. 02 - Zdr...'!P95</f>
        <v>0</v>
      </c>
      <c r="AV57" s="81">
        <f>'03 - Zařízení č. 02 - Zdr...'!J33</f>
        <v>0</v>
      </c>
      <c r="AW57" s="81">
        <f>'03 - Zařízení č. 02 - Zdr...'!J34</f>
        <v>0</v>
      </c>
      <c r="AX57" s="81">
        <f>'03 - Zařízení č. 02 - Zdr...'!J35</f>
        <v>0</v>
      </c>
      <c r="AY57" s="81">
        <f>'03 - Zařízení č. 02 - Zdr...'!J36</f>
        <v>0</v>
      </c>
      <c r="AZ57" s="81">
        <f>'03 - Zařízení č. 02 - Zdr...'!F33</f>
        <v>0</v>
      </c>
      <c r="BA57" s="81">
        <f>'03 - Zařízení č. 02 - Zdr...'!F34</f>
        <v>0</v>
      </c>
      <c r="BB57" s="81">
        <f>'03 - Zařízení č. 02 - Zdr...'!F35</f>
        <v>0</v>
      </c>
      <c r="BC57" s="81">
        <f>'03 - Zařízení č. 02 - Zdr...'!F36</f>
        <v>0</v>
      </c>
      <c r="BD57" s="83">
        <f>'03 - Zařízení č. 02 - Zdr...'!F37</f>
        <v>0</v>
      </c>
      <c r="BT57" s="79" t="s">
        <v>79</v>
      </c>
      <c r="BV57" s="79" t="s">
        <v>73</v>
      </c>
      <c r="BW57" s="79" t="s">
        <v>87</v>
      </c>
      <c r="BX57" s="79" t="s">
        <v>5</v>
      </c>
      <c r="CL57" s="79" t="s">
        <v>19</v>
      </c>
      <c r="CM57" s="79" t="s">
        <v>81</v>
      </c>
    </row>
    <row r="58" spans="1:91" s="1" customFormat="1" ht="30" customHeight="1">
      <c r="B58" s="31"/>
      <c r="AR58" s="31"/>
    </row>
    <row r="59" spans="1:91" s="1" customFormat="1" ht="6.9" customHeight="1">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31"/>
    </row>
  </sheetData>
  <sheetProtection algorithmName="SHA-512" hashValue="hnyjRY7tQiYEsx3zYsyuadNtVe25i/N50E8qX2oAedze4Z4vem+3alG4KkxmQkP4t20rpEvK5cZEdT9wdDHw1w==" saltValue="GJY98M7TcnWOVa6PXSbPo3KnFjBWDD54MfsuAmR+RHvoidpqRl7d/dVpMHTdaZR134wl9bxZnQ9Gv43rkCBRlA==" spinCount="100000" sheet="1" objects="1" scenarios="1" formatColumns="0" formatRows="0"/>
  <mergeCells count="50">
    <mergeCell ref="AR2:BE2"/>
    <mergeCell ref="AN56:AP56"/>
    <mergeCell ref="AG56:AM56"/>
    <mergeCell ref="D56:H56"/>
    <mergeCell ref="J56:AF56"/>
    <mergeCell ref="AN57:AP57"/>
    <mergeCell ref="AG57:AM57"/>
    <mergeCell ref="D57:H57"/>
    <mergeCell ref="J57:AF57"/>
    <mergeCell ref="C52:G52"/>
    <mergeCell ref="I52:AF52"/>
    <mergeCell ref="AG52:AM52"/>
    <mergeCell ref="AN52:AP52"/>
    <mergeCell ref="AN55:AP55"/>
    <mergeCell ref="AG55:AM55"/>
    <mergeCell ref="D55:H55"/>
    <mergeCell ref="J55:AF55"/>
    <mergeCell ref="AG54:AM54"/>
    <mergeCell ref="AN54:AP54"/>
    <mergeCell ref="L45:AO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06 - Rekonstrukce vytápěn...'!C2" display="/" xr:uid="{00000000-0004-0000-0000-000000000000}"/>
    <hyperlink ref="A56" location="'02 - Zařízení č. 01 - Vzd...'!C2" display="/" xr:uid="{00000000-0004-0000-0000-000001000000}"/>
    <hyperlink ref="A57" location="'03 - Zařízení č. 02 - Zdr...'!C2" display="/" xr:uid="{00000000-0004-0000-0000-000002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41"/>
  <sheetViews>
    <sheetView showGridLines="0" tabSelected="1" topLeftCell="A12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62"/>
      <c r="M2" s="262"/>
      <c r="N2" s="262"/>
      <c r="O2" s="262"/>
      <c r="P2" s="262"/>
      <c r="Q2" s="262"/>
      <c r="R2" s="262"/>
      <c r="S2" s="262"/>
      <c r="T2" s="262"/>
      <c r="U2" s="262"/>
      <c r="V2" s="262"/>
      <c r="AT2" s="16" t="s">
        <v>80</v>
      </c>
    </row>
    <row r="3" spans="2:46" ht="6.9" customHeight="1">
      <c r="B3" s="17"/>
      <c r="C3" s="18"/>
      <c r="D3" s="18"/>
      <c r="E3" s="18"/>
      <c r="F3" s="18"/>
      <c r="G3" s="18"/>
      <c r="H3" s="18"/>
      <c r="I3" s="18"/>
      <c r="J3" s="18"/>
      <c r="K3" s="18"/>
      <c r="L3" s="19"/>
      <c r="AT3" s="16" t="s">
        <v>81</v>
      </c>
    </row>
    <row r="4" spans="2:46" ht="24.9" customHeight="1">
      <c r="B4" s="19"/>
      <c r="D4" s="20" t="s">
        <v>88</v>
      </c>
      <c r="L4" s="19"/>
      <c r="M4" s="84" t="s">
        <v>10</v>
      </c>
      <c r="AT4" s="16" t="s">
        <v>4</v>
      </c>
    </row>
    <row r="5" spans="2:46" ht="6.9" customHeight="1">
      <c r="B5" s="19"/>
      <c r="L5" s="19"/>
    </row>
    <row r="6" spans="2:46" ht="12" customHeight="1">
      <c r="B6" s="19"/>
      <c r="D6" s="26" t="s">
        <v>16</v>
      </c>
      <c r="L6" s="19"/>
    </row>
    <row r="7" spans="2:46" ht="16.5" customHeight="1">
      <c r="B7" s="19"/>
      <c r="E7" s="295" t="str">
        <f>'Rekapitulace stavby'!K6</f>
        <v>ČÁST VI. - Snížení energetické náročnosti budovy parc. č. 2037/2, Týniště nad Orlicí</v>
      </c>
      <c r="F7" s="296"/>
      <c r="G7" s="296"/>
      <c r="H7" s="296"/>
      <c r="L7" s="19"/>
    </row>
    <row r="8" spans="2:46" s="1" customFormat="1" ht="12" customHeight="1">
      <c r="B8" s="31"/>
      <c r="D8" s="26" t="s">
        <v>89</v>
      </c>
      <c r="L8" s="31"/>
    </row>
    <row r="9" spans="2:46" s="1" customFormat="1" ht="16.5" customHeight="1">
      <c r="B9" s="31"/>
      <c r="E9" s="277" t="s">
        <v>90</v>
      </c>
      <c r="F9" s="297"/>
      <c r="G9" s="297"/>
      <c r="H9" s="297"/>
      <c r="L9" s="31"/>
    </row>
    <row r="10" spans="2:46" s="1" customFormat="1" ht="10.199999999999999">
      <c r="B10" s="31"/>
      <c r="L10" s="31"/>
    </row>
    <row r="11" spans="2:46" s="1" customFormat="1" ht="12" customHeight="1">
      <c r="B11" s="31"/>
      <c r="D11" s="26" t="s">
        <v>18</v>
      </c>
      <c r="F11" s="24" t="s">
        <v>19</v>
      </c>
      <c r="I11" s="26" t="s">
        <v>20</v>
      </c>
      <c r="J11" s="24" t="s">
        <v>19</v>
      </c>
      <c r="L11" s="31"/>
    </row>
    <row r="12" spans="2:46" s="1" customFormat="1" ht="12" customHeight="1">
      <c r="B12" s="31"/>
      <c r="D12" s="26" t="s">
        <v>21</v>
      </c>
      <c r="F12" s="24" t="s">
        <v>22</v>
      </c>
      <c r="I12" s="26" t="s">
        <v>23</v>
      </c>
      <c r="J12" s="48" t="str">
        <f>'Rekapitulace stavby'!AN8</f>
        <v>31. 7. 2025</v>
      </c>
      <c r="L12" s="31"/>
    </row>
    <row r="13" spans="2:46" s="1" customFormat="1" ht="10.8" customHeight="1">
      <c r="B13" s="31"/>
      <c r="L13" s="31"/>
    </row>
    <row r="14" spans="2:46" s="1" customFormat="1" ht="12" customHeight="1">
      <c r="B14" s="31"/>
      <c r="D14" s="26" t="s">
        <v>25</v>
      </c>
      <c r="I14" s="26" t="s">
        <v>26</v>
      </c>
      <c r="J14" s="24" t="s">
        <v>19</v>
      </c>
      <c r="L14" s="31"/>
    </row>
    <row r="15" spans="2:46" s="1" customFormat="1" ht="18" customHeight="1">
      <c r="B15" s="31"/>
      <c r="E15" s="24" t="s">
        <v>27</v>
      </c>
      <c r="I15" s="26" t="s">
        <v>28</v>
      </c>
      <c r="J15" s="24" t="s">
        <v>19</v>
      </c>
      <c r="L15" s="31"/>
    </row>
    <row r="16" spans="2:46" s="1" customFormat="1" ht="6.9" customHeight="1">
      <c r="B16" s="31"/>
      <c r="L16" s="31"/>
    </row>
    <row r="17" spans="2:12" s="1" customFormat="1" ht="12" customHeight="1">
      <c r="B17" s="31"/>
      <c r="D17" s="26" t="s">
        <v>29</v>
      </c>
      <c r="I17" s="26" t="s">
        <v>26</v>
      </c>
      <c r="J17" s="27" t="str">
        <f>'Rekapitulace stavby'!AN13</f>
        <v>Vyplň údaj</v>
      </c>
      <c r="L17" s="31"/>
    </row>
    <row r="18" spans="2:12" s="1" customFormat="1" ht="18" customHeight="1">
      <c r="B18" s="31"/>
      <c r="E18" s="298" t="str">
        <f>'Rekapitulace stavby'!E14</f>
        <v>Vyplň údaj</v>
      </c>
      <c r="F18" s="261"/>
      <c r="G18" s="261"/>
      <c r="H18" s="261"/>
      <c r="I18" s="26" t="s">
        <v>28</v>
      </c>
      <c r="J18" s="27" t="str">
        <f>'Rekapitulace stavby'!AN14</f>
        <v>Vyplň údaj</v>
      </c>
      <c r="L18" s="31"/>
    </row>
    <row r="19" spans="2:12" s="1" customFormat="1" ht="6.9" customHeight="1">
      <c r="B19" s="31"/>
      <c r="L19" s="31"/>
    </row>
    <row r="20" spans="2:12" s="1" customFormat="1" ht="12" customHeight="1">
      <c r="B20" s="31"/>
      <c r="D20" s="26" t="s">
        <v>31</v>
      </c>
      <c r="I20" s="26" t="s">
        <v>26</v>
      </c>
      <c r="J20" s="24" t="str">
        <f>IF('Rekapitulace stavby'!AN16="","",'Rekapitulace stavby'!AN16)</f>
        <v/>
      </c>
      <c r="L20" s="31"/>
    </row>
    <row r="21" spans="2:12" s="1" customFormat="1" ht="18" customHeight="1">
      <c r="B21" s="31"/>
      <c r="E21" s="24" t="str">
        <f>IF('Rekapitulace stavby'!E17="","",'Rekapitulace stavby'!E17)</f>
        <v xml:space="preserve"> </v>
      </c>
      <c r="I21" s="26" t="s">
        <v>28</v>
      </c>
      <c r="J21" s="24" t="str">
        <f>IF('Rekapitulace stavby'!AN17="","",'Rekapitulace stavby'!AN17)</f>
        <v/>
      </c>
      <c r="L21" s="31"/>
    </row>
    <row r="22" spans="2:12" s="1" customFormat="1" ht="6.9" customHeight="1">
      <c r="B22" s="31"/>
      <c r="L22" s="31"/>
    </row>
    <row r="23" spans="2:12" s="1" customFormat="1" ht="12" customHeight="1">
      <c r="B23" s="31"/>
      <c r="D23" s="26" t="s">
        <v>33</v>
      </c>
      <c r="I23" s="26" t="s">
        <v>26</v>
      </c>
      <c r="J23" s="24" t="s">
        <v>19</v>
      </c>
      <c r="L23" s="31"/>
    </row>
    <row r="24" spans="2:12" s="1" customFormat="1" ht="18" customHeight="1">
      <c r="B24" s="31"/>
      <c r="E24" s="24" t="s">
        <v>34</v>
      </c>
      <c r="I24" s="26" t="s">
        <v>28</v>
      </c>
      <c r="J24" s="24" t="s">
        <v>19</v>
      </c>
      <c r="L24" s="31"/>
    </row>
    <row r="25" spans="2:12" s="1" customFormat="1" ht="6.9" customHeight="1">
      <c r="B25" s="31"/>
      <c r="L25" s="31"/>
    </row>
    <row r="26" spans="2:12" s="1" customFormat="1" ht="12" customHeight="1">
      <c r="B26" s="31"/>
      <c r="D26" s="26" t="s">
        <v>35</v>
      </c>
      <c r="L26" s="31"/>
    </row>
    <row r="27" spans="2:12" s="7" customFormat="1" ht="47.25" customHeight="1">
      <c r="B27" s="85"/>
      <c r="E27" s="266" t="s">
        <v>91</v>
      </c>
      <c r="F27" s="266"/>
      <c r="G27" s="266"/>
      <c r="H27" s="266"/>
      <c r="L27" s="85"/>
    </row>
    <row r="28" spans="2:12" s="1" customFormat="1" ht="6.9" customHeight="1">
      <c r="B28" s="31"/>
      <c r="L28" s="31"/>
    </row>
    <row r="29" spans="2:12" s="1" customFormat="1" ht="6.9" customHeight="1">
      <c r="B29" s="31"/>
      <c r="D29" s="49"/>
      <c r="E29" s="49"/>
      <c r="F29" s="49"/>
      <c r="G29" s="49"/>
      <c r="H29" s="49"/>
      <c r="I29" s="49"/>
      <c r="J29" s="49"/>
      <c r="K29" s="49"/>
      <c r="L29" s="31"/>
    </row>
    <row r="30" spans="2:12" s="1" customFormat="1" ht="25.35" customHeight="1">
      <c r="B30" s="31"/>
      <c r="D30" s="86" t="s">
        <v>37</v>
      </c>
      <c r="J30" s="62">
        <f>ROUND(J87, 2)</f>
        <v>0</v>
      </c>
      <c r="L30" s="31"/>
    </row>
    <row r="31" spans="2:12" s="1" customFormat="1" ht="6.9" customHeight="1">
      <c r="B31" s="31"/>
      <c r="D31" s="49"/>
      <c r="E31" s="49"/>
      <c r="F31" s="49"/>
      <c r="G31" s="49"/>
      <c r="H31" s="49"/>
      <c r="I31" s="49"/>
      <c r="J31" s="49"/>
      <c r="K31" s="49"/>
      <c r="L31" s="31"/>
    </row>
    <row r="32" spans="2:12" s="1" customFormat="1" ht="14.4" customHeight="1">
      <c r="B32" s="31"/>
      <c r="F32" s="34" t="s">
        <v>39</v>
      </c>
      <c r="I32" s="34" t="s">
        <v>38</v>
      </c>
      <c r="J32" s="34" t="s">
        <v>40</v>
      </c>
      <c r="L32" s="31"/>
    </row>
    <row r="33" spans="2:12" s="1" customFormat="1" ht="14.4" customHeight="1">
      <c r="B33" s="31"/>
      <c r="D33" s="51" t="s">
        <v>41</v>
      </c>
      <c r="E33" s="26" t="s">
        <v>42</v>
      </c>
      <c r="F33" s="87">
        <f>ROUND((SUM(BE87:BE140)),  2)</f>
        <v>0</v>
      </c>
      <c r="I33" s="88">
        <v>0.21</v>
      </c>
      <c r="J33" s="87">
        <f>ROUND(((SUM(BE87:BE140))*I33),  2)</f>
        <v>0</v>
      </c>
      <c r="L33" s="31"/>
    </row>
    <row r="34" spans="2:12" s="1" customFormat="1" ht="14.4" customHeight="1">
      <c r="B34" s="31"/>
      <c r="E34" s="26" t="s">
        <v>43</v>
      </c>
      <c r="F34" s="87">
        <f>ROUND((SUM(BF87:BF140)),  2)</f>
        <v>0</v>
      </c>
      <c r="I34" s="88">
        <v>0.12</v>
      </c>
      <c r="J34" s="87">
        <f>ROUND(((SUM(BF87:BF140))*I34),  2)</f>
        <v>0</v>
      </c>
      <c r="L34" s="31"/>
    </row>
    <row r="35" spans="2:12" s="1" customFormat="1" ht="14.4" hidden="1" customHeight="1">
      <c r="B35" s="31"/>
      <c r="E35" s="26" t="s">
        <v>44</v>
      </c>
      <c r="F35" s="87">
        <f>ROUND((SUM(BG87:BG140)),  2)</f>
        <v>0</v>
      </c>
      <c r="I35" s="88">
        <v>0.21</v>
      </c>
      <c r="J35" s="87">
        <f>0</f>
        <v>0</v>
      </c>
      <c r="L35" s="31"/>
    </row>
    <row r="36" spans="2:12" s="1" customFormat="1" ht="14.4" hidden="1" customHeight="1">
      <c r="B36" s="31"/>
      <c r="E36" s="26" t="s">
        <v>45</v>
      </c>
      <c r="F36" s="87">
        <f>ROUND((SUM(BH87:BH140)),  2)</f>
        <v>0</v>
      </c>
      <c r="I36" s="88">
        <v>0.12</v>
      </c>
      <c r="J36" s="87">
        <f>0</f>
        <v>0</v>
      </c>
      <c r="L36" s="31"/>
    </row>
    <row r="37" spans="2:12" s="1" customFormat="1" ht="14.4" hidden="1" customHeight="1">
      <c r="B37" s="31"/>
      <c r="E37" s="26" t="s">
        <v>46</v>
      </c>
      <c r="F37" s="87">
        <f>ROUND((SUM(BI87:BI140)),  2)</f>
        <v>0</v>
      </c>
      <c r="I37" s="88">
        <v>0</v>
      </c>
      <c r="J37" s="87">
        <f>0</f>
        <v>0</v>
      </c>
      <c r="L37" s="31"/>
    </row>
    <row r="38" spans="2:12" s="1" customFormat="1" ht="6.9" customHeight="1">
      <c r="B38" s="31"/>
      <c r="L38" s="31"/>
    </row>
    <row r="39" spans="2:12" s="1" customFormat="1" ht="25.35" customHeight="1">
      <c r="B39" s="31"/>
      <c r="C39" s="89"/>
      <c r="D39" s="90" t="s">
        <v>47</v>
      </c>
      <c r="E39" s="53"/>
      <c r="F39" s="53"/>
      <c r="G39" s="91" t="s">
        <v>48</v>
      </c>
      <c r="H39" s="92" t="s">
        <v>49</v>
      </c>
      <c r="I39" s="53"/>
      <c r="J39" s="93">
        <f>SUM(J30:J37)</f>
        <v>0</v>
      </c>
      <c r="K39" s="94"/>
      <c r="L39" s="31"/>
    </row>
    <row r="40" spans="2:12" s="1" customFormat="1" ht="14.4" customHeight="1">
      <c r="B40" s="40"/>
      <c r="C40" s="41"/>
      <c r="D40" s="41"/>
      <c r="E40" s="41"/>
      <c r="F40" s="41"/>
      <c r="G40" s="41"/>
      <c r="H40" s="41"/>
      <c r="I40" s="41"/>
      <c r="J40" s="41"/>
      <c r="K40" s="41"/>
      <c r="L40" s="31"/>
    </row>
    <row r="44" spans="2:12" s="1" customFormat="1" ht="6.9" customHeight="1">
      <c r="B44" s="42"/>
      <c r="C44" s="43"/>
      <c r="D44" s="43"/>
      <c r="E44" s="43"/>
      <c r="F44" s="43"/>
      <c r="G44" s="43"/>
      <c r="H44" s="43"/>
      <c r="I44" s="43"/>
      <c r="J44" s="43"/>
      <c r="K44" s="43"/>
      <c r="L44" s="31"/>
    </row>
    <row r="45" spans="2:12" s="1" customFormat="1" ht="24.9" customHeight="1">
      <c r="B45" s="31"/>
      <c r="C45" s="20" t="s">
        <v>92</v>
      </c>
      <c r="L45" s="31"/>
    </row>
    <row r="46" spans="2:12" s="1" customFormat="1" ht="6.9" customHeight="1">
      <c r="B46" s="31"/>
      <c r="L46" s="31"/>
    </row>
    <row r="47" spans="2:12" s="1" customFormat="1" ht="12" customHeight="1">
      <c r="B47" s="31"/>
      <c r="C47" s="26" t="s">
        <v>16</v>
      </c>
      <c r="L47" s="31"/>
    </row>
    <row r="48" spans="2:12" s="1" customFormat="1" ht="16.5" customHeight="1">
      <c r="B48" s="31"/>
      <c r="E48" s="295" t="str">
        <f>E7</f>
        <v>ČÁST VI. - Snížení energetické náročnosti budovy parc. č. 2037/2, Týniště nad Orlicí</v>
      </c>
      <c r="F48" s="296"/>
      <c r="G48" s="296"/>
      <c r="H48" s="296"/>
      <c r="L48" s="31"/>
    </row>
    <row r="49" spans="2:47" s="1" customFormat="1" ht="12" customHeight="1">
      <c r="B49" s="31"/>
      <c r="C49" s="26" t="s">
        <v>89</v>
      </c>
      <c r="L49" s="31"/>
    </row>
    <row r="50" spans="2:47" s="1" customFormat="1" ht="16.5" customHeight="1">
      <c r="B50" s="31"/>
      <c r="E50" s="277" t="str">
        <f>E9</f>
        <v>06 - Rekonstrukce vytápění, filtrace a náhrada vzduchu</v>
      </c>
      <c r="F50" s="297"/>
      <c r="G50" s="297"/>
      <c r="H50" s="297"/>
      <c r="L50" s="31"/>
    </row>
    <row r="51" spans="2:47" s="1" customFormat="1" ht="6.9" customHeight="1">
      <c r="B51" s="31"/>
      <c r="L51" s="31"/>
    </row>
    <row r="52" spans="2:47" s="1" customFormat="1" ht="12" customHeight="1">
      <c r="B52" s="31"/>
      <c r="C52" s="26" t="s">
        <v>21</v>
      </c>
      <c r="F52" s="24" t="str">
        <f>F12</f>
        <v xml:space="preserve"> </v>
      </c>
      <c r="I52" s="26" t="s">
        <v>23</v>
      </c>
      <c r="J52" s="48" t="str">
        <f>IF(J12="","",J12)</f>
        <v>31. 7. 2025</v>
      </c>
      <c r="L52" s="31"/>
    </row>
    <row r="53" spans="2:47" s="1" customFormat="1" ht="6.9" customHeight="1">
      <c r="B53" s="31"/>
      <c r="L53" s="31"/>
    </row>
    <row r="54" spans="2:47" s="1" customFormat="1" ht="15.15" customHeight="1">
      <c r="B54" s="31"/>
      <c r="C54" s="26" t="s">
        <v>25</v>
      </c>
      <c r="F54" s="24" t="str">
        <f>E15</f>
        <v>INGTOP METAL, s.r.o.</v>
      </c>
      <c r="I54" s="26" t="s">
        <v>31</v>
      </c>
      <c r="J54" s="29" t="str">
        <f>E21</f>
        <v xml:space="preserve"> </v>
      </c>
      <c r="L54" s="31"/>
    </row>
    <row r="55" spans="2:47" s="1" customFormat="1" ht="25.65" customHeight="1">
      <c r="B55" s="31"/>
      <c r="C55" s="26" t="s">
        <v>29</v>
      </c>
      <c r="F55" s="24" t="str">
        <f>IF(E18="","",E18)</f>
        <v>Vyplň údaj</v>
      </c>
      <c r="I55" s="26" t="s">
        <v>33</v>
      </c>
      <c r="J55" s="29" t="str">
        <f>E24</f>
        <v>ING, MILAN VOPAŘIL, DIS.</v>
      </c>
      <c r="L55" s="31"/>
    </row>
    <row r="56" spans="2:47" s="1" customFormat="1" ht="10.35" customHeight="1">
      <c r="B56" s="31"/>
      <c r="L56" s="31"/>
    </row>
    <row r="57" spans="2:47" s="1" customFormat="1" ht="29.25" customHeight="1">
      <c r="B57" s="31"/>
      <c r="C57" s="95" t="s">
        <v>93</v>
      </c>
      <c r="D57" s="89"/>
      <c r="E57" s="89"/>
      <c r="F57" s="89"/>
      <c r="G57" s="89"/>
      <c r="H57" s="89"/>
      <c r="I57" s="89"/>
      <c r="J57" s="96" t="s">
        <v>94</v>
      </c>
      <c r="K57" s="89"/>
      <c r="L57" s="31"/>
    </row>
    <row r="58" spans="2:47" s="1" customFormat="1" ht="10.35" customHeight="1">
      <c r="B58" s="31"/>
      <c r="L58" s="31"/>
    </row>
    <row r="59" spans="2:47" s="1" customFormat="1" ht="22.8" customHeight="1">
      <c r="B59" s="31"/>
      <c r="C59" s="97" t="s">
        <v>69</v>
      </c>
      <c r="J59" s="62">
        <f>J87</f>
        <v>0</v>
      </c>
      <c r="L59" s="31"/>
      <c r="AU59" s="16" t="s">
        <v>95</v>
      </c>
    </row>
    <row r="60" spans="2:47" s="8" customFormat="1" ht="24.9" customHeight="1">
      <c r="B60" s="98"/>
      <c r="D60" s="99" t="s">
        <v>96</v>
      </c>
      <c r="E60" s="100"/>
      <c r="F60" s="100"/>
      <c r="G60" s="100"/>
      <c r="H60" s="100"/>
      <c r="I60" s="100"/>
      <c r="J60" s="101">
        <f>J88</f>
        <v>0</v>
      </c>
      <c r="L60" s="98"/>
    </row>
    <row r="61" spans="2:47" s="9" customFormat="1" ht="19.95" customHeight="1">
      <c r="B61" s="102"/>
      <c r="D61" s="103" t="s">
        <v>97</v>
      </c>
      <c r="E61" s="104"/>
      <c r="F61" s="104"/>
      <c r="G61" s="104"/>
      <c r="H61" s="104"/>
      <c r="I61" s="104"/>
      <c r="J61" s="105">
        <f>J95</f>
        <v>0</v>
      </c>
      <c r="L61" s="102"/>
    </row>
    <row r="62" spans="2:47" s="9" customFormat="1" ht="19.95" customHeight="1">
      <c r="B62" s="102"/>
      <c r="D62" s="103" t="s">
        <v>98</v>
      </c>
      <c r="E62" s="104"/>
      <c r="F62" s="104"/>
      <c r="G62" s="104"/>
      <c r="H62" s="104"/>
      <c r="I62" s="104"/>
      <c r="J62" s="105">
        <f>J101</f>
        <v>0</v>
      </c>
      <c r="L62" s="102"/>
    </row>
    <row r="63" spans="2:47" s="8" customFormat="1" ht="24.9" customHeight="1">
      <c r="B63" s="98"/>
      <c r="D63" s="99" t="s">
        <v>99</v>
      </c>
      <c r="E63" s="100"/>
      <c r="F63" s="100"/>
      <c r="G63" s="100"/>
      <c r="H63" s="100"/>
      <c r="I63" s="100"/>
      <c r="J63" s="101">
        <f>J112</f>
        <v>0</v>
      </c>
      <c r="L63" s="98"/>
    </row>
    <row r="64" spans="2:47" s="9" customFormat="1" ht="19.95" customHeight="1">
      <c r="B64" s="102"/>
      <c r="D64" s="103" t="s">
        <v>100</v>
      </c>
      <c r="E64" s="104"/>
      <c r="F64" s="104"/>
      <c r="G64" s="104"/>
      <c r="H64" s="104"/>
      <c r="I64" s="104"/>
      <c r="J64" s="105">
        <f>J113</f>
        <v>0</v>
      </c>
      <c r="L64" s="102"/>
    </row>
    <row r="65" spans="2:12" s="8" customFormat="1" ht="24.9" customHeight="1">
      <c r="B65" s="98"/>
      <c r="D65" s="99" t="s">
        <v>101</v>
      </c>
      <c r="E65" s="100"/>
      <c r="F65" s="100"/>
      <c r="G65" s="100"/>
      <c r="H65" s="100"/>
      <c r="I65" s="100"/>
      <c r="J65" s="101">
        <f>J124</f>
        <v>0</v>
      </c>
      <c r="L65" s="98"/>
    </row>
    <row r="66" spans="2:12" s="9" customFormat="1" ht="19.95" customHeight="1">
      <c r="B66" s="102"/>
      <c r="D66" s="103" t="s">
        <v>102</v>
      </c>
      <c r="E66" s="104"/>
      <c r="F66" s="104"/>
      <c r="G66" s="104"/>
      <c r="H66" s="104"/>
      <c r="I66" s="104"/>
      <c r="J66" s="105">
        <f>J125</f>
        <v>0</v>
      </c>
      <c r="L66" s="102"/>
    </row>
    <row r="67" spans="2:12" s="9" customFormat="1" ht="19.95" customHeight="1">
      <c r="B67" s="102"/>
      <c r="D67" s="103" t="s">
        <v>103</v>
      </c>
      <c r="E67" s="104"/>
      <c r="F67" s="104"/>
      <c r="G67" s="104"/>
      <c r="H67" s="104"/>
      <c r="I67" s="104"/>
      <c r="J67" s="105">
        <f>J136</f>
        <v>0</v>
      </c>
      <c r="L67" s="102"/>
    </row>
    <row r="68" spans="2:12" s="1" customFormat="1" ht="21.75" customHeight="1">
      <c r="B68" s="31"/>
      <c r="L68" s="31"/>
    </row>
    <row r="69" spans="2:12" s="1" customFormat="1" ht="6.9" customHeight="1">
      <c r="B69" s="40"/>
      <c r="C69" s="41"/>
      <c r="D69" s="41"/>
      <c r="E69" s="41"/>
      <c r="F69" s="41"/>
      <c r="G69" s="41"/>
      <c r="H69" s="41"/>
      <c r="I69" s="41"/>
      <c r="J69" s="41"/>
      <c r="K69" s="41"/>
      <c r="L69" s="31"/>
    </row>
    <row r="73" spans="2:12" s="1" customFormat="1" ht="6.9" customHeight="1">
      <c r="B73" s="42"/>
      <c r="C73" s="43"/>
      <c r="D73" s="43"/>
      <c r="E73" s="43"/>
      <c r="F73" s="43"/>
      <c r="G73" s="43"/>
      <c r="H73" s="43"/>
      <c r="I73" s="43"/>
      <c r="J73" s="43"/>
      <c r="K73" s="43"/>
      <c r="L73" s="31"/>
    </row>
    <row r="74" spans="2:12" s="1" customFormat="1" ht="24.9" customHeight="1">
      <c r="B74" s="31"/>
      <c r="C74" s="20" t="s">
        <v>104</v>
      </c>
      <c r="L74" s="31"/>
    </row>
    <row r="75" spans="2:12" s="1" customFormat="1" ht="6.9" customHeight="1">
      <c r="B75" s="31"/>
      <c r="L75" s="31"/>
    </row>
    <row r="76" spans="2:12" s="1" customFormat="1" ht="12" customHeight="1">
      <c r="B76" s="31"/>
      <c r="C76" s="26" t="s">
        <v>16</v>
      </c>
      <c r="L76" s="31"/>
    </row>
    <row r="77" spans="2:12" s="1" customFormat="1" ht="16.5" customHeight="1">
      <c r="B77" s="31"/>
      <c r="E77" s="295" t="str">
        <f>E7</f>
        <v>ČÁST VI. - Snížení energetické náročnosti budovy parc. č. 2037/2, Týniště nad Orlicí</v>
      </c>
      <c r="F77" s="296"/>
      <c r="G77" s="296"/>
      <c r="H77" s="296"/>
      <c r="L77" s="31"/>
    </row>
    <row r="78" spans="2:12" s="1" customFormat="1" ht="12" customHeight="1">
      <c r="B78" s="31"/>
      <c r="C78" s="26" t="s">
        <v>89</v>
      </c>
      <c r="L78" s="31"/>
    </row>
    <row r="79" spans="2:12" s="1" customFormat="1" ht="16.5" customHeight="1">
      <c r="B79" s="31"/>
      <c r="E79" s="277" t="str">
        <f>E9</f>
        <v>06 - Rekonstrukce vytápění, filtrace a náhrada vzduchu</v>
      </c>
      <c r="F79" s="297"/>
      <c r="G79" s="297"/>
      <c r="H79" s="297"/>
      <c r="L79" s="31"/>
    </row>
    <row r="80" spans="2:12" s="1" customFormat="1" ht="6.9" customHeight="1">
      <c r="B80" s="31"/>
      <c r="L80" s="31"/>
    </row>
    <row r="81" spans="2:65" s="1" customFormat="1" ht="12" customHeight="1">
      <c r="B81" s="31"/>
      <c r="C81" s="26" t="s">
        <v>21</v>
      </c>
      <c r="F81" s="24" t="str">
        <f>F12</f>
        <v xml:space="preserve"> </v>
      </c>
      <c r="I81" s="26" t="s">
        <v>23</v>
      </c>
      <c r="J81" s="48" t="str">
        <f>IF(J12="","",J12)</f>
        <v>31. 7. 2025</v>
      </c>
      <c r="L81" s="31"/>
    </row>
    <row r="82" spans="2:65" s="1" customFormat="1" ht="6.9" customHeight="1">
      <c r="B82" s="31"/>
      <c r="L82" s="31"/>
    </row>
    <row r="83" spans="2:65" s="1" customFormat="1" ht="15.15" customHeight="1">
      <c r="B83" s="31"/>
      <c r="C83" s="26" t="s">
        <v>25</v>
      </c>
      <c r="F83" s="24" t="str">
        <f>E15</f>
        <v>INGTOP METAL, s.r.o.</v>
      </c>
      <c r="I83" s="26" t="s">
        <v>31</v>
      </c>
      <c r="J83" s="29" t="str">
        <f>E21</f>
        <v xml:space="preserve"> </v>
      </c>
      <c r="L83" s="31"/>
    </row>
    <row r="84" spans="2:65" s="1" customFormat="1" ht="25.65" customHeight="1">
      <c r="B84" s="31"/>
      <c r="C84" s="26" t="s">
        <v>29</v>
      </c>
      <c r="F84" s="24" t="str">
        <f>IF(E18="","",E18)</f>
        <v>Vyplň údaj</v>
      </c>
      <c r="I84" s="26" t="s">
        <v>33</v>
      </c>
      <c r="J84" s="29" t="str">
        <f>E24</f>
        <v>ING, MILAN VOPAŘIL, DIS.</v>
      </c>
      <c r="L84" s="31"/>
    </row>
    <row r="85" spans="2:65" s="1" customFormat="1" ht="10.35" customHeight="1">
      <c r="B85" s="31"/>
      <c r="L85" s="31"/>
    </row>
    <row r="86" spans="2:65" s="10" customFormat="1" ht="29.25" customHeight="1">
      <c r="B86" s="106"/>
      <c r="C86" s="107" t="s">
        <v>105</v>
      </c>
      <c r="D86" s="108" t="s">
        <v>56</v>
      </c>
      <c r="E86" s="108" t="s">
        <v>52</v>
      </c>
      <c r="F86" s="108" t="s">
        <v>53</v>
      </c>
      <c r="G86" s="108" t="s">
        <v>106</v>
      </c>
      <c r="H86" s="108" t="s">
        <v>107</v>
      </c>
      <c r="I86" s="108" t="s">
        <v>108</v>
      </c>
      <c r="J86" s="108" t="s">
        <v>94</v>
      </c>
      <c r="K86" s="109" t="s">
        <v>109</v>
      </c>
      <c r="L86" s="106"/>
      <c r="M86" s="55" t="s">
        <v>19</v>
      </c>
      <c r="N86" s="56" t="s">
        <v>41</v>
      </c>
      <c r="O86" s="56" t="s">
        <v>110</v>
      </c>
      <c r="P86" s="56" t="s">
        <v>111</v>
      </c>
      <c r="Q86" s="56" t="s">
        <v>112</v>
      </c>
      <c r="R86" s="56" t="s">
        <v>113</v>
      </c>
      <c r="S86" s="56" t="s">
        <v>114</v>
      </c>
      <c r="T86" s="57" t="s">
        <v>115</v>
      </c>
    </row>
    <row r="87" spans="2:65" s="1" customFormat="1" ht="22.8" customHeight="1">
      <c r="B87" s="31"/>
      <c r="C87" s="60" t="s">
        <v>116</v>
      </c>
      <c r="J87" s="110">
        <f>BK87</f>
        <v>0</v>
      </c>
      <c r="L87" s="31"/>
      <c r="M87" s="58"/>
      <c r="N87" s="49"/>
      <c r="O87" s="49"/>
      <c r="P87" s="111">
        <f>P88+P112+P124</f>
        <v>0</v>
      </c>
      <c r="Q87" s="49"/>
      <c r="R87" s="111">
        <f>R88+R112+R124</f>
        <v>0</v>
      </c>
      <c r="S87" s="49"/>
      <c r="T87" s="112">
        <f>T88+T112+T124</f>
        <v>0.44399069999999996</v>
      </c>
      <c r="AT87" s="16" t="s">
        <v>70</v>
      </c>
      <c r="AU87" s="16" t="s">
        <v>95</v>
      </c>
      <c r="BK87" s="113">
        <f>BK88+BK112+BK124</f>
        <v>0</v>
      </c>
    </row>
    <row r="88" spans="2:65" s="11" customFormat="1" ht="25.95" customHeight="1">
      <c r="B88" s="114"/>
      <c r="D88" s="115" t="s">
        <v>70</v>
      </c>
      <c r="E88" s="116" t="s">
        <v>117</v>
      </c>
      <c r="F88" s="116" t="s">
        <v>118</v>
      </c>
      <c r="I88" s="117"/>
      <c r="J88" s="118">
        <f>BK88</f>
        <v>0</v>
      </c>
      <c r="L88" s="114"/>
      <c r="M88" s="119"/>
      <c r="P88" s="120">
        <f>P89+SUM(P90:P95)+P101</f>
        <v>0</v>
      </c>
      <c r="R88" s="120">
        <f>R89+SUM(R90:R95)+R101</f>
        <v>0</v>
      </c>
      <c r="T88" s="121">
        <f>T89+SUM(T90:T95)+T101</f>
        <v>0</v>
      </c>
      <c r="AR88" s="115" t="s">
        <v>79</v>
      </c>
      <c r="AT88" s="122" t="s">
        <v>70</v>
      </c>
      <c r="AU88" s="122" t="s">
        <v>71</v>
      </c>
      <c r="AY88" s="115" t="s">
        <v>119</v>
      </c>
      <c r="BK88" s="123">
        <f>BK89+SUM(BK90:BK95)+BK101</f>
        <v>0</v>
      </c>
    </row>
    <row r="89" spans="2:65" s="1" customFormat="1" ht="16.5" customHeight="1">
      <c r="B89" s="31"/>
      <c r="C89" s="124" t="s">
        <v>120</v>
      </c>
      <c r="D89" s="124" t="s">
        <v>121</v>
      </c>
      <c r="E89" s="125" t="s">
        <v>122</v>
      </c>
      <c r="F89" s="126" t="s">
        <v>123</v>
      </c>
      <c r="G89" s="127" t="s">
        <v>124</v>
      </c>
      <c r="H89" s="128">
        <v>1</v>
      </c>
      <c r="I89" s="129"/>
      <c r="J89" s="130">
        <f>ROUND(I89*H89,2)</f>
        <v>0</v>
      </c>
      <c r="K89" s="126" t="s">
        <v>19</v>
      </c>
      <c r="L89" s="31"/>
      <c r="M89" s="131" t="s">
        <v>19</v>
      </c>
      <c r="N89" s="132" t="s">
        <v>42</v>
      </c>
      <c r="P89" s="133">
        <f>O89*H89</f>
        <v>0</v>
      </c>
      <c r="Q89" s="133">
        <v>0</v>
      </c>
      <c r="R89" s="133">
        <f>Q89*H89</f>
        <v>0</v>
      </c>
      <c r="S89" s="133">
        <v>0</v>
      </c>
      <c r="T89" s="134">
        <f>S89*H89</f>
        <v>0</v>
      </c>
      <c r="AR89" s="135" t="s">
        <v>125</v>
      </c>
      <c r="AT89" s="135" t="s">
        <v>121</v>
      </c>
      <c r="AU89" s="135" t="s">
        <v>79</v>
      </c>
      <c r="AY89" s="16" t="s">
        <v>119</v>
      </c>
      <c r="BE89" s="136">
        <f>IF(N89="základní",J89,0)</f>
        <v>0</v>
      </c>
      <c r="BF89" s="136">
        <f>IF(N89="snížená",J89,0)</f>
        <v>0</v>
      </c>
      <c r="BG89" s="136">
        <f>IF(N89="zákl. přenesená",J89,0)</f>
        <v>0</v>
      </c>
      <c r="BH89" s="136">
        <f>IF(N89="sníž. přenesená",J89,0)</f>
        <v>0</v>
      </c>
      <c r="BI89" s="136">
        <f>IF(N89="nulová",J89,0)</f>
        <v>0</v>
      </c>
      <c r="BJ89" s="16" t="s">
        <v>79</v>
      </c>
      <c r="BK89" s="136">
        <f>ROUND(I89*H89,2)</f>
        <v>0</v>
      </c>
      <c r="BL89" s="16" t="s">
        <v>125</v>
      </c>
      <c r="BM89" s="135" t="s">
        <v>126</v>
      </c>
    </row>
    <row r="90" spans="2:65" s="1" customFormat="1" ht="10.199999999999999">
      <c r="B90" s="31"/>
      <c r="D90" s="137" t="s">
        <v>127</v>
      </c>
      <c r="F90" s="138" t="s">
        <v>123</v>
      </c>
      <c r="I90" s="139"/>
      <c r="L90" s="31"/>
      <c r="M90" s="140"/>
      <c r="T90" s="52"/>
      <c r="AT90" s="16" t="s">
        <v>127</v>
      </c>
      <c r="AU90" s="16" t="s">
        <v>79</v>
      </c>
    </row>
    <row r="91" spans="2:65" s="1" customFormat="1" ht="19.2">
      <c r="B91" s="31"/>
      <c r="D91" s="137" t="s">
        <v>128</v>
      </c>
      <c r="F91" s="141" t="s">
        <v>129</v>
      </c>
      <c r="I91" s="139"/>
      <c r="L91" s="31"/>
      <c r="M91" s="140"/>
      <c r="T91" s="52"/>
      <c r="AT91" s="16" t="s">
        <v>128</v>
      </c>
      <c r="AU91" s="16" t="s">
        <v>79</v>
      </c>
    </row>
    <row r="92" spans="2:65" s="1" customFormat="1" ht="16.5" customHeight="1">
      <c r="B92" s="31"/>
      <c r="C92" s="124" t="s">
        <v>130</v>
      </c>
      <c r="D92" s="124" t="s">
        <v>121</v>
      </c>
      <c r="E92" s="125" t="s">
        <v>131</v>
      </c>
      <c r="F92" s="126" t="s">
        <v>132</v>
      </c>
      <c r="G92" s="127" t="s">
        <v>124</v>
      </c>
      <c r="H92" s="128">
        <v>1</v>
      </c>
      <c r="I92" s="129"/>
      <c r="J92" s="130">
        <f>ROUND(I92*H92,2)</f>
        <v>0</v>
      </c>
      <c r="K92" s="126" t="s">
        <v>19</v>
      </c>
      <c r="L92" s="31"/>
      <c r="M92" s="131" t="s">
        <v>19</v>
      </c>
      <c r="N92" s="132" t="s">
        <v>42</v>
      </c>
      <c r="P92" s="133">
        <f>O92*H92</f>
        <v>0</v>
      </c>
      <c r="Q92" s="133">
        <v>0</v>
      </c>
      <c r="R92" s="133">
        <f>Q92*H92</f>
        <v>0</v>
      </c>
      <c r="S92" s="133">
        <v>0</v>
      </c>
      <c r="T92" s="134">
        <f>S92*H92</f>
        <v>0</v>
      </c>
      <c r="AR92" s="135" t="s">
        <v>125</v>
      </c>
      <c r="AT92" s="135" t="s">
        <v>121</v>
      </c>
      <c r="AU92" s="135" t="s">
        <v>79</v>
      </c>
      <c r="AY92" s="16" t="s">
        <v>119</v>
      </c>
      <c r="BE92" s="136">
        <f>IF(N92="základní",J92,0)</f>
        <v>0</v>
      </c>
      <c r="BF92" s="136">
        <f>IF(N92="snížená",J92,0)</f>
        <v>0</v>
      </c>
      <c r="BG92" s="136">
        <f>IF(N92="zákl. přenesená",J92,0)</f>
        <v>0</v>
      </c>
      <c r="BH92" s="136">
        <f>IF(N92="sníž. přenesená",J92,0)</f>
        <v>0</v>
      </c>
      <c r="BI92" s="136">
        <f>IF(N92="nulová",J92,0)</f>
        <v>0</v>
      </c>
      <c r="BJ92" s="16" t="s">
        <v>79</v>
      </c>
      <c r="BK92" s="136">
        <f>ROUND(I92*H92,2)</f>
        <v>0</v>
      </c>
      <c r="BL92" s="16" t="s">
        <v>125</v>
      </c>
      <c r="BM92" s="135" t="s">
        <v>133</v>
      </c>
    </row>
    <row r="93" spans="2:65" s="1" customFormat="1" ht="10.199999999999999">
      <c r="B93" s="31"/>
      <c r="D93" s="137" t="s">
        <v>127</v>
      </c>
      <c r="F93" s="138" t="s">
        <v>132</v>
      </c>
      <c r="I93" s="139"/>
      <c r="L93" s="31"/>
      <c r="M93" s="140"/>
      <c r="T93" s="52"/>
      <c r="AT93" s="16" t="s">
        <v>127</v>
      </c>
      <c r="AU93" s="16" t="s">
        <v>79</v>
      </c>
    </row>
    <row r="94" spans="2:65" s="1" customFormat="1" ht="28.8">
      <c r="B94" s="31"/>
      <c r="D94" s="137" t="s">
        <v>128</v>
      </c>
      <c r="F94" s="141" t="s">
        <v>134</v>
      </c>
      <c r="I94" s="139"/>
      <c r="L94" s="31"/>
      <c r="M94" s="140"/>
      <c r="T94" s="52"/>
      <c r="AT94" s="16" t="s">
        <v>128</v>
      </c>
      <c r="AU94" s="16" t="s">
        <v>79</v>
      </c>
    </row>
    <row r="95" spans="2:65" s="11" customFormat="1" ht="22.8" customHeight="1">
      <c r="B95" s="114"/>
      <c r="D95" s="115" t="s">
        <v>70</v>
      </c>
      <c r="E95" s="142" t="s">
        <v>135</v>
      </c>
      <c r="F95" s="142" t="s">
        <v>136</v>
      </c>
      <c r="I95" s="117"/>
      <c r="J95" s="143">
        <f>BK95</f>
        <v>0</v>
      </c>
      <c r="L95" s="114"/>
      <c r="M95" s="119"/>
      <c r="P95" s="120">
        <f>SUM(P96:P100)</f>
        <v>0</v>
      </c>
      <c r="R95" s="120">
        <f>SUM(R96:R100)</f>
        <v>0</v>
      </c>
      <c r="T95" s="121">
        <f>SUM(T96:T100)</f>
        <v>0</v>
      </c>
      <c r="AR95" s="115" t="s">
        <v>79</v>
      </c>
      <c r="AT95" s="122" t="s">
        <v>70</v>
      </c>
      <c r="AU95" s="122" t="s">
        <v>79</v>
      </c>
      <c r="AY95" s="115" t="s">
        <v>119</v>
      </c>
      <c r="BK95" s="123">
        <f>SUM(BK96:BK100)</f>
        <v>0</v>
      </c>
    </row>
    <row r="96" spans="2:65" s="1" customFormat="1" ht="16.5" customHeight="1">
      <c r="B96" s="31"/>
      <c r="C96" s="124" t="s">
        <v>125</v>
      </c>
      <c r="D96" s="124" t="s">
        <v>121</v>
      </c>
      <c r="E96" s="125" t="s">
        <v>137</v>
      </c>
      <c r="F96" s="126" t="s">
        <v>138</v>
      </c>
      <c r="G96" s="127" t="s">
        <v>139</v>
      </c>
      <c r="H96" s="128">
        <v>120</v>
      </c>
      <c r="I96" s="129"/>
      <c r="J96" s="130">
        <f>ROUND(I96*H96,2)</f>
        <v>0</v>
      </c>
      <c r="K96" s="126" t="s">
        <v>140</v>
      </c>
      <c r="L96" s="31"/>
      <c r="M96" s="131" t="s">
        <v>19</v>
      </c>
      <c r="N96" s="132" t="s">
        <v>42</v>
      </c>
      <c r="P96" s="133">
        <f>O96*H96</f>
        <v>0</v>
      </c>
      <c r="Q96" s="133">
        <v>0</v>
      </c>
      <c r="R96" s="133">
        <f>Q96*H96</f>
        <v>0</v>
      </c>
      <c r="S96" s="133">
        <v>0</v>
      </c>
      <c r="T96" s="134">
        <f>S96*H96</f>
        <v>0</v>
      </c>
      <c r="AR96" s="135" t="s">
        <v>125</v>
      </c>
      <c r="AT96" s="135" t="s">
        <v>121</v>
      </c>
      <c r="AU96" s="135" t="s">
        <v>81</v>
      </c>
      <c r="AY96" s="16" t="s">
        <v>119</v>
      </c>
      <c r="BE96" s="136">
        <f>IF(N96="základní",J96,0)</f>
        <v>0</v>
      </c>
      <c r="BF96" s="136">
        <f>IF(N96="snížená",J96,0)</f>
        <v>0</v>
      </c>
      <c r="BG96" s="136">
        <f>IF(N96="zákl. přenesená",J96,0)</f>
        <v>0</v>
      </c>
      <c r="BH96" s="136">
        <f>IF(N96="sníž. přenesená",J96,0)</f>
        <v>0</v>
      </c>
      <c r="BI96" s="136">
        <f>IF(N96="nulová",J96,0)</f>
        <v>0</v>
      </c>
      <c r="BJ96" s="16" t="s">
        <v>79</v>
      </c>
      <c r="BK96" s="136">
        <f>ROUND(I96*H96,2)</f>
        <v>0</v>
      </c>
      <c r="BL96" s="16" t="s">
        <v>125</v>
      </c>
      <c r="BM96" s="135" t="s">
        <v>141</v>
      </c>
    </row>
    <row r="97" spans="2:65" s="1" customFormat="1" ht="10.199999999999999">
      <c r="B97" s="31"/>
      <c r="D97" s="137" t="s">
        <v>127</v>
      </c>
      <c r="F97" s="138" t="s">
        <v>142</v>
      </c>
      <c r="I97" s="139"/>
      <c r="L97" s="31"/>
      <c r="M97" s="140"/>
      <c r="T97" s="52"/>
      <c r="AT97" s="16" t="s">
        <v>127</v>
      </c>
      <c r="AU97" s="16" t="s">
        <v>81</v>
      </c>
    </row>
    <row r="98" spans="2:65" s="1" customFormat="1" ht="10.199999999999999">
      <c r="B98" s="31"/>
      <c r="D98" s="144" t="s">
        <v>143</v>
      </c>
      <c r="F98" s="145" t="s">
        <v>144</v>
      </c>
      <c r="I98" s="139"/>
      <c r="L98" s="31"/>
      <c r="M98" s="140"/>
      <c r="T98" s="52"/>
      <c r="AT98" s="16" t="s">
        <v>143</v>
      </c>
      <c r="AU98" s="16" t="s">
        <v>81</v>
      </c>
    </row>
    <row r="99" spans="2:65" s="1" customFormat="1" ht="19.2">
      <c r="B99" s="31"/>
      <c r="D99" s="137" t="s">
        <v>128</v>
      </c>
      <c r="F99" s="141" t="s">
        <v>145</v>
      </c>
      <c r="I99" s="139"/>
      <c r="L99" s="31"/>
      <c r="M99" s="140"/>
      <c r="T99" s="52"/>
      <c r="AT99" s="16" t="s">
        <v>128</v>
      </c>
      <c r="AU99" s="16" t="s">
        <v>81</v>
      </c>
    </row>
    <row r="100" spans="2:65" s="12" customFormat="1" ht="10.199999999999999">
      <c r="B100" s="146"/>
      <c r="D100" s="137" t="s">
        <v>146</v>
      </c>
      <c r="E100" s="147" t="s">
        <v>19</v>
      </c>
      <c r="F100" s="148" t="s">
        <v>147</v>
      </c>
      <c r="H100" s="149">
        <v>120</v>
      </c>
      <c r="I100" s="150"/>
      <c r="L100" s="146"/>
      <c r="M100" s="151"/>
      <c r="T100" s="152"/>
      <c r="AT100" s="147" t="s">
        <v>146</v>
      </c>
      <c r="AU100" s="147" t="s">
        <v>81</v>
      </c>
      <c r="AV100" s="12" t="s">
        <v>81</v>
      </c>
      <c r="AW100" s="12" t="s">
        <v>32</v>
      </c>
      <c r="AX100" s="12" t="s">
        <v>79</v>
      </c>
      <c r="AY100" s="147" t="s">
        <v>119</v>
      </c>
    </row>
    <row r="101" spans="2:65" s="11" customFormat="1" ht="22.8" customHeight="1">
      <c r="B101" s="114"/>
      <c r="D101" s="115" t="s">
        <v>70</v>
      </c>
      <c r="E101" s="142" t="s">
        <v>148</v>
      </c>
      <c r="F101" s="142" t="s">
        <v>149</v>
      </c>
      <c r="I101" s="117"/>
      <c r="J101" s="143">
        <f>BK101</f>
        <v>0</v>
      </c>
      <c r="L101" s="114"/>
      <c r="M101" s="119"/>
      <c r="P101" s="120">
        <f>SUM(P102:P111)</f>
        <v>0</v>
      </c>
      <c r="R101" s="120">
        <f>SUM(R102:R111)</f>
        <v>0</v>
      </c>
      <c r="T101" s="121">
        <f>SUM(T102:T111)</f>
        <v>0</v>
      </c>
      <c r="AR101" s="115" t="s">
        <v>79</v>
      </c>
      <c r="AT101" s="122" t="s">
        <v>70</v>
      </c>
      <c r="AU101" s="122" t="s">
        <v>79</v>
      </c>
      <c r="AY101" s="115" t="s">
        <v>119</v>
      </c>
      <c r="BK101" s="123">
        <f>SUM(BK102:BK111)</f>
        <v>0</v>
      </c>
    </row>
    <row r="102" spans="2:65" s="1" customFormat="1" ht="16.5" customHeight="1">
      <c r="B102" s="31"/>
      <c r="C102" s="124" t="s">
        <v>150</v>
      </c>
      <c r="D102" s="124" t="s">
        <v>121</v>
      </c>
      <c r="E102" s="125" t="s">
        <v>151</v>
      </c>
      <c r="F102" s="126" t="s">
        <v>152</v>
      </c>
      <c r="G102" s="127" t="s">
        <v>153</v>
      </c>
      <c r="H102" s="128">
        <v>7.2770000000000001</v>
      </c>
      <c r="I102" s="129"/>
      <c r="J102" s="130">
        <f>ROUND(I102*H102,2)</f>
        <v>0</v>
      </c>
      <c r="K102" s="126" t="s">
        <v>140</v>
      </c>
      <c r="L102" s="31"/>
      <c r="M102" s="131" t="s">
        <v>19</v>
      </c>
      <c r="N102" s="132" t="s">
        <v>42</v>
      </c>
      <c r="P102" s="133">
        <f>O102*H102</f>
        <v>0</v>
      </c>
      <c r="Q102" s="133">
        <v>0</v>
      </c>
      <c r="R102" s="133">
        <f>Q102*H102</f>
        <v>0</v>
      </c>
      <c r="S102" s="133">
        <v>0</v>
      </c>
      <c r="T102" s="134">
        <f>S102*H102</f>
        <v>0</v>
      </c>
      <c r="AR102" s="135" t="s">
        <v>125</v>
      </c>
      <c r="AT102" s="135" t="s">
        <v>121</v>
      </c>
      <c r="AU102" s="135" t="s">
        <v>81</v>
      </c>
      <c r="AY102" s="16" t="s">
        <v>119</v>
      </c>
      <c r="BE102" s="136">
        <f>IF(N102="základní",J102,0)</f>
        <v>0</v>
      </c>
      <c r="BF102" s="136">
        <f>IF(N102="snížená",J102,0)</f>
        <v>0</v>
      </c>
      <c r="BG102" s="136">
        <f>IF(N102="zákl. přenesená",J102,0)</f>
        <v>0</v>
      </c>
      <c r="BH102" s="136">
        <f>IF(N102="sníž. přenesená",J102,0)</f>
        <v>0</v>
      </c>
      <c r="BI102" s="136">
        <f>IF(N102="nulová",J102,0)</f>
        <v>0</v>
      </c>
      <c r="BJ102" s="16" t="s">
        <v>79</v>
      </c>
      <c r="BK102" s="136">
        <f>ROUND(I102*H102,2)</f>
        <v>0</v>
      </c>
      <c r="BL102" s="16" t="s">
        <v>125</v>
      </c>
      <c r="BM102" s="135" t="s">
        <v>154</v>
      </c>
    </row>
    <row r="103" spans="2:65" s="1" customFormat="1" ht="10.199999999999999">
      <c r="B103" s="31"/>
      <c r="D103" s="137" t="s">
        <v>127</v>
      </c>
      <c r="F103" s="138" t="s">
        <v>155</v>
      </c>
      <c r="I103" s="139"/>
      <c r="L103" s="31"/>
      <c r="M103" s="140"/>
      <c r="T103" s="52"/>
      <c r="AT103" s="16" t="s">
        <v>127</v>
      </c>
      <c r="AU103" s="16" t="s">
        <v>81</v>
      </c>
    </row>
    <row r="104" spans="2:65" s="1" customFormat="1" ht="10.199999999999999">
      <c r="B104" s="31"/>
      <c r="D104" s="144" t="s">
        <v>143</v>
      </c>
      <c r="F104" s="145" t="s">
        <v>156</v>
      </c>
      <c r="I104" s="139"/>
      <c r="L104" s="31"/>
      <c r="M104" s="140"/>
      <c r="T104" s="52"/>
      <c r="AT104" s="16" t="s">
        <v>143</v>
      </c>
      <c r="AU104" s="16" t="s">
        <v>81</v>
      </c>
    </row>
    <row r="105" spans="2:65" s="1" customFormat="1" ht="16.5" customHeight="1">
      <c r="B105" s="31"/>
      <c r="C105" s="124" t="s">
        <v>135</v>
      </c>
      <c r="D105" s="124" t="s">
        <v>121</v>
      </c>
      <c r="E105" s="125" t="s">
        <v>157</v>
      </c>
      <c r="F105" s="126" t="s">
        <v>158</v>
      </c>
      <c r="G105" s="127" t="s">
        <v>153</v>
      </c>
      <c r="H105" s="128">
        <v>145.54</v>
      </c>
      <c r="I105" s="129"/>
      <c r="J105" s="130">
        <f>ROUND(I105*H105,2)</f>
        <v>0</v>
      </c>
      <c r="K105" s="126" t="s">
        <v>140</v>
      </c>
      <c r="L105" s="31"/>
      <c r="M105" s="131" t="s">
        <v>19</v>
      </c>
      <c r="N105" s="132" t="s">
        <v>42</v>
      </c>
      <c r="P105" s="133">
        <f>O105*H105</f>
        <v>0</v>
      </c>
      <c r="Q105" s="133">
        <v>0</v>
      </c>
      <c r="R105" s="133">
        <f>Q105*H105</f>
        <v>0</v>
      </c>
      <c r="S105" s="133">
        <v>0</v>
      </c>
      <c r="T105" s="134">
        <f>S105*H105</f>
        <v>0</v>
      </c>
      <c r="AR105" s="135" t="s">
        <v>125</v>
      </c>
      <c r="AT105" s="135" t="s">
        <v>121</v>
      </c>
      <c r="AU105" s="135" t="s">
        <v>81</v>
      </c>
      <c r="AY105" s="16" t="s">
        <v>119</v>
      </c>
      <c r="BE105" s="136">
        <f>IF(N105="základní",J105,0)</f>
        <v>0</v>
      </c>
      <c r="BF105" s="136">
        <f>IF(N105="snížená",J105,0)</f>
        <v>0</v>
      </c>
      <c r="BG105" s="136">
        <f>IF(N105="zákl. přenesená",J105,0)</f>
        <v>0</v>
      </c>
      <c r="BH105" s="136">
        <f>IF(N105="sníž. přenesená",J105,0)</f>
        <v>0</v>
      </c>
      <c r="BI105" s="136">
        <f>IF(N105="nulová",J105,0)</f>
        <v>0</v>
      </c>
      <c r="BJ105" s="16" t="s">
        <v>79</v>
      </c>
      <c r="BK105" s="136">
        <f>ROUND(I105*H105,2)</f>
        <v>0</v>
      </c>
      <c r="BL105" s="16" t="s">
        <v>125</v>
      </c>
      <c r="BM105" s="135" t="s">
        <v>159</v>
      </c>
    </row>
    <row r="106" spans="2:65" s="1" customFormat="1" ht="19.2">
      <c r="B106" s="31"/>
      <c r="D106" s="137" t="s">
        <v>127</v>
      </c>
      <c r="F106" s="138" t="s">
        <v>160</v>
      </c>
      <c r="I106" s="139"/>
      <c r="L106" s="31"/>
      <c r="M106" s="140"/>
      <c r="T106" s="52"/>
      <c r="AT106" s="16" t="s">
        <v>127</v>
      </c>
      <c r="AU106" s="16" t="s">
        <v>81</v>
      </c>
    </row>
    <row r="107" spans="2:65" s="1" customFormat="1" ht="10.199999999999999">
      <c r="B107" s="31"/>
      <c r="D107" s="144" t="s">
        <v>143</v>
      </c>
      <c r="F107" s="145" t="s">
        <v>161</v>
      </c>
      <c r="I107" s="139"/>
      <c r="L107" s="31"/>
      <c r="M107" s="140"/>
      <c r="T107" s="52"/>
      <c r="AT107" s="16" t="s">
        <v>143</v>
      </c>
      <c r="AU107" s="16" t="s">
        <v>81</v>
      </c>
    </row>
    <row r="108" spans="2:65" s="12" customFormat="1" ht="10.199999999999999">
      <c r="B108" s="146"/>
      <c r="D108" s="137" t="s">
        <v>146</v>
      </c>
      <c r="E108" s="147" t="s">
        <v>19</v>
      </c>
      <c r="F108" s="148" t="s">
        <v>162</v>
      </c>
      <c r="H108" s="149">
        <v>145.54</v>
      </c>
      <c r="I108" s="150"/>
      <c r="L108" s="146"/>
      <c r="M108" s="151"/>
      <c r="T108" s="152"/>
      <c r="AT108" s="147" t="s">
        <v>146</v>
      </c>
      <c r="AU108" s="147" t="s">
        <v>81</v>
      </c>
      <c r="AV108" s="12" t="s">
        <v>81</v>
      </c>
      <c r="AW108" s="12" t="s">
        <v>32</v>
      </c>
      <c r="AX108" s="12" t="s">
        <v>79</v>
      </c>
      <c r="AY108" s="147" t="s">
        <v>119</v>
      </c>
    </row>
    <row r="109" spans="2:65" s="1" customFormat="1" ht="21.75" customHeight="1">
      <c r="B109" s="31"/>
      <c r="C109" s="124" t="s">
        <v>163</v>
      </c>
      <c r="D109" s="124" t="s">
        <v>121</v>
      </c>
      <c r="E109" s="125" t="s">
        <v>164</v>
      </c>
      <c r="F109" s="126" t="s">
        <v>165</v>
      </c>
      <c r="G109" s="127" t="s">
        <v>153</v>
      </c>
      <c r="H109" s="128">
        <v>7.2770000000000001</v>
      </c>
      <c r="I109" s="129"/>
      <c r="J109" s="130">
        <f>ROUND(I109*H109,2)</f>
        <v>0</v>
      </c>
      <c r="K109" s="126" t="s">
        <v>19</v>
      </c>
      <c r="L109" s="31"/>
      <c r="M109" s="131" t="s">
        <v>19</v>
      </c>
      <c r="N109" s="132" t="s">
        <v>42</v>
      </c>
      <c r="P109" s="133">
        <f>O109*H109</f>
        <v>0</v>
      </c>
      <c r="Q109" s="133">
        <v>0</v>
      </c>
      <c r="R109" s="133">
        <f>Q109*H109</f>
        <v>0</v>
      </c>
      <c r="S109" s="133">
        <v>0</v>
      </c>
      <c r="T109" s="134">
        <f>S109*H109</f>
        <v>0</v>
      </c>
      <c r="AR109" s="135" t="s">
        <v>125</v>
      </c>
      <c r="AT109" s="135" t="s">
        <v>121</v>
      </c>
      <c r="AU109" s="135" t="s">
        <v>81</v>
      </c>
      <c r="AY109" s="16" t="s">
        <v>119</v>
      </c>
      <c r="BE109" s="136">
        <f>IF(N109="základní",J109,0)</f>
        <v>0</v>
      </c>
      <c r="BF109" s="136">
        <f>IF(N109="snížená",J109,0)</f>
        <v>0</v>
      </c>
      <c r="BG109" s="136">
        <f>IF(N109="zákl. přenesená",J109,0)</f>
        <v>0</v>
      </c>
      <c r="BH109" s="136">
        <f>IF(N109="sníž. přenesená",J109,0)</f>
        <v>0</v>
      </c>
      <c r="BI109" s="136">
        <f>IF(N109="nulová",J109,0)</f>
        <v>0</v>
      </c>
      <c r="BJ109" s="16" t="s">
        <v>79</v>
      </c>
      <c r="BK109" s="136">
        <f>ROUND(I109*H109,2)</f>
        <v>0</v>
      </c>
      <c r="BL109" s="16" t="s">
        <v>125</v>
      </c>
      <c r="BM109" s="135" t="s">
        <v>166</v>
      </c>
    </row>
    <row r="110" spans="2:65" s="1" customFormat="1" ht="19.2">
      <c r="B110" s="31"/>
      <c r="D110" s="137" t="s">
        <v>127</v>
      </c>
      <c r="F110" s="138" t="s">
        <v>167</v>
      </c>
      <c r="I110" s="139"/>
      <c r="L110" s="31"/>
      <c r="M110" s="140"/>
      <c r="T110" s="52"/>
      <c r="AT110" s="16" t="s">
        <v>127</v>
      </c>
      <c r="AU110" s="16" t="s">
        <v>81</v>
      </c>
    </row>
    <row r="111" spans="2:65" s="12" customFormat="1" ht="10.199999999999999">
      <c r="B111" s="146"/>
      <c r="D111" s="137" t="s">
        <v>146</v>
      </c>
      <c r="E111" s="147" t="s">
        <v>19</v>
      </c>
      <c r="F111" s="148" t="s">
        <v>168</v>
      </c>
      <c r="H111" s="149">
        <v>7.2770000000000001</v>
      </c>
      <c r="I111" s="150"/>
      <c r="L111" s="146"/>
      <c r="M111" s="151"/>
      <c r="T111" s="152"/>
      <c r="AT111" s="147" t="s">
        <v>146</v>
      </c>
      <c r="AU111" s="147" t="s">
        <v>81</v>
      </c>
      <c r="AV111" s="12" t="s">
        <v>81</v>
      </c>
      <c r="AW111" s="12" t="s">
        <v>32</v>
      </c>
      <c r="AX111" s="12" t="s">
        <v>79</v>
      </c>
      <c r="AY111" s="147" t="s">
        <v>119</v>
      </c>
    </row>
    <row r="112" spans="2:65" s="11" customFormat="1" ht="25.95" customHeight="1">
      <c r="B112" s="114"/>
      <c r="D112" s="115" t="s">
        <v>70</v>
      </c>
      <c r="E112" s="116" t="s">
        <v>169</v>
      </c>
      <c r="F112" s="116" t="s">
        <v>170</v>
      </c>
      <c r="I112" s="117"/>
      <c r="J112" s="118">
        <f>BK112</f>
        <v>0</v>
      </c>
      <c r="L112" s="114"/>
      <c r="M112" s="119"/>
      <c r="P112" s="120">
        <f>P113</f>
        <v>0</v>
      </c>
      <c r="R112" s="120">
        <f>R113</f>
        <v>0</v>
      </c>
      <c r="T112" s="121">
        <f>T113</f>
        <v>0.44399069999999996</v>
      </c>
      <c r="AR112" s="115" t="s">
        <v>81</v>
      </c>
      <c r="AT112" s="122" t="s">
        <v>70</v>
      </c>
      <c r="AU112" s="122" t="s">
        <v>71</v>
      </c>
      <c r="AY112" s="115" t="s">
        <v>119</v>
      </c>
      <c r="BK112" s="123">
        <f>BK113</f>
        <v>0</v>
      </c>
    </row>
    <row r="113" spans="2:65" s="11" customFormat="1" ht="22.8" customHeight="1">
      <c r="B113" s="114"/>
      <c r="D113" s="115" t="s">
        <v>70</v>
      </c>
      <c r="E113" s="142" t="s">
        <v>171</v>
      </c>
      <c r="F113" s="142" t="s">
        <v>172</v>
      </c>
      <c r="I113" s="117"/>
      <c r="J113" s="143">
        <f>BK113</f>
        <v>0</v>
      </c>
      <c r="L113" s="114"/>
      <c r="M113" s="119"/>
      <c r="P113" s="120">
        <f>SUM(P114:P123)</f>
        <v>0</v>
      </c>
      <c r="R113" s="120">
        <f>SUM(R114:R123)</f>
        <v>0</v>
      </c>
      <c r="T113" s="121">
        <f>SUM(T114:T123)</f>
        <v>0.44399069999999996</v>
      </c>
      <c r="AR113" s="115" t="s">
        <v>81</v>
      </c>
      <c r="AT113" s="122" t="s">
        <v>70</v>
      </c>
      <c r="AU113" s="122" t="s">
        <v>79</v>
      </c>
      <c r="AY113" s="115" t="s">
        <v>119</v>
      </c>
      <c r="BK113" s="123">
        <f>SUM(BK114:BK123)</f>
        <v>0</v>
      </c>
    </row>
    <row r="114" spans="2:65" s="1" customFormat="1" ht="16.5" customHeight="1">
      <c r="B114" s="31"/>
      <c r="C114" s="124" t="s">
        <v>173</v>
      </c>
      <c r="D114" s="124" t="s">
        <v>121</v>
      </c>
      <c r="E114" s="125" t="s">
        <v>174</v>
      </c>
      <c r="F114" s="126" t="s">
        <v>175</v>
      </c>
      <c r="G114" s="127" t="s">
        <v>176</v>
      </c>
      <c r="H114" s="128">
        <v>1</v>
      </c>
      <c r="I114" s="129"/>
      <c r="J114" s="130">
        <f>ROUND(I114*H114,2)</f>
        <v>0</v>
      </c>
      <c r="K114" s="126" t="s">
        <v>140</v>
      </c>
      <c r="L114" s="31"/>
      <c r="M114" s="131" t="s">
        <v>19</v>
      </c>
      <c r="N114" s="132" t="s">
        <v>42</v>
      </c>
      <c r="P114" s="133">
        <f>O114*H114</f>
        <v>0</v>
      </c>
      <c r="Q114" s="133">
        <v>0</v>
      </c>
      <c r="R114" s="133">
        <f>Q114*H114</f>
        <v>0</v>
      </c>
      <c r="S114" s="133">
        <v>0.30499999999999999</v>
      </c>
      <c r="T114" s="134">
        <f>S114*H114</f>
        <v>0.30499999999999999</v>
      </c>
      <c r="AR114" s="135" t="s">
        <v>130</v>
      </c>
      <c r="AT114" s="135" t="s">
        <v>121</v>
      </c>
      <c r="AU114" s="135" t="s">
        <v>81</v>
      </c>
      <c r="AY114" s="16" t="s">
        <v>119</v>
      </c>
      <c r="BE114" s="136">
        <f>IF(N114="základní",J114,0)</f>
        <v>0</v>
      </c>
      <c r="BF114" s="136">
        <f>IF(N114="snížená",J114,0)</f>
        <v>0</v>
      </c>
      <c r="BG114" s="136">
        <f>IF(N114="zákl. přenesená",J114,0)</f>
        <v>0</v>
      </c>
      <c r="BH114" s="136">
        <f>IF(N114="sníž. přenesená",J114,0)</f>
        <v>0</v>
      </c>
      <c r="BI114" s="136">
        <f>IF(N114="nulová",J114,0)</f>
        <v>0</v>
      </c>
      <c r="BJ114" s="16" t="s">
        <v>79</v>
      </c>
      <c r="BK114" s="136">
        <f>ROUND(I114*H114,2)</f>
        <v>0</v>
      </c>
      <c r="BL114" s="16" t="s">
        <v>130</v>
      </c>
      <c r="BM114" s="135" t="s">
        <v>177</v>
      </c>
    </row>
    <row r="115" spans="2:65" s="1" customFormat="1" ht="10.199999999999999">
      <c r="B115" s="31"/>
      <c r="D115" s="137" t="s">
        <v>127</v>
      </c>
      <c r="F115" s="138" t="s">
        <v>178</v>
      </c>
      <c r="I115" s="139"/>
      <c r="L115" s="31"/>
      <c r="M115" s="140"/>
      <c r="T115" s="52"/>
      <c r="AT115" s="16" t="s">
        <v>127</v>
      </c>
      <c r="AU115" s="16" t="s">
        <v>81</v>
      </c>
    </row>
    <row r="116" spans="2:65" s="1" customFormat="1" ht="10.199999999999999">
      <c r="B116" s="31"/>
      <c r="D116" s="144" t="s">
        <v>143</v>
      </c>
      <c r="F116" s="145" t="s">
        <v>179</v>
      </c>
      <c r="I116" s="139"/>
      <c r="L116" s="31"/>
      <c r="M116" s="140"/>
      <c r="T116" s="52"/>
      <c r="AT116" s="16" t="s">
        <v>143</v>
      </c>
      <c r="AU116" s="16" t="s">
        <v>81</v>
      </c>
    </row>
    <row r="117" spans="2:65" s="1" customFormat="1" ht="28.8">
      <c r="B117" s="31"/>
      <c r="D117" s="137" t="s">
        <v>128</v>
      </c>
      <c r="F117" s="141" t="s">
        <v>180</v>
      </c>
      <c r="I117" s="139"/>
      <c r="L117" s="31"/>
      <c r="M117" s="140"/>
      <c r="T117" s="52"/>
      <c r="AT117" s="16" t="s">
        <v>128</v>
      </c>
      <c r="AU117" s="16" t="s">
        <v>81</v>
      </c>
    </row>
    <row r="118" spans="2:65" s="1" customFormat="1" ht="16.5" customHeight="1">
      <c r="B118" s="31"/>
      <c r="C118" s="124" t="s">
        <v>181</v>
      </c>
      <c r="D118" s="124" t="s">
        <v>121</v>
      </c>
      <c r="E118" s="125" t="s">
        <v>182</v>
      </c>
      <c r="F118" s="126" t="s">
        <v>183</v>
      </c>
      <c r="G118" s="127" t="s">
        <v>153</v>
      </c>
      <c r="H118" s="128">
        <v>7.2770000000000001</v>
      </c>
      <c r="I118" s="129"/>
      <c r="J118" s="130">
        <f>ROUND(I118*H118,2)</f>
        <v>0</v>
      </c>
      <c r="K118" s="126" t="s">
        <v>19</v>
      </c>
      <c r="L118" s="31"/>
      <c r="M118" s="131" t="s">
        <v>19</v>
      </c>
      <c r="N118" s="132" t="s">
        <v>42</v>
      </c>
      <c r="P118" s="133">
        <f>O118*H118</f>
        <v>0</v>
      </c>
      <c r="Q118" s="133">
        <v>0</v>
      </c>
      <c r="R118" s="133">
        <f>Q118*H118</f>
        <v>0</v>
      </c>
      <c r="S118" s="133">
        <v>1.9099999999999999E-2</v>
      </c>
      <c r="T118" s="134">
        <f>S118*H118</f>
        <v>0.13899069999999999</v>
      </c>
      <c r="AR118" s="135" t="s">
        <v>130</v>
      </c>
      <c r="AT118" s="135" t="s">
        <v>121</v>
      </c>
      <c r="AU118" s="135" t="s">
        <v>81</v>
      </c>
      <c r="AY118" s="16" t="s">
        <v>119</v>
      </c>
      <c r="BE118" s="136">
        <f>IF(N118="základní",J118,0)</f>
        <v>0</v>
      </c>
      <c r="BF118" s="136">
        <f>IF(N118="snížená",J118,0)</f>
        <v>0</v>
      </c>
      <c r="BG118" s="136">
        <f>IF(N118="zákl. přenesená",J118,0)</f>
        <v>0</v>
      </c>
      <c r="BH118" s="136">
        <f>IF(N118="sníž. přenesená",J118,0)</f>
        <v>0</v>
      </c>
      <c r="BI118" s="136">
        <f>IF(N118="nulová",J118,0)</f>
        <v>0</v>
      </c>
      <c r="BJ118" s="16" t="s">
        <v>79</v>
      </c>
      <c r="BK118" s="136">
        <f>ROUND(I118*H118,2)</f>
        <v>0</v>
      </c>
      <c r="BL118" s="16" t="s">
        <v>130</v>
      </c>
      <c r="BM118" s="135" t="s">
        <v>184</v>
      </c>
    </row>
    <row r="119" spans="2:65" s="1" customFormat="1" ht="10.199999999999999">
      <c r="B119" s="31"/>
      <c r="D119" s="137" t="s">
        <v>127</v>
      </c>
      <c r="F119" s="138" t="s">
        <v>183</v>
      </c>
      <c r="I119" s="139"/>
      <c r="L119" s="31"/>
      <c r="M119" s="140"/>
      <c r="T119" s="52"/>
      <c r="AT119" s="16" t="s">
        <v>127</v>
      </c>
      <c r="AU119" s="16" t="s">
        <v>81</v>
      </c>
    </row>
    <row r="120" spans="2:65" s="1" customFormat="1" ht="182.4">
      <c r="B120" s="31"/>
      <c r="D120" s="137" t="s">
        <v>128</v>
      </c>
      <c r="F120" s="141" t="s">
        <v>185</v>
      </c>
      <c r="I120" s="139"/>
      <c r="L120" s="31"/>
      <c r="M120" s="140"/>
      <c r="T120" s="52"/>
      <c r="AT120" s="16" t="s">
        <v>128</v>
      </c>
      <c r="AU120" s="16" t="s">
        <v>81</v>
      </c>
    </row>
    <row r="121" spans="2:65" s="12" customFormat="1" ht="10.199999999999999">
      <c r="B121" s="146"/>
      <c r="D121" s="137" t="s">
        <v>146</v>
      </c>
      <c r="E121" s="147" t="s">
        <v>19</v>
      </c>
      <c r="F121" s="148" t="s">
        <v>186</v>
      </c>
      <c r="H121" s="149">
        <v>2.8410000000000002</v>
      </c>
      <c r="I121" s="150"/>
      <c r="L121" s="146"/>
      <c r="M121" s="151"/>
      <c r="T121" s="152"/>
      <c r="AT121" s="147" t="s">
        <v>146</v>
      </c>
      <c r="AU121" s="147" t="s">
        <v>81</v>
      </c>
      <c r="AV121" s="12" t="s">
        <v>81</v>
      </c>
      <c r="AW121" s="12" t="s">
        <v>32</v>
      </c>
      <c r="AX121" s="12" t="s">
        <v>71</v>
      </c>
      <c r="AY121" s="147" t="s">
        <v>119</v>
      </c>
    </row>
    <row r="122" spans="2:65" s="12" customFormat="1" ht="10.199999999999999">
      <c r="B122" s="146"/>
      <c r="D122" s="137" t="s">
        <v>146</v>
      </c>
      <c r="E122" s="147" t="s">
        <v>19</v>
      </c>
      <c r="F122" s="148" t="s">
        <v>187</v>
      </c>
      <c r="H122" s="149">
        <v>4.4359999999999999</v>
      </c>
      <c r="I122" s="150"/>
      <c r="L122" s="146"/>
      <c r="M122" s="151"/>
      <c r="T122" s="152"/>
      <c r="AT122" s="147" t="s">
        <v>146</v>
      </c>
      <c r="AU122" s="147" t="s">
        <v>81</v>
      </c>
      <c r="AV122" s="12" t="s">
        <v>81</v>
      </c>
      <c r="AW122" s="12" t="s">
        <v>32</v>
      </c>
      <c r="AX122" s="12" t="s">
        <v>71</v>
      </c>
      <c r="AY122" s="147" t="s">
        <v>119</v>
      </c>
    </row>
    <row r="123" spans="2:65" s="13" customFormat="1" ht="10.199999999999999">
      <c r="B123" s="153"/>
      <c r="D123" s="137" t="s">
        <v>146</v>
      </c>
      <c r="E123" s="154" t="s">
        <v>19</v>
      </c>
      <c r="F123" s="155" t="s">
        <v>188</v>
      </c>
      <c r="H123" s="156">
        <v>7.2770000000000001</v>
      </c>
      <c r="I123" s="157"/>
      <c r="L123" s="153"/>
      <c r="M123" s="158"/>
      <c r="T123" s="159"/>
      <c r="AT123" s="154" t="s">
        <v>146</v>
      </c>
      <c r="AU123" s="154" t="s">
        <v>81</v>
      </c>
      <c r="AV123" s="13" t="s">
        <v>125</v>
      </c>
      <c r="AW123" s="13" t="s">
        <v>32</v>
      </c>
      <c r="AX123" s="13" t="s">
        <v>79</v>
      </c>
      <c r="AY123" s="154" t="s">
        <v>119</v>
      </c>
    </row>
    <row r="124" spans="2:65" s="11" customFormat="1" ht="25.95" customHeight="1">
      <c r="B124" s="114"/>
      <c r="D124" s="115" t="s">
        <v>70</v>
      </c>
      <c r="E124" s="116" t="s">
        <v>189</v>
      </c>
      <c r="F124" s="116" t="s">
        <v>190</v>
      </c>
      <c r="I124" s="117"/>
      <c r="J124" s="118">
        <f>BK124</f>
        <v>0</v>
      </c>
      <c r="L124" s="114"/>
      <c r="M124" s="119"/>
      <c r="P124" s="120">
        <f>P125+P136</f>
        <v>0</v>
      </c>
      <c r="R124" s="120">
        <f>R125+R136</f>
        <v>0</v>
      </c>
      <c r="T124" s="121">
        <f>T125+T136</f>
        <v>0</v>
      </c>
      <c r="AR124" s="115" t="s">
        <v>173</v>
      </c>
      <c r="AT124" s="122" t="s">
        <v>70</v>
      </c>
      <c r="AU124" s="122" t="s">
        <v>71</v>
      </c>
      <c r="AY124" s="115" t="s">
        <v>119</v>
      </c>
      <c r="BK124" s="123">
        <f>BK125+BK136</f>
        <v>0</v>
      </c>
    </row>
    <row r="125" spans="2:65" s="11" customFormat="1" ht="22.8" customHeight="1">
      <c r="B125" s="114"/>
      <c r="D125" s="115" t="s">
        <v>70</v>
      </c>
      <c r="E125" s="142" t="s">
        <v>191</v>
      </c>
      <c r="F125" s="142" t="s">
        <v>192</v>
      </c>
      <c r="I125" s="117"/>
      <c r="J125" s="143">
        <f>BK125</f>
        <v>0</v>
      </c>
      <c r="L125" s="114"/>
      <c r="M125" s="119"/>
      <c r="P125" s="120">
        <f>SUM(P126:P135)</f>
        <v>0</v>
      </c>
      <c r="R125" s="120">
        <f>SUM(R126:R135)</f>
        <v>0</v>
      </c>
      <c r="T125" s="121">
        <f>SUM(T126:T135)</f>
        <v>0</v>
      </c>
      <c r="AR125" s="115" t="s">
        <v>173</v>
      </c>
      <c r="AT125" s="122" t="s">
        <v>70</v>
      </c>
      <c r="AU125" s="122" t="s">
        <v>79</v>
      </c>
      <c r="AY125" s="115" t="s">
        <v>119</v>
      </c>
      <c r="BK125" s="123">
        <f>SUM(BK126:BK135)</f>
        <v>0</v>
      </c>
    </row>
    <row r="126" spans="2:65" s="1" customFormat="1" ht="16.5" customHeight="1">
      <c r="B126" s="31"/>
      <c r="C126" s="124" t="s">
        <v>193</v>
      </c>
      <c r="D126" s="124" t="s">
        <v>121</v>
      </c>
      <c r="E126" s="125" t="s">
        <v>194</v>
      </c>
      <c r="F126" s="126" t="s">
        <v>195</v>
      </c>
      <c r="G126" s="127" t="s">
        <v>124</v>
      </c>
      <c r="H126" s="128">
        <v>1</v>
      </c>
      <c r="I126" s="129"/>
      <c r="J126" s="130">
        <f>ROUND(I126*H126,2)</f>
        <v>0</v>
      </c>
      <c r="K126" s="126" t="s">
        <v>140</v>
      </c>
      <c r="L126" s="31"/>
      <c r="M126" s="131" t="s">
        <v>19</v>
      </c>
      <c r="N126" s="132" t="s">
        <v>42</v>
      </c>
      <c r="P126" s="133">
        <f>O126*H126</f>
        <v>0</v>
      </c>
      <c r="Q126" s="133">
        <v>0</v>
      </c>
      <c r="R126" s="133">
        <f>Q126*H126</f>
        <v>0</v>
      </c>
      <c r="S126" s="133">
        <v>0</v>
      </c>
      <c r="T126" s="134">
        <f>S126*H126</f>
        <v>0</v>
      </c>
      <c r="AR126" s="135" t="s">
        <v>196</v>
      </c>
      <c r="AT126" s="135" t="s">
        <v>121</v>
      </c>
      <c r="AU126" s="135" t="s">
        <v>81</v>
      </c>
      <c r="AY126" s="16" t="s">
        <v>119</v>
      </c>
      <c r="BE126" s="136">
        <f>IF(N126="základní",J126,0)</f>
        <v>0</v>
      </c>
      <c r="BF126" s="136">
        <f>IF(N126="snížená",J126,0)</f>
        <v>0</v>
      </c>
      <c r="BG126" s="136">
        <f>IF(N126="zákl. přenesená",J126,0)</f>
        <v>0</v>
      </c>
      <c r="BH126" s="136">
        <f>IF(N126="sníž. přenesená",J126,0)</f>
        <v>0</v>
      </c>
      <c r="BI126" s="136">
        <f>IF(N126="nulová",J126,0)</f>
        <v>0</v>
      </c>
      <c r="BJ126" s="16" t="s">
        <v>79</v>
      </c>
      <c r="BK126" s="136">
        <f>ROUND(I126*H126,2)</f>
        <v>0</v>
      </c>
      <c r="BL126" s="16" t="s">
        <v>196</v>
      </c>
      <c r="BM126" s="135" t="s">
        <v>197</v>
      </c>
    </row>
    <row r="127" spans="2:65" s="1" customFormat="1" ht="10.199999999999999">
      <c r="B127" s="31"/>
      <c r="D127" s="137" t="s">
        <v>127</v>
      </c>
      <c r="F127" s="138" t="s">
        <v>195</v>
      </c>
      <c r="I127" s="139"/>
      <c r="L127" s="31"/>
      <c r="M127" s="140"/>
      <c r="T127" s="52"/>
      <c r="AT127" s="16" t="s">
        <v>127</v>
      </c>
      <c r="AU127" s="16" t="s">
        <v>81</v>
      </c>
    </row>
    <row r="128" spans="2:65" s="1" customFormat="1" ht="10.199999999999999">
      <c r="B128" s="31"/>
      <c r="D128" s="144" t="s">
        <v>143</v>
      </c>
      <c r="F128" s="145" t="s">
        <v>198</v>
      </c>
      <c r="I128" s="139"/>
      <c r="L128" s="31"/>
      <c r="M128" s="140"/>
      <c r="T128" s="52"/>
      <c r="AT128" s="16" t="s">
        <v>143</v>
      </c>
      <c r="AU128" s="16" t="s">
        <v>81</v>
      </c>
    </row>
    <row r="129" spans="2:65" s="1" customFormat="1" ht="16.5" customHeight="1">
      <c r="B129" s="31"/>
      <c r="C129" s="124" t="s">
        <v>8</v>
      </c>
      <c r="D129" s="124" t="s">
        <v>121</v>
      </c>
      <c r="E129" s="125" t="s">
        <v>199</v>
      </c>
      <c r="F129" s="126" t="s">
        <v>200</v>
      </c>
      <c r="G129" s="127" t="s">
        <v>124</v>
      </c>
      <c r="H129" s="128">
        <v>1</v>
      </c>
      <c r="I129" s="129"/>
      <c r="J129" s="130">
        <f>ROUND(I129*H129,2)</f>
        <v>0</v>
      </c>
      <c r="K129" s="126" t="s">
        <v>140</v>
      </c>
      <c r="L129" s="31"/>
      <c r="M129" s="131" t="s">
        <v>19</v>
      </c>
      <c r="N129" s="132" t="s">
        <v>42</v>
      </c>
      <c r="P129" s="133">
        <f>O129*H129</f>
        <v>0</v>
      </c>
      <c r="Q129" s="133">
        <v>0</v>
      </c>
      <c r="R129" s="133">
        <f>Q129*H129</f>
        <v>0</v>
      </c>
      <c r="S129" s="133">
        <v>0</v>
      </c>
      <c r="T129" s="134">
        <f>S129*H129</f>
        <v>0</v>
      </c>
      <c r="AR129" s="135" t="s">
        <v>196</v>
      </c>
      <c r="AT129" s="135" t="s">
        <v>121</v>
      </c>
      <c r="AU129" s="135" t="s">
        <v>81</v>
      </c>
      <c r="AY129" s="16" t="s">
        <v>119</v>
      </c>
      <c r="BE129" s="136">
        <f>IF(N129="základní",J129,0)</f>
        <v>0</v>
      </c>
      <c r="BF129" s="136">
        <f>IF(N129="snížená",J129,0)</f>
        <v>0</v>
      </c>
      <c r="BG129" s="136">
        <f>IF(N129="zákl. přenesená",J129,0)</f>
        <v>0</v>
      </c>
      <c r="BH129" s="136">
        <f>IF(N129="sníž. přenesená",J129,0)</f>
        <v>0</v>
      </c>
      <c r="BI129" s="136">
        <f>IF(N129="nulová",J129,0)</f>
        <v>0</v>
      </c>
      <c r="BJ129" s="16" t="s">
        <v>79</v>
      </c>
      <c r="BK129" s="136">
        <f>ROUND(I129*H129,2)</f>
        <v>0</v>
      </c>
      <c r="BL129" s="16" t="s">
        <v>196</v>
      </c>
      <c r="BM129" s="135" t="s">
        <v>201</v>
      </c>
    </row>
    <row r="130" spans="2:65" s="1" customFormat="1" ht="10.199999999999999">
      <c r="B130" s="31"/>
      <c r="D130" s="137" t="s">
        <v>127</v>
      </c>
      <c r="F130" s="138" t="s">
        <v>200</v>
      </c>
      <c r="I130" s="139"/>
      <c r="L130" s="31"/>
      <c r="M130" s="140"/>
      <c r="T130" s="52"/>
      <c r="AT130" s="16" t="s">
        <v>127</v>
      </c>
      <c r="AU130" s="16" t="s">
        <v>81</v>
      </c>
    </row>
    <row r="131" spans="2:65" s="1" customFormat="1" ht="10.199999999999999">
      <c r="B131" s="31"/>
      <c r="D131" s="144" t="s">
        <v>143</v>
      </c>
      <c r="F131" s="145" t="s">
        <v>202</v>
      </c>
      <c r="I131" s="139"/>
      <c r="L131" s="31"/>
      <c r="M131" s="140"/>
      <c r="T131" s="52"/>
      <c r="AT131" s="16" t="s">
        <v>143</v>
      </c>
      <c r="AU131" s="16" t="s">
        <v>81</v>
      </c>
    </row>
    <row r="132" spans="2:65" s="1" customFormat="1" ht="19.2">
      <c r="B132" s="31"/>
      <c r="D132" s="137" t="s">
        <v>128</v>
      </c>
      <c r="F132" s="141" t="s">
        <v>203</v>
      </c>
      <c r="I132" s="139"/>
      <c r="L132" s="31"/>
      <c r="M132" s="140"/>
      <c r="T132" s="52"/>
      <c r="AT132" s="16" t="s">
        <v>128</v>
      </c>
      <c r="AU132" s="16" t="s">
        <v>81</v>
      </c>
    </row>
    <row r="133" spans="2:65" s="1" customFormat="1" ht="16.5" customHeight="1">
      <c r="B133" s="31"/>
      <c r="C133" s="124" t="s">
        <v>204</v>
      </c>
      <c r="D133" s="124" t="s">
        <v>121</v>
      </c>
      <c r="E133" s="125" t="s">
        <v>205</v>
      </c>
      <c r="F133" s="126" t="s">
        <v>206</v>
      </c>
      <c r="G133" s="127" t="s">
        <v>124</v>
      </c>
      <c r="H133" s="128">
        <v>1</v>
      </c>
      <c r="I133" s="129"/>
      <c r="J133" s="130">
        <f>ROUND(I133*H133,2)</f>
        <v>0</v>
      </c>
      <c r="K133" s="126" t="s">
        <v>140</v>
      </c>
      <c r="L133" s="31"/>
      <c r="M133" s="131" t="s">
        <v>19</v>
      </c>
      <c r="N133" s="132" t="s">
        <v>42</v>
      </c>
      <c r="P133" s="133">
        <f>O133*H133</f>
        <v>0</v>
      </c>
      <c r="Q133" s="133">
        <v>0</v>
      </c>
      <c r="R133" s="133">
        <f>Q133*H133</f>
        <v>0</v>
      </c>
      <c r="S133" s="133">
        <v>0</v>
      </c>
      <c r="T133" s="134">
        <f>S133*H133</f>
        <v>0</v>
      </c>
      <c r="AR133" s="135" t="s">
        <v>196</v>
      </c>
      <c r="AT133" s="135" t="s">
        <v>121</v>
      </c>
      <c r="AU133" s="135" t="s">
        <v>81</v>
      </c>
      <c r="AY133" s="16" t="s">
        <v>119</v>
      </c>
      <c r="BE133" s="136">
        <f>IF(N133="základní",J133,0)</f>
        <v>0</v>
      </c>
      <c r="BF133" s="136">
        <f>IF(N133="snížená",J133,0)</f>
        <v>0</v>
      </c>
      <c r="BG133" s="136">
        <f>IF(N133="zákl. přenesená",J133,0)</f>
        <v>0</v>
      </c>
      <c r="BH133" s="136">
        <f>IF(N133="sníž. přenesená",J133,0)</f>
        <v>0</v>
      </c>
      <c r="BI133" s="136">
        <f>IF(N133="nulová",J133,0)</f>
        <v>0</v>
      </c>
      <c r="BJ133" s="16" t="s">
        <v>79</v>
      </c>
      <c r="BK133" s="136">
        <f>ROUND(I133*H133,2)</f>
        <v>0</v>
      </c>
      <c r="BL133" s="16" t="s">
        <v>196</v>
      </c>
      <c r="BM133" s="135" t="s">
        <v>207</v>
      </c>
    </row>
    <row r="134" spans="2:65" s="1" customFormat="1" ht="10.199999999999999">
      <c r="B134" s="31"/>
      <c r="D134" s="137" t="s">
        <v>127</v>
      </c>
      <c r="F134" s="138" t="s">
        <v>206</v>
      </c>
      <c r="I134" s="139"/>
      <c r="L134" s="31"/>
      <c r="M134" s="140"/>
      <c r="T134" s="52"/>
      <c r="AT134" s="16" t="s">
        <v>127</v>
      </c>
      <c r="AU134" s="16" t="s">
        <v>81</v>
      </c>
    </row>
    <row r="135" spans="2:65" s="1" customFormat="1" ht="10.199999999999999">
      <c r="B135" s="31"/>
      <c r="D135" s="144" t="s">
        <v>143</v>
      </c>
      <c r="F135" s="145" t="s">
        <v>208</v>
      </c>
      <c r="I135" s="139"/>
      <c r="L135" s="31"/>
      <c r="M135" s="140"/>
      <c r="T135" s="52"/>
      <c r="AT135" s="16" t="s">
        <v>143</v>
      </c>
      <c r="AU135" s="16" t="s">
        <v>81</v>
      </c>
    </row>
    <row r="136" spans="2:65" s="11" customFormat="1" ht="22.8" customHeight="1">
      <c r="B136" s="114"/>
      <c r="D136" s="115" t="s">
        <v>70</v>
      </c>
      <c r="E136" s="142" t="s">
        <v>209</v>
      </c>
      <c r="F136" s="142" t="s">
        <v>210</v>
      </c>
      <c r="I136" s="117"/>
      <c r="J136" s="143">
        <f>BK136</f>
        <v>0</v>
      </c>
      <c r="L136" s="114"/>
      <c r="M136" s="119"/>
      <c r="P136" s="120">
        <f>SUM(P137:P140)</f>
        <v>0</v>
      </c>
      <c r="R136" s="120">
        <f>SUM(R137:R140)</f>
        <v>0</v>
      </c>
      <c r="T136" s="121">
        <f>SUM(T137:T140)</f>
        <v>0</v>
      </c>
      <c r="AR136" s="115" t="s">
        <v>173</v>
      </c>
      <c r="AT136" s="122" t="s">
        <v>70</v>
      </c>
      <c r="AU136" s="122" t="s">
        <v>79</v>
      </c>
      <c r="AY136" s="115" t="s">
        <v>119</v>
      </c>
      <c r="BK136" s="123">
        <f>SUM(BK137:BK140)</f>
        <v>0</v>
      </c>
    </row>
    <row r="137" spans="2:65" s="1" customFormat="1" ht="16.5" customHeight="1">
      <c r="B137" s="31"/>
      <c r="C137" s="124" t="s">
        <v>211</v>
      </c>
      <c r="D137" s="124" t="s">
        <v>121</v>
      </c>
      <c r="E137" s="125" t="s">
        <v>212</v>
      </c>
      <c r="F137" s="126" t="s">
        <v>213</v>
      </c>
      <c r="G137" s="127" t="s">
        <v>124</v>
      </c>
      <c r="H137" s="128">
        <v>1</v>
      </c>
      <c r="I137" s="129"/>
      <c r="J137" s="130">
        <f>ROUND(I137*H137,2)</f>
        <v>0</v>
      </c>
      <c r="K137" s="126" t="s">
        <v>140</v>
      </c>
      <c r="L137" s="31"/>
      <c r="M137" s="131" t="s">
        <v>19</v>
      </c>
      <c r="N137" s="132" t="s">
        <v>42</v>
      </c>
      <c r="P137" s="133">
        <f>O137*H137</f>
        <v>0</v>
      </c>
      <c r="Q137" s="133">
        <v>0</v>
      </c>
      <c r="R137" s="133">
        <f>Q137*H137</f>
        <v>0</v>
      </c>
      <c r="S137" s="133">
        <v>0</v>
      </c>
      <c r="T137" s="134">
        <f>S137*H137</f>
        <v>0</v>
      </c>
      <c r="AR137" s="135" t="s">
        <v>196</v>
      </c>
      <c r="AT137" s="135" t="s">
        <v>121</v>
      </c>
      <c r="AU137" s="135" t="s">
        <v>81</v>
      </c>
      <c r="AY137" s="16" t="s">
        <v>119</v>
      </c>
      <c r="BE137" s="136">
        <f>IF(N137="základní",J137,0)</f>
        <v>0</v>
      </c>
      <c r="BF137" s="136">
        <f>IF(N137="snížená",J137,0)</f>
        <v>0</v>
      </c>
      <c r="BG137" s="136">
        <f>IF(N137="zákl. přenesená",J137,0)</f>
        <v>0</v>
      </c>
      <c r="BH137" s="136">
        <f>IF(N137="sníž. přenesená",J137,0)</f>
        <v>0</v>
      </c>
      <c r="BI137" s="136">
        <f>IF(N137="nulová",J137,0)</f>
        <v>0</v>
      </c>
      <c r="BJ137" s="16" t="s">
        <v>79</v>
      </c>
      <c r="BK137" s="136">
        <f>ROUND(I137*H137,2)</f>
        <v>0</v>
      </c>
      <c r="BL137" s="16" t="s">
        <v>196</v>
      </c>
      <c r="BM137" s="135" t="s">
        <v>214</v>
      </c>
    </row>
    <row r="138" spans="2:65" s="1" customFormat="1" ht="10.199999999999999">
      <c r="B138" s="31"/>
      <c r="D138" s="137" t="s">
        <v>127</v>
      </c>
      <c r="F138" s="138" t="s">
        <v>213</v>
      </c>
      <c r="I138" s="139"/>
      <c r="L138" s="31"/>
      <c r="M138" s="140"/>
      <c r="T138" s="52"/>
      <c r="AT138" s="16" t="s">
        <v>127</v>
      </c>
      <c r="AU138" s="16" t="s">
        <v>81</v>
      </c>
    </row>
    <row r="139" spans="2:65" s="1" customFormat="1" ht="10.199999999999999">
      <c r="B139" s="31"/>
      <c r="D139" s="144" t="s">
        <v>143</v>
      </c>
      <c r="F139" s="145" t="s">
        <v>215</v>
      </c>
      <c r="I139" s="139"/>
      <c r="L139" s="31"/>
      <c r="M139" s="140"/>
      <c r="T139" s="52"/>
      <c r="AT139" s="16" t="s">
        <v>143</v>
      </c>
      <c r="AU139" s="16" t="s">
        <v>81</v>
      </c>
    </row>
    <row r="140" spans="2:65" s="1" customFormat="1" ht="57.6">
      <c r="B140" s="31"/>
      <c r="D140" s="137" t="s">
        <v>128</v>
      </c>
      <c r="F140" s="141" t="s">
        <v>216</v>
      </c>
      <c r="I140" s="139"/>
      <c r="L140" s="31"/>
      <c r="M140" s="160"/>
      <c r="N140" s="161"/>
      <c r="O140" s="161"/>
      <c r="P140" s="161"/>
      <c r="Q140" s="161"/>
      <c r="R140" s="161"/>
      <c r="S140" s="161"/>
      <c r="T140" s="162"/>
      <c r="AT140" s="16" t="s">
        <v>128</v>
      </c>
      <c r="AU140" s="16" t="s">
        <v>81</v>
      </c>
    </row>
    <row r="141" spans="2:65" s="1" customFormat="1" ht="6.9" customHeight="1">
      <c r="B141" s="40"/>
      <c r="C141" s="41"/>
      <c r="D141" s="41"/>
      <c r="E141" s="41"/>
      <c r="F141" s="41"/>
      <c r="G141" s="41"/>
      <c r="H141" s="41"/>
      <c r="I141" s="41"/>
      <c r="J141" s="41"/>
      <c r="K141" s="41"/>
      <c r="L141" s="31"/>
    </row>
  </sheetData>
  <sheetProtection algorithmName="SHA-512" hashValue="APP8H9uXa1H3uid/IDL4vL0aPb1rTIto+SrsaUTX1oZ9Mx+uqCRZAo/mJTkRtUrJn+i+H/l/XzkAXfYumFuQ5Q==" saltValue="saovZ23anO6OtlFqG/HooRTEsAVv/MalXqh0FIlKUreMskLPmq4SGyXuqFyvJIw0YgsLas8HNccKzUIT3BLMgw==" spinCount="100000" sheet="1" objects="1" scenarios="1" formatColumns="0" formatRows="0" autoFilter="0"/>
  <autoFilter ref="C86:K140" xr:uid="{00000000-0009-0000-0000-000001000000}"/>
  <mergeCells count="9">
    <mergeCell ref="E50:H50"/>
    <mergeCell ref="E77:H77"/>
    <mergeCell ref="E79:H79"/>
    <mergeCell ref="L2:V2"/>
    <mergeCell ref="E7:H7"/>
    <mergeCell ref="E9:H9"/>
    <mergeCell ref="E18:H18"/>
    <mergeCell ref="E27:H27"/>
    <mergeCell ref="E48:H48"/>
  </mergeCells>
  <hyperlinks>
    <hyperlink ref="F98" r:id="rId1" xr:uid="{00000000-0004-0000-0100-000000000000}"/>
    <hyperlink ref="F104" r:id="rId2" xr:uid="{00000000-0004-0000-0100-000001000000}"/>
    <hyperlink ref="F107" r:id="rId3" xr:uid="{00000000-0004-0000-0100-000002000000}"/>
    <hyperlink ref="F116" r:id="rId4" xr:uid="{00000000-0004-0000-0100-000003000000}"/>
    <hyperlink ref="F128" r:id="rId5" xr:uid="{00000000-0004-0000-0100-000004000000}"/>
    <hyperlink ref="F131" r:id="rId6" xr:uid="{00000000-0004-0000-0100-000005000000}"/>
    <hyperlink ref="F135" r:id="rId7" xr:uid="{00000000-0004-0000-0100-000006000000}"/>
    <hyperlink ref="F139" r:id="rId8" xr:uid="{00000000-0004-0000-0100-000007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330"/>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62"/>
      <c r="M2" s="262"/>
      <c r="N2" s="262"/>
      <c r="O2" s="262"/>
      <c r="P2" s="262"/>
      <c r="Q2" s="262"/>
      <c r="R2" s="262"/>
      <c r="S2" s="262"/>
      <c r="T2" s="262"/>
      <c r="U2" s="262"/>
      <c r="V2" s="262"/>
      <c r="AT2" s="16" t="s">
        <v>84</v>
      </c>
    </row>
    <row r="3" spans="2:46" ht="6.9" customHeight="1">
      <c r="B3" s="17"/>
      <c r="C3" s="18"/>
      <c r="D3" s="18"/>
      <c r="E3" s="18"/>
      <c r="F3" s="18"/>
      <c r="G3" s="18"/>
      <c r="H3" s="18"/>
      <c r="I3" s="18"/>
      <c r="J3" s="18"/>
      <c r="K3" s="18"/>
      <c r="L3" s="19"/>
      <c r="AT3" s="16" t="s">
        <v>81</v>
      </c>
    </row>
    <row r="4" spans="2:46" ht="24.9" customHeight="1">
      <c r="B4" s="19"/>
      <c r="D4" s="20" t="s">
        <v>88</v>
      </c>
      <c r="L4" s="19"/>
      <c r="M4" s="84" t="s">
        <v>10</v>
      </c>
      <c r="AT4" s="16" t="s">
        <v>4</v>
      </c>
    </row>
    <row r="5" spans="2:46" ht="6.9" customHeight="1">
      <c r="B5" s="19"/>
      <c r="L5" s="19"/>
    </row>
    <row r="6" spans="2:46" ht="12" customHeight="1">
      <c r="B6" s="19"/>
      <c r="D6" s="26" t="s">
        <v>16</v>
      </c>
      <c r="L6" s="19"/>
    </row>
    <row r="7" spans="2:46" ht="16.5" customHeight="1">
      <c r="B7" s="19"/>
      <c r="E7" s="295" t="str">
        <f>'Rekapitulace stavby'!K6</f>
        <v>ČÁST VI. - Snížení energetické náročnosti budovy parc. č. 2037/2, Týniště nad Orlicí</v>
      </c>
      <c r="F7" s="296"/>
      <c r="G7" s="296"/>
      <c r="H7" s="296"/>
      <c r="L7" s="19"/>
    </row>
    <row r="8" spans="2:46" s="1" customFormat="1" ht="12" customHeight="1">
      <c r="B8" s="31"/>
      <c r="D8" s="26" t="s">
        <v>89</v>
      </c>
      <c r="L8" s="31"/>
    </row>
    <row r="9" spans="2:46" s="1" customFormat="1" ht="16.5" customHeight="1">
      <c r="B9" s="31"/>
      <c r="E9" s="277" t="s">
        <v>217</v>
      </c>
      <c r="F9" s="297"/>
      <c r="G9" s="297"/>
      <c r="H9" s="297"/>
      <c r="L9" s="31"/>
    </row>
    <row r="10" spans="2:46" s="1" customFormat="1" ht="10.199999999999999">
      <c r="B10" s="31"/>
      <c r="L10" s="31"/>
    </row>
    <row r="11" spans="2:46" s="1" customFormat="1" ht="12" customHeight="1">
      <c r="B11" s="31"/>
      <c r="D11" s="26" t="s">
        <v>18</v>
      </c>
      <c r="F11" s="24" t="s">
        <v>19</v>
      </c>
      <c r="I11" s="26" t="s">
        <v>20</v>
      </c>
      <c r="J11" s="24" t="s">
        <v>19</v>
      </c>
      <c r="L11" s="31"/>
    </row>
    <row r="12" spans="2:46" s="1" customFormat="1" ht="12" customHeight="1">
      <c r="B12" s="31"/>
      <c r="D12" s="26" t="s">
        <v>21</v>
      </c>
      <c r="F12" s="24" t="s">
        <v>22</v>
      </c>
      <c r="I12" s="26" t="s">
        <v>23</v>
      </c>
      <c r="J12" s="48" t="str">
        <f>'Rekapitulace stavby'!AN8</f>
        <v>31. 7. 2025</v>
      </c>
      <c r="L12" s="31"/>
    </row>
    <row r="13" spans="2:46" s="1" customFormat="1" ht="10.8" customHeight="1">
      <c r="B13" s="31"/>
      <c r="L13" s="31"/>
    </row>
    <row r="14" spans="2:46" s="1" customFormat="1" ht="12" customHeight="1">
      <c r="B14" s="31"/>
      <c r="D14" s="26" t="s">
        <v>25</v>
      </c>
      <c r="I14" s="26" t="s">
        <v>26</v>
      </c>
      <c r="J14" s="24" t="s">
        <v>19</v>
      </c>
      <c r="L14" s="31"/>
    </row>
    <row r="15" spans="2:46" s="1" customFormat="1" ht="18" customHeight="1">
      <c r="B15" s="31"/>
      <c r="E15" s="24" t="s">
        <v>27</v>
      </c>
      <c r="I15" s="26" t="s">
        <v>28</v>
      </c>
      <c r="J15" s="24" t="s">
        <v>19</v>
      </c>
      <c r="L15" s="31"/>
    </row>
    <row r="16" spans="2:46" s="1" customFormat="1" ht="6.9" customHeight="1">
      <c r="B16" s="31"/>
      <c r="L16" s="31"/>
    </row>
    <row r="17" spans="2:12" s="1" customFormat="1" ht="12" customHeight="1">
      <c r="B17" s="31"/>
      <c r="D17" s="26" t="s">
        <v>29</v>
      </c>
      <c r="I17" s="26" t="s">
        <v>26</v>
      </c>
      <c r="J17" s="27" t="str">
        <f>'Rekapitulace stavby'!AN13</f>
        <v>Vyplň údaj</v>
      </c>
      <c r="L17" s="31"/>
    </row>
    <row r="18" spans="2:12" s="1" customFormat="1" ht="18" customHeight="1">
      <c r="B18" s="31"/>
      <c r="E18" s="298" t="str">
        <f>'Rekapitulace stavby'!E14</f>
        <v>Vyplň údaj</v>
      </c>
      <c r="F18" s="261"/>
      <c r="G18" s="261"/>
      <c r="H18" s="261"/>
      <c r="I18" s="26" t="s">
        <v>28</v>
      </c>
      <c r="J18" s="27" t="str">
        <f>'Rekapitulace stavby'!AN14</f>
        <v>Vyplň údaj</v>
      </c>
      <c r="L18" s="31"/>
    </row>
    <row r="19" spans="2:12" s="1" customFormat="1" ht="6.9" customHeight="1">
      <c r="B19" s="31"/>
      <c r="L19" s="31"/>
    </row>
    <row r="20" spans="2:12" s="1" customFormat="1" ht="12" customHeight="1">
      <c r="B20" s="31"/>
      <c r="D20" s="26" t="s">
        <v>31</v>
      </c>
      <c r="I20" s="26" t="s">
        <v>26</v>
      </c>
      <c r="J20" s="24" t="str">
        <f>IF('Rekapitulace stavby'!AN16="","",'Rekapitulace stavby'!AN16)</f>
        <v/>
      </c>
      <c r="L20" s="31"/>
    </row>
    <row r="21" spans="2:12" s="1" customFormat="1" ht="18" customHeight="1">
      <c r="B21" s="31"/>
      <c r="E21" s="24" t="str">
        <f>IF('Rekapitulace stavby'!E17="","",'Rekapitulace stavby'!E17)</f>
        <v xml:space="preserve"> </v>
      </c>
      <c r="I21" s="26" t="s">
        <v>28</v>
      </c>
      <c r="J21" s="24" t="str">
        <f>IF('Rekapitulace stavby'!AN17="","",'Rekapitulace stavby'!AN17)</f>
        <v/>
      </c>
      <c r="L21" s="31"/>
    </row>
    <row r="22" spans="2:12" s="1" customFormat="1" ht="6.9" customHeight="1">
      <c r="B22" s="31"/>
      <c r="L22" s="31"/>
    </row>
    <row r="23" spans="2:12" s="1" customFormat="1" ht="12" customHeight="1">
      <c r="B23" s="31"/>
      <c r="D23" s="26" t="s">
        <v>33</v>
      </c>
      <c r="I23" s="26" t="s">
        <v>26</v>
      </c>
      <c r="J23" s="24" t="str">
        <f>IF('Rekapitulace stavby'!AN19="","",'Rekapitulace stavby'!AN19)</f>
        <v/>
      </c>
      <c r="L23" s="31"/>
    </row>
    <row r="24" spans="2:12" s="1" customFormat="1" ht="18" customHeight="1">
      <c r="B24" s="31"/>
      <c r="E24" s="24" t="str">
        <f>IF('Rekapitulace stavby'!E20="","",'Rekapitulace stavby'!E20)</f>
        <v>ING, MILAN VOPAŘIL, DIS.</v>
      </c>
      <c r="I24" s="26" t="s">
        <v>28</v>
      </c>
      <c r="J24" s="24" t="str">
        <f>IF('Rekapitulace stavby'!AN20="","",'Rekapitulace stavby'!AN20)</f>
        <v/>
      </c>
      <c r="L24" s="31"/>
    </row>
    <row r="25" spans="2:12" s="1" customFormat="1" ht="6.9" customHeight="1">
      <c r="B25" s="31"/>
      <c r="L25" s="31"/>
    </row>
    <row r="26" spans="2:12" s="1" customFormat="1" ht="12" customHeight="1">
      <c r="B26" s="31"/>
      <c r="D26" s="26" t="s">
        <v>35</v>
      </c>
      <c r="L26" s="31"/>
    </row>
    <row r="27" spans="2:12" s="7" customFormat="1" ht="47.25" customHeight="1">
      <c r="B27" s="85"/>
      <c r="E27" s="266" t="s">
        <v>91</v>
      </c>
      <c r="F27" s="266"/>
      <c r="G27" s="266"/>
      <c r="H27" s="266"/>
      <c r="L27" s="85"/>
    </row>
    <row r="28" spans="2:12" s="1" customFormat="1" ht="6.9" customHeight="1">
      <c r="B28" s="31"/>
      <c r="L28" s="31"/>
    </row>
    <row r="29" spans="2:12" s="1" customFormat="1" ht="6.9" customHeight="1">
      <c r="B29" s="31"/>
      <c r="D29" s="49"/>
      <c r="E29" s="49"/>
      <c r="F29" s="49"/>
      <c r="G29" s="49"/>
      <c r="H29" s="49"/>
      <c r="I29" s="49"/>
      <c r="J29" s="49"/>
      <c r="K29" s="49"/>
      <c r="L29" s="31"/>
    </row>
    <row r="30" spans="2:12" s="1" customFormat="1" ht="25.35" customHeight="1">
      <c r="B30" s="31"/>
      <c r="D30" s="86" t="s">
        <v>37</v>
      </c>
      <c r="J30" s="62">
        <f>ROUND(J88, 2)</f>
        <v>0</v>
      </c>
      <c r="L30" s="31"/>
    </row>
    <row r="31" spans="2:12" s="1" customFormat="1" ht="6.9" customHeight="1">
      <c r="B31" s="31"/>
      <c r="D31" s="49"/>
      <c r="E31" s="49"/>
      <c r="F31" s="49"/>
      <c r="G31" s="49"/>
      <c r="H31" s="49"/>
      <c r="I31" s="49"/>
      <c r="J31" s="49"/>
      <c r="K31" s="49"/>
      <c r="L31" s="31"/>
    </row>
    <row r="32" spans="2:12" s="1" customFormat="1" ht="14.4" customHeight="1">
      <c r="B32" s="31"/>
      <c r="F32" s="34" t="s">
        <v>39</v>
      </c>
      <c r="I32" s="34" t="s">
        <v>38</v>
      </c>
      <c r="J32" s="34" t="s">
        <v>40</v>
      </c>
      <c r="L32" s="31"/>
    </row>
    <row r="33" spans="2:12" s="1" customFormat="1" ht="14.4" customHeight="1">
      <c r="B33" s="31"/>
      <c r="D33" s="51" t="s">
        <v>41</v>
      </c>
      <c r="E33" s="26" t="s">
        <v>42</v>
      </c>
      <c r="F33" s="87">
        <f>ROUND((SUM(BE88:BE329)),  2)</f>
        <v>0</v>
      </c>
      <c r="I33" s="88">
        <v>0.21</v>
      </c>
      <c r="J33" s="87">
        <f>ROUND(((SUM(BE88:BE329))*I33),  2)</f>
        <v>0</v>
      </c>
      <c r="L33" s="31"/>
    </row>
    <row r="34" spans="2:12" s="1" customFormat="1" ht="14.4" customHeight="1">
      <c r="B34" s="31"/>
      <c r="E34" s="26" t="s">
        <v>43</v>
      </c>
      <c r="F34" s="87">
        <f>ROUND((SUM(BF88:BF329)),  2)</f>
        <v>0</v>
      </c>
      <c r="I34" s="88">
        <v>0.12</v>
      </c>
      <c r="J34" s="87">
        <f>ROUND(((SUM(BF88:BF329))*I34),  2)</f>
        <v>0</v>
      </c>
      <c r="L34" s="31"/>
    </row>
    <row r="35" spans="2:12" s="1" customFormat="1" ht="14.4" hidden="1" customHeight="1">
      <c r="B35" s="31"/>
      <c r="E35" s="26" t="s">
        <v>44</v>
      </c>
      <c r="F35" s="87">
        <f>ROUND((SUM(BG88:BG329)),  2)</f>
        <v>0</v>
      </c>
      <c r="I35" s="88">
        <v>0.21</v>
      </c>
      <c r="J35" s="87">
        <f>0</f>
        <v>0</v>
      </c>
      <c r="L35" s="31"/>
    </row>
    <row r="36" spans="2:12" s="1" customFormat="1" ht="14.4" hidden="1" customHeight="1">
      <c r="B36" s="31"/>
      <c r="E36" s="26" t="s">
        <v>45</v>
      </c>
      <c r="F36" s="87">
        <f>ROUND((SUM(BH88:BH329)),  2)</f>
        <v>0</v>
      </c>
      <c r="I36" s="88">
        <v>0.12</v>
      </c>
      <c r="J36" s="87">
        <f>0</f>
        <v>0</v>
      </c>
      <c r="L36" s="31"/>
    </row>
    <row r="37" spans="2:12" s="1" customFormat="1" ht="14.4" hidden="1" customHeight="1">
      <c r="B37" s="31"/>
      <c r="E37" s="26" t="s">
        <v>46</v>
      </c>
      <c r="F37" s="87">
        <f>ROUND((SUM(BI88:BI329)),  2)</f>
        <v>0</v>
      </c>
      <c r="I37" s="88">
        <v>0</v>
      </c>
      <c r="J37" s="87">
        <f>0</f>
        <v>0</v>
      </c>
      <c r="L37" s="31"/>
    </row>
    <row r="38" spans="2:12" s="1" customFormat="1" ht="6.9" customHeight="1">
      <c r="B38" s="31"/>
      <c r="L38" s="31"/>
    </row>
    <row r="39" spans="2:12" s="1" customFormat="1" ht="25.35" customHeight="1">
      <c r="B39" s="31"/>
      <c r="C39" s="89"/>
      <c r="D39" s="90" t="s">
        <v>47</v>
      </c>
      <c r="E39" s="53"/>
      <c r="F39" s="53"/>
      <c r="G39" s="91" t="s">
        <v>48</v>
      </c>
      <c r="H39" s="92" t="s">
        <v>49</v>
      </c>
      <c r="I39" s="53"/>
      <c r="J39" s="93">
        <f>SUM(J30:J37)</f>
        <v>0</v>
      </c>
      <c r="K39" s="94"/>
      <c r="L39" s="31"/>
    </row>
    <row r="40" spans="2:12" s="1" customFormat="1" ht="14.4" customHeight="1">
      <c r="B40" s="40"/>
      <c r="C40" s="41"/>
      <c r="D40" s="41"/>
      <c r="E40" s="41"/>
      <c r="F40" s="41"/>
      <c r="G40" s="41"/>
      <c r="H40" s="41"/>
      <c r="I40" s="41"/>
      <c r="J40" s="41"/>
      <c r="K40" s="41"/>
      <c r="L40" s="31"/>
    </row>
    <row r="44" spans="2:12" s="1" customFormat="1" ht="6.9" customHeight="1">
      <c r="B44" s="42"/>
      <c r="C44" s="43"/>
      <c r="D44" s="43"/>
      <c r="E44" s="43"/>
      <c r="F44" s="43"/>
      <c r="G44" s="43"/>
      <c r="H44" s="43"/>
      <c r="I44" s="43"/>
      <c r="J44" s="43"/>
      <c r="K44" s="43"/>
      <c r="L44" s="31"/>
    </row>
    <row r="45" spans="2:12" s="1" customFormat="1" ht="24.9" customHeight="1">
      <c r="B45" s="31"/>
      <c r="C45" s="20" t="s">
        <v>92</v>
      </c>
      <c r="L45" s="31"/>
    </row>
    <row r="46" spans="2:12" s="1" customFormat="1" ht="6.9" customHeight="1">
      <c r="B46" s="31"/>
      <c r="L46" s="31"/>
    </row>
    <row r="47" spans="2:12" s="1" customFormat="1" ht="12" customHeight="1">
      <c r="B47" s="31"/>
      <c r="C47" s="26" t="s">
        <v>16</v>
      </c>
      <c r="L47" s="31"/>
    </row>
    <row r="48" spans="2:12" s="1" customFormat="1" ht="16.5" customHeight="1">
      <c r="B48" s="31"/>
      <c r="E48" s="295" t="str">
        <f>E7</f>
        <v>ČÁST VI. - Snížení energetické náročnosti budovy parc. č. 2037/2, Týniště nad Orlicí</v>
      </c>
      <c r="F48" s="296"/>
      <c r="G48" s="296"/>
      <c r="H48" s="296"/>
      <c r="L48" s="31"/>
    </row>
    <row r="49" spans="2:47" s="1" customFormat="1" ht="12" customHeight="1">
      <c r="B49" s="31"/>
      <c r="C49" s="26" t="s">
        <v>89</v>
      </c>
      <c r="L49" s="31"/>
    </row>
    <row r="50" spans="2:47" s="1" customFormat="1" ht="16.5" customHeight="1">
      <c r="B50" s="31"/>
      <c r="E50" s="277" t="str">
        <f>E9</f>
        <v>02 - Zařízení č. 01 - Vzduchotechnika</v>
      </c>
      <c r="F50" s="297"/>
      <c r="G50" s="297"/>
      <c r="H50" s="297"/>
      <c r="L50" s="31"/>
    </row>
    <row r="51" spans="2:47" s="1" customFormat="1" ht="6.9" customHeight="1">
      <c r="B51" s="31"/>
      <c r="L51" s="31"/>
    </row>
    <row r="52" spans="2:47" s="1" customFormat="1" ht="12" customHeight="1">
      <c r="B52" s="31"/>
      <c r="C52" s="26" t="s">
        <v>21</v>
      </c>
      <c r="F52" s="24" t="str">
        <f>F12</f>
        <v xml:space="preserve"> </v>
      </c>
      <c r="I52" s="26" t="s">
        <v>23</v>
      </c>
      <c r="J52" s="48" t="str">
        <f>IF(J12="","",J12)</f>
        <v>31. 7. 2025</v>
      </c>
      <c r="L52" s="31"/>
    </row>
    <row r="53" spans="2:47" s="1" customFormat="1" ht="6.9" customHeight="1">
      <c r="B53" s="31"/>
      <c r="L53" s="31"/>
    </row>
    <row r="54" spans="2:47" s="1" customFormat="1" ht="15.15" customHeight="1">
      <c r="B54" s="31"/>
      <c r="C54" s="26" t="s">
        <v>25</v>
      </c>
      <c r="F54" s="24" t="str">
        <f>E15</f>
        <v>INGTOP METAL, s.r.o.</v>
      </c>
      <c r="I54" s="26" t="s">
        <v>31</v>
      </c>
      <c r="J54" s="29" t="str">
        <f>E21</f>
        <v xml:space="preserve"> </v>
      </c>
      <c r="L54" s="31"/>
    </row>
    <row r="55" spans="2:47" s="1" customFormat="1" ht="25.65" customHeight="1">
      <c r="B55" s="31"/>
      <c r="C55" s="26" t="s">
        <v>29</v>
      </c>
      <c r="F55" s="24" t="str">
        <f>IF(E18="","",E18)</f>
        <v>Vyplň údaj</v>
      </c>
      <c r="I55" s="26" t="s">
        <v>33</v>
      </c>
      <c r="J55" s="29" t="str">
        <f>E24</f>
        <v>ING, MILAN VOPAŘIL, DIS.</v>
      </c>
      <c r="L55" s="31"/>
    </row>
    <row r="56" spans="2:47" s="1" customFormat="1" ht="10.35" customHeight="1">
      <c r="B56" s="31"/>
      <c r="L56" s="31"/>
    </row>
    <row r="57" spans="2:47" s="1" customFormat="1" ht="29.25" customHeight="1">
      <c r="B57" s="31"/>
      <c r="C57" s="95" t="s">
        <v>93</v>
      </c>
      <c r="D57" s="89"/>
      <c r="E57" s="89"/>
      <c r="F57" s="89"/>
      <c r="G57" s="89"/>
      <c r="H57" s="89"/>
      <c r="I57" s="89"/>
      <c r="J57" s="96" t="s">
        <v>94</v>
      </c>
      <c r="K57" s="89"/>
      <c r="L57" s="31"/>
    </row>
    <row r="58" spans="2:47" s="1" customFormat="1" ht="10.35" customHeight="1">
      <c r="B58" s="31"/>
      <c r="L58" s="31"/>
    </row>
    <row r="59" spans="2:47" s="1" customFormat="1" ht="22.8" customHeight="1">
      <c r="B59" s="31"/>
      <c r="C59" s="97" t="s">
        <v>69</v>
      </c>
      <c r="J59" s="62">
        <f>J88</f>
        <v>0</v>
      </c>
      <c r="L59" s="31"/>
      <c r="AU59" s="16" t="s">
        <v>95</v>
      </c>
    </row>
    <row r="60" spans="2:47" s="8" customFormat="1" ht="24.9" customHeight="1">
      <c r="B60" s="98"/>
      <c r="D60" s="99" t="s">
        <v>99</v>
      </c>
      <c r="E60" s="100"/>
      <c r="F60" s="100"/>
      <c r="G60" s="100"/>
      <c r="H60" s="100"/>
      <c r="I60" s="100"/>
      <c r="J60" s="101">
        <f>J89</f>
        <v>0</v>
      </c>
      <c r="L60" s="98"/>
    </row>
    <row r="61" spans="2:47" s="9" customFormat="1" ht="19.95" customHeight="1">
      <c r="B61" s="102"/>
      <c r="D61" s="103" t="s">
        <v>218</v>
      </c>
      <c r="E61" s="104"/>
      <c r="F61" s="104"/>
      <c r="G61" s="104"/>
      <c r="H61" s="104"/>
      <c r="I61" s="104"/>
      <c r="J61" s="105">
        <f>J90</f>
        <v>0</v>
      </c>
      <c r="L61" s="102"/>
    </row>
    <row r="62" spans="2:47" s="9" customFormat="1" ht="19.95" customHeight="1">
      <c r="B62" s="102"/>
      <c r="D62" s="103" t="s">
        <v>100</v>
      </c>
      <c r="E62" s="104"/>
      <c r="F62" s="104"/>
      <c r="G62" s="104"/>
      <c r="H62" s="104"/>
      <c r="I62" s="104"/>
      <c r="J62" s="105">
        <f>J94</f>
        <v>0</v>
      </c>
      <c r="L62" s="102"/>
    </row>
    <row r="63" spans="2:47" s="8" customFormat="1" ht="24.9" customHeight="1">
      <c r="B63" s="98"/>
      <c r="D63" s="99" t="s">
        <v>219</v>
      </c>
      <c r="E63" s="100"/>
      <c r="F63" s="100"/>
      <c r="G63" s="100"/>
      <c r="H63" s="100"/>
      <c r="I63" s="100"/>
      <c r="J63" s="101">
        <f>J289</f>
        <v>0</v>
      </c>
      <c r="L63" s="98"/>
    </row>
    <row r="64" spans="2:47" s="8" customFormat="1" ht="24.9" customHeight="1">
      <c r="B64" s="98"/>
      <c r="D64" s="99" t="s">
        <v>101</v>
      </c>
      <c r="E64" s="100"/>
      <c r="F64" s="100"/>
      <c r="G64" s="100"/>
      <c r="H64" s="100"/>
      <c r="I64" s="100"/>
      <c r="J64" s="101">
        <f>J298</f>
        <v>0</v>
      </c>
      <c r="L64" s="98"/>
    </row>
    <row r="65" spans="2:12" s="9" customFormat="1" ht="19.95" customHeight="1">
      <c r="B65" s="102"/>
      <c r="D65" s="103" t="s">
        <v>220</v>
      </c>
      <c r="E65" s="104"/>
      <c r="F65" s="104"/>
      <c r="G65" s="104"/>
      <c r="H65" s="104"/>
      <c r="I65" s="104"/>
      <c r="J65" s="105">
        <f>J299</f>
        <v>0</v>
      </c>
      <c r="L65" s="102"/>
    </row>
    <row r="66" spans="2:12" s="9" customFormat="1" ht="19.95" customHeight="1">
      <c r="B66" s="102"/>
      <c r="D66" s="103" t="s">
        <v>103</v>
      </c>
      <c r="E66" s="104"/>
      <c r="F66" s="104"/>
      <c r="G66" s="104"/>
      <c r="H66" s="104"/>
      <c r="I66" s="104"/>
      <c r="J66" s="105">
        <f>J309</f>
        <v>0</v>
      </c>
      <c r="L66" s="102"/>
    </row>
    <row r="67" spans="2:12" s="9" customFormat="1" ht="19.95" customHeight="1">
      <c r="B67" s="102"/>
      <c r="D67" s="103" t="s">
        <v>221</v>
      </c>
      <c r="E67" s="104"/>
      <c r="F67" s="104"/>
      <c r="G67" s="104"/>
      <c r="H67" s="104"/>
      <c r="I67" s="104"/>
      <c r="J67" s="105">
        <f>J314</f>
        <v>0</v>
      </c>
      <c r="L67" s="102"/>
    </row>
    <row r="68" spans="2:12" s="9" customFormat="1" ht="19.95" customHeight="1">
      <c r="B68" s="102"/>
      <c r="D68" s="103" t="s">
        <v>222</v>
      </c>
      <c r="E68" s="104"/>
      <c r="F68" s="104"/>
      <c r="G68" s="104"/>
      <c r="H68" s="104"/>
      <c r="I68" s="104"/>
      <c r="J68" s="105">
        <f>J318</f>
        <v>0</v>
      </c>
      <c r="L68" s="102"/>
    </row>
    <row r="69" spans="2:12" s="1" customFormat="1" ht="21.75" customHeight="1">
      <c r="B69" s="31"/>
      <c r="L69" s="31"/>
    </row>
    <row r="70" spans="2:12" s="1" customFormat="1" ht="6.9" customHeight="1">
      <c r="B70" s="40"/>
      <c r="C70" s="41"/>
      <c r="D70" s="41"/>
      <c r="E70" s="41"/>
      <c r="F70" s="41"/>
      <c r="G70" s="41"/>
      <c r="H70" s="41"/>
      <c r="I70" s="41"/>
      <c r="J70" s="41"/>
      <c r="K70" s="41"/>
      <c r="L70" s="31"/>
    </row>
    <row r="74" spans="2:12" s="1" customFormat="1" ht="6.9" customHeight="1">
      <c r="B74" s="42"/>
      <c r="C74" s="43"/>
      <c r="D74" s="43"/>
      <c r="E74" s="43"/>
      <c r="F74" s="43"/>
      <c r="G74" s="43"/>
      <c r="H74" s="43"/>
      <c r="I74" s="43"/>
      <c r="J74" s="43"/>
      <c r="K74" s="43"/>
      <c r="L74" s="31"/>
    </row>
    <row r="75" spans="2:12" s="1" customFormat="1" ht="24.9" customHeight="1">
      <c r="B75" s="31"/>
      <c r="C75" s="20" t="s">
        <v>104</v>
      </c>
      <c r="L75" s="31"/>
    </row>
    <row r="76" spans="2:12" s="1" customFormat="1" ht="6.9" customHeight="1">
      <c r="B76" s="31"/>
      <c r="L76" s="31"/>
    </row>
    <row r="77" spans="2:12" s="1" customFormat="1" ht="12" customHeight="1">
      <c r="B77" s="31"/>
      <c r="C77" s="26" t="s">
        <v>16</v>
      </c>
      <c r="L77" s="31"/>
    </row>
    <row r="78" spans="2:12" s="1" customFormat="1" ht="16.5" customHeight="1">
      <c r="B78" s="31"/>
      <c r="E78" s="295" t="str">
        <f>E7</f>
        <v>ČÁST VI. - Snížení energetické náročnosti budovy parc. č. 2037/2, Týniště nad Orlicí</v>
      </c>
      <c r="F78" s="296"/>
      <c r="G78" s="296"/>
      <c r="H78" s="296"/>
      <c r="L78" s="31"/>
    </row>
    <row r="79" spans="2:12" s="1" customFormat="1" ht="12" customHeight="1">
      <c r="B79" s="31"/>
      <c r="C79" s="26" t="s">
        <v>89</v>
      </c>
      <c r="L79" s="31"/>
    </row>
    <row r="80" spans="2:12" s="1" customFormat="1" ht="16.5" customHeight="1">
      <c r="B80" s="31"/>
      <c r="E80" s="277" t="str">
        <f>E9</f>
        <v>02 - Zařízení č. 01 - Vzduchotechnika</v>
      </c>
      <c r="F80" s="297"/>
      <c r="G80" s="297"/>
      <c r="H80" s="297"/>
      <c r="L80" s="31"/>
    </row>
    <row r="81" spans="2:65" s="1" customFormat="1" ht="6.9" customHeight="1">
      <c r="B81" s="31"/>
      <c r="L81" s="31"/>
    </row>
    <row r="82" spans="2:65" s="1" customFormat="1" ht="12" customHeight="1">
      <c r="B82" s="31"/>
      <c r="C82" s="26" t="s">
        <v>21</v>
      </c>
      <c r="F82" s="24" t="str">
        <f>F12</f>
        <v xml:space="preserve"> </v>
      </c>
      <c r="I82" s="26" t="s">
        <v>23</v>
      </c>
      <c r="J82" s="48" t="str">
        <f>IF(J12="","",J12)</f>
        <v>31. 7. 2025</v>
      </c>
      <c r="L82" s="31"/>
    </row>
    <row r="83" spans="2:65" s="1" customFormat="1" ht="6.9" customHeight="1">
      <c r="B83" s="31"/>
      <c r="L83" s="31"/>
    </row>
    <row r="84" spans="2:65" s="1" customFormat="1" ht="15.15" customHeight="1">
      <c r="B84" s="31"/>
      <c r="C84" s="26" t="s">
        <v>25</v>
      </c>
      <c r="F84" s="24" t="str">
        <f>E15</f>
        <v>INGTOP METAL, s.r.o.</v>
      </c>
      <c r="I84" s="26" t="s">
        <v>31</v>
      </c>
      <c r="J84" s="29" t="str">
        <f>E21</f>
        <v xml:space="preserve"> </v>
      </c>
      <c r="L84" s="31"/>
    </row>
    <row r="85" spans="2:65" s="1" customFormat="1" ht="25.65" customHeight="1">
      <c r="B85" s="31"/>
      <c r="C85" s="26" t="s">
        <v>29</v>
      </c>
      <c r="F85" s="24" t="str">
        <f>IF(E18="","",E18)</f>
        <v>Vyplň údaj</v>
      </c>
      <c r="I85" s="26" t="s">
        <v>33</v>
      </c>
      <c r="J85" s="29" t="str">
        <f>E24</f>
        <v>ING, MILAN VOPAŘIL, DIS.</v>
      </c>
      <c r="L85" s="31"/>
    </row>
    <row r="86" spans="2:65" s="1" customFormat="1" ht="10.35" customHeight="1">
      <c r="B86" s="31"/>
      <c r="L86" s="31"/>
    </row>
    <row r="87" spans="2:65" s="10" customFormat="1" ht="29.25" customHeight="1">
      <c r="B87" s="106"/>
      <c r="C87" s="107" t="s">
        <v>105</v>
      </c>
      <c r="D87" s="108" t="s">
        <v>56</v>
      </c>
      <c r="E87" s="108" t="s">
        <v>52</v>
      </c>
      <c r="F87" s="108" t="s">
        <v>53</v>
      </c>
      <c r="G87" s="108" t="s">
        <v>106</v>
      </c>
      <c r="H87" s="108" t="s">
        <v>107</v>
      </c>
      <c r="I87" s="108" t="s">
        <v>108</v>
      </c>
      <c r="J87" s="108" t="s">
        <v>94</v>
      </c>
      <c r="K87" s="109" t="s">
        <v>109</v>
      </c>
      <c r="L87" s="106"/>
      <c r="M87" s="55" t="s">
        <v>19</v>
      </c>
      <c r="N87" s="56" t="s">
        <v>41</v>
      </c>
      <c r="O87" s="56" t="s">
        <v>110</v>
      </c>
      <c r="P87" s="56" t="s">
        <v>111</v>
      </c>
      <c r="Q87" s="56" t="s">
        <v>112</v>
      </c>
      <c r="R87" s="56" t="s">
        <v>113</v>
      </c>
      <c r="S87" s="56" t="s">
        <v>114</v>
      </c>
      <c r="T87" s="57" t="s">
        <v>115</v>
      </c>
    </row>
    <row r="88" spans="2:65" s="1" customFormat="1" ht="22.8" customHeight="1">
      <c r="B88" s="31"/>
      <c r="C88" s="60" t="s">
        <v>116</v>
      </c>
      <c r="J88" s="110">
        <f>BK88</f>
        <v>0</v>
      </c>
      <c r="L88" s="31"/>
      <c r="M88" s="58"/>
      <c r="N88" s="49"/>
      <c r="O88" s="49"/>
      <c r="P88" s="111">
        <f>P89+P289+P298</f>
        <v>0</v>
      </c>
      <c r="Q88" s="49"/>
      <c r="R88" s="111">
        <f>R89+R289+R298</f>
        <v>8.9673511399999999</v>
      </c>
      <c r="S88" s="49"/>
      <c r="T88" s="112">
        <f>T89+T289+T298</f>
        <v>0</v>
      </c>
      <c r="AT88" s="16" t="s">
        <v>70</v>
      </c>
      <c r="AU88" s="16" t="s">
        <v>95</v>
      </c>
      <c r="BK88" s="113">
        <f>BK89+BK289+BK298</f>
        <v>0</v>
      </c>
    </row>
    <row r="89" spans="2:65" s="11" customFormat="1" ht="25.95" customHeight="1">
      <c r="B89" s="114"/>
      <c r="D89" s="115" t="s">
        <v>70</v>
      </c>
      <c r="E89" s="116" t="s">
        <v>169</v>
      </c>
      <c r="F89" s="116" t="s">
        <v>170</v>
      </c>
      <c r="I89" s="117"/>
      <c r="J89" s="118">
        <f>BK89</f>
        <v>0</v>
      </c>
      <c r="L89" s="114"/>
      <c r="M89" s="119"/>
      <c r="P89" s="120">
        <f>P90+P94</f>
        <v>0</v>
      </c>
      <c r="R89" s="120">
        <f>R90+R94</f>
        <v>8.9673511399999999</v>
      </c>
      <c r="T89" s="121">
        <f>T90+T94</f>
        <v>0</v>
      </c>
      <c r="AR89" s="115" t="s">
        <v>81</v>
      </c>
      <c r="AT89" s="122" t="s">
        <v>70</v>
      </c>
      <c r="AU89" s="122" t="s">
        <v>71</v>
      </c>
      <c r="AY89" s="115" t="s">
        <v>119</v>
      </c>
      <c r="BK89" s="123">
        <f>BK90+BK94</f>
        <v>0</v>
      </c>
    </row>
    <row r="90" spans="2:65" s="11" customFormat="1" ht="22.8" customHeight="1">
      <c r="B90" s="114"/>
      <c r="D90" s="115" t="s">
        <v>70</v>
      </c>
      <c r="E90" s="142" t="s">
        <v>223</v>
      </c>
      <c r="F90" s="142" t="s">
        <v>224</v>
      </c>
      <c r="I90" s="117"/>
      <c r="J90" s="143">
        <f>BK90</f>
        <v>0</v>
      </c>
      <c r="L90" s="114"/>
      <c r="M90" s="119"/>
      <c r="P90" s="120">
        <f>SUM(P91:P93)</f>
        <v>0</v>
      </c>
      <c r="R90" s="120">
        <f>SUM(R91:R93)</f>
        <v>0</v>
      </c>
      <c r="T90" s="121">
        <f>SUM(T91:T93)</f>
        <v>0</v>
      </c>
      <c r="AR90" s="115" t="s">
        <v>81</v>
      </c>
      <c r="AT90" s="122" t="s">
        <v>70</v>
      </c>
      <c r="AU90" s="122" t="s">
        <v>79</v>
      </c>
      <c r="AY90" s="115" t="s">
        <v>119</v>
      </c>
      <c r="BK90" s="123">
        <f>SUM(BK91:BK93)</f>
        <v>0</v>
      </c>
    </row>
    <row r="91" spans="2:65" s="1" customFormat="1" ht="16.5" customHeight="1">
      <c r="B91" s="31"/>
      <c r="C91" s="124" t="s">
        <v>79</v>
      </c>
      <c r="D91" s="124" t="s">
        <v>121</v>
      </c>
      <c r="E91" s="125" t="s">
        <v>225</v>
      </c>
      <c r="F91" s="126" t="s">
        <v>226</v>
      </c>
      <c r="G91" s="127" t="s">
        <v>176</v>
      </c>
      <c r="H91" s="128">
        <v>1</v>
      </c>
      <c r="I91" s="129"/>
      <c r="J91" s="130">
        <f>ROUND(I91*H91,2)</f>
        <v>0</v>
      </c>
      <c r="K91" s="126" t="s">
        <v>140</v>
      </c>
      <c r="L91" s="31"/>
      <c r="M91" s="131" t="s">
        <v>19</v>
      </c>
      <c r="N91" s="132" t="s">
        <v>42</v>
      </c>
      <c r="P91" s="133">
        <f>O91*H91</f>
        <v>0</v>
      </c>
      <c r="Q91" s="133">
        <v>0</v>
      </c>
      <c r="R91" s="133">
        <f>Q91*H91</f>
        <v>0</v>
      </c>
      <c r="S91" s="133">
        <v>0</v>
      </c>
      <c r="T91" s="134">
        <f>S91*H91</f>
        <v>0</v>
      </c>
      <c r="AR91" s="135" t="s">
        <v>130</v>
      </c>
      <c r="AT91" s="135" t="s">
        <v>121</v>
      </c>
      <c r="AU91" s="135" t="s">
        <v>81</v>
      </c>
      <c r="AY91" s="16" t="s">
        <v>119</v>
      </c>
      <c r="BE91" s="136">
        <f>IF(N91="základní",J91,0)</f>
        <v>0</v>
      </c>
      <c r="BF91" s="136">
        <f>IF(N91="snížená",J91,0)</f>
        <v>0</v>
      </c>
      <c r="BG91" s="136">
        <f>IF(N91="zákl. přenesená",J91,0)</f>
        <v>0</v>
      </c>
      <c r="BH91" s="136">
        <f>IF(N91="sníž. přenesená",J91,0)</f>
        <v>0</v>
      </c>
      <c r="BI91" s="136">
        <f>IF(N91="nulová",J91,0)</f>
        <v>0</v>
      </c>
      <c r="BJ91" s="16" t="s">
        <v>79</v>
      </c>
      <c r="BK91" s="136">
        <f>ROUND(I91*H91,2)</f>
        <v>0</v>
      </c>
      <c r="BL91" s="16" t="s">
        <v>130</v>
      </c>
      <c r="BM91" s="135" t="s">
        <v>227</v>
      </c>
    </row>
    <row r="92" spans="2:65" s="1" customFormat="1" ht="10.199999999999999">
      <c r="B92" s="31"/>
      <c r="D92" s="137" t="s">
        <v>127</v>
      </c>
      <c r="F92" s="138" t="s">
        <v>228</v>
      </c>
      <c r="I92" s="139"/>
      <c r="L92" s="31"/>
      <c r="M92" s="140"/>
      <c r="T92" s="52"/>
      <c r="AT92" s="16" t="s">
        <v>127</v>
      </c>
      <c r="AU92" s="16" t="s">
        <v>81</v>
      </c>
    </row>
    <row r="93" spans="2:65" s="1" customFormat="1" ht="10.199999999999999">
      <c r="B93" s="31"/>
      <c r="D93" s="144" t="s">
        <v>143</v>
      </c>
      <c r="F93" s="145" t="s">
        <v>229</v>
      </c>
      <c r="I93" s="139"/>
      <c r="L93" s="31"/>
      <c r="M93" s="140"/>
      <c r="T93" s="52"/>
      <c r="AT93" s="16" t="s">
        <v>143</v>
      </c>
      <c r="AU93" s="16" t="s">
        <v>81</v>
      </c>
    </row>
    <row r="94" spans="2:65" s="11" customFormat="1" ht="22.8" customHeight="1">
      <c r="B94" s="114"/>
      <c r="D94" s="115" t="s">
        <v>70</v>
      </c>
      <c r="E94" s="142" t="s">
        <v>171</v>
      </c>
      <c r="F94" s="142" t="s">
        <v>172</v>
      </c>
      <c r="I94" s="117"/>
      <c r="J94" s="143">
        <f>BK94</f>
        <v>0</v>
      </c>
      <c r="L94" s="114"/>
      <c r="M94" s="119"/>
      <c r="P94" s="120">
        <f>SUM(P95:P288)</f>
        <v>0</v>
      </c>
      <c r="R94" s="120">
        <f>SUM(R95:R288)</f>
        <v>8.9673511399999999</v>
      </c>
      <c r="T94" s="121">
        <f>SUM(T95:T288)</f>
        <v>0</v>
      </c>
      <c r="AR94" s="115" t="s">
        <v>81</v>
      </c>
      <c r="AT94" s="122" t="s">
        <v>70</v>
      </c>
      <c r="AU94" s="122" t="s">
        <v>79</v>
      </c>
      <c r="AY94" s="115" t="s">
        <v>119</v>
      </c>
      <c r="BK94" s="123">
        <f>SUM(BK95:BK288)</f>
        <v>0</v>
      </c>
    </row>
    <row r="95" spans="2:65" s="1" customFormat="1" ht="16.5" customHeight="1">
      <c r="B95" s="31"/>
      <c r="C95" s="124" t="s">
        <v>81</v>
      </c>
      <c r="D95" s="124" t="s">
        <v>121</v>
      </c>
      <c r="E95" s="125" t="s">
        <v>230</v>
      </c>
      <c r="F95" s="126" t="s">
        <v>231</v>
      </c>
      <c r="G95" s="127" t="s">
        <v>176</v>
      </c>
      <c r="H95" s="128">
        <v>40</v>
      </c>
      <c r="I95" s="129"/>
      <c r="J95" s="130">
        <f>ROUND(I95*H95,2)</f>
        <v>0</v>
      </c>
      <c r="K95" s="126" t="s">
        <v>140</v>
      </c>
      <c r="L95" s="31"/>
      <c r="M95" s="131" t="s">
        <v>19</v>
      </c>
      <c r="N95" s="132" t="s">
        <v>42</v>
      </c>
      <c r="P95" s="133">
        <f>O95*H95</f>
        <v>0</v>
      </c>
      <c r="Q95" s="133">
        <v>0</v>
      </c>
      <c r="R95" s="133">
        <f>Q95*H95</f>
        <v>0</v>
      </c>
      <c r="S95" s="133">
        <v>0</v>
      </c>
      <c r="T95" s="134">
        <f>S95*H95</f>
        <v>0</v>
      </c>
      <c r="AR95" s="135" t="s">
        <v>130</v>
      </c>
      <c r="AT95" s="135" t="s">
        <v>121</v>
      </c>
      <c r="AU95" s="135" t="s">
        <v>81</v>
      </c>
      <c r="AY95" s="16" t="s">
        <v>119</v>
      </c>
      <c r="BE95" s="136">
        <f>IF(N95="základní",J95,0)</f>
        <v>0</v>
      </c>
      <c r="BF95" s="136">
        <f>IF(N95="snížená",J95,0)</f>
        <v>0</v>
      </c>
      <c r="BG95" s="136">
        <f>IF(N95="zákl. přenesená",J95,0)</f>
        <v>0</v>
      </c>
      <c r="BH95" s="136">
        <f>IF(N95="sníž. přenesená",J95,0)</f>
        <v>0</v>
      </c>
      <c r="BI95" s="136">
        <f>IF(N95="nulová",J95,0)</f>
        <v>0</v>
      </c>
      <c r="BJ95" s="16" t="s">
        <v>79</v>
      </c>
      <c r="BK95" s="136">
        <f>ROUND(I95*H95,2)</f>
        <v>0</v>
      </c>
      <c r="BL95" s="16" t="s">
        <v>130</v>
      </c>
      <c r="BM95" s="135" t="s">
        <v>232</v>
      </c>
    </row>
    <row r="96" spans="2:65" s="1" customFormat="1" ht="10.199999999999999">
      <c r="B96" s="31"/>
      <c r="D96" s="137" t="s">
        <v>127</v>
      </c>
      <c r="F96" s="138" t="s">
        <v>233</v>
      </c>
      <c r="I96" s="139"/>
      <c r="L96" s="31"/>
      <c r="M96" s="140"/>
      <c r="T96" s="52"/>
      <c r="AT96" s="16" t="s">
        <v>127</v>
      </c>
      <c r="AU96" s="16" t="s">
        <v>81</v>
      </c>
    </row>
    <row r="97" spans="2:65" s="1" customFormat="1" ht="10.199999999999999">
      <c r="B97" s="31"/>
      <c r="D97" s="144" t="s">
        <v>143</v>
      </c>
      <c r="F97" s="145" t="s">
        <v>234</v>
      </c>
      <c r="I97" s="139"/>
      <c r="L97" s="31"/>
      <c r="M97" s="140"/>
      <c r="T97" s="52"/>
      <c r="AT97" s="16" t="s">
        <v>143</v>
      </c>
      <c r="AU97" s="16" t="s">
        <v>81</v>
      </c>
    </row>
    <row r="98" spans="2:65" s="1" customFormat="1" ht="28.8">
      <c r="B98" s="31"/>
      <c r="D98" s="137" t="s">
        <v>128</v>
      </c>
      <c r="F98" s="141" t="s">
        <v>235</v>
      </c>
      <c r="I98" s="139"/>
      <c r="L98" s="31"/>
      <c r="M98" s="140"/>
      <c r="T98" s="52"/>
      <c r="AT98" s="16" t="s">
        <v>128</v>
      </c>
      <c r="AU98" s="16" t="s">
        <v>81</v>
      </c>
    </row>
    <row r="99" spans="2:65" s="12" customFormat="1" ht="10.199999999999999">
      <c r="B99" s="146"/>
      <c r="D99" s="137" t="s">
        <v>146</v>
      </c>
      <c r="E99" s="147" t="s">
        <v>19</v>
      </c>
      <c r="F99" s="148" t="s">
        <v>236</v>
      </c>
      <c r="H99" s="149">
        <v>40</v>
      </c>
      <c r="I99" s="150"/>
      <c r="L99" s="146"/>
      <c r="M99" s="151"/>
      <c r="T99" s="152"/>
      <c r="AT99" s="147" t="s">
        <v>146</v>
      </c>
      <c r="AU99" s="147" t="s">
        <v>81</v>
      </c>
      <c r="AV99" s="12" t="s">
        <v>81</v>
      </c>
      <c r="AW99" s="12" t="s">
        <v>32</v>
      </c>
      <c r="AX99" s="12" t="s">
        <v>79</v>
      </c>
      <c r="AY99" s="147" t="s">
        <v>119</v>
      </c>
    </row>
    <row r="100" spans="2:65" s="1" customFormat="1" ht="24.15" customHeight="1">
      <c r="B100" s="31"/>
      <c r="C100" s="163" t="s">
        <v>237</v>
      </c>
      <c r="D100" s="163" t="s">
        <v>238</v>
      </c>
      <c r="E100" s="164" t="s">
        <v>239</v>
      </c>
      <c r="F100" s="165" t="s">
        <v>240</v>
      </c>
      <c r="G100" s="166" t="s">
        <v>176</v>
      </c>
      <c r="H100" s="167">
        <v>40</v>
      </c>
      <c r="I100" s="168"/>
      <c r="J100" s="169">
        <f>ROUND(I100*H100,2)</f>
        <v>0</v>
      </c>
      <c r="K100" s="165" t="s">
        <v>19</v>
      </c>
      <c r="L100" s="170"/>
      <c r="M100" s="171" t="s">
        <v>19</v>
      </c>
      <c r="N100" s="172" t="s">
        <v>42</v>
      </c>
      <c r="P100" s="133">
        <f>O100*H100</f>
        <v>0</v>
      </c>
      <c r="Q100" s="133">
        <v>0</v>
      </c>
      <c r="R100" s="133">
        <f>Q100*H100</f>
        <v>0</v>
      </c>
      <c r="S100" s="133">
        <v>0</v>
      </c>
      <c r="T100" s="134">
        <f>S100*H100</f>
        <v>0</v>
      </c>
      <c r="AR100" s="135" t="s">
        <v>241</v>
      </c>
      <c r="AT100" s="135" t="s">
        <v>238</v>
      </c>
      <c r="AU100" s="135" t="s">
        <v>81</v>
      </c>
      <c r="AY100" s="16" t="s">
        <v>119</v>
      </c>
      <c r="BE100" s="136">
        <f>IF(N100="základní",J100,0)</f>
        <v>0</v>
      </c>
      <c r="BF100" s="136">
        <f>IF(N100="snížená",J100,0)</f>
        <v>0</v>
      </c>
      <c r="BG100" s="136">
        <f>IF(N100="zákl. přenesená",J100,0)</f>
        <v>0</v>
      </c>
      <c r="BH100" s="136">
        <f>IF(N100="sníž. přenesená",J100,0)</f>
        <v>0</v>
      </c>
      <c r="BI100" s="136">
        <f>IF(N100="nulová",J100,0)</f>
        <v>0</v>
      </c>
      <c r="BJ100" s="16" t="s">
        <v>79</v>
      </c>
      <c r="BK100" s="136">
        <f>ROUND(I100*H100,2)</f>
        <v>0</v>
      </c>
      <c r="BL100" s="16" t="s">
        <v>130</v>
      </c>
      <c r="BM100" s="135" t="s">
        <v>242</v>
      </c>
    </row>
    <row r="101" spans="2:65" s="1" customFormat="1" ht="10.199999999999999">
      <c r="B101" s="31"/>
      <c r="D101" s="137" t="s">
        <v>127</v>
      </c>
      <c r="F101" s="138" t="s">
        <v>240</v>
      </c>
      <c r="I101" s="139"/>
      <c r="L101" s="31"/>
      <c r="M101" s="140"/>
      <c r="T101" s="52"/>
      <c r="AT101" s="16" t="s">
        <v>127</v>
      </c>
      <c r="AU101" s="16" t="s">
        <v>81</v>
      </c>
    </row>
    <row r="102" spans="2:65" s="1" customFormat="1" ht="16.5" customHeight="1">
      <c r="B102" s="31"/>
      <c r="C102" s="124" t="s">
        <v>125</v>
      </c>
      <c r="D102" s="124" t="s">
        <v>121</v>
      </c>
      <c r="E102" s="125" t="s">
        <v>243</v>
      </c>
      <c r="F102" s="126" t="s">
        <v>244</v>
      </c>
      <c r="G102" s="127" t="s">
        <v>176</v>
      </c>
      <c r="H102" s="128">
        <v>20</v>
      </c>
      <c r="I102" s="129"/>
      <c r="J102" s="130">
        <f>ROUND(I102*H102,2)</f>
        <v>0</v>
      </c>
      <c r="K102" s="126" t="s">
        <v>140</v>
      </c>
      <c r="L102" s="31"/>
      <c r="M102" s="131" t="s">
        <v>19</v>
      </c>
      <c r="N102" s="132" t="s">
        <v>42</v>
      </c>
      <c r="P102" s="133">
        <f>O102*H102</f>
        <v>0</v>
      </c>
      <c r="Q102" s="133">
        <v>0</v>
      </c>
      <c r="R102" s="133">
        <f>Q102*H102</f>
        <v>0</v>
      </c>
      <c r="S102" s="133">
        <v>0</v>
      </c>
      <c r="T102" s="134">
        <f>S102*H102</f>
        <v>0</v>
      </c>
      <c r="AR102" s="135" t="s">
        <v>130</v>
      </c>
      <c r="AT102" s="135" t="s">
        <v>121</v>
      </c>
      <c r="AU102" s="135" t="s">
        <v>81</v>
      </c>
      <c r="AY102" s="16" t="s">
        <v>119</v>
      </c>
      <c r="BE102" s="136">
        <f>IF(N102="základní",J102,0)</f>
        <v>0</v>
      </c>
      <c r="BF102" s="136">
        <f>IF(N102="snížená",J102,0)</f>
        <v>0</v>
      </c>
      <c r="BG102" s="136">
        <f>IF(N102="zákl. přenesená",J102,0)</f>
        <v>0</v>
      </c>
      <c r="BH102" s="136">
        <f>IF(N102="sníž. přenesená",J102,0)</f>
        <v>0</v>
      </c>
      <c r="BI102" s="136">
        <f>IF(N102="nulová",J102,0)</f>
        <v>0</v>
      </c>
      <c r="BJ102" s="16" t="s">
        <v>79</v>
      </c>
      <c r="BK102" s="136">
        <f>ROUND(I102*H102,2)</f>
        <v>0</v>
      </c>
      <c r="BL102" s="16" t="s">
        <v>130</v>
      </c>
      <c r="BM102" s="135" t="s">
        <v>245</v>
      </c>
    </row>
    <row r="103" spans="2:65" s="1" customFormat="1" ht="10.199999999999999">
      <c r="B103" s="31"/>
      <c r="D103" s="137" t="s">
        <v>127</v>
      </c>
      <c r="F103" s="138" t="s">
        <v>246</v>
      </c>
      <c r="I103" s="139"/>
      <c r="L103" s="31"/>
      <c r="M103" s="140"/>
      <c r="T103" s="52"/>
      <c r="AT103" s="16" t="s">
        <v>127</v>
      </c>
      <c r="AU103" s="16" t="s">
        <v>81</v>
      </c>
    </row>
    <row r="104" spans="2:65" s="1" customFormat="1" ht="10.199999999999999">
      <c r="B104" s="31"/>
      <c r="D104" s="144" t="s">
        <v>143</v>
      </c>
      <c r="F104" s="145" t="s">
        <v>247</v>
      </c>
      <c r="I104" s="139"/>
      <c r="L104" s="31"/>
      <c r="M104" s="140"/>
      <c r="T104" s="52"/>
      <c r="AT104" s="16" t="s">
        <v>143</v>
      </c>
      <c r="AU104" s="16" t="s">
        <v>81</v>
      </c>
    </row>
    <row r="105" spans="2:65" s="1" customFormat="1" ht="28.8">
      <c r="B105" s="31"/>
      <c r="D105" s="137" t="s">
        <v>128</v>
      </c>
      <c r="F105" s="141" t="s">
        <v>248</v>
      </c>
      <c r="I105" s="139"/>
      <c r="L105" s="31"/>
      <c r="M105" s="140"/>
      <c r="T105" s="52"/>
      <c r="AT105" s="16" t="s">
        <v>128</v>
      </c>
      <c r="AU105" s="16" t="s">
        <v>81</v>
      </c>
    </row>
    <row r="106" spans="2:65" s="12" customFormat="1" ht="10.199999999999999">
      <c r="B106" s="146"/>
      <c r="D106" s="137" t="s">
        <v>146</v>
      </c>
      <c r="E106" s="147" t="s">
        <v>19</v>
      </c>
      <c r="F106" s="148" t="s">
        <v>249</v>
      </c>
      <c r="H106" s="149">
        <v>20</v>
      </c>
      <c r="I106" s="150"/>
      <c r="L106" s="146"/>
      <c r="M106" s="151"/>
      <c r="T106" s="152"/>
      <c r="AT106" s="147" t="s">
        <v>146</v>
      </c>
      <c r="AU106" s="147" t="s">
        <v>81</v>
      </c>
      <c r="AV106" s="12" t="s">
        <v>81</v>
      </c>
      <c r="AW106" s="12" t="s">
        <v>32</v>
      </c>
      <c r="AX106" s="12" t="s">
        <v>79</v>
      </c>
      <c r="AY106" s="147" t="s">
        <v>119</v>
      </c>
    </row>
    <row r="107" spans="2:65" s="1" customFormat="1" ht="33" customHeight="1">
      <c r="B107" s="31"/>
      <c r="C107" s="163" t="s">
        <v>173</v>
      </c>
      <c r="D107" s="163" t="s">
        <v>238</v>
      </c>
      <c r="E107" s="164" t="s">
        <v>250</v>
      </c>
      <c r="F107" s="165" t="s">
        <v>251</v>
      </c>
      <c r="G107" s="166" t="s">
        <v>176</v>
      </c>
      <c r="H107" s="167">
        <v>20</v>
      </c>
      <c r="I107" s="168"/>
      <c r="J107" s="169">
        <f>ROUND(I107*H107,2)</f>
        <v>0</v>
      </c>
      <c r="K107" s="165" t="s">
        <v>19</v>
      </c>
      <c r="L107" s="170"/>
      <c r="M107" s="171" t="s">
        <v>19</v>
      </c>
      <c r="N107" s="172" t="s">
        <v>42</v>
      </c>
      <c r="P107" s="133">
        <f>O107*H107</f>
        <v>0</v>
      </c>
      <c r="Q107" s="133">
        <v>0</v>
      </c>
      <c r="R107" s="133">
        <f>Q107*H107</f>
        <v>0</v>
      </c>
      <c r="S107" s="133">
        <v>0</v>
      </c>
      <c r="T107" s="134">
        <f>S107*H107</f>
        <v>0</v>
      </c>
      <c r="AR107" s="135" t="s">
        <v>241</v>
      </c>
      <c r="AT107" s="135" t="s">
        <v>238</v>
      </c>
      <c r="AU107" s="135" t="s">
        <v>81</v>
      </c>
      <c r="AY107" s="16" t="s">
        <v>119</v>
      </c>
      <c r="BE107" s="136">
        <f>IF(N107="základní",J107,0)</f>
        <v>0</v>
      </c>
      <c r="BF107" s="136">
        <f>IF(N107="snížená",J107,0)</f>
        <v>0</v>
      </c>
      <c r="BG107" s="136">
        <f>IF(N107="zákl. přenesená",J107,0)</f>
        <v>0</v>
      </c>
      <c r="BH107" s="136">
        <f>IF(N107="sníž. přenesená",J107,0)</f>
        <v>0</v>
      </c>
      <c r="BI107" s="136">
        <f>IF(N107="nulová",J107,0)</f>
        <v>0</v>
      </c>
      <c r="BJ107" s="16" t="s">
        <v>79</v>
      </c>
      <c r="BK107" s="136">
        <f>ROUND(I107*H107,2)</f>
        <v>0</v>
      </c>
      <c r="BL107" s="16" t="s">
        <v>130</v>
      </c>
      <c r="BM107" s="135" t="s">
        <v>252</v>
      </c>
    </row>
    <row r="108" spans="2:65" s="1" customFormat="1" ht="19.2">
      <c r="B108" s="31"/>
      <c r="D108" s="137" t="s">
        <v>127</v>
      </c>
      <c r="F108" s="138" t="s">
        <v>251</v>
      </c>
      <c r="I108" s="139"/>
      <c r="L108" s="31"/>
      <c r="M108" s="140"/>
      <c r="T108" s="52"/>
      <c r="AT108" s="16" t="s">
        <v>127</v>
      </c>
      <c r="AU108" s="16" t="s">
        <v>81</v>
      </c>
    </row>
    <row r="109" spans="2:65" s="1" customFormat="1" ht="24.15" customHeight="1">
      <c r="B109" s="31"/>
      <c r="C109" s="124" t="s">
        <v>253</v>
      </c>
      <c r="D109" s="124" t="s">
        <v>121</v>
      </c>
      <c r="E109" s="125" t="s">
        <v>254</v>
      </c>
      <c r="F109" s="126" t="s">
        <v>255</v>
      </c>
      <c r="G109" s="127" t="s">
        <v>256</v>
      </c>
      <c r="H109" s="128">
        <v>5</v>
      </c>
      <c r="I109" s="129"/>
      <c r="J109" s="130">
        <f>ROUND(I109*H109,2)</f>
        <v>0</v>
      </c>
      <c r="K109" s="126" t="s">
        <v>140</v>
      </c>
      <c r="L109" s="31"/>
      <c r="M109" s="131" t="s">
        <v>19</v>
      </c>
      <c r="N109" s="132" t="s">
        <v>42</v>
      </c>
      <c r="P109" s="133">
        <f>O109*H109</f>
        <v>0</v>
      </c>
      <c r="Q109" s="133">
        <v>5.3099999999999996E-3</v>
      </c>
      <c r="R109" s="133">
        <f>Q109*H109</f>
        <v>2.6549999999999997E-2</v>
      </c>
      <c r="S109" s="133">
        <v>0</v>
      </c>
      <c r="T109" s="134">
        <f>S109*H109</f>
        <v>0</v>
      </c>
      <c r="AR109" s="135" t="s">
        <v>130</v>
      </c>
      <c r="AT109" s="135" t="s">
        <v>121</v>
      </c>
      <c r="AU109" s="135" t="s">
        <v>81</v>
      </c>
      <c r="AY109" s="16" t="s">
        <v>119</v>
      </c>
      <c r="BE109" s="136">
        <f>IF(N109="základní",J109,0)</f>
        <v>0</v>
      </c>
      <c r="BF109" s="136">
        <f>IF(N109="snížená",J109,0)</f>
        <v>0</v>
      </c>
      <c r="BG109" s="136">
        <f>IF(N109="zákl. přenesená",J109,0)</f>
        <v>0</v>
      </c>
      <c r="BH109" s="136">
        <f>IF(N109="sníž. přenesená",J109,0)</f>
        <v>0</v>
      </c>
      <c r="BI109" s="136">
        <f>IF(N109="nulová",J109,0)</f>
        <v>0</v>
      </c>
      <c r="BJ109" s="16" t="s">
        <v>79</v>
      </c>
      <c r="BK109" s="136">
        <f>ROUND(I109*H109,2)</f>
        <v>0</v>
      </c>
      <c r="BL109" s="16" t="s">
        <v>130</v>
      </c>
      <c r="BM109" s="135" t="s">
        <v>257</v>
      </c>
    </row>
    <row r="110" spans="2:65" s="1" customFormat="1" ht="10.199999999999999">
      <c r="B110" s="31"/>
      <c r="D110" s="137" t="s">
        <v>127</v>
      </c>
      <c r="F110" s="138" t="s">
        <v>258</v>
      </c>
      <c r="I110" s="139"/>
      <c r="L110" s="31"/>
      <c r="M110" s="140"/>
      <c r="T110" s="52"/>
      <c r="AT110" s="16" t="s">
        <v>127</v>
      </c>
      <c r="AU110" s="16" t="s">
        <v>81</v>
      </c>
    </row>
    <row r="111" spans="2:65" s="1" customFormat="1" ht="10.199999999999999">
      <c r="B111" s="31"/>
      <c r="D111" s="144" t="s">
        <v>143</v>
      </c>
      <c r="F111" s="145" t="s">
        <v>259</v>
      </c>
      <c r="I111" s="139"/>
      <c r="L111" s="31"/>
      <c r="M111" s="140"/>
      <c r="T111" s="52"/>
      <c r="AT111" s="16" t="s">
        <v>143</v>
      </c>
      <c r="AU111" s="16" t="s">
        <v>81</v>
      </c>
    </row>
    <row r="112" spans="2:65" s="1" customFormat="1" ht="28.8">
      <c r="B112" s="31"/>
      <c r="D112" s="137" t="s">
        <v>128</v>
      </c>
      <c r="F112" s="141" t="s">
        <v>260</v>
      </c>
      <c r="I112" s="139"/>
      <c r="L112" s="31"/>
      <c r="M112" s="140"/>
      <c r="T112" s="52"/>
      <c r="AT112" s="16" t="s">
        <v>128</v>
      </c>
      <c r="AU112" s="16" t="s">
        <v>81</v>
      </c>
    </row>
    <row r="113" spans="2:65" s="1" customFormat="1" ht="21.75" customHeight="1">
      <c r="B113" s="31"/>
      <c r="C113" s="124" t="s">
        <v>181</v>
      </c>
      <c r="D113" s="124" t="s">
        <v>121</v>
      </c>
      <c r="E113" s="125" t="s">
        <v>261</v>
      </c>
      <c r="F113" s="126" t="s">
        <v>262</v>
      </c>
      <c r="G113" s="127" t="s">
        <v>256</v>
      </c>
      <c r="H113" s="128">
        <v>118.738</v>
      </c>
      <c r="I113" s="129"/>
      <c r="J113" s="130">
        <f>ROUND(I113*H113,2)</f>
        <v>0</v>
      </c>
      <c r="K113" s="126" t="s">
        <v>140</v>
      </c>
      <c r="L113" s="31"/>
      <c r="M113" s="131" t="s">
        <v>19</v>
      </c>
      <c r="N113" s="132" t="s">
        <v>42</v>
      </c>
      <c r="P113" s="133">
        <f>O113*H113</f>
        <v>0</v>
      </c>
      <c r="Q113" s="133">
        <v>0</v>
      </c>
      <c r="R113" s="133">
        <f>Q113*H113</f>
        <v>0</v>
      </c>
      <c r="S113" s="133">
        <v>0</v>
      </c>
      <c r="T113" s="134">
        <f>S113*H113</f>
        <v>0</v>
      </c>
      <c r="AR113" s="135" t="s">
        <v>130</v>
      </c>
      <c r="AT113" s="135" t="s">
        <v>121</v>
      </c>
      <c r="AU113" s="135" t="s">
        <v>81</v>
      </c>
      <c r="AY113" s="16" t="s">
        <v>119</v>
      </c>
      <c r="BE113" s="136">
        <f>IF(N113="základní",J113,0)</f>
        <v>0</v>
      </c>
      <c r="BF113" s="136">
        <f>IF(N113="snížená",J113,0)</f>
        <v>0</v>
      </c>
      <c r="BG113" s="136">
        <f>IF(N113="zákl. přenesená",J113,0)</f>
        <v>0</v>
      </c>
      <c r="BH113" s="136">
        <f>IF(N113="sníž. přenesená",J113,0)</f>
        <v>0</v>
      </c>
      <c r="BI113" s="136">
        <f>IF(N113="nulová",J113,0)</f>
        <v>0</v>
      </c>
      <c r="BJ113" s="16" t="s">
        <v>79</v>
      </c>
      <c r="BK113" s="136">
        <f>ROUND(I113*H113,2)</f>
        <v>0</v>
      </c>
      <c r="BL113" s="16" t="s">
        <v>130</v>
      </c>
      <c r="BM113" s="135" t="s">
        <v>263</v>
      </c>
    </row>
    <row r="114" spans="2:65" s="1" customFormat="1" ht="10.199999999999999">
      <c r="B114" s="31"/>
      <c r="D114" s="137" t="s">
        <v>127</v>
      </c>
      <c r="F114" s="138" t="s">
        <v>264</v>
      </c>
      <c r="I114" s="139"/>
      <c r="L114" s="31"/>
      <c r="M114" s="140"/>
      <c r="T114" s="52"/>
      <c r="AT114" s="16" t="s">
        <v>127</v>
      </c>
      <c r="AU114" s="16" t="s">
        <v>81</v>
      </c>
    </row>
    <row r="115" spans="2:65" s="1" customFormat="1" ht="10.199999999999999">
      <c r="B115" s="31"/>
      <c r="D115" s="144" t="s">
        <v>143</v>
      </c>
      <c r="F115" s="145" t="s">
        <v>265</v>
      </c>
      <c r="I115" s="139"/>
      <c r="L115" s="31"/>
      <c r="M115" s="140"/>
      <c r="T115" s="52"/>
      <c r="AT115" s="16" t="s">
        <v>143</v>
      </c>
      <c r="AU115" s="16" t="s">
        <v>81</v>
      </c>
    </row>
    <row r="116" spans="2:65" s="12" customFormat="1" ht="10.199999999999999">
      <c r="B116" s="146"/>
      <c r="D116" s="137" t="s">
        <v>146</v>
      </c>
      <c r="E116" s="147" t="s">
        <v>19</v>
      </c>
      <c r="F116" s="148" t="s">
        <v>266</v>
      </c>
      <c r="H116" s="149">
        <v>12</v>
      </c>
      <c r="I116" s="150"/>
      <c r="L116" s="146"/>
      <c r="M116" s="151"/>
      <c r="T116" s="152"/>
      <c r="AT116" s="147" t="s">
        <v>146</v>
      </c>
      <c r="AU116" s="147" t="s">
        <v>81</v>
      </c>
      <c r="AV116" s="12" t="s">
        <v>81</v>
      </c>
      <c r="AW116" s="12" t="s">
        <v>32</v>
      </c>
      <c r="AX116" s="12" t="s">
        <v>71</v>
      </c>
      <c r="AY116" s="147" t="s">
        <v>119</v>
      </c>
    </row>
    <row r="117" spans="2:65" s="12" customFormat="1" ht="10.199999999999999">
      <c r="B117" s="146"/>
      <c r="D117" s="137" t="s">
        <v>146</v>
      </c>
      <c r="E117" s="147" t="s">
        <v>19</v>
      </c>
      <c r="F117" s="148" t="s">
        <v>267</v>
      </c>
      <c r="H117" s="149">
        <v>12.04</v>
      </c>
      <c r="I117" s="150"/>
      <c r="L117" s="146"/>
      <c r="M117" s="151"/>
      <c r="T117" s="152"/>
      <c r="AT117" s="147" t="s">
        <v>146</v>
      </c>
      <c r="AU117" s="147" t="s">
        <v>81</v>
      </c>
      <c r="AV117" s="12" t="s">
        <v>81</v>
      </c>
      <c r="AW117" s="12" t="s">
        <v>32</v>
      </c>
      <c r="AX117" s="12" t="s">
        <v>71</v>
      </c>
      <c r="AY117" s="147" t="s">
        <v>119</v>
      </c>
    </row>
    <row r="118" spans="2:65" s="12" customFormat="1" ht="10.199999999999999">
      <c r="B118" s="146"/>
      <c r="D118" s="137" t="s">
        <v>146</v>
      </c>
      <c r="E118" s="147" t="s">
        <v>19</v>
      </c>
      <c r="F118" s="148" t="s">
        <v>268</v>
      </c>
      <c r="H118" s="149">
        <v>12.036</v>
      </c>
      <c r="I118" s="150"/>
      <c r="L118" s="146"/>
      <c r="M118" s="151"/>
      <c r="T118" s="152"/>
      <c r="AT118" s="147" t="s">
        <v>146</v>
      </c>
      <c r="AU118" s="147" t="s">
        <v>81</v>
      </c>
      <c r="AV118" s="12" t="s">
        <v>81</v>
      </c>
      <c r="AW118" s="12" t="s">
        <v>32</v>
      </c>
      <c r="AX118" s="12" t="s">
        <v>71</v>
      </c>
      <c r="AY118" s="147" t="s">
        <v>119</v>
      </c>
    </row>
    <row r="119" spans="2:65" s="12" customFormat="1" ht="10.199999999999999">
      <c r="B119" s="146"/>
      <c r="D119" s="137" t="s">
        <v>146</v>
      </c>
      <c r="E119" s="147" t="s">
        <v>19</v>
      </c>
      <c r="F119" s="148" t="s">
        <v>269</v>
      </c>
      <c r="H119" s="149">
        <v>12.007999999999999</v>
      </c>
      <c r="I119" s="150"/>
      <c r="L119" s="146"/>
      <c r="M119" s="151"/>
      <c r="T119" s="152"/>
      <c r="AT119" s="147" t="s">
        <v>146</v>
      </c>
      <c r="AU119" s="147" t="s">
        <v>81</v>
      </c>
      <c r="AV119" s="12" t="s">
        <v>81</v>
      </c>
      <c r="AW119" s="12" t="s">
        <v>32</v>
      </c>
      <c r="AX119" s="12" t="s">
        <v>71</v>
      </c>
      <c r="AY119" s="147" t="s">
        <v>119</v>
      </c>
    </row>
    <row r="120" spans="2:65" s="12" customFormat="1" ht="10.199999999999999">
      <c r="B120" s="146"/>
      <c r="D120" s="137" t="s">
        <v>146</v>
      </c>
      <c r="E120" s="147" t="s">
        <v>19</v>
      </c>
      <c r="F120" s="148" t="s">
        <v>270</v>
      </c>
      <c r="H120" s="149">
        <v>11.9</v>
      </c>
      <c r="I120" s="150"/>
      <c r="L120" s="146"/>
      <c r="M120" s="151"/>
      <c r="T120" s="152"/>
      <c r="AT120" s="147" t="s">
        <v>146</v>
      </c>
      <c r="AU120" s="147" t="s">
        <v>81</v>
      </c>
      <c r="AV120" s="12" t="s">
        <v>81</v>
      </c>
      <c r="AW120" s="12" t="s">
        <v>32</v>
      </c>
      <c r="AX120" s="12" t="s">
        <v>71</v>
      </c>
      <c r="AY120" s="147" t="s">
        <v>119</v>
      </c>
    </row>
    <row r="121" spans="2:65" s="12" customFormat="1" ht="10.199999999999999">
      <c r="B121" s="146"/>
      <c r="D121" s="137" t="s">
        <v>146</v>
      </c>
      <c r="E121" s="147" t="s">
        <v>19</v>
      </c>
      <c r="F121" s="148" t="s">
        <v>271</v>
      </c>
      <c r="H121" s="149">
        <v>12.016</v>
      </c>
      <c r="I121" s="150"/>
      <c r="L121" s="146"/>
      <c r="M121" s="151"/>
      <c r="T121" s="152"/>
      <c r="AT121" s="147" t="s">
        <v>146</v>
      </c>
      <c r="AU121" s="147" t="s">
        <v>81</v>
      </c>
      <c r="AV121" s="12" t="s">
        <v>81</v>
      </c>
      <c r="AW121" s="12" t="s">
        <v>32</v>
      </c>
      <c r="AX121" s="12" t="s">
        <v>71</v>
      </c>
      <c r="AY121" s="147" t="s">
        <v>119</v>
      </c>
    </row>
    <row r="122" spans="2:65" s="12" customFormat="1" ht="10.199999999999999">
      <c r="B122" s="146"/>
      <c r="D122" s="137" t="s">
        <v>146</v>
      </c>
      <c r="E122" s="147" t="s">
        <v>19</v>
      </c>
      <c r="F122" s="148" t="s">
        <v>272</v>
      </c>
      <c r="H122" s="149">
        <v>12.04</v>
      </c>
      <c r="I122" s="150"/>
      <c r="L122" s="146"/>
      <c r="M122" s="151"/>
      <c r="T122" s="152"/>
      <c r="AT122" s="147" t="s">
        <v>146</v>
      </c>
      <c r="AU122" s="147" t="s">
        <v>81</v>
      </c>
      <c r="AV122" s="12" t="s">
        <v>81</v>
      </c>
      <c r="AW122" s="12" t="s">
        <v>32</v>
      </c>
      <c r="AX122" s="12" t="s">
        <v>71</v>
      </c>
      <c r="AY122" s="147" t="s">
        <v>119</v>
      </c>
    </row>
    <row r="123" spans="2:65" s="12" customFormat="1" ht="10.199999999999999">
      <c r="B123" s="146"/>
      <c r="D123" s="137" t="s">
        <v>146</v>
      </c>
      <c r="E123" s="147" t="s">
        <v>19</v>
      </c>
      <c r="F123" s="148" t="s">
        <v>273</v>
      </c>
      <c r="H123" s="149">
        <v>12.036</v>
      </c>
      <c r="I123" s="150"/>
      <c r="L123" s="146"/>
      <c r="M123" s="151"/>
      <c r="T123" s="152"/>
      <c r="AT123" s="147" t="s">
        <v>146</v>
      </c>
      <c r="AU123" s="147" t="s">
        <v>81</v>
      </c>
      <c r="AV123" s="12" t="s">
        <v>81</v>
      </c>
      <c r="AW123" s="12" t="s">
        <v>32</v>
      </c>
      <c r="AX123" s="12" t="s">
        <v>71</v>
      </c>
      <c r="AY123" s="147" t="s">
        <v>119</v>
      </c>
    </row>
    <row r="124" spans="2:65" s="12" customFormat="1" ht="10.199999999999999">
      <c r="B124" s="146"/>
      <c r="D124" s="137" t="s">
        <v>146</v>
      </c>
      <c r="E124" s="147" t="s">
        <v>19</v>
      </c>
      <c r="F124" s="148" t="s">
        <v>274</v>
      </c>
      <c r="H124" s="149">
        <v>12.007999999999999</v>
      </c>
      <c r="I124" s="150"/>
      <c r="L124" s="146"/>
      <c r="M124" s="151"/>
      <c r="T124" s="152"/>
      <c r="AT124" s="147" t="s">
        <v>146</v>
      </c>
      <c r="AU124" s="147" t="s">
        <v>81</v>
      </c>
      <c r="AV124" s="12" t="s">
        <v>81</v>
      </c>
      <c r="AW124" s="12" t="s">
        <v>32</v>
      </c>
      <c r="AX124" s="12" t="s">
        <v>71</v>
      </c>
      <c r="AY124" s="147" t="s">
        <v>119</v>
      </c>
    </row>
    <row r="125" spans="2:65" s="12" customFormat="1" ht="10.199999999999999">
      <c r="B125" s="146"/>
      <c r="D125" s="137" t="s">
        <v>146</v>
      </c>
      <c r="E125" s="147" t="s">
        <v>19</v>
      </c>
      <c r="F125" s="148" t="s">
        <v>275</v>
      </c>
      <c r="H125" s="149">
        <v>10.654</v>
      </c>
      <c r="I125" s="150"/>
      <c r="L125" s="146"/>
      <c r="M125" s="151"/>
      <c r="T125" s="152"/>
      <c r="AT125" s="147" t="s">
        <v>146</v>
      </c>
      <c r="AU125" s="147" t="s">
        <v>81</v>
      </c>
      <c r="AV125" s="12" t="s">
        <v>81</v>
      </c>
      <c r="AW125" s="12" t="s">
        <v>32</v>
      </c>
      <c r="AX125" s="12" t="s">
        <v>71</v>
      </c>
      <c r="AY125" s="147" t="s">
        <v>119</v>
      </c>
    </row>
    <row r="126" spans="2:65" s="13" customFormat="1" ht="10.199999999999999">
      <c r="B126" s="153"/>
      <c r="D126" s="137" t="s">
        <v>146</v>
      </c>
      <c r="E126" s="154" t="s">
        <v>19</v>
      </c>
      <c r="F126" s="155" t="s">
        <v>188</v>
      </c>
      <c r="H126" s="156">
        <v>118.738</v>
      </c>
      <c r="I126" s="157"/>
      <c r="L126" s="153"/>
      <c r="M126" s="158"/>
      <c r="T126" s="159"/>
      <c r="AT126" s="154" t="s">
        <v>146</v>
      </c>
      <c r="AU126" s="154" t="s">
        <v>81</v>
      </c>
      <c r="AV126" s="13" t="s">
        <v>125</v>
      </c>
      <c r="AW126" s="13" t="s">
        <v>32</v>
      </c>
      <c r="AX126" s="13" t="s">
        <v>79</v>
      </c>
      <c r="AY126" s="154" t="s">
        <v>119</v>
      </c>
    </row>
    <row r="127" spans="2:65" s="1" customFormat="1" ht="16.5" customHeight="1">
      <c r="B127" s="31"/>
      <c r="C127" s="163" t="s">
        <v>150</v>
      </c>
      <c r="D127" s="163" t="s">
        <v>238</v>
      </c>
      <c r="E127" s="164" t="s">
        <v>276</v>
      </c>
      <c r="F127" s="165" t="s">
        <v>277</v>
      </c>
      <c r="G127" s="166" t="s">
        <v>256</v>
      </c>
      <c r="H127" s="167">
        <v>142.48599999999999</v>
      </c>
      <c r="I127" s="168"/>
      <c r="J127" s="169">
        <f>ROUND(I127*H127,2)</f>
        <v>0</v>
      </c>
      <c r="K127" s="165" t="s">
        <v>140</v>
      </c>
      <c r="L127" s="170"/>
      <c r="M127" s="171" t="s">
        <v>19</v>
      </c>
      <c r="N127" s="172" t="s">
        <v>42</v>
      </c>
      <c r="P127" s="133">
        <f>O127*H127</f>
        <v>0</v>
      </c>
      <c r="Q127" s="133">
        <v>1.367E-2</v>
      </c>
      <c r="R127" s="133">
        <f>Q127*H127</f>
        <v>1.9477836199999998</v>
      </c>
      <c r="S127" s="133">
        <v>0</v>
      </c>
      <c r="T127" s="134">
        <f>S127*H127</f>
        <v>0</v>
      </c>
      <c r="AR127" s="135" t="s">
        <v>241</v>
      </c>
      <c r="AT127" s="135" t="s">
        <v>238</v>
      </c>
      <c r="AU127" s="135" t="s">
        <v>81</v>
      </c>
      <c r="AY127" s="16" t="s">
        <v>119</v>
      </c>
      <c r="BE127" s="136">
        <f>IF(N127="základní",J127,0)</f>
        <v>0</v>
      </c>
      <c r="BF127" s="136">
        <f>IF(N127="snížená",J127,0)</f>
        <v>0</v>
      </c>
      <c r="BG127" s="136">
        <f>IF(N127="zákl. přenesená",J127,0)</f>
        <v>0</v>
      </c>
      <c r="BH127" s="136">
        <f>IF(N127="sníž. přenesená",J127,0)</f>
        <v>0</v>
      </c>
      <c r="BI127" s="136">
        <f>IF(N127="nulová",J127,0)</f>
        <v>0</v>
      </c>
      <c r="BJ127" s="16" t="s">
        <v>79</v>
      </c>
      <c r="BK127" s="136">
        <f>ROUND(I127*H127,2)</f>
        <v>0</v>
      </c>
      <c r="BL127" s="16" t="s">
        <v>130</v>
      </c>
      <c r="BM127" s="135" t="s">
        <v>278</v>
      </c>
    </row>
    <row r="128" spans="2:65" s="1" customFormat="1" ht="10.199999999999999">
      <c r="B128" s="31"/>
      <c r="D128" s="137" t="s">
        <v>127</v>
      </c>
      <c r="F128" s="138" t="s">
        <v>277</v>
      </c>
      <c r="I128" s="139"/>
      <c r="L128" s="31"/>
      <c r="M128" s="140"/>
      <c r="T128" s="52"/>
      <c r="AT128" s="16" t="s">
        <v>127</v>
      </c>
      <c r="AU128" s="16" t="s">
        <v>81</v>
      </c>
    </row>
    <row r="129" spans="2:65" s="12" customFormat="1" ht="10.199999999999999">
      <c r="B129" s="146"/>
      <c r="D129" s="137" t="s">
        <v>146</v>
      </c>
      <c r="F129" s="148" t="s">
        <v>279</v>
      </c>
      <c r="H129" s="149">
        <v>142.48599999999999</v>
      </c>
      <c r="I129" s="150"/>
      <c r="L129" s="146"/>
      <c r="M129" s="151"/>
      <c r="T129" s="152"/>
      <c r="AT129" s="147" t="s">
        <v>146</v>
      </c>
      <c r="AU129" s="147" t="s">
        <v>81</v>
      </c>
      <c r="AV129" s="12" t="s">
        <v>81</v>
      </c>
      <c r="AW129" s="12" t="s">
        <v>4</v>
      </c>
      <c r="AX129" s="12" t="s">
        <v>79</v>
      </c>
      <c r="AY129" s="147" t="s">
        <v>119</v>
      </c>
    </row>
    <row r="130" spans="2:65" s="1" customFormat="1" ht="21.75" customHeight="1">
      <c r="B130" s="31"/>
      <c r="C130" s="124" t="s">
        <v>135</v>
      </c>
      <c r="D130" s="124" t="s">
        <v>121</v>
      </c>
      <c r="E130" s="125" t="s">
        <v>280</v>
      </c>
      <c r="F130" s="126" t="s">
        <v>281</v>
      </c>
      <c r="G130" s="127" t="s">
        <v>256</v>
      </c>
      <c r="H130" s="128">
        <v>120.345</v>
      </c>
      <c r="I130" s="129"/>
      <c r="J130" s="130">
        <f>ROUND(I130*H130,2)</f>
        <v>0</v>
      </c>
      <c r="K130" s="126" t="s">
        <v>140</v>
      </c>
      <c r="L130" s="31"/>
      <c r="M130" s="131" t="s">
        <v>19</v>
      </c>
      <c r="N130" s="132" t="s">
        <v>42</v>
      </c>
      <c r="P130" s="133">
        <f>O130*H130</f>
        <v>0</v>
      </c>
      <c r="Q130" s="133">
        <v>0</v>
      </c>
      <c r="R130" s="133">
        <f>Q130*H130</f>
        <v>0</v>
      </c>
      <c r="S130" s="133">
        <v>0</v>
      </c>
      <c r="T130" s="134">
        <f>S130*H130</f>
        <v>0</v>
      </c>
      <c r="AR130" s="135" t="s">
        <v>130</v>
      </c>
      <c r="AT130" s="135" t="s">
        <v>121</v>
      </c>
      <c r="AU130" s="135" t="s">
        <v>81</v>
      </c>
      <c r="AY130" s="16" t="s">
        <v>119</v>
      </c>
      <c r="BE130" s="136">
        <f>IF(N130="základní",J130,0)</f>
        <v>0</v>
      </c>
      <c r="BF130" s="136">
        <f>IF(N130="snížená",J130,0)</f>
        <v>0</v>
      </c>
      <c r="BG130" s="136">
        <f>IF(N130="zákl. přenesená",J130,0)</f>
        <v>0</v>
      </c>
      <c r="BH130" s="136">
        <f>IF(N130="sníž. přenesená",J130,0)</f>
        <v>0</v>
      </c>
      <c r="BI130" s="136">
        <f>IF(N130="nulová",J130,0)</f>
        <v>0</v>
      </c>
      <c r="BJ130" s="16" t="s">
        <v>79</v>
      </c>
      <c r="BK130" s="136">
        <f>ROUND(I130*H130,2)</f>
        <v>0</v>
      </c>
      <c r="BL130" s="16" t="s">
        <v>130</v>
      </c>
      <c r="BM130" s="135" t="s">
        <v>282</v>
      </c>
    </row>
    <row r="131" spans="2:65" s="1" customFormat="1" ht="10.199999999999999">
      <c r="B131" s="31"/>
      <c r="D131" s="137" t="s">
        <v>127</v>
      </c>
      <c r="F131" s="138" t="s">
        <v>283</v>
      </c>
      <c r="I131" s="139"/>
      <c r="L131" s="31"/>
      <c r="M131" s="140"/>
      <c r="T131" s="52"/>
      <c r="AT131" s="16" t="s">
        <v>127</v>
      </c>
      <c r="AU131" s="16" t="s">
        <v>81</v>
      </c>
    </row>
    <row r="132" spans="2:65" s="1" customFormat="1" ht="10.199999999999999">
      <c r="B132" s="31"/>
      <c r="D132" s="144" t="s">
        <v>143</v>
      </c>
      <c r="F132" s="145" t="s">
        <v>284</v>
      </c>
      <c r="I132" s="139"/>
      <c r="L132" s="31"/>
      <c r="M132" s="140"/>
      <c r="T132" s="52"/>
      <c r="AT132" s="16" t="s">
        <v>143</v>
      </c>
      <c r="AU132" s="16" t="s">
        <v>81</v>
      </c>
    </row>
    <row r="133" spans="2:65" s="1" customFormat="1" ht="19.2">
      <c r="B133" s="31"/>
      <c r="D133" s="137" t="s">
        <v>128</v>
      </c>
      <c r="F133" s="141" t="s">
        <v>285</v>
      </c>
      <c r="I133" s="139"/>
      <c r="L133" s="31"/>
      <c r="M133" s="140"/>
      <c r="T133" s="52"/>
      <c r="AT133" s="16" t="s">
        <v>128</v>
      </c>
      <c r="AU133" s="16" t="s">
        <v>81</v>
      </c>
    </row>
    <row r="134" spans="2:65" s="12" customFormat="1" ht="10.199999999999999">
      <c r="B134" s="146"/>
      <c r="D134" s="137" t="s">
        <v>146</v>
      </c>
      <c r="E134" s="147" t="s">
        <v>19</v>
      </c>
      <c r="F134" s="148" t="s">
        <v>286</v>
      </c>
      <c r="H134" s="149">
        <v>27.065999999999999</v>
      </c>
      <c r="I134" s="150"/>
      <c r="L134" s="146"/>
      <c r="M134" s="151"/>
      <c r="T134" s="152"/>
      <c r="AT134" s="147" t="s">
        <v>146</v>
      </c>
      <c r="AU134" s="147" t="s">
        <v>81</v>
      </c>
      <c r="AV134" s="12" t="s">
        <v>81</v>
      </c>
      <c r="AW134" s="12" t="s">
        <v>32</v>
      </c>
      <c r="AX134" s="12" t="s">
        <v>71</v>
      </c>
      <c r="AY134" s="147" t="s">
        <v>119</v>
      </c>
    </row>
    <row r="135" spans="2:65" s="12" customFormat="1" ht="10.199999999999999">
      <c r="B135" s="146"/>
      <c r="D135" s="137" t="s">
        <v>146</v>
      </c>
      <c r="E135" s="147" t="s">
        <v>19</v>
      </c>
      <c r="F135" s="148" t="s">
        <v>287</v>
      </c>
      <c r="H135" s="149">
        <v>23.98</v>
      </c>
      <c r="I135" s="150"/>
      <c r="L135" s="146"/>
      <c r="M135" s="151"/>
      <c r="T135" s="152"/>
      <c r="AT135" s="147" t="s">
        <v>146</v>
      </c>
      <c r="AU135" s="147" t="s">
        <v>81</v>
      </c>
      <c r="AV135" s="12" t="s">
        <v>81</v>
      </c>
      <c r="AW135" s="12" t="s">
        <v>32</v>
      </c>
      <c r="AX135" s="12" t="s">
        <v>71</v>
      </c>
      <c r="AY135" s="147" t="s">
        <v>119</v>
      </c>
    </row>
    <row r="136" spans="2:65" s="12" customFormat="1" ht="10.199999999999999">
      <c r="B136" s="146"/>
      <c r="D136" s="137" t="s">
        <v>146</v>
      </c>
      <c r="E136" s="147" t="s">
        <v>19</v>
      </c>
      <c r="F136" s="148" t="s">
        <v>288</v>
      </c>
      <c r="H136" s="149">
        <v>11.99</v>
      </c>
      <c r="I136" s="150"/>
      <c r="L136" s="146"/>
      <c r="M136" s="151"/>
      <c r="T136" s="152"/>
      <c r="AT136" s="147" t="s">
        <v>146</v>
      </c>
      <c r="AU136" s="147" t="s">
        <v>81</v>
      </c>
      <c r="AV136" s="12" t="s">
        <v>81</v>
      </c>
      <c r="AW136" s="12" t="s">
        <v>32</v>
      </c>
      <c r="AX136" s="12" t="s">
        <v>71</v>
      </c>
      <c r="AY136" s="147" t="s">
        <v>119</v>
      </c>
    </row>
    <row r="137" spans="2:65" s="12" customFormat="1" ht="10.199999999999999">
      <c r="B137" s="146"/>
      <c r="D137" s="137" t="s">
        <v>146</v>
      </c>
      <c r="E137" s="147" t="s">
        <v>19</v>
      </c>
      <c r="F137" s="148" t="s">
        <v>289</v>
      </c>
      <c r="H137" s="149">
        <v>9.6120000000000001</v>
      </c>
      <c r="I137" s="150"/>
      <c r="L137" s="146"/>
      <c r="M137" s="151"/>
      <c r="T137" s="152"/>
      <c r="AT137" s="147" t="s">
        <v>146</v>
      </c>
      <c r="AU137" s="147" t="s">
        <v>81</v>
      </c>
      <c r="AV137" s="12" t="s">
        <v>81</v>
      </c>
      <c r="AW137" s="12" t="s">
        <v>32</v>
      </c>
      <c r="AX137" s="12" t="s">
        <v>71</v>
      </c>
      <c r="AY137" s="147" t="s">
        <v>119</v>
      </c>
    </row>
    <row r="138" spans="2:65" s="12" customFormat="1" ht="10.199999999999999">
      <c r="B138" s="146"/>
      <c r="D138" s="137" t="s">
        <v>146</v>
      </c>
      <c r="E138" s="147" t="s">
        <v>19</v>
      </c>
      <c r="F138" s="148" t="s">
        <v>290</v>
      </c>
      <c r="H138" s="149">
        <v>11.757999999999999</v>
      </c>
      <c r="I138" s="150"/>
      <c r="L138" s="146"/>
      <c r="M138" s="151"/>
      <c r="T138" s="152"/>
      <c r="AT138" s="147" t="s">
        <v>146</v>
      </c>
      <c r="AU138" s="147" t="s">
        <v>81</v>
      </c>
      <c r="AV138" s="12" t="s">
        <v>81</v>
      </c>
      <c r="AW138" s="12" t="s">
        <v>32</v>
      </c>
      <c r="AX138" s="12" t="s">
        <v>71</v>
      </c>
      <c r="AY138" s="147" t="s">
        <v>119</v>
      </c>
    </row>
    <row r="139" spans="2:65" s="12" customFormat="1" ht="10.199999999999999">
      <c r="B139" s="146"/>
      <c r="D139" s="137" t="s">
        <v>146</v>
      </c>
      <c r="E139" s="147" t="s">
        <v>19</v>
      </c>
      <c r="F139" s="148" t="s">
        <v>291</v>
      </c>
      <c r="H139" s="149">
        <v>11.927</v>
      </c>
      <c r="I139" s="150"/>
      <c r="L139" s="146"/>
      <c r="M139" s="151"/>
      <c r="T139" s="152"/>
      <c r="AT139" s="147" t="s">
        <v>146</v>
      </c>
      <c r="AU139" s="147" t="s">
        <v>81</v>
      </c>
      <c r="AV139" s="12" t="s">
        <v>81</v>
      </c>
      <c r="AW139" s="12" t="s">
        <v>32</v>
      </c>
      <c r="AX139" s="12" t="s">
        <v>71</v>
      </c>
      <c r="AY139" s="147" t="s">
        <v>119</v>
      </c>
    </row>
    <row r="140" spans="2:65" s="12" customFormat="1" ht="10.199999999999999">
      <c r="B140" s="146"/>
      <c r="D140" s="137" t="s">
        <v>146</v>
      </c>
      <c r="E140" s="147" t="s">
        <v>19</v>
      </c>
      <c r="F140" s="148" t="s">
        <v>292</v>
      </c>
      <c r="H140" s="149">
        <v>11.984</v>
      </c>
      <c r="I140" s="150"/>
      <c r="L140" s="146"/>
      <c r="M140" s="151"/>
      <c r="T140" s="152"/>
      <c r="AT140" s="147" t="s">
        <v>146</v>
      </c>
      <c r="AU140" s="147" t="s">
        <v>81</v>
      </c>
      <c r="AV140" s="12" t="s">
        <v>81</v>
      </c>
      <c r="AW140" s="12" t="s">
        <v>32</v>
      </c>
      <c r="AX140" s="12" t="s">
        <v>71</v>
      </c>
      <c r="AY140" s="147" t="s">
        <v>119</v>
      </c>
    </row>
    <row r="141" spans="2:65" s="12" customFormat="1" ht="10.199999999999999">
      <c r="B141" s="146"/>
      <c r="D141" s="137" t="s">
        <v>146</v>
      </c>
      <c r="E141" s="147" t="s">
        <v>19</v>
      </c>
      <c r="F141" s="148" t="s">
        <v>293</v>
      </c>
      <c r="H141" s="149">
        <v>12.028</v>
      </c>
      <c r="I141" s="150"/>
      <c r="L141" s="146"/>
      <c r="M141" s="151"/>
      <c r="T141" s="152"/>
      <c r="AT141" s="147" t="s">
        <v>146</v>
      </c>
      <c r="AU141" s="147" t="s">
        <v>81</v>
      </c>
      <c r="AV141" s="12" t="s">
        <v>81</v>
      </c>
      <c r="AW141" s="12" t="s">
        <v>32</v>
      </c>
      <c r="AX141" s="12" t="s">
        <v>71</v>
      </c>
      <c r="AY141" s="147" t="s">
        <v>119</v>
      </c>
    </row>
    <row r="142" spans="2:65" s="13" customFormat="1" ht="10.199999999999999">
      <c r="B142" s="153"/>
      <c r="D142" s="137" t="s">
        <v>146</v>
      </c>
      <c r="E142" s="154" t="s">
        <v>19</v>
      </c>
      <c r="F142" s="155" t="s">
        <v>188</v>
      </c>
      <c r="H142" s="156">
        <v>120.345</v>
      </c>
      <c r="I142" s="157"/>
      <c r="L142" s="153"/>
      <c r="M142" s="158"/>
      <c r="T142" s="159"/>
      <c r="AT142" s="154" t="s">
        <v>146</v>
      </c>
      <c r="AU142" s="154" t="s">
        <v>81</v>
      </c>
      <c r="AV142" s="13" t="s">
        <v>125</v>
      </c>
      <c r="AW142" s="13" t="s">
        <v>32</v>
      </c>
      <c r="AX142" s="13" t="s">
        <v>79</v>
      </c>
      <c r="AY142" s="154" t="s">
        <v>119</v>
      </c>
    </row>
    <row r="143" spans="2:65" s="1" customFormat="1" ht="16.5" customHeight="1">
      <c r="B143" s="31"/>
      <c r="C143" s="163" t="s">
        <v>163</v>
      </c>
      <c r="D143" s="163" t="s">
        <v>238</v>
      </c>
      <c r="E143" s="164" t="s">
        <v>294</v>
      </c>
      <c r="F143" s="165" t="s">
        <v>295</v>
      </c>
      <c r="G143" s="166" t="s">
        <v>256</v>
      </c>
      <c r="H143" s="167">
        <v>144.41399999999999</v>
      </c>
      <c r="I143" s="168"/>
      <c r="J143" s="169">
        <f>ROUND(I143*H143,2)</f>
        <v>0</v>
      </c>
      <c r="K143" s="165" t="s">
        <v>140</v>
      </c>
      <c r="L143" s="170"/>
      <c r="M143" s="171" t="s">
        <v>19</v>
      </c>
      <c r="N143" s="172" t="s">
        <v>42</v>
      </c>
      <c r="P143" s="133">
        <f>O143*H143</f>
        <v>0</v>
      </c>
      <c r="Q143" s="133">
        <v>1.848E-2</v>
      </c>
      <c r="R143" s="133">
        <f>Q143*H143</f>
        <v>2.6687707199999999</v>
      </c>
      <c r="S143" s="133">
        <v>0</v>
      </c>
      <c r="T143" s="134">
        <f>S143*H143</f>
        <v>0</v>
      </c>
      <c r="AR143" s="135" t="s">
        <v>241</v>
      </c>
      <c r="AT143" s="135" t="s">
        <v>238</v>
      </c>
      <c r="AU143" s="135" t="s">
        <v>81</v>
      </c>
      <c r="AY143" s="16" t="s">
        <v>119</v>
      </c>
      <c r="BE143" s="136">
        <f>IF(N143="základní",J143,0)</f>
        <v>0</v>
      </c>
      <c r="BF143" s="136">
        <f>IF(N143="snížená",J143,0)</f>
        <v>0</v>
      </c>
      <c r="BG143" s="136">
        <f>IF(N143="zákl. přenesená",J143,0)</f>
        <v>0</v>
      </c>
      <c r="BH143" s="136">
        <f>IF(N143="sníž. přenesená",J143,0)</f>
        <v>0</v>
      </c>
      <c r="BI143" s="136">
        <f>IF(N143="nulová",J143,0)</f>
        <v>0</v>
      </c>
      <c r="BJ143" s="16" t="s">
        <v>79</v>
      </c>
      <c r="BK143" s="136">
        <f>ROUND(I143*H143,2)</f>
        <v>0</v>
      </c>
      <c r="BL143" s="16" t="s">
        <v>130</v>
      </c>
      <c r="BM143" s="135" t="s">
        <v>296</v>
      </c>
    </row>
    <row r="144" spans="2:65" s="1" customFormat="1" ht="10.199999999999999">
      <c r="B144" s="31"/>
      <c r="D144" s="137" t="s">
        <v>127</v>
      </c>
      <c r="F144" s="138" t="s">
        <v>295</v>
      </c>
      <c r="I144" s="139"/>
      <c r="L144" s="31"/>
      <c r="M144" s="140"/>
      <c r="T144" s="52"/>
      <c r="AT144" s="16" t="s">
        <v>127</v>
      </c>
      <c r="AU144" s="16" t="s">
        <v>81</v>
      </c>
    </row>
    <row r="145" spans="2:65" s="12" customFormat="1" ht="10.199999999999999">
      <c r="B145" s="146"/>
      <c r="D145" s="137" t="s">
        <v>146</v>
      </c>
      <c r="F145" s="148" t="s">
        <v>297</v>
      </c>
      <c r="H145" s="149">
        <v>144.41399999999999</v>
      </c>
      <c r="I145" s="150"/>
      <c r="L145" s="146"/>
      <c r="M145" s="151"/>
      <c r="T145" s="152"/>
      <c r="AT145" s="147" t="s">
        <v>146</v>
      </c>
      <c r="AU145" s="147" t="s">
        <v>81</v>
      </c>
      <c r="AV145" s="12" t="s">
        <v>81</v>
      </c>
      <c r="AW145" s="12" t="s">
        <v>4</v>
      </c>
      <c r="AX145" s="12" t="s">
        <v>79</v>
      </c>
      <c r="AY145" s="147" t="s">
        <v>119</v>
      </c>
    </row>
    <row r="146" spans="2:65" s="1" customFormat="1" ht="21.75" customHeight="1">
      <c r="B146" s="31"/>
      <c r="C146" s="124" t="s">
        <v>193</v>
      </c>
      <c r="D146" s="124" t="s">
        <v>121</v>
      </c>
      <c r="E146" s="125" t="s">
        <v>298</v>
      </c>
      <c r="F146" s="126" t="s">
        <v>299</v>
      </c>
      <c r="G146" s="127" t="s">
        <v>256</v>
      </c>
      <c r="H146" s="128">
        <v>17.79</v>
      </c>
      <c r="I146" s="129"/>
      <c r="J146" s="130">
        <f>ROUND(I146*H146,2)</f>
        <v>0</v>
      </c>
      <c r="K146" s="126" t="s">
        <v>140</v>
      </c>
      <c r="L146" s="31"/>
      <c r="M146" s="131" t="s">
        <v>19</v>
      </c>
      <c r="N146" s="132" t="s">
        <v>42</v>
      </c>
      <c r="P146" s="133">
        <f>O146*H146</f>
        <v>0</v>
      </c>
      <c r="Q146" s="133">
        <v>0</v>
      </c>
      <c r="R146" s="133">
        <f>Q146*H146</f>
        <v>0</v>
      </c>
      <c r="S146" s="133">
        <v>0</v>
      </c>
      <c r="T146" s="134">
        <f>S146*H146</f>
        <v>0</v>
      </c>
      <c r="AR146" s="135" t="s">
        <v>130</v>
      </c>
      <c r="AT146" s="135" t="s">
        <v>121</v>
      </c>
      <c r="AU146" s="135" t="s">
        <v>81</v>
      </c>
      <c r="AY146" s="16" t="s">
        <v>119</v>
      </c>
      <c r="BE146" s="136">
        <f>IF(N146="základní",J146,0)</f>
        <v>0</v>
      </c>
      <c r="BF146" s="136">
        <f>IF(N146="snížená",J146,0)</f>
        <v>0</v>
      </c>
      <c r="BG146" s="136">
        <f>IF(N146="zákl. přenesená",J146,0)</f>
        <v>0</v>
      </c>
      <c r="BH146" s="136">
        <f>IF(N146="sníž. přenesená",J146,0)</f>
        <v>0</v>
      </c>
      <c r="BI146" s="136">
        <f>IF(N146="nulová",J146,0)</f>
        <v>0</v>
      </c>
      <c r="BJ146" s="16" t="s">
        <v>79</v>
      </c>
      <c r="BK146" s="136">
        <f>ROUND(I146*H146,2)</f>
        <v>0</v>
      </c>
      <c r="BL146" s="16" t="s">
        <v>130</v>
      </c>
      <c r="BM146" s="135" t="s">
        <v>300</v>
      </c>
    </row>
    <row r="147" spans="2:65" s="1" customFormat="1" ht="10.199999999999999">
      <c r="B147" s="31"/>
      <c r="D147" s="137" t="s">
        <v>127</v>
      </c>
      <c r="F147" s="138" t="s">
        <v>301</v>
      </c>
      <c r="I147" s="139"/>
      <c r="L147" s="31"/>
      <c r="M147" s="140"/>
      <c r="T147" s="52"/>
      <c r="AT147" s="16" t="s">
        <v>127</v>
      </c>
      <c r="AU147" s="16" t="s">
        <v>81</v>
      </c>
    </row>
    <row r="148" spans="2:65" s="1" customFormat="1" ht="10.199999999999999">
      <c r="B148" s="31"/>
      <c r="D148" s="144" t="s">
        <v>143</v>
      </c>
      <c r="F148" s="145" t="s">
        <v>302</v>
      </c>
      <c r="I148" s="139"/>
      <c r="L148" s="31"/>
      <c r="M148" s="140"/>
      <c r="T148" s="52"/>
      <c r="AT148" s="16" t="s">
        <v>143</v>
      </c>
      <c r="AU148" s="16" t="s">
        <v>81</v>
      </c>
    </row>
    <row r="149" spans="2:65" s="1" customFormat="1" ht="19.2">
      <c r="B149" s="31"/>
      <c r="D149" s="137" t="s">
        <v>128</v>
      </c>
      <c r="F149" s="141" t="s">
        <v>285</v>
      </c>
      <c r="I149" s="139"/>
      <c r="L149" s="31"/>
      <c r="M149" s="140"/>
      <c r="T149" s="52"/>
      <c r="AT149" s="16" t="s">
        <v>128</v>
      </c>
      <c r="AU149" s="16" t="s">
        <v>81</v>
      </c>
    </row>
    <row r="150" spans="2:65" s="12" customFormat="1" ht="10.199999999999999">
      <c r="B150" s="146"/>
      <c r="D150" s="137" t="s">
        <v>146</v>
      </c>
      <c r="E150" s="147" t="s">
        <v>19</v>
      </c>
      <c r="F150" s="148" t="s">
        <v>303</v>
      </c>
      <c r="H150" s="149">
        <v>5.6</v>
      </c>
      <c r="I150" s="150"/>
      <c r="L150" s="146"/>
      <c r="M150" s="151"/>
      <c r="T150" s="152"/>
      <c r="AT150" s="147" t="s">
        <v>146</v>
      </c>
      <c r="AU150" s="147" t="s">
        <v>81</v>
      </c>
      <c r="AV150" s="12" t="s">
        <v>81</v>
      </c>
      <c r="AW150" s="12" t="s">
        <v>32</v>
      </c>
      <c r="AX150" s="12" t="s">
        <v>71</v>
      </c>
      <c r="AY150" s="147" t="s">
        <v>119</v>
      </c>
    </row>
    <row r="151" spans="2:65" s="12" customFormat="1" ht="10.199999999999999">
      <c r="B151" s="146"/>
      <c r="D151" s="137" t="s">
        <v>146</v>
      </c>
      <c r="E151" s="147" t="s">
        <v>19</v>
      </c>
      <c r="F151" s="148" t="s">
        <v>304</v>
      </c>
      <c r="H151" s="149">
        <v>1</v>
      </c>
      <c r="I151" s="150"/>
      <c r="L151" s="146"/>
      <c r="M151" s="151"/>
      <c r="T151" s="152"/>
      <c r="AT151" s="147" t="s">
        <v>146</v>
      </c>
      <c r="AU151" s="147" t="s">
        <v>81</v>
      </c>
      <c r="AV151" s="12" t="s">
        <v>81</v>
      </c>
      <c r="AW151" s="12" t="s">
        <v>32</v>
      </c>
      <c r="AX151" s="12" t="s">
        <v>71</v>
      </c>
      <c r="AY151" s="147" t="s">
        <v>119</v>
      </c>
    </row>
    <row r="152" spans="2:65" s="12" customFormat="1" ht="10.199999999999999">
      <c r="B152" s="146"/>
      <c r="D152" s="137" t="s">
        <v>146</v>
      </c>
      <c r="E152" s="147" t="s">
        <v>19</v>
      </c>
      <c r="F152" s="148" t="s">
        <v>305</v>
      </c>
      <c r="H152" s="149">
        <v>11.19</v>
      </c>
      <c r="I152" s="150"/>
      <c r="L152" s="146"/>
      <c r="M152" s="151"/>
      <c r="T152" s="152"/>
      <c r="AT152" s="147" t="s">
        <v>146</v>
      </c>
      <c r="AU152" s="147" t="s">
        <v>81</v>
      </c>
      <c r="AV152" s="12" t="s">
        <v>81</v>
      </c>
      <c r="AW152" s="12" t="s">
        <v>32</v>
      </c>
      <c r="AX152" s="12" t="s">
        <v>71</v>
      </c>
      <c r="AY152" s="147" t="s">
        <v>119</v>
      </c>
    </row>
    <row r="153" spans="2:65" s="13" customFormat="1" ht="10.199999999999999">
      <c r="B153" s="153"/>
      <c r="D153" s="137" t="s">
        <v>146</v>
      </c>
      <c r="E153" s="154" t="s">
        <v>19</v>
      </c>
      <c r="F153" s="155" t="s">
        <v>188</v>
      </c>
      <c r="H153" s="156">
        <v>17.79</v>
      </c>
      <c r="I153" s="157"/>
      <c r="L153" s="153"/>
      <c r="M153" s="158"/>
      <c r="T153" s="159"/>
      <c r="AT153" s="154" t="s">
        <v>146</v>
      </c>
      <c r="AU153" s="154" t="s">
        <v>81</v>
      </c>
      <c r="AV153" s="13" t="s">
        <v>125</v>
      </c>
      <c r="AW153" s="13" t="s">
        <v>32</v>
      </c>
      <c r="AX153" s="13" t="s">
        <v>79</v>
      </c>
      <c r="AY153" s="154" t="s">
        <v>119</v>
      </c>
    </row>
    <row r="154" spans="2:65" s="1" customFormat="1" ht="16.5" customHeight="1">
      <c r="B154" s="31"/>
      <c r="C154" s="163" t="s">
        <v>8</v>
      </c>
      <c r="D154" s="163" t="s">
        <v>238</v>
      </c>
      <c r="E154" s="164" t="s">
        <v>306</v>
      </c>
      <c r="F154" s="165" t="s">
        <v>307</v>
      </c>
      <c r="G154" s="166" t="s">
        <v>256</v>
      </c>
      <c r="H154" s="167">
        <v>21.347999999999999</v>
      </c>
      <c r="I154" s="168"/>
      <c r="J154" s="169">
        <f>ROUND(I154*H154,2)</f>
        <v>0</v>
      </c>
      <c r="K154" s="165" t="s">
        <v>140</v>
      </c>
      <c r="L154" s="170"/>
      <c r="M154" s="171" t="s">
        <v>19</v>
      </c>
      <c r="N154" s="172" t="s">
        <v>42</v>
      </c>
      <c r="P154" s="133">
        <f>O154*H154</f>
        <v>0</v>
      </c>
      <c r="Q154" s="133">
        <v>3.4099999999999998E-2</v>
      </c>
      <c r="R154" s="133">
        <f>Q154*H154</f>
        <v>0.72796679999999991</v>
      </c>
      <c r="S154" s="133">
        <v>0</v>
      </c>
      <c r="T154" s="134">
        <f>S154*H154</f>
        <v>0</v>
      </c>
      <c r="AR154" s="135" t="s">
        <v>241</v>
      </c>
      <c r="AT154" s="135" t="s">
        <v>238</v>
      </c>
      <c r="AU154" s="135" t="s">
        <v>81</v>
      </c>
      <c r="AY154" s="16" t="s">
        <v>119</v>
      </c>
      <c r="BE154" s="136">
        <f>IF(N154="základní",J154,0)</f>
        <v>0</v>
      </c>
      <c r="BF154" s="136">
        <f>IF(N154="snížená",J154,0)</f>
        <v>0</v>
      </c>
      <c r="BG154" s="136">
        <f>IF(N154="zákl. přenesená",J154,0)</f>
        <v>0</v>
      </c>
      <c r="BH154" s="136">
        <f>IF(N154="sníž. přenesená",J154,0)</f>
        <v>0</v>
      </c>
      <c r="BI154" s="136">
        <f>IF(N154="nulová",J154,0)</f>
        <v>0</v>
      </c>
      <c r="BJ154" s="16" t="s">
        <v>79</v>
      </c>
      <c r="BK154" s="136">
        <f>ROUND(I154*H154,2)</f>
        <v>0</v>
      </c>
      <c r="BL154" s="16" t="s">
        <v>130</v>
      </c>
      <c r="BM154" s="135" t="s">
        <v>308</v>
      </c>
    </row>
    <row r="155" spans="2:65" s="1" customFormat="1" ht="10.199999999999999">
      <c r="B155" s="31"/>
      <c r="D155" s="137" t="s">
        <v>127</v>
      </c>
      <c r="F155" s="138" t="s">
        <v>307</v>
      </c>
      <c r="I155" s="139"/>
      <c r="L155" s="31"/>
      <c r="M155" s="140"/>
      <c r="T155" s="52"/>
      <c r="AT155" s="16" t="s">
        <v>127</v>
      </c>
      <c r="AU155" s="16" t="s">
        <v>81</v>
      </c>
    </row>
    <row r="156" spans="2:65" s="12" customFormat="1" ht="10.199999999999999">
      <c r="B156" s="146"/>
      <c r="D156" s="137" t="s">
        <v>146</v>
      </c>
      <c r="F156" s="148" t="s">
        <v>309</v>
      </c>
      <c r="H156" s="149">
        <v>21.347999999999999</v>
      </c>
      <c r="I156" s="150"/>
      <c r="L156" s="146"/>
      <c r="M156" s="151"/>
      <c r="T156" s="152"/>
      <c r="AT156" s="147" t="s">
        <v>146</v>
      </c>
      <c r="AU156" s="147" t="s">
        <v>81</v>
      </c>
      <c r="AV156" s="12" t="s">
        <v>81</v>
      </c>
      <c r="AW156" s="12" t="s">
        <v>4</v>
      </c>
      <c r="AX156" s="12" t="s">
        <v>79</v>
      </c>
      <c r="AY156" s="147" t="s">
        <v>119</v>
      </c>
    </row>
    <row r="157" spans="2:65" s="1" customFormat="1" ht="16.5" customHeight="1">
      <c r="B157" s="31"/>
      <c r="C157" s="124" t="s">
        <v>204</v>
      </c>
      <c r="D157" s="124" t="s">
        <v>121</v>
      </c>
      <c r="E157" s="125" t="s">
        <v>310</v>
      </c>
      <c r="F157" s="126" t="s">
        <v>311</v>
      </c>
      <c r="G157" s="127" t="s">
        <v>176</v>
      </c>
      <c r="H157" s="128">
        <v>18</v>
      </c>
      <c r="I157" s="129"/>
      <c r="J157" s="130">
        <f>ROUND(I157*H157,2)</f>
        <v>0</v>
      </c>
      <c r="K157" s="126" t="s">
        <v>140</v>
      </c>
      <c r="L157" s="31"/>
      <c r="M157" s="131" t="s">
        <v>19</v>
      </c>
      <c r="N157" s="132" t="s">
        <v>42</v>
      </c>
      <c r="P157" s="133">
        <f>O157*H157</f>
        <v>0</v>
      </c>
      <c r="Q157" s="133">
        <v>0</v>
      </c>
      <c r="R157" s="133">
        <f>Q157*H157</f>
        <v>0</v>
      </c>
      <c r="S157" s="133">
        <v>0</v>
      </c>
      <c r="T157" s="134">
        <f>S157*H157</f>
        <v>0</v>
      </c>
      <c r="AR157" s="135" t="s">
        <v>130</v>
      </c>
      <c r="AT157" s="135" t="s">
        <v>121</v>
      </c>
      <c r="AU157" s="135" t="s">
        <v>81</v>
      </c>
      <c r="AY157" s="16" t="s">
        <v>119</v>
      </c>
      <c r="BE157" s="136">
        <f>IF(N157="základní",J157,0)</f>
        <v>0</v>
      </c>
      <c r="BF157" s="136">
        <f>IF(N157="snížená",J157,0)</f>
        <v>0</v>
      </c>
      <c r="BG157" s="136">
        <f>IF(N157="zákl. přenesená",J157,0)</f>
        <v>0</v>
      </c>
      <c r="BH157" s="136">
        <f>IF(N157="sníž. přenesená",J157,0)</f>
        <v>0</v>
      </c>
      <c r="BI157" s="136">
        <f>IF(N157="nulová",J157,0)</f>
        <v>0</v>
      </c>
      <c r="BJ157" s="16" t="s">
        <v>79</v>
      </c>
      <c r="BK157" s="136">
        <f>ROUND(I157*H157,2)</f>
        <v>0</v>
      </c>
      <c r="BL157" s="16" t="s">
        <v>130</v>
      </c>
      <c r="BM157" s="135" t="s">
        <v>312</v>
      </c>
    </row>
    <row r="158" spans="2:65" s="1" customFormat="1" ht="10.199999999999999">
      <c r="B158" s="31"/>
      <c r="D158" s="137" t="s">
        <v>127</v>
      </c>
      <c r="F158" s="138" t="s">
        <v>313</v>
      </c>
      <c r="I158" s="139"/>
      <c r="L158" s="31"/>
      <c r="M158" s="140"/>
      <c r="T158" s="52"/>
      <c r="AT158" s="16" t="s">
        <v>127</v>
      </c>
      <c r="AU158" s="16" t="s">
        <v>81</v>
      </c>
    </row>
    <row r="159" spans="2:65" s="1" customFormat="1" ht="10.199999999999999">
      <c r="B159" s="31"/>
      <c r="D159" s="144" t="s">
        <v>143</v>
      </c>
      <c r="F159" s="145" t="s">
        <v>314</v>
      </c>
      <c r="I159" s="139"/>
      <c r="L159" s="31"/>
      <c r="M159" s="140"/>
      <c r="T159" s="52"/>
      <c r="AT159" s="16" t="s">
        <v>143</v>
      </c>
      <c r="AU159" s="16" t="s">
        <v>81</v>
      </c>
    </row>
    <row r="160" spans="2:65" s="1" customFormat="1" ht="19.2">
      <c r="B160" s="31"/>
      <c r="D160" s="137" t="s">
        <v>128</v>
      </c>
      <c r="F160" s="141" t="s">
        <v>285</v>
      </c>
      <c r="I160" s="139"/>
      <c r="L160" s="31"/>
      <c r="M160" s="140"/>
      <c r="T160" s="52"/>
      <c r="AT160" s="16" t="s">
        <v>128</v>
      </c>
      <c r="AU160" s="16" t="s">
        <v>81</v>
      </c>
    </row>
    <row r="161" spans="2:65" s="12" customFormat="1" ht="10.199999999999999">
      <c r="B161" s="146"/>
      <c r="D161" s="137" t="s">
        <v>146</v>
      </c>
      <c r="E161" s="147" t="s">
        <v>19</v>
      </c>
      <c r="F161" s="148" t="s">
        <v>315</v>
      </c>
      <c r="H161" s="149">
        <v>3</v>
      </c>
      <c r="I161" s="150"/>
      <c r="L161" s="146"/>
      <c r="M161" s="151"/>
      <c r="T161" s="152"/>
      <c r="AT161" s="147" t="s">
        <v>146</v>
      </c>
      <c r="AU161" s="147" t="s">
        <v>81</v>
      </c>
      <c r="AV161" s="12" t="s">
        <v>81</v>
      </c>
      <c r="AW161" s="12" t="s">
        <v>32</v>
      </c>
      <c r="AX161" s="12" t="s">
        <v>71</v>
      </c>
      <c r="AY161" s="147" t="s">
        <v>119</v>
      </c>
    </row>
    <row r="162" spans="2:65" s="12" customFormat="1" ht="10.199999999999999">
      <c r="B162" s="146"/>
      <c r="D162" s="137" t="s">
        <v>146</v>
      </c>
      <c r="E162" s="147" t="s">
        <v>19</v>
      </c>
      <c r="F162" s="148" t="s">
        <v>316</v>
      </c>
      <c r="H162" s="149">
        <v>10</v>
      </c>
      <c r="I162" s="150"/>
      <c r="L162" s="146"/>
      <c r="M162" s="151"/>
      <c r="T162" s="152"/>
      <c r="AT162" s="147" t="s">
        <v>146</v>
      </c>
      <c r="AU162" s="147" t="s">
        <v>81</v>
      </c>
      <c r="AV162" s="12" t="s">
        <v>81</v>
      </c>
      <c r="AW162" s="12" t="s">
        <v>32</v>
      </c>
      <c r="AX162" s="12" t="s">
        <v>71</v>
      </c>
      <c r="AY162" s="147" t="s">
        <v>119</v>
      </c>
    </row>
    <row r="163" spans="2:65" s="12" customFormat="1" ht="10.199999999999999">
      <c r="B163" s="146"/>
      <c r="D163" s="137" t="s">
        <v>146</v>
      </c>
      <c r="E163" s="147" t="s">
        <v>19</v>
      </c>
      <c r="F163" s="148" t="s">
        <v>317</v>
      </c>
      <c r="H163" s="149">
        <v>5</v>
      </c>
      <c r="I163" s="150"/>
      <c r="L163" s="146"/>
      <c r="M163" s="151"/>
      <c r="T163" s="152"/>
      <c r="AT163" s="147" t="s">
        <v>146</v>
      </c>
      <c r="AU163" s="147" t="s">
        <v>81</v>
      </c>
      <c r="AV163" s="12" t="s">
        <v>81</v>
      </c>
      <c r="AW163" s="12" t="s">
        <v>32</v>
      </c>
      <c r="AX163" s="12" t="s">
        <v>71</v>
      </c>
      <c r="AY163" s="147" t="s">
        <v>119</v>
      </c>
    </row>
    <row r="164" spans="2:65" s="13" customFormat="1" ht="10.199999999999999">
      <c r="B164" s="153"/>
      <c r="D164" s="137" t="s">
        <v>146</v>
      </c>
      <c r="E164" s="154" t="s">
        <v>19</v>
      </c>
      <c r="F164" s="155" t="s">
        <v>188</v>
      </c>
      <c r="H164" s="156">
        <v>18</v>
      </c>
      <c r="I164" s="157"/>
      <c r="L164" s="153"/>
      <c r="M164" s="158"/>
      <c r="T164" s="159"/>
      <c r="AT164" s="154" t="s">
        <v>146</v>
      </c>
      <c r="AU164" s="154" t="s">
        <v>81</v>
      </c>
      <c r="AV164" s="13" t="s">
        <v>125</v>
      </c>
      <c r="AW164" s="13" t="s">
        <v>32</v>
      </c>
      <c r="AX164" s="13" t="s">
        <v>79</v>
      </c>
      <c r="AY164" s="154" t="s">
        <v>119</v>
      </c>
    </row>
    <row r="165" spans="2:65" s="1" customFormat="1" ht="16.5" customHeight="1">
      <c r="B165" s="31"/>
      <c r="C165" s="163" t="s">
        <v>211</v>
      </c>
      <c r="D165" s="163" t="s">
        <v>238</v>
      </c>
      <c r="E165" s="164" t="s">
        <v>318</v>
      </c>
      <c r="F165" s="165" t="s">
        <v>319</v>
      </c>
      <c r="G165" s="166" t="s">
        <v>176</v>
      </c>
      <c r="H165" s="167">
        <v>18</v>
      </c>
      <c r="I165" s="168"/>
      <c r="J165" s="169">
        <f>ROUND(I165*H165,2)</f>
        <v>0</v>
      </c>
      <c r="K165" s="165" t="s">
        <v>140</v>
      </c>
      <c r="L165" s="170"/>
      <c r="M165" s="171" t="s">
        <v>19</v>
      </c>
      <c r="N165" s="172" t="s">
        <v>42</v>
      </c>
      <c r="P165" s="133">
        <f>O165*H165</f>
        <v>0</v>
      </c>
      <c r="Q165" s="133">
        <v>5.2560000000000003E-2</v>
      </c>
      <c r="R165" s="133">
        <f>Q165*H165</f>
        <v>0.94608000000000003</v>
      </c>
      <c r="S165" s="133">
        <v>0</v>
      </c>
      <c r="T165" s="134">
        <f>S165*H165</f>
        <v>0</v>
      </c>
      <c r="AR165" s="135" t="s">
        <v>241</v>
      </c>
      <c r="AT165" s="135" t="s">
        <v>238</v>
      </c>
      <c r="AU165" s="135" t="s">
        <v>81</v>
      </c>
      <c r="AY165" s="16" t="s">
        <v>119</v>
      </c>
      <c r="BE165" s="136">
        <f>IF(N165="základní",J165,0)</f>
        <v>0</v>
      </c>
      <c r="BF165" s="136">
        <f>IF(N165="snížená",J165,0)</f>
        <v>0</v>
      </c>
      <c r="BG165" s="136">
        <f>IF(N165="zákl. přenesená",J165,0)</f>
        <v>0</v>
      </c>
      <c r="BH165" s="136">
        <f>IF(N165="sníž. přenesená",J165,0)</f>
        <v>0</v>
      </c>
      <c r="BI165" s="136">
        <f>IF(N165="nulová",J165,0)</f>
        <v>0</v>
      </c>
      <c r="BJ165" s="16" t="s">
        <v>79</v>
      </c>
      <c r="BK165" s="136">
        <f>ROUND(I165*H165,2)</f>
        <v>0</v>
      </c>
      <c r="BL165" s="16" t="s">
        <v>130</v>
      </c>
      <c r="BM165" s="135" t="s">
        <v>320</v>
      </c>
    </row>
    <row r="166" spans="2:65" s="1" customFormat="1" ht="10.199999999999999">
      <c r="B166" s="31"/>
      <c r="D166" s="137" t="s">
        <v>127</v>
      </c>
      <c r="F166" s="138" t="s">
        <v>319</v>
      </c>
      <c r="I166" s="139"/>
      <c r="L166" s="31"/>
      <c r="M166" s="140"/>
      <c r="T166" s="52"/>
      <c r="AT166" s="16" t="s">
        <v>127</v>
      </c>
      <c r="AU166" s="16" t="s">
        <v>81</v>
      </c>
    </row>
    <row r="167" spans="2:65" s="1" customFormat="1" ht="24.15" customHeight="1">
      <c r="B167" s="31"/>
      <c r="C167" s="124" t="s">
        <v>120</v>
      </c>
      <c r="D167" s="124" t="s">
        <v>121</v>
      </c>
      <c r="E167" s="125" t="s">
        <v>321</v>
      </c>
      <c r="F167" s="126" t="s">
        <v>322</v>
      </c>
      <c r="G167" s="127" t="s">
        <v>176</v>
      </c>
      <c r="H167" s="128">
        <v>20</v>
      </c>
      <c r="I167" s="129"/>
      <c r="J167" s="130">
        <f>ROUND(I167*H167,2)</f>
        <v>0</v>
      </c>
      <c r="K167" s="126" t="s">
        <v>140</v>
      </c>
      <c r="L167" s="31"/>
      <c r="M167" s="131" t="s">
        <v>19</v>
      </c>
      <c r="N167" s="132" t="s">
        <v>42</v>
      </c>
      <c r="P167" s="133">
        <f>O167*H167</f>
        <v>0</v>
      </c>
      <c r="Q167" s="133">
        <v>0</v>
      </c>
      <c r="R167" s="133">
        <f>Q167*H167</f>
        <v>0</v>
      </c>
      <c r="S167" s="133">
        <v>0</v>
      </c>
      <c r="T167" s="134">
        <f>S167*H167</f>
        <v>0</v>
      </c>
      <c r="AR167" s="135" t="s">
        <v>130</v>
      </c>
      <c r="AT167" s="135" t="s">
        <v>121</v>
      </c>
      <c r="AU167" s="135" t="s">
        <v>81</v>
      </c>
      <c r="AY167" s="16" t="s">
        <v>119</v>
      </c>
      <c r="BE167" s="136">
        <f>IF(N167="základní",J167,0)</f>
        <v>0</v>
      </c>
      <c r="BF167" s="136">
        <f>IF(N167="snížená",J167,0)</f>
        <v>0</v>
      </c>
      <c r="BG167" s="136">
        <f>IF(N167="zákl. přenesená",J167,0)</f>
        <v>0</v>
      </c>
      <c r="BH167" s="136">
        <f>IF(N167="sníž. přenesená",J167,0)</f>
        <v>0</v>
      </c>
      <c r="BI167" s="136">
        <f>IF(N167="nulová",J167,0)</f>
        <v>0</v>
      </c>
      <c r="BJ167" s="16" t="s">
        <v>79</v>
      </c>
      <c r="BK167" s="136">
        <f>ROUND(I167*H167,2)</f>
        <v>0</v>
      </c>
      <c r="BL167" s="16" t="s">
        <v>130</v>
      </c>
      <c r="BM167" s="135" t="s">
        <v>323</v>
      </c>
    </row>
    <row r="168" spans="2:65" s="1" customFormat="1" ht="19.2">
      <c r="B168" s="31"/>
      <c r="D168" s="137" t="s">
        <v>127</v>
      </c>
      <c r="F168" s="138" t="s">
        <v>324</v>
      </c>
      <c r="I168" s="139"/>
      <c r="L168" s="31"/>
      <c r="M168" s="140"/>
      <c r="T168" s="52"/>
      <c r="AT168" s="16" t="s">
        <v>127</v>
      </c>
      <c r="AU168" s="16" t="s">
        <v>81</v>
      </c>
    </row>
    <row r="169" spans="2:65" s="1" customFormat="1" ht="10.199999999999999">
      <c r="B169" s="31"/>
      <c r="D169" s="144" t="s">
        <v>143</v>
      </c>
      <c r="F169" s="145" t="s">
        <v>325</v>
      </c>
      <c r="I169" s="139"/>
      <c r="L169" s="31"/>
      <c r="M169" s="140"/>
      <c r="T169" s="52"/>
      <c r="AT169" s="16" t="s">
        <v>143</v>
      </c>
      <c r="AU169" s="16" t="s">
        <v>81</v>
      </c>
    </row>
    <row r="170" spans="2:65" s="1" customFormat="1" ht="48">
      <c r="B170" s="31"/>
      <c r="D170" s="137" t="s">
        <v>128</v>
      </c>
      <c r="F170" s="141" t="s">
        <v>326</v>
      </c>
      <c r="I170" s="139"/>
      <c r="L170" s="31"/>
      <c r="M170" s="140"/>
      <c r="T170" s="52"/>
      <c r="AT170" s="16" t="s">
        <v>128</v>
      </c>
      <c r="AU170" s="16" t="s">
        <v>81</v>
      </c>
    </row>
    <row r="171" spans="2:65" s="12" customFormat="1" ht="10.199999999999999">
      <c r="B171" s="146"/>
      <c r="D171" s="137" t="s">
        <v>146</v>
      </c>
      <c r="E171" s="147" t="s">
        <v>19</v>
      </c>
      <c r="F171" s="148" t="s">
        <v>327</v>
      </c>
      <c r="H171" s="149">
        <v>40</v>
      </c>
      <c r="I171" s="150"/>
      <c r="L171" s="146"/>
      <c r="M171" s="151"/>
      <c r="T171" s="152"/>
      <c r="AT171" s="147" t="s">
        <v>146</v>
      </c>
      <c r="AU171" s="147" t="s">
        <v>81</v>
      </c>
      <c r="AV171" s="12" t="s">
        <v>81</v>
      </c>
      <c r="AW171" s="12" t="s">
        <v>32</v>
      </c>
      <c r="AX171" s="12" t="s">
        <v>71</v>
      </c>
      <c r="AY171" s="147" t="s">
        <v>119</v>
      </c>
    </row>
    <row r="172" spans="2:65" s="12" customFormat="1" ht="10.199999999999999">
      <c r="B172" s="146"/>
      <c r="D172" s="137" t="s">
        <v>146</v>
      </c>
      <c r="E172" s="147" t="s">
        <v>19</v>
      </c>
      <c r="F172" s="148" t="s">
        <v>328</v>
      </c>
      <c r="H172" s="149">
        <v>20</v>
      </c>
      <c r="I172" s="150"/>
      <c r="L172" s="146"/>
      <c r="M172" s="151"/>
      <c r="T172" s="152"/>
      <c r="AT172" s="147" t="s">
        <v>146</v>
      </c>
      <c r="AU172" s="147" t="s">
        <v>81</v>
      </c>
      <c r="AV172" s="12" t="s">
        <v>81</v>
      </c>
      <c r="AW172" s="12" t="s">
        <v>32</v>
      </c>
      <c r="AX172" s="12" t="s">
        <v>79</v>
      </c>
      <c r="AY172" s="147" t="s">
        <v>119</v>
      </c>
    </row>
    <row r="173" spans="2:65" s="1" customFormat="1" ht="16.5" customHeight="1">
      <c r="B173" s="31"/>
      <c r="C173" s="163" t="s">
        <v>130</v>
      </c>
      <c r="D173" s="163" t="s">
        <v>238</v>
      </c>
      <c r="E173" s="164" t="s">
        <v>329</v>
      </c>
      <c r="F173" s="165" t="s">
        <v>330</v>
      </c>
      <c r="G173" s="166" t="s">
        <v>176</v>
      </c>
      <c r="H173" s="167">
        <v>20</v>
      </c>
      <c r="I173" s="168"/>
      <c r="J173" s="169">
        <f>ROUND(I173*H173,2)</f>
        <v>0</v>
      </c>
      <c r="K173" s="165" t="s">
        <v>140</v>
      </c>
      <c r="L173" s="170"/>
      <c r="M173" s="171" t="s">
        <v>19</v>
      </c>
      <c r="N173" s="172" t="s">
        <v>42</v>
      </c>
      <c r="P173" s="133">
        <f>O173*H173</f>
        <v>0</v>
      </c>
      <c r="Q173" s="133">
        <v>4.8959999999999997E-2</v>
      </c>
      <c r="R173" s="133">
        <f>Q173*H173</f>
        <v>0.97919999999999996</v>
      </c>
      <c r="S173" s="133">
        <v>0</v>
      </c>
      <c r="T173" s="134">
        <f>S173*H173</f>
        <v>0</v>
      </c>
      <c r="AR173" s="135" t="s">
        <v>241</v>
      </c>
      <c r="AT173" s="135" t="s">
        <v>238</v>
      </c>
      <c r="AU173" s="135" t="s">
        <v>81</v>
      </c>
      <c r="AY173" s="16" t="s">
        <v>119</v>
      </c>
      <c r="BE173" s="136">
        <f>IF(N173="základní",J173,0)</f>
        <v>0</v>
      </c>
      <c r="BF173" s="136">
        <f>IF(N173="snížená",J173,0)</f>
        <v>0</v>
      </c>
      <c r="BG173" s="136">
        <f>IF(N173="zákl. přenesená",J173,0)</f>
        <v>0</v>
      </c>
      <c r="BH173" s="136">
        <f>IF(N173="sníž. přenesená",J173,0)</f>
        <v>0</v>
      </c>
      <c r="BI173" s="136">
        <f>IF(N173="nulová",J173,0)</f>
        <v>0</v>
      </c>
      <c r="BJ173" s="16" t="s">
        <v>79</v>
      </c>
      <c r="BK173" s="136">
        <f>ROUND(I173*H173,2)</f>
        <v>0</v>
      </c>
      <c r="BL173" s="16" t="s">
        <v>130</v>
      </c>
      <c r="BM173" s="135" t="s">
        <v>331</v>
      </c>
    </row>
    <row r="174" spans="2:65" s="1" customFormat="1" ht="10.199999999999999">
      <c r="B174" s="31"/>
      <c r="D174" s="137" t="s">
        <v>127</v>
      </c>
      <c r="F174" s="138" t="s">
        <v>330</v>
      </c>
      <c r="I174" s="139"/>
      <c r="L174" s="31"/>
      <c r="M174" s="140"/>
      <c r="T174" s="52"/>
      <c r="AT174" s="16" t="s">
        <v>127</v>
      </c>
      <c r="AU174" s="16" t="s">
        <v>81</v>
      </c>
    </row>
    <row r="175" spans="2:65" s="1" customFormat="1" ht="24.15" customHeight="1">
      <c r="B175" s="31"/>
      <c r="C175" s="124" t="s">
        <v>332</v>
      </c>
      <c r="D175" s="124" t="s">
        <v>121</v>
      </c>
      <c r="E175" s="125" t="s">
        <v>333</v>
      </c>
      <c r="F175" s="126" t="s">
        <v>334</v>
      </c>
      <c r="G175" s="127" t="s">
        <v>176</v>
      </c>
      <c r="H175" s="128">
        <v>16</v>
      </c>
      <c r="I175" s="129"/>
      <c r="J175" s="130">
        <f>ROUND(I175*H175,2)</f>
        <v>0</v>
      </c>
      <c r="K175" s="126" t="s">
        <v>140</v>
      </c>
      <c r="L175" s="31"/>
      <c r="M175" s="131" t="s">
        <v>19</v>
      </c>
      <c r="N175" s="132" t="s">
        <v>42</v>
      </c>
      <c r="P175" s="133">
        <f>O175*H175</f>
        <v>0</v>
      </c>
      <c r="Q175" s="133">
        <v>0</v>
      </c>
      <c r="R175" s="133">
        <f>Q175*H175</f>
        <v>0</v>
      </c>
      <c r="S175" s="133">
        <v>0</v>
      </c>
      <c r="T175" s="134">
        <f>S175*H175</f>
        <v>0</v>
      </c>
      <c r="AR175" s="135" t="s">
        <v>130</v>
      </c>
      <c r="AT175" s="135" t="s">
        <v>121</v>
      </c>
      <c r="AU175" s="135" t="s">
        <v>81</v>
      </c>
      <c r="AY175" s="16" t="s">
        <v>119</v>
      </c>
      <c r="BE175" s="136">
        <f>IF(N175="základní",J175,0)</f>
        <v>0</v>
      </c>
      <c r="BF175" s="136">
        <f>IF(N175="snížená",J175,0)</f>
        <v>0</v>
      </c>
      <c r="BG175" s="136">
        <f>IF(N175="zákl. přenesená",J175,0)</f>
        <v>0</v>
      </c>
      <c r="BH175" s="136">
        <f>IF(N175="sníž. přenesená",J175,0)</f>
        <v>0</v>
      </c>
      <c r="BI175" s="136">
        <f>IF(N175="nulová",J175,0)</f>
        <v>0</v>
      </c>
      <c r="BJ175" s="16" t="s">
        <v>79</v>
      </c>
      <c r="BK175" s="136">
        <f>ROUND(I175*H175,2)</f>
        <v>0</v>
      </c>
      <c r="BL175" s="16" t="s">
        <v>130</v>
      </c>
      <c r="BM175" s="135" t="s">
        <v>335</v>
      </c>
    </row>
    <row r="176" spans="2:65" s="1" customFormat="1" ht="19.2">
      <c r="B176" s="31"/>
      <c r="D176" s="137" t="s">
        <v>127</v>
      </c>
      <c r="F176" s="138" t="s">
        <v>336</v>
      </c>
      <c r="I176" s="139"/>
      <c r="L176" s="31"/>
      <c r="M176" s="140"/>
      <c r="T176" s="52"/>
      <c r="AT176" s="16" t="s">
        <v>127</v>
      </c>
      <c r="AU176" s="16" t="s">
        <v>81</v>
      </c>
    </row>
    <row r="177" spans="2:65" s="1" customFormat="1" ht="10.199999999999999">
      <c r="B177" s="31"/>
      <c r="D177" s="144" t="s">
        <v>143</v>
      </c>
      <c r="F177" s="145" t="s">
        <v>337</v>
      </c>
      <c r="I177" s="139"/>
      <c r="L177" s="31"/>
      <c r="M177" s="140"/>
      <c r="T177" s="52"/>
      <c r="AT177" s="16" t="s">
        <v>143</v>
      </c>
      <c r="AU177" s="16" t="s">
        <v>81</v>
      </c>
    </row>
    <row r="178" spans="2:65" s="12" customFormat="1" ht="10.199999999999999">
      <c r="B178" s="146"/>
      <c r="D178" s="137" t="s">
        <v>146</v>
      </c>
      <c r="E178" s="147" t="s">
        <v>19</v>
      </c>
      <c r="F178" s="148" t="s">
        <v>338</v>
      </c>
      <c r="H178" s="149">
        <v>2</v>
      </c>
      <c r="I178" s="150"/>
      <c r="L178" s="146"/>
      <c r="M178" s="151"/>
      <c r="T178" s="152"/>
      <c r="AT178" s="147" t="s">
        <v>146</v>
      </c>
      <c r="AU178" s="147" t="s">
        <v>81</v>
      </c>
      <c r="AV178" s="12" t="s">
        <v>81</v>
      </c>
      <c r="AW178" s="12" t="s">
        <v>32</v>
      </c>
      <c r="AX178" s="12" t="s">
        <v>71</v>
      </c>
      <c r="AY178" s="147" t="s">
        <v>119</v>
      </c>
    </row>
    <row r="179" spans="2:65" s="12" customFormat="1" ht="10.199999999999999">
      <c r="B179" s="146"/>
      <c r="D179" s="137" t="s">
        <v>146</v>
      </c>
      <c r="E179" s="147" t="s">
        <v>19</v>
      </c>
      <c r="F179" s="148" t="s">
        <v>339</v>
      </c>
      <c r="H179" s="149">
        <v>2</v>
      </c>
      <c r="I179" s="150"/>
      <c r="L179" s="146"/>
      <c r="M179" s="151"/>
      <c r="T179" s="152"/>
      <c r="AT179" s="147" t="s">
        <v>146</v>
      </c>
      <c r="AU179" s="147" t="s">
        <v>81</v>
      </c>
      <c r="AV179" s="12" t="s">
        <v>81</v>
      </c>
      <c r="AW179" s="12" t="s">
        <v>32</v>
      </c>
      <c r="AX179" s="12" t="s">
        <v>71</v>
      </c>
      <c r="AY179" s="147" t="s">
        <v>119</v>
      </c>
    </row>
    <row r="180" spans="2:65" s="12" customFormat="1" ht="10.199999999999999">
      <c r="B180" s="146"/>
      <c r="D180" s="137" t="s">
        <v>146</v>
      </c>
      <c r="E180" s="147" t="s">
        <v>19</v>
      </c>
      <c r="F180" s="148" t="s">
        <v>340</v>
      </c>
      <c r="H180" s="149">
        <v>2</v>
      </c>
      <c r="I180" s="150"/>
      <c r="L180" s="146"/>
      <c r="M180" s="151"/>
      <c r="T180" s="152"/>
      <c r="AT180" s="147" t="s">
        <v>146</v>
      </c>
      <c r="AU180" s="147" t="s">
        <v>81</v>
      </c>
      <c r="AV180" s="12" t="s">
        <v>81</v>
      </c>
      <c r="AW180" s="12" t="s">
        <v>32</v>
      </c>
      <c r="AX180" s="12" t="s">
        <v>71</v>
      </c>
      <c r="AY180" s="147" t="s">
        <v>119</v>
      </c>
    </row>
    <row r="181" spans="2:65" s="12" customFormat="1" ht="10.199999999999999">
      <c r="B181" s="146"/>
      <c r="D181" s="137" t="s">
        <v>146</v>
      </c>
      <c r="E181" s="147" t="s">
        <v>19</v>
      </c>
      <c r="F181" s="148" t="s">
        <v>341</v>
      </c>
      <c r="H181" s="149">
        <v>2</v>
      </c>
      <c r="I181" s="150"/>
      <c r="L181" s="146"/>
      <c r="M181" s="151"/>
      <c r="T181" s="152"/>
      <c r="AT181" s="147" t="s">
        <v>146</v>
      </c>
      <c r="AU181" s="147" t="s">
        <v>81</v>
      </c>
      <c r="AV181" s="12" t="s">
        <v>81</v>
      </c>
      <c r="AW181" s="12" t="s">
        <v>32</v>
      </c>
      <c r="AX181" s="12" t="s">
        <v>71</v>
      </c>
      <c r="AY181" s="147" t="s">
        <v>119</v>
      </c>
    </row>
    <row r="182" spans="2:65" s="12" customFormat="1" ht="10.199999999999999">
      <c r="B182" s="146"/>
      <c r="D182" s="137" t="s">
        <v>146</v>
      </c>
      <c r="E182" s="147" t="s">
        <v>19</v>
      </c>
      <c r="F182" s="148" t="s">
        <v>342</v>
      </c>
      <c r="H182" s="149">
        <v>2</v>
      </c>
      <c r="I182" s="150"/>
      <c r="L182" s="146"/>
      <c r="M182" s="151"/>
      <c r="T182" s="152"/>
      <c r="AT182" s="147" t="s">
        <v>146</v>
      </c>
      <c r="AU182" s="147" t="s">
        <v>81</v>
      </c>
      <c r="AV182" s="12" t="s">
        <v>81</v>
      </c>
      <c r="AW182" s="12" t="s">
        <v>32</v>
      </c>
      <c r="AX182" s="12" t="s">
        <v>71</v>
      </c>
      <c r="AY182" s="147" t="s">
        <v>119</v>
      </c>
    </row>
    <row r="183" spans="2:65" s="12" customFormat="1" ht="10.199999999999999">
      <c r="B183" s="146"/>
      <c r="D183" s="137" t="s">
        <v>146</v>
      </c>
      <c r="E183" s="147" t="s">
        <v>19</v>
      </c>
      <c r="F183" s="148" t="s">
        <v>343</v>
      </c>
      <c r="H183" s="149">
        <v>2</v>
      </c>
      <c r="I183" s="150"/>
      <c r="L183" s="146"/>
      <c r="M183" s="151"/>
      <c r="T183" s="152"/>
      <c r="AT183" s="147" t="s">
        <v>146</v>
      </c>
      <c r="AU183" s="147" t="s">
        <v>81</v>
      </c>
      <c r="AV183" s="12" t="s">
        <v>81</v>
      </c>
      <c r="AW183" s="12" t="s">
        <v>32</v>
      </c>
      <c r="AX183" s="12" t="s">
        <v>71</v>
      </c>
      <c r="AY183" s="147" t="s">
        <v>119</v>
      </c>
    </row>
    <row r="184" spans="2:65" s="12" customFormat="1" ht="10.199999999999999">
      <c r="B184" s="146"/>
      <c r="D184" s="137" t="s">
        <v>146</v>
      </c>
      <c r="E184" s="147" t="s">
        <v>19</v>
      </c>
      <c r="F184" s="148" t="s">
        <v>344</v>
      </c>
      <c r="H184" s="149">
        <v>2</v>
      </c>
      <c r="I184" s="150"/>
      <c r="L184" s="146"/>
      <c r="M184" s="151"/>
      <c r="T184" s="152"/>
      <c r="AT184" s="147" t="s">
        <v>146</v>
      </c>
      <c r="AU184" s="147" t="s">
        <v>81</v>
      </c>
      <c r="AV184" s="12" t="s">
        <v>81</v>
      </c>
      <c r="AW184" s="12" t="s">
        <v>32</v>
      </c>
      <c r="AX184" s="12" t="s">
        <v>71</v>
      </c>
      <c r="AY184" s="147" t="s">
        <v>119</v>
      </c>
    </row>
    <row r="185" spans="2:65" s="12" customFormat="1" ht="10.199999999999999">
      <c r="B185" s="146"/>
      <c r="D185" s="137" t="s">
        <v>146</v>
      </c>
      <c r="E185" s="147" t="s">
        <v>19</v>
      </c>
      <c r="F185" s="148" t="s">
        <v>345</v>
      </c>
      <c r="H185" s="149">
        <v>2</v>
      </c>
      <c r="I185" s="150"/>
      <c r="L185" s="146"/>
      <c r="M185" s="151"/>
      <c r="T185" s="152"/>
      <c r="AT185" s="147" t="s">
        <v>146</v>
      </c>
      <c r="AU185" s="147" t="s">
        <v>81</v>
      </c>
      <c r="AV185" s="12" t="s">
        <v>81</v>
      </c>
      <c r="AW185" s="12" t="s">
        <v>32</v>
      </c>
      <c r="AX185" s="12" t="s">
        <v>71</v>
      </c>
      <c r="AY185" s="147" t="s">
        <v>119</v>
      </c>
    </row>
    <row r="186" spans="2:65" s="13" customFormat="1" ht="10.199999999999999">
      <c r="B186" s="153"/>
      <c r="D186" s="137" t="s">
        <v>146</v>
      </c>
      <c r="E186" s="154" t="s">
        <v>19</v>
      </c>
      <c r="F186" s="155" t="s">
        <v>188</v>
      </c>
      <c r="H186" s="156">
        <v>16</v>
      </c>
      <c r="I186" s="157"/>
      <c r="L186" s="153"/>
      <c r="M186" s="158"/>
      <c r="T186" s="159"/>
      <c r="AT186" s="154" t="s">
        <v>146</v>
      </c>
      <c r="AU186" s="154" t="s">
        <v>81</v>
      </c>
      <c r="AV186" s="13" t="s">
        <v>125</v>
      </c>
      <c r="AW186" s="13" t="s">
        <v>32</v>
      </c>
      <c r="AX186" s="13" t="s">
        <v>79</v>
      </c>
      <c r="AY186" s="154" t="s">
        <v>119</v>
      </c>
    </row>
    <row r="187" spans="2:65" s="1" customFormat="1" ht="16.5" customHeight="1">
      <c r="B187" s="31"/>
      <c r="C187" s="163" t="s">
        <v>346</v>
      </c>
      <c r="D187" s="163" t="s">
        <v>238</v>
      </c>
      <c r="E187" s="164" t="s">
        <v>347</v>
      </c>
      <c r="F187" s="165" t="s">
        <v>348</v>
      </c>
      <c r="G187" s="166" t="s">
        <v>176</v>
      </c>
      <c r="H187" s="167">
        <v>16</v>
      </c>
      <c r="I187" s="168"/>
      <c r="J187" s="169">
        <f>ROUND(I187*H187,2)</f>
        <v>0</v>
      </c>
      <c r="K187" s="165" t="s">
        <v>140</v>
      </c>
      <c r="L187" s="170"/>
      <c r="M187" s="171" t="s">
        <v>19</v>
      </c>
      <c r="N187" s="172" t="s">
        <v>42</v>
      </c>
      <c r="P187" s="133">
        <f>O187*H187</f>
        <v>0</v>
      </c>
      <c r="Q187" s="133">
        <v>4.4999999999999997E-3</v>
      </c>
      <c r="R187" s="133">
        <f>Q187*H187</f>
        <v>7.1999999999999995E-2</v>
      </c>
      <c r="S187" s="133">
        <v>0</v>
      </c>
      <c r="T187" s="134">
        <f>S187*H187</f>
        <v>0</v>
      </c>
      <c r="AR187" s="135" t="s">
        <v>241</v>
      </c>
      <c r="AT187" s="135" t="s">
        <v>238</v>
      </c>
      <c r="AU187" s="135" t="s">
        <v>81</v>
      </c>
      <c r="AY187" s="16" t="s">
        <v>119</v>
      </c>
      <c r="BE187" s="136">
        <f>IF(N187="základní",J187,0)</f>
        <v>0</v>
      </c>
      <c r="BF187" s="136">
        <f>IF(N187="snížená",J187,0)</f>
        <v>0</v>
      </c>
      <c r="BG187" s="136">
        <f>IF(N187="zákl. přenesená",J187,0)</f>
        <v>0</v>
      </c>
      <c r="BH187" s="136">
        <f>IF(N187="sníž. přenesená",J187,0)</f>
        <v>0</v>
      </c>
      <c r="BI187" s="136">
        <f>IF(N187="nulová",J187,0)</f>
        <v>0</v>
      </c>
      <c r="BJ187" s="16" t="s">
        <v>79</v>
      </c>
      <c r="BK187" s="136">
        <f>ROUND(I187*H187,2)</f>
        <v>0</v>
      </c>
      <c r="BL187" s="16" t="s">
        <v>130</v>
      </c>
      <c r="BM187" s="135" t="s">
        <v>349</v>
      </c>
    </row>
    <row r="188" spans="2:65" s="1" customFormat="1" ht="10.199999999999999">
      <c r="B188" s="31"/>
      <c r="D188" s="137" t="s">
        <v>127</v>
      </c>
      <c r="F188" s="138" t="s">
        <v>348</v>
      </c>
      <c r="I188" s="139"/>
      <c r="L188" s="31"/>
      <c r="M188" s="140"/>
      <c r="T188" s="52"/>
      <c r="AT188" s="16" t="s">
        <v>127</v>
      </c>
      <c r="AU188" s="16" t="s">
        <v>81</v>
      </c>
    </row>
    <row r="189" spans="2:65" s="1" customFormat="1" ht="24.15" customHeight="1">
      <c r="B189" s="31"/>
      <c r="C189" s="124" t="s">
        <v>350</v>
      </c>
      <c r="D189" s="124" t="s">
        <v>121</v>
      </c>
      <c r="E189" s="125" t="s">
        <v>351</v>
      </c>
      <c r="F189" s="126" t="s">
        <v>352</v>
      </c>
      <c r="G189" s="127" t="s">
        <v>176</v>
      </c>
      <c r="H189" s="128">
        <v>24</v>
      </c>
      <c r="I189" s="129"/>
      <c r="J189" s="130">
        <f>ROUND(I189*H189,2)</f>
        <v>0</v>
      </c>
      <c r="K189" s="126" t="s">
        <v>140</v>
      </c>
      <c r="L189" s="31"/>
      <c r="M189" s="131" t="s">
        <v>19</v>
      </c>
      <c r="N189" s="132" t="s">
        <v>42</v>
      </c>
      <c r="P189" s="133">
        <f>O189*H189</f>
        <v>0</v>
      </c>
      <c r="Q189" s="133">
        <v>0</v>
      </c>
      <c r="R189" s="133">
        <f>Q189*H189</f>
        <v>0</v>
      </c>
      <c r="S189" s="133">
        <v>0</v>
      </c>
      <c r="T189" s="134">
        <f>S189*H189</f>
        <v>0</v>
      </c>
      <c r="AR189" s="135" t="s">
        <v>130</v>
      </c>
      <c r="AT189" s="135" t="s">
        <v>121</v>
      </c>
      <c r="AU189" s="135" t="s">
        <v>81</v>
      </c>
      <c r="AY189" s="16" t="s">
        <v>119</v>
      </c>
      <c r="BE189" s="136">
        <f>IF(N189="základní",J189,0)</f>
        <v>0</v>
      </c>
      <c r="BF189" s="136">
        <f>IF(N189="snížená",J189,0)</f>
        <v>0</v>
      </c>
      <c r="BG189" s="136">
        <f>IF(N189="zákl. přenesená",J189,0)</f>
        <v>0</v>
      </c>
      <c r="BH189" s="136">
        <f>IF(N189="sníž. přenesená",J189,0)</f>
        <v>0</v>
      </c>
      <c r="BI189" s="136">
        <f>IF(N189="nulová",J189,0)</f>
        <v>0</v>
      </c>
      <c r="BJ189" s="16" t="s">
        <v>79</v>
      </c>
      <c r="BK189" s="136">
        <f>ROUND(I189*H189,2)</f>
        <v>0</v>
      </c>
      <c r="BL189" s="16" t="s">
        <v>130</v>
      </c>
      <c r="BM189" s="135" t="s">
        <v>353</v>
      </c>
    </row>
    <row r="190" spans="2:65" s="1" customFormat="1" ht="19.2">
      <c r="B190" s="31"/>
      <c r="D190" s="137" t="s">
        <v>127</v>
      </c>
      <c r="F190" s="138" t="s">
        <v>354</v>
      </c>
      <c r="I190" s="139"/>
      <c r="L190" s="31"/>
      <c r="M190" s="140"/>
      <c r="T190" s="52"/>
      <c r="AT190" s="16" t="s">
        <v>127</v>
      </c>
      <c r="AU190" s="16" t="s">
        <v>81</v>
      </c>
    </row>
    <row r="191" spans="2:65" s="1" customFormat="1" ht="10.199999999999999">
      <c r="B191" s="31"/>
      <c r="D191" s="144" t="s">
        <v>143</v>
      </c>
      <c r="F191" s="145" t="s">
        <v>355</v>
      </c>
      <c r="I191" s="139"/>
      <c r="L191" s="31"/>
      <c r="M191" s="140"/>
      <c r="T191" s="52"/>
      <c r="AT191" s="16" t="s">
        <v>143</v>
      </c>
      <c r="AU191" s="16" t="s">
        <v>81</v>
      </c>
    </row>
    <row r="192" spans="2:65" s="12" customFormat="1" ht="10.199999999999999">
      <c r="B192" s="146"/>
      <c r="D192" s="137" t="s">
        <v>146</v>
      </c>
      <c r="E192" s="147" t="s">
        <v>19</v>
      </c>
      <c r="F192" s="148" t="s">
        <v>356</v>
      </c>
      <c r="H192" s="149">
        <v>2</v>
      </c>
      <c r="I192" s="150"/>
      <c r="L192" s="146"/>
      <c r="M192" s="151"/>
      <c r="T192" s="152"/>
      <c r="AT192" s="147" t="s">
        <v>146</v>
      </c>
      <c r="AU192" s="147" t="s">
        <v>81</v>
      </c>
      <c r="AV192" s="12" t="s">
        <v>81</v>
      </c>
      <c r="AW192" s="12" t="s">
        <v>32</v>
      </c>
      <c r="AX192" s="12" t="s">
        <v>71</v>
      </c>
      <c r="AY192" s="147" t="s">
        <v>119</v>
      </c>
    </row>
    <row r="193" spans="2:65" s="12" customFormat="1" ht="10.199999999999999">
      <c r="B193" s="146"/>
      <c r="D193" s="137" t="s">
        <v>146</v>
      </c>
      <c r="E193" s="147" t="s">
        <v>19</v>
      </c>
      <c r="F193" s="148" t="s">
        <v>357</v>
      </c>
      <c r="H193" s="149">
        <v>2</v>
      </c>
      <c r="I193" s="150"/>
      <c r="L193" s="146"/>
      <c r="M193" s="151"/>
      <c r="T193" s="152"/>
      <c r="AT193" s="147" t="s">
        <v>146</v>
      </c>
      <c r="AU193" s="147" t="s">
        <v>81</v>
      </c>
      <c r="AV193" s="12" t="s">
        <v>81</v>
      </c>
      <c r="AW193" s="12" t="s">
        <v>32</v>
      </c>
      <c r="AX193" s="12" t="s">
        <v>71</v>
      </c>
      <c r="AY193" s="147" t="s">
        <v>119</v>
      </c>
    </row>
    <row r="194" spans="2:65" s="12" customFormat="1" ht="10.199999999999999">
      <c r="B194" s="146"/>
      <c r="D194" s="137" t="s">
        <v>146</v>
      </c>
      <c r="E194" s="147" t="s">
        <v>19</v>
      </c>
      <c r="F194" s="148" t="s">
        <v>358</v>
      </c>
      <c r="H194" s="149">
        <v>2</v>
      </c>
      <c r="I194" s="150"/>
      <c r="L194" s="146"/>
      <c r="M194" s="151"/>
      <c r="T194" s="152"/>
      <c r="AT194" s="147" t="s">
        <v>146</v>
      </c>
      <c r="AU194" s="147" t="s">
        <v>81</v>
      </c>
      <c r="AV194" s="12" t="s">
        <v>81</v>
      </c>
      <c r="AW194" s="12" t="s">
        <v>32</v>
      </c>
      <c r="AX194" s="12" t="s">
        <v>71</v>
      </c>
      <c r="AY194" s="147" t="s">
        <v>119</v>
      </c>
    </row>
    <row r="195" spans="2:65" s="12" customFormat="1" ht="10.199999999999999">
      <c r="B195" s="146"/>
      <c r="D195" s="137" t="s">
        <v>146</v>
      </c>
      <c r="E195" s="147" t="s">
        <v>19</v>
      </c>
      <c r="F195" s="148" t="s">
        <v>359</v>
      </c>
      <c r="H195" s="149">
        <v>2</v>
      </c>
      <c r="I195" s="150"/>
      <c r="L195" s="146"/>
      <c r="M195" s="151"/>
      <c r="T195" s="152"/>
      <c r="AT195" s="147" t="s">
        <v>146</v>
      </c>
      <c r="AU195" s="147" t="s">
        <v>81</v>
      </c>
      <c r="AV195" s="12" t="s">
        <v>81</v>
      </c>
      <c r="AW195" s="12" t="s">
        <v>32</v>
      </c>
      <c r="AX195" s="12" t="s">
        <v>71</v>
      </c>
      <c r="AY195" s="147" t="s">
        <v>119</v>
      </c>
    </row>
    <row r="196" spans="2:65" s="12" customFormat="1" ht="10.199999999999999">
      <c r="B196" s="146"/>
      <c r="D196" s="137" t="s">
        <v>146</v>
      </c>
      <c r="E196" s="147" t="s">
        <v>19</v>
      </c>
      <c r="F196" s="148" t="s">
        <v>360</v>
      </c>
      <c r="H196" s="149">
        <v>2</v>
      </c>
      <c r="I196" s="150"/>
      <c r="L196" s="146"/>
      <c r="M196" s="151"/>
      <c r="T196" s="152"/>
      <c r="AT196" s="147" t="s">
        <v>146</v>
      </c>
      <c r="AU196" s="147" t="s">
        <v>81</v>
      </c>
      <c r="AV196" s="12" t="s">
        <v>81</v>
      </c>
      <c r="AW196" s="12" t="s">
        <v>32</v>
      </c>
      <c r="AX196" s="12" t="s">
        <v>71</v>
      </c>
      <c r="AY196" s="147" t="s">
        <v>119</v>
      </c>
    </row>
    <row r="197" spans="2:65" s="12" customFormat="1" ht="10.199999999999999">
      <c r="B197" s="146"/>
      <c r="D197" s="137" t="s">
        <v>146</v>
      </c>
      <c r="E197" s="147" t="s">
        <v>19</v>
      </c>
      <c r="F197" s="148" t="s">
        <v>361</v>
      </c>
      <c r="H197" s="149">
        <v>2</v>
      </c>
      <c r="I197" s="150"/>
      <c r="L197" s="146"/>
      <c r="M197" s="151"/>
      <c r="T197" s="152"/>
      <c r="AT197" s="147" t="s">
        <v>146</v>
      </c>
      <c r="AU197" s="147" t="s">
        <v>81</v>
      </c>
      <c r="AV197" s="12" t="s">
        <v>81</v>
      </c>
      <c r="AW197" s="12" t="s">
        <v>32</v>
      </c>
      <c r="AX197" s="12" t="s">
        <v>71</v>
      </c>
      <c r="AY197" s="147" t="s">
        <v>119</v>
      </c>
    </row>
    <row r="198" spans="2:65" s="12" customFormat="1" ht="10.199999999999999">
      <c r="B198" s="146"/>
      <c r="D198" s="137" t="s">
        <v>146</v>
      </c>
      <c r="E198" s="147" t="s">
        <v>19</v>
      </c>
      <c r="F198" s="148" t="s">
        <v>362</v>
      </c>
      <c r="H198" s="149">
        <v>2</v>
      </c>
      <c r="I198" s="150"/>
      <c r="L198" s="146"/>
      <c r="M198" s="151"/>
      <c r="T198" s="152"/>
      <c r="AT198" s="147" t="s">
        <v>146</v>
      </c>
      <c r="AU198" s="147" t="s">
        <v>81</v>
      </c>
      <c r="AV198" s="12" t="s">
        <v>81</v>
      </c>
      <c r="AW198" s="12" t="s">
        <v>32</v>
      </c>
      <c r="AX198" s="12" t="s">
        <v>71</v>
      </c>
      <c r="AY198" s="147" t="s">
        <v>119</v>
      </c>
    </row>
    <row r="199" spans="2:65" s="12" customFormat="1" ht="10.199999999999999">
      <c r="B199" s="146"/>
      <c r="D199" s="137" t="s">
        <v>146</v>
      </c>
      <c r="E199" s="147" t="s">
        <v>19</v>
      </c>
      <c r="F199" s="148" t="s">
        <v>363</v>
      </c>
      <c r="H199" s="149">
        <v>2</v>
      </c>
      <c r="I199" s="150"/>
      <c r="L199" s="146"/>
      <c r="M199" s="151"/>
      <c r="T199" s="152"/>
      <c r="AT199" s="147" t="s">
        <v>146</v>
      </c>
      <c r="AU199" s="147" t="s">
        <v>81</v>
      </c>
      <c r="AV199" s="12" t="s">
        <v>81</v>
      </c>
      <c r="AW199" s="12" t="s">
        <v>32</v>
      </c>
      <c r="AX199" s="12" t="s">
        <v>71</v>
      </c>
      <c r="AY199" s="147" t="s">
        <v>119</v>
      </c>
    </row>
    <row r="200" spans="2:65" s="12" customFormat="1" ht="10.199999999999999">
      <c r="B200" s="146"/>
      <c r="D200" s="137" t="s">
        <v>146</v>
      </c>
      <c r="E200" s="147" t="s">
        <v>19</v>
      </c>
      <c r="F200" s="148" t="s">
        <v>364</v>
      </c>
      <c r="H200" s="149">
        <v>2</v>
      </c>
      <c r="I200" s="150"/>
      <c r="L200" s="146"/>
      <c r="M200" s="151"/>
      <c r="T200" s="152"/>
      <c r="AT200" s="147" t="s">
        <v>146</v>
      </c>
      <c r="AU200" s="147" t="s">
        <v>81</v>
      </c>
      <c r="AV200" s="12" t="s">
        <v>81</v>
      </c>
      <c r="AW200" s="12" t="s">
        <v>32</v>
      </c>
      <c r="AX200" s="12" t="s">
        <v>71</v>
      </c>
      <c r="AY200" s="147" t="s">
        <v>119</v>
      </c>
    </row>
    <row r="201" spans="2:65" s="12" customFormat="1" ht="10.199999999999999">
      <c r="B201" s="146"/>
      <c r="D201" s="137" t="s">
        <v>146</v>
      </c>
      <c r="E201" s="147" t="s">
        <v>19</v>
      </c>
      <c r="F201" s="148" t="s">
        <v>365</v>
      </c>
      <c r="H201" s="149">
        <v>2</v>
      </c>
      <c r="I201" s="150"/>
      <c r="L201" s="146"/>
      <c r="M201" s="151"/>
      <c r="T201" s="152"/>
      <c r="AT201" s="147" t="s">
        <v>146</v>
      </c>
      <c r="AU201" s="147" t="s">
        <v>81</v>
      </c>
      <c r="AV201" s="12" t="s">
        <v>81</v>
      </c>
      <c r="AW201" s="12" t="s">
        <v>32</v>
      </c>
      <c r="AX201" s="12" t="s">
        <v>71</v>
      </c>
      <c r="AY201" s="147" t="s">
        <v>119</v>
      </c>
    </row>
    <row r="202" spans="2:65" s="12" customFormat="1" ht="10.199999999999999">
      <c r="B202" s="146"/>
      <c r="D202" s="137" t="s">
        <v>146</v>
      </c>
      <c r="E202" s="147" t="s">
        <v>19</v>
      </c>
      <c r="F202" s="148" t="s">
        <v>366</v>
      </c>
      <c r="H202" s="149">
        <v>2</v>
      </c>
      <c r="I202" s="150"/>
      <c r="L202" s="146"/>
      <c r="M202" s="151"/>
      <c r="T202" s="152"/>
      <c r="AT202" s="147" t="s">
        <v>146</v>
      </c>
      <c r="AU202" s="147" t="s">
        <v>81</v>
      </c>
      <c r="AV202" s="12" t="s">
        <v>81</v>
      </c>
      <c r="AW202" s="12" t="s">
        <v>32</v>
      </c>
      <c r="AX202" s="12" t="s">
        <v>71</v>
      </c>
      <c r="AY202" s="147" t="s">
        <v>119</v>
      </c>
    </row>
    <row r="203" spans="2:65" s="12" customFormat="1" ht="10.199999999999999">
      <c r="B203" s="146"/>
      <c r="D203" s="137" t="s">
        <v>146</v>
      </c>
      <c r="E203" s="147" t="s">
        <v>19</v>
      </c>
      <c r="F203" s="148" t="s">
        <v>367</v>
      </c>
      <c r="H203" s="149">
        <v>2</v>
      </c>
      <c r="I203" s="150"/>
      <c r="L203" s="146"/>
      <c r="M203" s="151"/>
      <c r="T203" s="152"/>
      <c r="AT203" s="147" t="s">
        <v>146</v>
      </c>
      <c r="AU203" s="147" t="s">
        <v>81</v>
      </c>
      <c r="AV203" s="12" t="s">
        <v>81</v>
      </c>
      <c r="AW203" s="12" t="s">
        <v>32</v>
      </c>
      <c r="AX203" s="12" t="s">
        <v>71</v>
      </c>
      <c r="AY203" s="147" t="s">
        <v>119</v>
      </c>
    </row>
    <row r="204" spans="2:65" s="13" customFormat="1" ht="10.199999999999999">
      <c r="B204" s="153"/>
      <c r="D204" s="137" t="s">
        <v>146</v>
      </c>
      <c r="E204" s="154" t="s">
        <v>19</v>
      </c>
      <c r="F204" s="155" t="s">
        <v>188</v>
      </c>
      <c r="H204" s="156">
        <v>24</v>
      </c>
      <c r="I204" s="157"/>
      <c r="L204" s="153"/>
      <c r="M204" s="158"/>
      <c r="T204" s="159"/>
      <c r="AT204" s="154" t="s">
        <v>146</v>
      </c>
      <c r="AU204" s="154" t="s">
        <v>81</v>
      </c>
      <c r="AV204" s="13" t="s">
        <v>125</v>
      </c>
      <c r="AW204" s="13" t="s">
        <v>32</v>
      </c>
      <c r="AX204" s="13" t="s">
        <v>79</v>
      </c>
      <c r="AY204" s="154" t="s">
        <v>119</v>
      </c>
    </row>
    <row r="205" spans="2:65" s="1" customFormat="1" ht="16.5" customHeight="1">
      <c r="B205" s="31"/>
      <c r="C205" s="163" t="s">
        <v>368</v>
      </c>
      <c r="D205" s="163" t="s">
        <v>238</v>
      </c>
      <c r="E205" s="164" t="s">
        <v>369</v>
      </c>
      <c r="F205" s="165" t="s">
        <v>370</v>
      </c>
      <c r="G205" s="166" t="s">
        <v>176</v>
      </c>
      <c r="H205" s="167">
        <v>24</v>
      </c>
      <c r="I205" s="168"/>
      <c r="J205" s="169">
        <f>ROUND(I205*H205,2)</f>
        <v>0</v>
      </c>
      <c r="K205" s="165" t="s">
        <v>140</v>
      </c>
      <c r="L205" s="170"/>
      <c r="M205" s="171" t="s">
        <v>19</v>
      </c>
      <c r="N205" s="172" t="s">
        <v>42</v>
      </c>
      <c r="P205" s="133">
        <f>O205*H205</f>
        <v>0</v>
      </c>
      <c r="Q205" s="133">
        <v>6.1999999999999998E-3</v>
      </c>
      <c r="R205" s="133">
        <f>Q205*H205</f>
        <v>0.14879999999999999</v>
      </c>
      <c r="S205" s="133">
        <v>0</v>
      </c>
      <c r="T205" s="134">
        <f>S205*H205</f>
        <v>0</v>
      </c>
      <c r="AR205" s="135" t="s">
        <v>241</v>
      </c>
      <c r="AT205" s="135" t="s">
        <v>238</v>
      </c>
      <c r="AU205" s="135" t="s">
        <v>81</v>
      </c>
      <c r="AY205" s="16" t="s">
        <v>119</v>
      </c>
      <c r="BE205" s="136">
        <f>IF(N205="základní",J205,0)</f>
        <v>0</v>
      </c>
      <c r="BF205" s="136">
        <f>IF(N205="snížená",J205,0)</f>
        <v>0</v>
      </c>
      <c r="BG205" s="136">
        <f>IF(N205="zákl. přenesená",J205,0)</f>
        <v>0</v>
      </c>
      <c r="BH205" s="136">
        <f>IF(N205="sníž. přenesená",J205,0)</f>
        <v>0</v>
      </c>
      <c r="BI205" s="136">
        <f>IF(N205="nulová",J205,0)</f>
        <v>0</v>
      </c>
      <c r="BJ205" s="16" t="s">
        <v>79</v>
      </c>
      <c r="BK205" s="136">
        <f>ROUND(I205*H205,2)</f>
        <v>0</v>
      </c>
      <c r="BL205" s="16" t="s">
        <v>130</v>
      </c>
      <c r="BM205" s="135" t="s">
        <v>371</v>
      </c>
    </row>
    <row r="206" spans="2:65" s="1" customFormat="1" ht="10.199999999999999">
      <c r="B206" s="31"/>
      <c r="D206" s="137" t="s">
        <v>127</v>
      </c>
      <c r="F206" s="138" t="s">
        <v>370</v>
      </c>
      <c r="I206" s="139"/>
      <c r="L206" s="31"/>
      <c r="M206" s="140"/>
      <c r="T206" s="52"/>
      <c r="AT206" s="16" t="s">
        <v>127</v>
      </c>
      <c r="AU206" s="16" t="s">
        <v>81</v>
      </c>
    </row>
    <row r="207" spans="2:65" s="1" customFormat="1" ht="24.15" customHeight="1">
      <c r="B207" s="31"/>
      <c r="C207" s="124" t="s">
        <v>7</v>
      </c>
      <c r="D207" s="124" t="s">
        <v>121</v>
      </c>
      <c r="E207" s="125" t="s">
        <v>372</v>
      </c>
      <c r="F207" s="126" t="s">
        <v>373</v>
      </c>
      <c r="G207" s="127" t="s">
        <v>176</v>
      </c>
      <c r="H207" s="128">
        <v>4</v>
      </c>
      <c r="I207" s="129"/>
      <c r="J207" s="130">
        <f>ROUND(I207*H207,2)</f>
        <v>0</v>
      </c>
      <c r="K207" s="126" t="s">
        <v>140</v>
      </c>
      <c r="L207" s="31"/>
      <c r="M207" s="131" t="s">
        <v>19</v>
      </c>
      <c r="N207" s="132" t="s">
        <v>42</v>
      </c>
      <c r="P207" s="133">
        <f>O207*H207</f>
        <v>0</v>
      </c>
      <c r="Q207" s="133">
        <v>0</v>
      </c>
      <c r="R207" s="133">
        <f>Q207*H207</f>
        <v>0</v>
      </c>
      <c r="S207" s="133">
        <v>0</v>
      </c>
      <c r="T207" s="134">
        <f>S207*H207</f>
        <v>0</v>
      </c>
      <c r="AR207" s="135" t="s">
        <v>130</v>
      </c>
      <c r="AT207" s="135" t="s">
        <v>121</v>
      </c>
      <c r="AU207" s="135" t="s">
        <v>81</v>
      </c>
      <c r="AY207" s="16" t="s">
        <v>119</v>
      </c>
      <c r="BE207" s="136">
        <f>IF(N207="základní",J207,0)</f>
        <v>0</v>
      </c>
      <c r="BF207" s="136">
        <f>IF(N207="snížená",J207,0)</f>
        <v>0</v>
      </c>
      <c r="BG207" s="136">
        <f>IF(N207="zákl. přenesená",J207,0)</f>
        <v>0</v>
      </c>
      <c r="BH207" s="136">
        <f>IF(N207="sníž. přenesená",J207,0)</f>
        <v>0</v>
      </c>
      <c r="BI207" s="136">
        <f>IF(N207="nulová",J207,0)</f>
        <v>0</v>
      </c>
      <c r="BJ207" s="16" t="s">
        <v>79</v>
      </c>
      <c r="BK207" s="136">
        <f>ROUND(I207*H207,2)</f>
        <v>0</v>
      </c>
      <c r="BL207" s="16" t="s">
        <v>130</v>
      </c>
      <c r="BM207" s="135" t="s">
        <v>374</v>
      </c>
    </row>
    <row r="208" spans="2:65" s="1" customFormat="1" ht="19.2">
      <c r="B208" s="31"/>
      <c r="D208" s="137" t="s">
        <v>127</v>
      </c>
      <c r="F208" s="138" t="s">
        <v>375</v>
      </c>
      <c r="I208" s="139"/>
      <c r="L208" s="31"/>
      <c r="M208" s="140"/>
      <c r="T208" s="52"/>
      <c r="AT208" s="16" t="s">
        <v>127</v>
      </c>
      <c r="AU208" s="16" t="s">
        <v>81</v>
      </c>
    </row>
    <row r="209" spans="2:65" s="1" customFormat="1" ht="10.199999999999999">
      <c r="B209" s="31"/>
      <c r="D209" s="144" t="s">
        <v>143</v>
      </c>
      <c r="F209" s="145" t="s">
        <v>376</v>
      </c>
      <c r="I209" s="139"/>
      <c r="L209" s="31"/>
      <c r="M209" s="140"/>
      <c r="T209" s="52"/>
      <c r="AT209" s="16" t="s">
        <v>143</v>
      </c>
      <c r="AU209" s="16" t="s">
        <v>81</v>
      </c>
    </row>
    <row r="210" spans="2:65" s="12" customFormat="1" ht="10.199999999999999">
      <c r="B210" s="146"/>
      <c r="D210" s="137" t="s">
        <v>146</v>
      </c>
      <c r="E210" s="147" t="s">
        <v>19</v>
      </c>
      <c r="F210" s="148" t="s">
        <v>377</v>
      </c>
      <c r="H210" s="149">
        <v>1</v>
      </c>
      <c r="I210" s="150"/>
      <c r="L210" s="146"/>
      <c r="M210" s="151"/>
      <c r="T210" s="152"/>
      <c r="AT210" s="147" t="s">
        <v>146</v>
      </c>
      <c r="AU210" s="147" t="s">
        <v>81</v>
      </c>
      <c r="AV210" s="12" t="s">
        <v>81</v>
      </c>
      <c r="AW210" s="12" t="s">
        <v>32</v>
      </c>
      <c r="AX210" s="12" t="s">
        <v>71</v>
      </c>
      <c r="AY210" s="147" t="s">
        <v>119</v>
      </c>
    </row>
    <row r="211" spans="2:65" s="12" customFormat="1" ht="10.199999999999999">
      <c r="B211" s="146"/>
      <c r="D211" s="137" t="s">
        <v>146</v>
      </c>
      <c r="E211" s="147" t="s">
        <v>19</v>
      </c>
      <c r="F211" s="148" t="s">
        <v>378</v>
      </c>
      <c r="H211" s="149">
        <v>1</v>
      </c>
      <c r="I211" s="150"/>
      <c r="L211" s="146"/>
      <c r="M211" s="151"/>
      <c r="T211" s="152"/>
      <c r="AT211" s="147" t="s">
        <v>146</v>
      </c>
      <c r="AU211" s="147" t="s">
        <v>81</v>
      </c>
      <c r="AV211" s="12" t="s">
        <v>81</v>
      </c>
      <c r="AW211" s="12" t="s">
        <v>32</v>
      </c>
      <c r="AX211" s="12" t="s">
        <v>71</v>
      </c>
      <c r="AY211" s="147" t="s">
        <v>119</v>
      </c>
    </row>
    <row r="212" spans="2:65" s="12" customFormat="1" ht="10.199999999999999">
      <c r="B212" s="146"/>
      <c r="D212" s="137" t="s">
        <v>146</v>
      </c>
      <c r="E212" s="147" t="s">
        <v>19</v>
      </c>
      <c r="F212" s="148" t="s">
        <v>379</v>
      </c>
      <c r="H212" s="149">
        <v>1</v>
      </c>
      <c r="I212" s="150"/>
      <c r="L212" s="146"/>
      <c r="M212" s="151"/>
      <c r="T212" s="152"/>
      <c r="AT212" s="147" t="s">
        <v>146</v>
      </c>
      <c r="AU212" s="147" t="s">
        <v>81</v>
      </c>
      <c r="AV212" s="12" t="s">
        <v>81</v>
      </c>
      <c r="AW212" s="12" t="s">
        <v>32</v>
      </c>
      <c r="AX212" s="12" t="s">
        <v>71</v>
      </c>
      <c r="AY212" s="147" t="s">
        <v>119</v>
      </c>
    </row>
    <row r="213" spans="2:65" s="12" customFormat="1" ht="10.199999999999999">
      <c r="B213" s="146"/>
      <c r="D213" s="137" t="s">
        <v>146</v>
      </c>
      <c r="E213" s="147" t="s">
        <v>19</v>
      </c>
      <c r="F213" s="148" t="s">
        <v>380</v>
      </c>
      <c r="H213" s="149">
        <v>1</v>
      </c>
      <c r="I213" s="150"/>
      <c r="L213" s="146"/>
      <c r="M213" s="151"/>
      <c r="T213" s="152"/>
      <c r="AT213" s="147" t="s">
        <v>146</v>
      </c>
      <c r="AU213" s="147" t="s">
        <v>81</v>
      </c>
      <c r="AV213" s="12" t="s">
        <v>81</v>
      </c>
      <c r="AW213" s="12" t="s">
        <v>32</v>
      </c>
      <c r="AX213" s="12" t="s">
        <v>71</v>
      </c>
      <c r="AY213" s="147" t="s">
        <v>119</v>
      </c>
    </row>
    <row r="214" spans="2:65" s="13" customFormat="1" ht="10.199999999999999">
      <c r="B214" s="153"/>
      <c r="D214" s="137" t="s">
        <v>146</v>
      </c>
      <c r="E214" s="154" t="s">
        <v>19</v>
      </c>
      <c r="F214" s="155" t="s">
        <v>188</v>
      </c>
      <c r="H214" s="156">
        <v>4</v>
      </c>
      <c r="I214" s="157"/>
      <c r="L214" s="153"/>
      <c r="M214" s="158"/>
      <c r="T214" s="159"/>
      <c r="AT214" s="154" t="s">
        <v>146</v>
      </c>
      <c r="AU214" s="154" t="s">
        <v>81</v>
      </c>
      <c r="AV214" s="13" t="s">
        <v>125</v>
      </c>
      <c r="AW214" s="13" t="s">
        <v>32</v>
      </c>
      <c r="AX214" s="13" t="s">
        <v>79</v>
      </c>
      <c r="AY214" s="154" t="s">
        <v>119</v>
      </c>
    </row>
    <row r="215" spans="2:65" s="1" customFormat="1" ht="16.5" customHeight="1">
      <c r="B215" s="31"/>
      <c r="C215" s="163" t="s">
        <v>381</v>
      </c>
      <c r="D215" s="163" t="s">
        <v>238</v>
      </c>
      <c r="E215" s="164" t="s">
        <v>382</v>
      </c>
      <c r="F215" s="165" t="s">
        <v>383</v>
      </c>
      <c r="G215" s="166" t="s">
        <v>176</v>
      </c>
      <c r="H215" s="167">
        <v>4</v>
      </c>
      <c r="I215" s="168"/>
      <c r="J215" s="169">
        <f>ROUND(I215*H215,2)</f>
        <v>0</v>
      </c>
      <c r="K215" s="165" t="s">
        <v>140</v>
      </c>
      <c r="L215" s="170"/>
      <c r="M215" s="171" t="s">
        <v>19</v>
      </c>
      <c r="N215" s="172" t="s">
        <v>42</v>
      </c>
      <c r="P215" s="133">
        <f>O215*H215</f>
        <v>0</v>
      </c>
      <c r="Q215" s="133">
        <v>9.3600000000000003E-3</v>
      </c>
      <c r="R215" s="133">
        <f>Q215*H215</f>
        <v>3.7440000000000001E-2</v>
      </c>
      <c r="S215" s="133">
        <v>0</v>
      </c>
      <c r="T215" s="134">
        <f>S215*H215</f>
        <v>0</v>
      </c>
      <c r="AR215" s="135" t="s">
        <v>241</v>
      </c>
      <c r="AT215" s="135" t="s">
        <v>238</v>
      </c>
      <c r="AU215" s="135" t="s">
        <v>81</v>
      </c>
      <c r="AY215" s="16" t="s">
        <v>119</v>
      </c>
      <c r="BE215" s="136">
        <f>IF(N215="základní",J215,0)</f>
        <v>0</v>
      </c>
      <c r="BF215" s="136">
        <f>IF(N215="snížená",J215,0)</f>
        <v>0</v>
      </c>
      <c r="BG215" s="136">
        <f>IF(N215="zákl. přenesená",J215,0)</f>
        <v>0</v>
      </c>
      <c r="BH215" s="136">
        <f>IF(N215="sníž. přenesená",J215,0)</f>
        <v>0</v>
      </c>
      <c r="BI215" s="136">
        <f>IF(N215="nulová",J215,0)</f>
        <v>0</v>
      </c>
      <c r="BJ215" s="16" t="s">
        <v>79</v>
      </c>
      <c r="BK215" s="136">
        <f>ROUND(I215*H215,2)</f>
        <v>0</v>
      </c>
      <c r="BL215" s="16" t="s">
        <v>130</v>
      </c>
      <c r="BM215" s="135" t="s">
        <v>384</v>
      </c>
    </row>
    <row r="216" spans="2:65" s="1" customFormat="1" ht="10.199999999999999">
      <c r="B216" s="31"/>
      <c r="D216" s="137" t="s">
        <v>127</v>
      </c>
      <c r="F216" s="138" t="s">
        <v>383</v>
      </c>
      <c r="I216" s="139"/>
      <c r="L216" s="31"/>
      <c r="M216" s="140"/>
      <c r="T216" s="52"/>
      <c r="AT216" s="16" t="s">
        <v>127</v>
      </c>
      <c r="AU216" s="16" t="s">
        <v>81</v>
      </c>
    </row>
    <row r="217" spans="2:65" s="1" customFormat="1" ht="16.5" customHeight="1">
      <c r="B217" s="31"/>
      <c r="C217" s="124" t="s">
        <v>385</v>
      </c>
      <c r="D217" s="124" t="s">
        <v>121</v>
      </c>
      <c r="E217" s="125" t="s">
        <v>386</v>
      </c>
      <c r="F217" s="126" t="s">
        <v>387</v>
      </c>
      <c r="G217" s="127" t="s">
        <v>388</v>
      </c>
      <c r="H217" s="128">
        <v>342</v>
      </c>
      <c r="I217" s="129"/>
      <c r="J217" s="130">
        <f>ROUND(I217*H217,2)</f>
        <v>0</v>
      </c>
      <c r="K217" s="126" t="s">
        <v>140</v>
      </c>
      <c r="L217" s="31"/>
      <c r="M217" s="131" t="s">
        <v>19</v>
      </c>
      <c r="N217" s="132" t="s">
        <v>42</v>
      </c>
      <c r="P217" s="133">
        <f>O217*H217</f>
        <v>0</v>
      </c>
      <c r="Q217" s="133">
        <v>0</v>
      </c>
      <c r="R217" s="133">
        <f>Q217*H217</f>
        <v>0</v>
      </c>
      <c r="S217" s="133">
        <v>0</v>
      </c>
      <c r="T217" s="134">
        <f>S217*H217</f>
        <v>0</v>
      </c>
      <c r="AR217" s="135" t="s">
        <v>130</v>
      </c>
      <c r="AT217" s="135" t="s">
        <v>121</v>
      </c>
      <c r="AU217" s="135" t="s">
        <v>81</v>
      </c>
      <c r="AY217" s="16" t="s">
        <v>119</v>
      </c>
      <c r="BE217" s="136">
        <f>IF(N217="základní",J217,0)</f>
        <v>0</v>
      </c>
      <c r="BF217" s="136">
        <f>IF(N217="snížená",J217,0)</f>
        <v>0</v>
      </c>
      <c r="BG217" s="136">
        <f>IF(N217="zákl. přenesená",J217,0)</f>
        <v>0</v>
      </c>
      <c r="BH217" s="136">
        <f>IF(N217="sníž. přenesená",J217,0)</f>
        <v>0</v>
      </c>
      <c r="BI217" s="136">
        <f>IF(N217="nulová",J217,0)</f>
        <v>0</v>
      </c>
      <c r="BJ217" s="16" t="s">
        <v>79</v>
      </c>
      <c r="BK217" s="136">
        <f>ROUND(I217*H217,2)</f>
        <v>0</v>
      </c>
      <c r="BL217" s="16" t="s">
        <v>130</v>
      </c>
      <c r="BM217" s="135" t="s">
        <v>389</v>
      </c>
    </row>
    <row r="218" spans="2:65" s="1" customFormat="1" ht="10.199999999999999">
      <c r="B218" s="31"/>
      <c r="D218" s="137" t="s">
        <v>127</v>
      </c>
      <c r="F218" s="138" t="s">
        <v>390</v>
      </c>
      <c r="I218" s="139"/>
      <c r="L218" s="31"/>
      <c r="M218" s="140"/>
      <c r="T218" s="52"/>
      <c r="AT218" s="16" t="s">
        <v>127</v>
      </c>
      <c r="AU218" s="16" t="s">
        <v>81</v>
      </c>
    </row>
    <row r="219" spans="2:65" s="1" customFormat="1" ht="10.199999999999999">
      <c r="B219" s="31"/>
      <c r="D219" s="144" t="s">
        <v>143</v>
      </c>
      <c r="F219" s="145" t="s">
        <v>391</v>
      </c>
      <c r="I219" s="139"/>
      <c r="L219" s="31"/>
      <c r="M219" s="140"/>
      <c r="T219" s="52"/>
      <c r="AT219" s="16" t="s">
        <v>143</v>
      </c>
      <c r="AU219" s="16" t="s">
        <v>81</v>
      </c>
    </row>
    <row r="220" spans="2:65" s="1" customFormat="1" ht="19.2">
      <c r="B220" s="31"/>
      <c r="D220" s="137" t="s">
        <v>128</v>
      </c>
      <c r="F220" s="141" t="s">
        <v>392</v>
      </c>
      <c r="I220" s="139"/>
      <c r="L220" s="31"/>
      <c r="M220" s="140"/>
      <c r="T220" s="52"/>
      <c r="AT220" s="16" t="s">
        <v>128</v>
      </c>
      <c r="AU220" s="16" t="s">
        <v>81</v>
      </c>
    </row>
    <row r="221" spans="2:65" s="1" customFormat="1" ht="24.15" customHeight="1">
      <c r="B221" s="31"/>
      <c r="C221" s="163" t="s">
        <v>393</v>
      </c>
      <c r="D221" s="163" t="s">
        <v>238</v>
      </c>
      <c r="E221" s="164" t="s">
        <v>394</v>
      </c>
      <c r="F221" s="165" t="s">
        <v>395</v>
      </c>
      <c r="G221" s="166" t="s">
        <v>388</v>
      </c>
      <c r="H221" s="167">
        <v>342</v>
      </c>
      <c r="I221" s="168"/>
      <c r="J221" s="169">
        <f>ROUND(I221*H221,2)</f>
        <v>0</v>
      </c>
      <c r="K221" s="165" t="s">
        <v>19</v>
      </c>
      <c r="L221" s="170"/>
      <c r="M221" s="171" t="s">
        <v>19</v>
      </c>
      <c r="N221" s="172" t="s">
        <v>42</v>
      </c>
      <c r="P221" s="133">
        <f>O221*H221</f>
        <v>0</v>
      </c>
      <c r="Q221" s="133">
        <v>0</v>
      </c>
      <c r="R221" s="133">
        <f>Q221*H221</f>
        <v>0</v>
      </c>
      <c r="S221" s="133">
        <v>0</v>
      </c>
      <c r="T221" s="134">
        <f>S221*H221</f>
        <v>0</v>
      </c>
      <c r="AR221" s="135" t="s">
        <v>241</v>
      </c>
      <c r="AT221" s="135" t="s">
        <v>238</v>
      </c>
      <c r="AU221" s="135" t="s">
        <v>81</v>
      </c>
      <c r="AY221" s="16" t="s">
        <v>119</v>
      </c>
      <c r="BE221" s="136">
        <f>IF(N221="základní",J221,0)</f>
        <v>0</v>
      </c>
      <c r="BF221" s="136">
        <f>IF(N221="snížená",J221,0)</f>
        <v>0</v>
      </c>
      <c r="BG221" s="136">
        <f>IF(N221="zákl. přenesená",J221,0)</f>
        <v>0</v>
      </c>
      <c r="BH221" s="136">
        <f>IF(N221="sníž. přenesená",J221,0)</f>
        <v>0</v>
      </c>
      <c r="BI221" s="136">
        <f>IF(N221="nulová",J221,0)</f>
        <v>0</v>
      </c>
      <c r="BJ221" s="16" t="s">
        <v>79</v>
      </c>
      <c r="BK221" s="136">
        <f>ROUND(I221*H221,2)</f>
        <v>0</v>
      </c>
      <c r="BL221" s="16" t="s">
        <v>130</v>
      </c>
      <c r="BM221" s="135" t="s">
        <v>396</v>
      </c>
    </row>
    <row r="222" spans="2:65" s="1" customFormat="1" ht="10.199999999999999">
      <c r="B222" s="31"/>
      <c r="D222" s="137" t="s">
        <v>127</v>
      </c>
      <c r="F222" s="138" t="s">
        <v>395</v>
      </c>
      <c r="I222" s="139"/>
      <c r="L222" s="31"/>
      <c r="M222" s="140"/>
      <c r="T222" s="52"/>
      <c r="AT222" s="16" t="s">
        <v>127</v>
      </c>
      <c r="AU222" s="16" t="s">
        <v>81</v>
      </c>
    </row>
    <row r="223" spans="2:65" s="1" customFormat="1" ht="21.75" customHeight="1">
      <c r="B223" s="31"/>
      <c r="C223" s="124" t="s">
        <v>397</v>
      </c>
      <c r="D223" s="124" t="s">
        <v>121</v>
      </c>
      <c r="E223" s="125" t="s">
        <v>398</v>
      </c>
      <c r="F223" s="126" t="s">
        <v>399</v>
      </c>
      <c r="G223" s="127" t="s">
        <v>388</v>
      </c>
      <c r="H223" s="128">
        <v>100</v>
      </c>
      <c r="I223" s="129"/>
      <c r="J223" s="130">
        <f>ROUND(I223*H223,2)</f>
        <v>0</v>
      </c>
      <c r="K223" s="126" t="s">
        <v>140</v>
      </c>
      <c r="L223" s="31"/>
      <c r="M223" s="131" t="s">
        <v>19</v>
      </c>
      <c r="N223" s="132" t="s">
        <v>42</v>
      </c>
      <c r="P223" s="133">
        <f>O223*H223</f>
        <v>0</v>
      </c>
      <c r="Q223" s="133">
        <v>0</v>
      </c>
      <c r="R223" s="133">
        <f>Q223*H223</f>
        <v>0</v>
      </c>
      <c r="S223" s="133">
        <v>0</v>
      </c>
      <c r="T223" s="134">
        <f>S223*H223</f>
        <v>0</v>
      </c>
      <c r="AR223" s="135" t="s">
        <v>130</v>
      </c>
      <c r="AT223" s="135" t="s">
        <v>121</v>
      </c>
      <c r="AU223" s="135" t="s">
        <v>81</v>
      </c>
      <c r="AY223" s="16" t="s">
        <v>119</v>
      </c>
      <c r="BE223" s="136">
        <f>IF(N223="základní",J223,0)</f>
        <v>0</v>
      </c>
      <c r="BF223" s="136">
        <f>IF(N223="snížená",J223,0)</f>
        <v>0</v>
      </c>
      <c r="BG223" s="136">
        <f>IF(N223="zákl. přenesená",J223,0)</f>
        <v>0</v>
      </c>
      <c r="BH223" s="136">
        <f>IF(N223="sníž. přenesená",J223,0)</f>
        <v>0</v>
      </c>
      <c r="BI223" s="136">
        <f>IF(N223="nulová",J223,0)</f>
        <v>0</v>
      </c>
      <c r="BJ223" s="16" t="s">
        <v>79</v>
      </c>
      <c r="BK223" s="136">
        <f>ROUND(I223*H223,2)</f>
        <v>0</v>
      </c>
      <c r="BL223" s="16" t="s">
        <v>130</v>
      </c>
      <c r="BM223" s="135" t="s">
        <v>400</v>
      </c>
    </row>
    <row r="224" spans="2:65" s="1" customFormat="1" ht="19.2">
      <c r="B224" s="31"/>
      <c r="D224" s="137" t="s">
        <v>127</v>
      </c>
      <c r="F224" s="138" t="s">
        <v>401</v>
      </c>
      <c r="I224" s="139"/>
      <c r="L224" s="31"/>
      <c r="M224" s="140"/>
      <c r="T224" s="52"/>
      <c r="AT224" s="16" t="s">
        <v>127</v>
      </c>
      <c r="AU224" s="16" t="s">
        <v>81</v>
      </c>
    </row>
    <row r="225" spans="2:65" s="1" customFormat="1" ht="10.199999999999999">
      <c r="B225" s="31"/>
      <c r="D225" s="144" t="s">
        <v>143</v>
      </c>
      <c r="F225" s="145" t="s">
        <v>402</v>
      </c>
      <c r="I225" s="139"/>
      <c r="L225" s="31"/>
      <c r="M225" s="140"/>
      <c r="T225" s="52"/>
      <c r="AT225" s="16" t="s">
        <v>143</v>
      </c>
      <c r="AU225" s="16" t="s">
        <v>81</v>
      </c>
    </row>
    <row r="226" spans="2:65" s="1" customFormat="1" ht="28.8">
      <c r="B226" s="31"/>
      <c r="D226" s="137" t="s">
        <v>128</v>
      </c>
      <c r="F226" s="141" t="s">
        <v>403</v>
      </c>
      <c r="I226" s="139"/>
      <c r="L226" s="31"/>
      <c r="M226" s="140"/>
      <c r="T226" s="52"/>
      <c r="AT226" s="16" t="s">
        <v>128</v>
      </c>
      <c r="AU226" s="16" t="s">
        <v>81</v>
      </c>
    </row>
    <row r="227" spans="2:65" s="1" customFormat="1" ht="16.5" customHeight="1">
      <c r="B227" s="31"/>
      <c r="C227" s="163" t="s">
        <v>404</v>
      </c>
      <c r="D227" s="163" t="s">
        <v>238</v>
      </c>
      <c r="E227" s="164" t="s">
        <v>405</v>
      </c>
      <c r="F227" s="165" t="s">
        <v>406</v>
      </c>
      <c r="G227" s="166" t="s">
        <v>176</v>
      </c>
      <c r="H227" s="167">
        <v>2.4</v>
      </c>
      <c r="I227" s="168"/>
      <c r="J227" s="169">
        <f>ROUND(I227*H227,2)</f>
        <v>0</v>
      </c>
      <c r="K227" s="165" t="s">
        <v>140</v>
      </c>
      <c r="L227" s="170"/>
      <c r="M227" s="171" t="s">
        <v>19</v>
      </c>
      <c r="N227" s="172" t="s">
        <v>42</v>
      </c>
      <c r="P227" s="133">
        <f>O227*H227</f>
        <v>0</v>
      </c>
      <c r="Q227" s="133">
        <v>1.5900000000000001E-2</v>
      </c>
      <c r="R227" s="133">
        <f>Q227*H227</f>
        <v>3.8159999999999999E-2</v>
      </c>
      <c r="S227" s="133">
        <v>0</v>
      </c>
      <c r="T227" s="134">
        <f>S227*H227</f>
        <v>0</v>
      </c>
      <c r="AR227" s="135" t="s">
        <v>241</v>
      </c>
      <c r="AT227" s="135" t="s">
        <v>238</v>
      </c>
      <c r="AU227" s="135" t="s">
        <v>81</v>
      </c>
      <c r="AY227" s="16" t="s">
        <v>119</v>
      </c>
      <c r="BE227" s="136">
        <f>IF(N227="základní",J227,0)</f>
        <v>0</v>
      </c>
      <c r="BF227" s="136">
        <f>IF(N227="snížená",J227,0)</f>
        <v>0</v>
      </c>
      <c r="BG227" s="136">
        <f>IF(N227="zákl. přenesená",J227,0)</f>
        <v>0</v>
      </c>
      <c r="BH227" s="136">
        <f>IF(N227="sníž. přenesená",J227,0)</f>
        <v>0</v>
      </c>
      <c r="BI227" s="136">
        <f>IF(N227="nulová",J227,0)</f>
        <v>0</v>
      </c>
      <c r="BJ227" s="16" t="s">
        <v>79</v>
      </c>
      <c r="BK227" s="136">
        <f>ROUND(I227*H227,2)</f>
        <v>0</v>
      </c>
      <c r="BL227" s="16" t="s">
        <v>130</v>
      </c>
      <c r="BM227" s="135" t="s">
        <v>407</v>
      </c>
    </row>
    <row r="228" spans="2:65" s="1" customFormat="1" ht="10.199999999999999">
      <c r="B228" s="31"/>
      <c r="D228" s="137" t="s">
        <v>127</v>
      </c>
      <c r="F228" s="138" t="s">
        <v>406</v>
      </c>
      <c r="I228" s="139"/>
      <c r="L228" s="31"/>
      <c r="M228" s="140"/>
      <c r="T228" s="52"/>
      <c r="AT228" s="16" t="s">
        <v>127</v>
      </c>
      <c r="AU228" s="16" t="s">
        <v>81</v>
      </c>
    </row>
    <row r="229" spans="2:65" s="12" customFormat="1" ht="10.199999999999999">
      <c r="B229" s="146"/>
      <c r="D229" s="137" t="s">
        <v>146</v>
      </c>
      <c r="F229" s="148" t="s">
        <v>408</v>
      </c>
      <c r="H229" s="149">
        <v>2.4</v>
      </c>
      <c r="I229" s="150"/>
      <c r="L229" s="146"/>
      <c r="M229" s="151"/>
      <c r="T229" s="152"/>
      <c r="AT229" s="147" t="s">
        <v>146</v>
      </c>
      <c r="AU229" s="147" t="s">
        <v>81</v>
      </c>
      <c r="AV229" s="12" t="s">
        <v>81</v>
      </c>
      <c r="AW229" s="12" t="s">
        <v>4</v>
      </c>
      <c r="AX229" s="12" t="s">
        <v>79</v>
      </c>
      <c r="AY229" s="147" t="s">
        <v>119</v>
      </c>
    </row>
    <row r="230" spans="2:65" s="1" customFormat="1" ht="24.15" customHeight="1">
      <c r="B230" s="31"/>
      <c r="C230" s="124" t="s">
        <v>409</v>
      </c>
      <c r="D230" s="124" t="s">
        <v>121</v>
      </c>
      <c r="E230" s="125" t="s">
        <v>410</v>
      </c>
      <c r="F230" s="126" t="s">
        <v>411</v>
      </c>
      <c r="G230" s="127" t="s">
        <v>176</v>
      </c>
      <c r="H230" s="128">
        <v>1</v>
      </c>
      <c r="I230" s="129"/>
      <c r="J230" s="130">
        <f>ROUND(I230*H230,2)</f>
        <v>0</v>
      </c>
      <c r="K230" s="126" t="s">
        <v>19</v>
      </c>
      <c r="L230" s="31"/>
      <c r="M230" s="131" t="s">
        <v>19</v>
      </c>
      <c r="N230" s="132" t="s">
        <v>42</v>
      </c>
      <c r="P230" s="133">
        <f>O230*H230</f>
        <v>0</v>
      </c>
      <c r="Q230" s="133">
        <v>0</v>
      </c>
      <c r="R230" s="133">
        <f>Q230*H230</f>
        <v>0</v>
      </c>
      <c r="S230" s="133">
        <v>0</v>
      </c>
      <c r="T230" s="134">
        <f>S230*H230</f>
        <v>0</v>
      </c>
      <c r="AR230" s="135" t="s">
        <v>130</v>
      </c>
      <c r="AT230" s="135" t="s">
        <v>121</v>
      </c>
      <c r="AU230" s="135" t="s">
        <v>81</v>
      </c>
      <c r="AY230" s="16" t="s">
        <v>119</v>
      </c>
      <c r="BE230" s="136">
        <f>IF(N230="základní",J230,0)</f>
        <v>0</v>
      </c>
      <c r="BF230" s="136">
        <f>IF(N230="snížená",J230,0)</f>
        <v>0</v>
      </c>
      <c r="BG230" s="136">
        <f>IF(N230="zákl. přenesená",J230,0)</f>
        <v>0</v>
      </c>
      <c r="BH230" s="136">
        <f>IF(N230="sníž. přenesená",J230,0)</f>
        <v>0</v>
      </c>
      <c r="BI230" s="136">
        <f>IF(N230="nulová",J230,0)</f>
        <v>0</v>
      </c>
      <c r="BJ230" s="16" t="s">
        <v>79</v>
      </c>
      <c r="BK230" s="136">
        <f>ROUND(I230*H230,2)</f>
        <v>0</v>
      </c>
      <c r="BL230" s="16" t="s">
        <v>130</v>
      </c>
      <c r="BM230" s="135" t="s">
        <v>412</v>
      </c>
    </row>
    <row r="231" spans="2:65" s="1" customFormat="1" ht="10.199999999999999">
      <c r="B231" s="31"/>
      <c r="D231" s="137" t="s">
        <v>127</v>
      </c>
      <c r="F231" s="138" t="s">
        <v>413</v>
      </c>
      <c r="I231" s="139"/>
      <c r="L231" s="31"/>
      <c r="M231" s="140"/>
      <c r="T231" s="52"/>
      <c r="AT231" s="16" t="s">
        <v>127</v>
      </c>
      <c r="AU231" s="16" t="s">
        <v>81</v>
      </c>
    </row>
    <row r="232" spans="2:65" s="1" customFormat="1" ht="76.8">
      <c r="B232" s="31"/>
      <c r="D232" s="137" t="s">
        <v>128</v>
      </c>
      <c r="F232" s="141" t="s">
        <v>414</v>
      </c>
      <c r="I232" s="139"/>
      <c r="L232" s="31"/>
      <c r="M232" s="140"/>
      <c r="T232" s="52"/>
      <c r="AT232" s="16" t="s">
        <v>128</v>
      </c>
      <c r="AU232" s="16" t="s">
        <v>81</v>
      </c>
    </row>
    <row r="233" spans="2:65" s="1" customFormat="1" ht="21.75" customHeight="1">
      <c r="B233" s="31"/>
      <c r="C233" s="163" t="s">
        <v>415</v>
      </c>
      <c r="D233" s="163" t="s">
        <v>238</v>
      </c>
      <c r="E233" s="164" t="s">
        <v>416</v>
      </c>
      <c r="F233" s="165" t="s">
        <v>417</v>
      </c>
      <c r="G233" s="166" t="s">
        <v>176</v>
      </c>
      <c r="H233" s="167">
        <v>1</v>
      </c>
      <c r="I233" s="168"/>
      <c r="J233" s="169">
        <f>ROUND(I233*H233,2)</f>
        <v>0</v>
      </c>
      <c r="K233" s="165" t="s">
        <v>19</v>
      </c>
      <c r="L233" s="170"/>
      <c r="M233" s="171" t="s">
        <v>19</v>
      </c>
      <c r="N233" s="172" t="s">
        <v>42</v>
      </c>
      <c r="P233" s="133">
        <f>O233*H233</f>
        <v>0</v>
      </c>
      <c r="Q233" s="133">
        <v>1.175</v>
      </c>
      <c r="R233" s="133">
        <f>Q233*H233</f>
        <v>1.175</v>
      </c>
      <c r="S233" s="133">
        <v>0</v>
      </c>
      <c r="T233" s="134">
        <f>S233*H233</f>
        <v>0</v>
      </c>
      <c r="AR233" s="135" t="s">
        <v>241</v>
      </c>
      <c r="AT233" s="135" t="s">
        <v>238</v>
      </c>
      <c r="AU233" s="135" t="s">
        <v>81</v>
      </c>
      <c r="AY233" s="16" t="s">
        <v>119</v>
      </c>
      <c r="BE233" s="136">
        <f>IF(N233="základní",J233,0)</f>
        <v>0</v>
      </c>
      <c r="BF233" s="136">
        <f>IF(N233="snížená",J233,0)</f>
        <v>0</v>
      </c>
      <c r="BG233" s="136">
        <f>IF(N233="zákl. přenesená",J233,0)</f>
        <v>0</v>
      </c>
      <c r="BH233" s="136">
        <f>IF(N233="sníž. přenesená",J233,0)</f>
        <v>0</v>
      </c>
      <c r="BI233" s="136">
        <f>IF(N233="nulová",J233,0)</f>
        <v>0</v>
      </c>
      <c r="BJ233" s="16" t="s">
        <v>79</v>
      </c>
      <c r="BK233" s="136">
        <f>ROUND(I233*H233,2)</f>
        <v>0</v>
      </c>
      <c r="BL233" s="16" t="s">
        <v>130</v>
      </c>
      <c r="BM233" s="135" t="s">
        <v>418</v>
      </c>
    </row>
    <row r="234" spans="2:65" s="1" customFormat="1" ht="10.199999999999999">
      <c r="B234" s="31"/>
      <c r="D234" s="137" t="s">
        <v>127</v>
      </c>
      <c r="F234" s="138" t="s">
        <v>419</v>
      </c>
      <c r="I234" s="139"/>
      <c r="L234" s="31"/>
      <c r="M234" s="140"/>
      <c r="T234" s="52"/>
      <c r="AT234" s="16" t="s">
        <v>127</v>
      </c>
      <c r="AU234" s="16" t="s">
        <v>81</v>
      </c>
    </row>
    <row r="235" spans="2:65" s="1" customFormat="1" ht="153.6">
      <c r="B235" s="31"/>
      <c r="D235" s="137" t="s">
        <v>128</v>
      </c>
      <c r="F235" s="141" t="s">
        <v>420</v>
      </c>
      <c r="I235" s="139"/>
      <c r="L235" s="31"/>
      <c r="M235" s="140"/>
      <c r="T235" s="52"/>
      <c r="AT235" s="16" t="s">
        <v>128</v>
      </c>
      <c r="AU235" s="16" t="s">
        <v>81</v>
      </c>
    </row>
    <row r="236" spans="2:65" s="1" customFormat="1" ht="16.5" customHeight="1">
      <c r="B236" s="31"/>
      <c r="C236" s="124" t="s">
        <v>421</v>
      </c>
      <c r="D236" s="124" t="s">
        <v>121</v>
      </c>
      <c r="E236" s="125" t="s">
        <v>422</v>
      </c>
      <c r="F236" s="126" t="s">
        <v>423</v>
      </c>
      <c r="G236" s="127" t="s">
        <v>176</v>
      </c>
      <c r="H236" s="128">
        <v>60</v>
      </c>
      <c r="I236" s="129"/>
      <c r="J236" s="130">
        <f>ROUND(I236*H236,2)</f>
        <v>0</v>
      </c>
      <c r="K236" s="126" t="s">
        <v>140</v>
      </c>
      <c r="L236" s="31"/>
      <c r="M236" s="131" t="s">
        <v>19</v>
      </c>
      <c r="N236" s="132" t="s">
        <v>42</v>
      </c>
      <c r="P236" s="133">
        <f>O236*H236</f>
        <v>0</v>
      </c>
      <c r="Q236" s="133">
        <v>0</v>
      </c>
      <c r="R236" s="133">
        <f>Q236*H236</f>
        <v>0</v>
      </c>
      <c r="S236" s="133">
        <v>0</v>
      </c>
      <c r="T236" s="134">
        <f>S236*H236</f>
        <v>0</v>
      </c>
      <c r="AR236" s="135" t="s">
        <v>130</v>
      </c>
      <c r="AT236" s="135" t="s">
        <v>121</v>
      </c>
      <c r="AU236" s="135" t="s">
        <v>81</v>
      </c>
      <c r="AY236" s="16" t="s">
        <v>119</v>
      </c>
      <c r="BE236" s="136">
        <f>IF(N236="základní",J236,0)</f>
        <v>0</v>
      </c>
      <c r="BF236" s="136">
        <f>IF(N236="snížená",J236,0)</f>
        <v>0</v>
      </c>
      <c r="BG236" s="136">
        <f>IF(N236="zákl. přenesená",J236,0)</f>
        <v>0</v>
      </c>
      <c r="BH236" s="136">
        <f>IF(N236="sníž. přenesená",J236,0)</f>
        <v>0</v>
      </c>
      <c r="BI236" s="136">
        <f>IF(N236="nulová",J236,0)</f>
        <v>0</v>
      </c>
      <c r="BJ236" s="16" t="s">
        <v>79</v>
      </c>
      <c r="BK236" s="136">
        <f>ROUND(I236*H236,2)</f>
        <v>0</v>
      </c>
      <c r="BL236" s="16" t="s">
        <v>130</v>
      </c>
      <c r="BM236" s="135" t="s">
        <v>424</v>
      </c>
    </row>
    <row r="237" spans="2:65" s="1" customFormat="1" ht="10.199999999999999">
      <c r="B237" s="31"/>
      <c r="D237" s="137" t="s">
        <v>127</v>
      </c>
      <c r="F237" s="138" t="s">
        <v>425</v>
      </c>
      <c r="I237" s="139"/>
      <c r="L237" s="31"/>
      <c r="M237" s="140"/>
      <c r="T237" s="52"/>
      <c r="AT237" s="16" t="s">
        <v>127</v>
      </c>
      <c r="AU237" s="16" t="s">
        <v>81</v>
      </c>
    </row>
    <row r="238" spans="2:65" s="1" customFormat="1" ht="10.199999999999999">
      <c r="B238" s="31"/>
      <c r="D238" s="144" t="s">
        <v>143</v>
      </c>
      <c r="F238" s="145" t="s">
        <v>426</v>
      </c>
      <c r="I238" s="139"/>
      <c r="L238" s="31"/>
      <c r="M238" s="140"/>
      <c r="T238" s="52"/>
      <c r="AT238" s="16" t="s">
        <v>143</v>
      </c>
      <c r="AU238" s="16" t="s">
        <v>81</v>
      </c>
    </row>
    <row r="239" spans="2:65" s="1" customFormat="1" ht="16.5" customHeight="1">
      <c r="B239" s="31"/>
      <c r="C239" s="124" t="s">
        <v>427</v>
      </c>
      <c r="D239" s="124" t="s">
        <v>121</v>
      </c>
      <c r="E239" s="125" t="s">
        <v>428</v>
      </c>
      <c r="F239" s="126" t="s">
        <v>429</v>
      </c>
      <c r="G239" s="127" t="s">
        <v>153</v>
      </c>
      <c r="H239" s="128">
        <v>8.9670000000000005</v>
      </c>
      <c r="I239" s="129"/>
      <c r="J239" s="130">
        <f>ROUND(I239*H239,2)</f>
        <v>0</v>
      </c>
      <c r="K239" s="126" t="s">
        <v>140</v>
      </c>
      <c r="L239" s="31"/>
      <c r="M239" s="131" t="s">
        <v>19</v>
      </c>
      <c r="N239" s="132" t="s">
        <v>42</v>
      </c>
      <c r="P239" s="133">
        <f>O239*H239</f>
        <v>0</v>
      </c>
      <c r="Q239" s="133">
        <v>0</v>
      </c>
      <c r="R239" s="133">
        <f>Q239*H239</f>
        <v>0</v>
      </c>
      <c r="S239" s="133">
        <v>0</v>
      </c>
      <c r="T239" s="134">
        <f>S239*H239</f>
        <v>0</v>
      </c>
      <c r="AR239" s="135" t="s">
        <v>130</v>
      </c>
      <c r="AT239" s="135" t="s">
        <v>121</v>
      </c>
      <c r="AU239" s="135" t="s">
        <v>81</v>
      </c>
      <c r="AY239" s="16" t="s">
        <v>119</v>
      </c>
      <c r="BE239" s="136">
        <f>IF(N239="základní",J239,0)</f>
        <v>0</v>
      </c>
      <c r="BF239" s="136">
        <f>IF(N239="snížená",J239,0)</f>
        <v>0</v>
      </c>
      <c r="BG239" s="136">
        <f>IF(N239="zákl. přenesená",J239,0)</f>
        <v>0</v>
      </c>
      <c r="BH239" s="136">
        <f>IF(N239="sníž. přenesená",J239,0)</f>
        <v>0</v>
      </c>
      <c r="BI239" s="136">
        <f>IF(N239="nulová",J239,0)</f>
        <v>0</v>
      </c>
      <c r="BJ239" s="16" t="s">
        <v>79</v>
      </c>
      <c r="BK239" s="136">
        <f>ROUND(I239*H239,2)</f>
        <v>0</v>
      </c>
      <c r="BL239" s="16" t="s">
        <v>130</v>
      </c>
      <c r="BM239" s="135" t="s">
        <v>430</v>
      </c>
    </row>
    <row r="240" spans="2:65" s="1" customFormat="1" ht="19.2">
      <c r="B240" s="31"/>
      <c r="D240" s="137" t="s">
        <v>127</v>
      </c>
      <c r="F240" s="138" t="s">
        <v>431</v>
      </c>
      <c r="I240" s="139"/>
      <c r="L240" s="31"/>
      <c r="M240" s="140"/>
      <c r="T240" s="52"/>
      <c r="AT240" s="16" t="s">
        <v>127</v>
      </c>
      <c r="AU240" s="16" t="s">
        <v>81</v>
      </c>
    </row>
    <row r="241" spans="2:65" s="1" customFormat="1" ht="10.199999999999999">
      <c r="B241" s="31"/>
      <c r="D241" s="144" t="s">
        <v>143</v>
      </c>
      <c r="F241" s="145" t="s">
        <v>432</v>
      </c>
      <c r="I241" s="139"/>
      <c r="L241" s="31"/>
      <c r="M241" s="140"/>
      <c r="T241" s="52"/>
      <c r="AT241" s="16" t="s">
        <v>143</v>
      </c>
      <c r="AU241" s="16" t="s">
        <v>81</v>
      </c>
    </row>
    <row r="242" spans="2:65" s="1" customFormat="1" ht="21.75" customHeight="1">
      <c r="B242" s="31"/>
      <c r="C242" s="124" t="s">
        <v>433</v>
      </c>
      <c r="D242" s="124" t="s">
        <v>121</v>
      </c>
      <c r="E242" s="125" t="s">
        <v>434</v>
      </c>
      <c r="F242" s="126" t="s">
        <v>435</v>
      </c>
      <c r="G242" s="127" t="s">
        <v>153</v>
      </c>
      <c r="H242" s="128">
        <v>8.9670000000000005</v>
      </c>
      <c r="I242" s="129"/>
      <c r="J242" s="130">
        <f>ROUND(I242*H242,2)</f>
        <v>0</v>
      </c>
      <c r="K242" s="126" t="s">
        <v>140</v>
      </c>
      <c r="L242" s="31"/>
      <c r="M242" s="131" t="s">
        <v>19</v>
      </c>
      <c r="N242" s="132" t="s">
        <v>42</v>
      </c>
      <c r="P242" s="133">
        <f>O242*H242</f>
        <v>0</v>
      </c>
      <c r="Q242" s="133">
        <v>0</v>
      </c>
      <c r="R242" s="133">
        <f>Q242*H242</f>
        <v>0</v>
      </c>
      <c r="S242" s="133">
        <v>0</v>
      </c>
      <c r="T242" s="134">
        <f>S242*H242</f>
        <v>0</v>
      </c>
      <c r="AR242" s="135" t="s">
        <v>130</v>
      </c>
      <c r="AT242" s="135" t="s">
        <v>121</v>
      </c>
      <c r="AU242" s="135" t="s">
        <v>81</v>
      </c>
      <c r="AY242" s="16" t="s">
        <v>119</v>
      </c>
      <c r="BE242" s="136">
        <f>IF(N242="základní",J242,0)</f>
        <v>0</v>
      </c>
      <c r="BF242" s="136">
        <f>IF(N242="snížená",J242,0)</f>
        <v>0</v>
      </c>
      <c r="BG242" s="136">
        <f>IF(N242="zákl. přenesená",J242,0)</f>
        <v>0</v>
      </c>
      <c r="BH242" s="136">
        <f>IF(N242="sníž. přenesená",J242,0)</f>
        <v>0</v>
      </c>
      <c r="BI242" s="136">
        <f>IF(N242="nulová",J242,0)</f>
        <v>0</v>
      </c>
      <c r="BJ242" s="16" t="s">
        <v>79</v>
      </c>
      <c r="BK242" s="136">
        <f>ROUND(I242*H242,2)</f>
        <v>0</v>
      </c>
      <c r="BL242" s="16" t="s">
        <v>130</v>
      </c>
      <c r="BM242" s="135" t="s">
        <v>436</v>
      </c>
    </row>
    <row r="243" spans="2:65" s="1" customFormat="1" ht="28.8">
      <c r="B243" s="31"/>
      <c r="D243" s="137" t="s">
        <v>127</v>
      </c>
      <c r="F243" s="138" t="s">
        <v>437</v>
      </c>
      <c r="I243" s="139"/>
      <c r="L243" s="31"/>
      <c r="M243" s="140"/>
      <c r="T243" s="52"/>
      <c r="AT243" s="16" t="s">
        <v>127</v>
      </c>
      <c r="AU243" s="16" t="s">
        <v>81</v>
      </c>
    </row>
    <row r="244" spans="2:65" s="1" customFormat="1" ht="10.199999999999999">
      <c r="B244" s="31"/>
      <c r="D244" s="144" t="s">
        <v>143</v>
      </c>
      <c r="F244" s="145" t="s">
        <v>438</v>
      </c>
      <c r="I244" s="139"/>
      <c r="L244" s="31"/>
      <c r="M244" s="140"/>
      <c r="T244" s="52"/>
      <c r="AT244" s="16" t="s">
        <v>143</v>
      </c>
      <c r="AU244" s="16" t="s">
        <v>81</v>
      </c>
    </row>
    <row r="245" spans="2:65" s="1" customFormat="1" ht="16.5" customHeight="1">
      <c r="B245" s="31"/>
      <c r="C245" s="124" t="s">
        <v>241</v>
      </c>
      <c r="D245" s="124" t="s">
        <v>121</v>
      </c>
      <c r="E245" s="125" t="s">
        <v>439</v>
      </c>
      <c r="F245" s="126" t="s">
        <v>440</v>
      </c>
      <c r="G245" s="127" t="s">
        <v>153</v>
      </c>
      <c r="H245" s="128">
        <v>8.9670000000000005</v>
      </c>
      <c r="I245" s="129"/>
      <c r="J245" s="130">
        <f>ROUND(I245*H245,2)</f>
        <v>0</v>
      </c>
      <c r="K245" s="126" t="s">
        <v>140</v>
      </c>
      <c r="L245" s="31"/>
      <c r="M245" s="131" t="s">
        <v>19</v>
      </c>
      <c r="N245" s="132" t="s">
        <v>42</v>
      </c>
      <c r="P245" s="133">
        <f>O245*H245</f>
        <v>0</v>
      </c>
      <c r="Q245" s="133">
        <v>0</v>
      </c>
      <c r="R245" s="133">
        <f>Q245*H245</f>
        <v>0</v>
      </c>
      <c r="S245" s="133">
        <v>0</v>
      </c>
      <c r="T245" s="134">
        <f>S245*H245</f>
        <v>0</v>
      </c>
      <c r="AR245" s="135" t="s">
        <v>130</v>
      </c>
      <c r="AT245" s="135" t="s">
        <v>121</v>
      </c>
      <c r="AU245" s="135" t="s">
        <v>81</v>
      </c>
      <c r="AY245" s="16" t="s">
        <v>119</v>
      </c>
      <c r="BE245" s="136">
        <f>IF(N245="základní",J245,0)</f>
        <v>0</v>
      </c>
      <c r="BF245" s="136">
        <f>IF(N245="snížená",J245,0)</f>
        <v>0</v>
      </c>
      <c r="BG245" s="136">
        <f>IF(N245="zákl. přenesená",J245,0)</f>
        <v>0</v>
      </c>
      <c r="BH245" s="136">
        <f>IF(N245="sníž. přenesená",J245,0)</f>
        <v>0</v>
      </c>
      <c r="BI245" s="136">
        <f>IF(N245="nulová",J245,0)</f>
        <v>0</v>
      </c>
      <c r="BJ245" s="16" t="s">
        <v>79</v>
      </c>
      <c r="BK245" s="136">
        <f>ROUND(I245*H245,2)</f>
        <v>0</v>
      </c>
      <c r="BL245" s="16" t="s">
        <v>130</v>
      </c>
      <c r="BM245" s="135" t="s">
        <v>441</v>
      </c>
    </row>
    <row r="246" spans="2:65" s="1" customFormat="1" ht="19.2">
      <c r="B246" s="31"/>
      <c r="D246" s="137" t="s">
        <v>127</v>
      </c>
      <c r="F246" s="138" t="s">
        <v>442</v>
      </c>
      <c r="I246" s="139"/>
      <c r="L246" s="31"/>
      <c r="M246" s="140"/>
      <c r="T246" s="52"/>
      <c r="AT246" s="16" t="s">
        <v>127</v>
      </c>
      <c r="AU246" s="16" t="s">
        <v>81</v>
      </c>
    </row>
    <row r="247" spans="2:65" s="1" customFormat="1" ht="10.199999999999999">
      <c r="B247" s="31"/>
      <c r="D247" s="144" t="s">
        <v>143</v>
      </c>
      <c r="F247" s="145" t="s">
        <v>443</v>
      </c>
      <c r="I247" s="139"/>
      <c r="L247" s="31"/>
      <c r="M247" s="140"/>
      <c r="T247" s="52"/>
      <c r="AT247" s="16" t="s">
        <v>143</v>
      </c>
      <c r="AU247" s="16" t="s">
        <v>81</v>
      </c>
    </row>
    <row r="248" spans="2:65" s="1" customFormat="1" ht="24.15" customHeight="1">
      <c r="B248" s="31"/>
      <c r="C248" s="124" t="s">
        <v>444</v>
      </c>
      <c r="D248" s="124" t="s">
        <v>121</v>
      </c>
      <c r="E248" s="125" t="s">
        <v>445</v>
      </c>
      <c r="F248" s="126" t="s">
        <v>446</v>
      </c>
      <c r="G248" s="127" t="s">
        <v>176</v>
      </c>
      <c r="H248" s="128">
        <v>1</v>
      </c>
      <c r="I248" s="129"/>
      <c r="J248" s="130">
        <f>ROUND(I248*H248,2)</f>
        <v>0</v>
      </c>
      <c r="K248" s="126" t="s">
        <v>19</v>
      </c>
      <c r="L248" s="31"/>
      <c r="M248" s="131" t="s">
        <v>19</v>
      </c>
      <c r="N248" s="132" t="s">
        <v>42</v>
      </c>
      <c r="P248" s="133">
        <f>O248*H248</f>
        <v>0</v>
      </c>
      <c r="Q248" s="133">
        <v>0</v>
      </c>
      <c r="R248" s="133">
        <f>Q248*H248</f>
        <v>0</v>
      </c>
      <c r="S248" s="133">
        <v>0</v>
      </c>
      <c r="T248" s="134">
        <f>S248*H248</f>
        <v>0</v>
      </c>
      <c r="AR248" s="135" t="s">
        <v>130</v>
      </c>
      <c r="AT248" s="135" t="s">
        <v>121</v>
      </c>
      <c r="AU248" s="135" t="s">
        <v>81</v>
      </c>
      <c r="AY248" s="16" t="s">
        <v>119</v>
      </c>
      <c r="BE248" s="136">
        <f>IF(N248="základní",J248,0)</f>
        <v>0</v>
      </c>
      <c r="BF248" s="136">
        <f>IF(N248="snížená",J248,0)</f>
        <v>0</v>
      </c>
      <c r="BG248" s="136">
        <f>IF(N248="zákl. přenesená",J248,0)</f>
        <v>0</v>
      </c>
      <c r="BH248" s="136">
        <f>IF(N248="sníž. přenesená",J248,0)</f>
        <v>0</v>
      </c>
      <c r="BI248" s="136">
        <f>IF(N248="nulová",J248,0)</f>
        <v>0</v>
      </c>
      <c r="BJ248" s="16" t="s">
        <v>79</v>
      </c>
      <c r="BK248" s="136">
        <f>ROUND(I248*H248,2)</f>
        <v>0</v>
      </c>
      <c r="BL248" s="16" t="s">
        <v>130</v>
      </c>
      <c r="BM248" s="135" t="s">
        <v>447</v>
      </c>
    </row>
    <row r="249" spans="2:65" s="1" customFormat="1" ht="19.2">
      <c r="B249" s="31"/>
      <c r="D249" s="137" t="s">
        <v>127</v>
      </c>
      <c r="F249" s="138" t="s">
        <v>446</v>
      </c>
      <c r="I249" s="139"/>
      <c r="L249" s="31"/>
      <c r="M249" s="140"/>
      <c r="T249" s="52"/>
      <c r="AT249" s="16" t="s">
        <v>127</v>
      </c>
      <c r="AU249" s="16" t="s">
        <v>81</v>
      </c>
    </row>
    <row r="250" spans="2:65" s="1" customFormat="1" ht="19.2">
      <c r="B250" s="31"/>
      <c r="D250" s="137" t="s">
        <v>128</v>
      </c>
      <c r="F250" s="141" t="s">
        <v>448</v>
      </c>
      <c r="I250" s="139"/>
      <c r="L250" s="31"/>
      <c r="M250" s="140"/>
      <c r="T250" s="52"/>
      <c r="AT250" s="16" t="s">
        <v>128</v>
      </c>
      <c r="AU250" s="16" t="s">
        <v>81</v>
      </c>
    </row>
    <row r="251" spans="2:65" s="1" customFormat="1" ht="24.15" customHeight="1">
      <c r="B251" s="31"/>
      <c r="C251" s="163" t="s">
        <v>449</v>
      </c>
      <c r="D251" s="163" t="s">
        <v>238</v>
      </c>
      <c r="E251" s="164" t="s">
        <v>450</v>
      </c>
      <c r="F251" s="165" t="s">
        <v>451</v>
      </c>
      <c r="G251" s="166" t="s">
        <v>452</v>
      </c>
      <c r="H251" s="167">
        <v>1</v>
      </c>
      <c r="I251" s="168"/>
      <c r="J251" s="169">
        <f>ROUND(I251*H251,2)</f>
        <v>0</v>
      </c>
      <c r="K251" s="165" t="s">
        <v>19</v>
      </c>
      <c r="L251" s="170"/>
      <c r="M251" s="171" t="s">
        <v>19</v>
      </c>
      <c r="N251" s="172" t="s">
        <v>42</v>
      </c>
      <c r="P251" s="133">
        <f>O251*H251</f>
        <v>0</v>
      </c>
      <c r="Q251" s="133">
        <v>2.0000000000000001E-4</v>
      </c>
      <c r="R251" s="133">
        <f>Q251*H251</f>
        <v>2.0000000000000001E-4</v>
      </c>
      <c r="S251" s="133">
        <v>0</v>
      </c>
      <c r="T251" s="134">
        <f>S251*H251</f>
        <v>0</v>
      </c>
      <c r="AR251" s="135" t="s">
        <v>241</v>
      </c>
      <c r="AT251" s="135" t="s">
        <v>238</v>
      </c>
      <c r="AU251" s="135" t="s">
        <v>81</v>
      </c>
      <c r="AY251" s="16" t="s">
        <v>119</v>
      </c>
      <c r="BE251" s="136">
        <f>IF(N251="základní",J251,0)</f>
        <v>0</v>
      </c>
      <c r="BF251" s="136">
        <f>IF(N251="snížená",J251,0)</f>
        <v>0</v>
      </c>
      <c r="BG251" s="136">
        <f>IF(N251="zákl. přenesená",J251,0)</f>
        <v>0</v>
      </c>
      <c r="BH251" s="136">
        <f>IF(N251="sníž. přenesená",J251,0)</f>
        <v>0</v>
      </c>
      <c r="BI251" s="136">
        <f>IF(N251="nulová",J251,0)</f>
        <v>0</v>
      </c>
      <c r="BJ251" s="16" t="s">
        <v>79</v>
      </c>
      <c r="BK251" s="136">
        <f>ROUND(I251*H251,2)</f>
        <v>0</v>
      </c>
      <c r="BL251" s="16" t="s">
        <v>130</v>
      </c>
      <c r="BM251" s="135" t="s">
        <v>453</v>
      </c>
    </row>
    <row r="252" spans="2:65" s="1" customFormat="1" ht="19.2">
      <c r="B252" s="31"/>
      <c r="D252" s="137" t="s">
        <v>127</v>
      </c>
      <c r="F252" s="138" t="s">
        <v>454</v>
      </c>
      <c r="I252" s="139"/>
      <c r="L252" s="31"/>
      <c r="M252" s="140"/>
      <c r="T252" s="52"/>
      <c r="AT252" s="16" t="s">
        <v>127</v>
      </c>
      <c r="AU252" s="16" t="s">
        <v>81</v>
      </c>
    </row>
    <row r="253" spans="2:65" s="1" customFormat="1" ht="86.4">
      <c r="B253" s="31"/>
      <c r="D253" s="137" t="s">
        <v>128</v>
      </c>
      <c r="F253" s="141" t="s">
        <v>455</v>
      </c>
      <c r="I253" s="139"/>
      <c r="L253" s="31"/>
      <c r="M253" s="140"/>
      <c r="T253" s="52"/>
      <c r="AT253" s="16" t="s">
        <v>128</v>
      </c>
      <c r="AU253" s="16" t="s">
        <v>81</v>
      </c>
    </row>
    <row r="254" spans="2:65" s="12" customFormat="1" ht="10.199999999999999">
      <c r="B254" s="146"/>
      <c r="D254" s="137" t="s">
        <v>146</v>
      </c>
      <c r="E254" s="147" t="s">
        <v>19</v>
      </c>
      <c r="F254" s="148" t="s">
        <v>456</v>
      </c>
      <c r="H254" s="149">
        <v>1</v>
      </c>
      <c r="I254" s="150"/>
      <c r="L254" s="146"/>
      <c r="M254" s="151"/>
      <c r="T254" s="152"/>
      <c r="AT254" s="147" t="s">
        <v>146</v>
      </c>
      <c r="AU254" s="147" t="s">
        <v>81</v>
      </c>
      <c r="AV254" s="12" t="s">
        <v>81</v>
      </c>
      <c r="AW254" s="12" t="s">
        <v>32</v>
      </c>
      <c r="AX254" s="12" t="s">
        <v>71</v>
      </c>
      <c r="AY254" s="147" t="s">
        <v>119</v>
      </c>
    </row>
    <row r="255" spans="2:65" s="12" customFormat="1" ht="10.199999999999999">
      <c r="B255" s="146"/>
      <c r="D255" s="137" t="s">
        <v>146</v>
      </c>
      <c r="E255" s="147" t="s">
        <v>19</v>
      </c>
      <c r="F255" s="148" t="s">
        <v>457</v>
      </c>
      <c r="H255" s="149">
        <v>1</v>
      </c>
      <c r="I255" s="150"/>
      <c r="L255" s="146"/>
      <c r="M255" s="151"/>
      <c r="T255" s="152"/>
      <c r="AT255" s="147" t="s">
        <v>146</v>
      </c>
      <c r="AU255" s="147" t="s">
        <v>81</v>
      </c>
      <c r="AV255" s="12" t="s">
        <v>81</v>
      </c>
      <c r="AW255" s="12" t="s">
        <v>32</v>
      </c>
      <c r="AX255" s="12" t="s">
        <v>71</v>
      </c>
      <c r="AY255" s="147" t="s">
        <v>119</v>
      </c>
    </row>
    <row r="256" spans="2:65" s="12" customFormat="1" ht="10.199999999999999">
      <c r="B256" s="146"/>
      <c r="D256" s="137" t="s">
        <v>146</v>
      </c>
      <c r="E256" s="147" t="s">
        <v>19</v>
      </c>
      <c r="F256" s="148" t="s">
        <v>458</v>
      </c>
      <c r="H256" s="149">
        <v>1</v>
      </c>
      <c r="I256" s="150"/>
      <c r="L256" s="146"/>
      <c r="M256" s="151"/>
      <c r="T256" s="152"/>
      <c r="AT256" s="147" t="s">
        <v>146</v>
      </c>
      <c r="AU256" s="147" t="s">
        <v>81</v>
      </c>
      <c r="AV256" s="12" t="s">
        <v>81</v>
      </c>
      <c r="AW256" s="12" t="s">
        <v>32</v>
      </c>
      <c r="AX256" s="12" t="s">
        <v>71</v>
      </c>
      <c r="AY256" s="147" t="s">
        <v>119</v>
      </c>
    </row>
    <row r="257" spans="2:51" s="12" customFormat="1" ht="10.199999999999999">
      <c r="B257" s="146"/>
      <c r="D257" s="137" t="s">
        <v>146</v>
      </c>
      <c r="E257" s="147" t="s">
        <v>19</v>
      </c>
      <c r="F257" s="148" t="s">
        <v>459</v>
      </c>
      <c r="H257" s="149">
        <v>1</v>
      </c>
      <c r="I257" s="150"/>
      <c r="L257" s="146"/>
      <c r="M257" s="151"/>
      <c r="T257" s="152"/>
      <c r="AT257" s="147" t="s">
        <v>146</v>
      </c>
      <c r="AU257" s="147" t="s">
        <v>81</v>
      </c>
      <c r="AV257" s="12" t="s">
        <v>81</v>
      </c>
      <c r="AW257" s="12" t="s">
        <v>32</v>
      </c>
      <c r="AX257" s="12" t="s">
        <v>71</v>
      </c>
      <c r="AY257" s="147" t="s">
        <v>119</v>
      </c>
    </row>
    <row r="258" spans="2:51" s="12" customFormat="1" ht="10.199999999999999">
      <c r="B258" s="146"/>
      <c r="D258" s="137" t="s">
        <v>146</v>
      </c>
      <c r="E258" s="147" t="s">
        <v>19</v>
      </c>
      <c r="F258" s="148" t="s">
        <v>460</v>
      </c>
      <c r="H258" s="149">
        <v>1</v>
      </c>
      <c r="I258" s="150"/>
      <c r="L258" s="146"/>
      <c r="M258" s="151"/>
      <c r="T258" s="152"/>
      <c r="AT258" s="147" t="s">
        <v>146</v>
      </c>
      <c r="AU258" s="147" t="s">
        <v>81</v>
      </c>
      <c r="AV258" s="12" t="s">
        <v>81</v>
      </c>
      <c r="AW258" s="12" t="s">
        <v>32</v>
      </c>
      <c r="AX258" s="12" t="s">
        <v>71</v>
      </c>
      <c r="AY258" s="147" t="s">
        <v>119</v>
      </c>
    </row>
    <row r="259" spans="2:51" s="12" customFormat="1" ht="10.199999999999999">
      <c r="B259" s="146"/>
      <c r="D259" s="137" t="s">
        <v>146</v>
      </c>
      <c r="E259" s="147" t="s">
        <v>19</v>
      </c>
      <c r="F259" s="148" t="s">
        <v>461</v>
      </c>
      <c r="H259" s="149">
        <v>1</v>
      </c>
      <c r="I259" s="150"/>
      <c r="L259" s="146"/>
      <c r="M259" s="151"/>
      <c r="T259" s="152"/>
      <c r="AT259" s="147" t="s">
        <v>146</v>
      </c>
      <c r="AU259" s="147" t="s">
        <v>81</v>
      </c>
      <c r="AV259" s="12" t="s">
        <v>81</v>
      </c>
      <c r="AW259" s="12" t="s">
        <v>32</v>
      </c>
      <c r="AX259" s="12" t="s">
        <v>71</v>
      </c>
      <c r="AY259" s="147" t="s">
        <v>119</v>
      </c>
    </row>
    <row r="260" spans="2:51" s="12" customFormat="1" ht="10.199999999999999">
      <c r="B260" s="146"/>
      <c r="D260" s="137" t="s">
        <v>146</v>
      </c>
      <c r="E260" s="147" t="s">
        <v>19</v>
      </c>
      <c r="F260" s="148" t="s">
        <v>462</v>
      </c>
      <c r="H260" s="149">
        <v>1</v>
      </c>
      <c r="I260" s="150"/>
      <c r="L260" s="146"/>
      <c r="M260" s="151"/>
      <c r="T260" s="152"/>
      <c r="AT260" s="147" t="s">
        <v>146</v>
      </c>
      <c r="AU260" s="147" t="s">
        <v>81</v>
      </c>
      <c r="AV260" s="12" t="s">
        <v>81</v>
      </c>
      <c r="AW260" s="12" t="s">
        <v>32</v>
      </c>
      <c r="AX260" s="12" t="s">
        <v>71</v>
      </c>
      <c r="AY260" s="147" t="s">
        <v>119</v>
      </c>
    </row>
    <row r="261" spans="2:51" s="12" customFormat="1" ht="10.199999999999999">
      <c r="B261" s="146"/>
      <c r="D261" s="137" t="s">
        <v>146</v>
      </c>
      <c r="E261" s="147" t="s">
        <v>19</v>
      </c>
      <c r="F261" s="148" t="s">
        <v>463</v>
      </c>
      <c r="H261" s="149">
        <v>4</v>
      </c>
      <c r="I261" s="150"/>
      <c r="L261" s="146"/>
      <c r="M261" s="151"/>
      <c r="T261" s="152"/>
      <c r="AT261" s="147" t="s">
        <v>146</v>
      </c>
      <c r="AU261" s="147" t="s">
        <v>81</v>
      </c>
      <c r="AV261" s="12" t="s">
        <v>81</v>
      </c>
      <c r="AW261" s="12" t="s">
        <v>32</v>
      </c>
      <c r="AX261" s="12" t="s">
        <v>71</v>
      </c>
      <c r="AY261" s="147" t="s">
        <v>119</v>
      </c>
    </row>
    <row r="262" spans="2:51" s="12" customFormat="1" ht="10.199999999999999">
      <c r="B262" s="146"/>
      <c r="D262" s="137" t="s">
        <v>146</v>
      </c>
      <c r="E262" s="147" t="s">
        <v>19</v>
      </c>
      <c r="F262" s="148" t="s">
        <v>464</v>
      </c>
      <c r="H262" s="149">
        <v>1</v>
      </c>
      <c r="I262" s="150"/>
      <c r="L262" s="146"/>
      <c r="M262" s="151"/>
      <c r="T262" s="152"/>
      <c r="AT262" s="147" t="s">
        <v>146</v>
      </c>
      <c r="AU262" s="147" t="s">
        <v>81</v>
      </c>
      <c r="AV262" s="12" t="s">
        <v>81</v>
      </c>
      <c r="AW262" s="12" t="s">
        <v>32</v>
      </c>
      <c r="AX262" s="12" t="s">
        <v>71</v>
      </c>
      <c r="AY262" s="147" t="s">
        <v>119</v>
      </c>
    </row>
    <row r="263" spans="2:51" s="12" customFormat="1" ht="10.199999999999999">
      <c r="B263" s="146"/>
      <c r="D263" s="137" t="s">
        <v>146</v>
      </c>
      <c r="E263" s="147" t="s">
        <v>19</v>
      </c>
      <c r="F263" s="148" t="s">
        <v>465</v>
      </c>
      <c r="H263" s="149">
        <v>2</v>
      </c>
      <c r="I263" s="150"/>
      <c r="L263" s="146"/>
      <c r="M263" s="151"/>
      <c r="T263" s="152"/>
      <c r="AT263" s="147" t="s">
        <v>146</v>
      </c>
      <c r="AU263" s="147" t="s">
        <v>81</v>
      </c>
      <c r="AV263" s="12" t="s">
        <v>81</v>
      </c>
      <c r="AW263" s="12" t="s">
        <v>32</v>
      </c>
      <c r="AX263" s="12" t="s">
        <v>71</v>
      </c>
      <c r="AY263" s="147" t="s">
        <v>119</v>
      </c>
    </row>
    <row r="264" spans="2:51" s="12" customFormat="1" ht="10.199999999999999">
      <c r="B264" s="146"/>
      <c r="D264" s="137" t="s">
        <v>146</v>
      </c>
      <c r="E264" s="147" t="s">
        <v>19</v>
      </c>
      <c r="F264" s="148" t="s">
        <v>466</v>
      </c>
      <c r="H264" s="149">
        <v>1</v>
      </c>
      <c r="I264" s="150"/>
      <c r="L264" s="146"/>
      <c r="M264" s="151"/>
      <c r="T264" s="152"/>
      <c r="AT264" s="147" t="s">
        <v>146</v>
      </c>
      <c r="AU264" s="147" t="s">
        <v>81</v>
      </c>
      <c r="AV264" s="12" t="s">
        <v>81</v>
      </c>
      <c r="AW264" s="12" t="s">
        <v>32</v>
      </c>
      <c r="AX264" s="12" t="s">
        <v>71</v>
      </c>
      <c r="AY264" s="147" t="s">
        <v>119</v>
      </c>
    </row>
    <row r="265" spans="2:51" s="12" customFormat="1" ht="10.199999999999999">
      <c r="B265" s="146"/>
      <c r="D265" s="137" t="s">
        <v>146</v>
      </c>
      <c r="E265" s="147" t="s">
        <v>19</v>
      </c>
      <c r="F265" s="148" t="s">
        <v>467</v>
      </c>
      <c r="H265" s="149">
        <v>3</v>
      </c>
      <c r="I265" s="150"/>
      <c r="L265" s="146"/>
      <c r="M265" s="151"/>
      <c r="T265" s="152"/>
      <c r="AT265" s="147" t="s">
        <v>146</v>
      </c>
      <c r="AU265" s="147" t="s">
        <v>81</v>
      </c>
      <c r="AV265" s="12" t="s">
        <v>81</v>
      </c>
      <c r="AW265" s="12" t="s">
        <v>32</v>
      </c>
      <c r="AX265" s="12" t="s">
        <v>71</v>
      </c>
      <c r="AY265" s="147" t="s">
        <v>119</v>
      </c>
    </row>
    <row r="266" spans="2:51" s="12" customFormat="1" ht="10.199999999999999">
      <c r="B266" s="146"/>
      <c r="D266" s="137" t="s">
        <v>146</v>
      </c>
      <c r="E266" s="147" t="s">
        <v>19</v>
      </c>
      <c r="F266" s="148" t="s">
        <v>468</v>
      </c>
      <c r="H266" s="149">
        <v>2</v>
      </c>
      <c r="I266" s="150"/>
      <c r="L266" s="146"/>
      <c r="M266" s="151"/>
      <c r="T266" s="152"/>
      <c r="AT266" s="147" t="s">
        <v>146</v>
      </c>
      <c r="AU266" s="147" t="s">
        <v>81</v>
      </c>
      <c r="AV266" s="12" t="s">
        <v>81</v>
      </c>
      <c r="AW266" s="12" t="s">
        <v>32</v>
      </c>
      <c r="AX266" s="12" t="s">
        <v>71</v>
      </c>
      <c r="AY266" s="147" t="s">
        <v>119</v>
      </c>
    </row>
    <row r="267" spans="2:51" s="12" customFormat="1" ht="10.199999999999999">
      <c r="B267" s="146"/>
      <c r="D267" s="137" t="s">
        <v>146</v>
      </c>
      <c r="E267" s="147" t="s">
        <v>19</v>
      </c>
      <c r="F267" s="148" t="s">
        <v>469</v>
      </c>
      <c r="H267" s="149">
        <v>2</v>
      </c>
      <c r="I267" s="150"/>
      <c r="L267" s="146"/>
      <c r="M267" s="151"/>
      <c r="T267" s="152"/>
      <c r="AT267" s="147" t="s">
        <v>146</v>
      </c>
      <c r="AU267" s="147" t="s">
        <v>81</v>
      </c>
      <c r="AV267" s="12" t="s">
        <v>81</v>
      </c>
      <c r="AW267" s="12" t="s">
        <v>32</v>
      </c>
      <c r="AX267" s="12" t="s">
        <v>71</v>
      </c>
      <c r="AY267" s="147" t="s">
        <v>119</v>
      </c>
    </row>
    <row r="268" spans="2:51" s="12" customFormat="1" ht="10.199999999999999">
      <c r="B268" s="146"/>
      <c r="D268" s="137" t="s">
        <v>146</v>
      </c>
      <c r="E268" s="147" t="s">
        <v>19</v>
      </c>
      <c r="F268" s="148" t="s">
        <v>470</v>
      </c>
      <c r="H268" s="149">
        <v>4</v>
      </c>
      <c r="I268" s="150"/>
      <c r="L268" s="146"/>
      <c r="M268" s="151"/>
      <c r="T268" s="152"/>
      <c r="AT268" s="147" t="s">
        <v>146</v>
      </c>
      <c r="AU268" s="147" t="s">
        <v>81</v>
      </c>
      <c r="AV268" s="12" t="s">
        <v>81</v>
      </c>
      <c r="AW268" s="12" t="s">
        <v>32</v>
      </c>
      <c r="AX268" s="12" t="s">
        <v>71</v>
      </c>
      <c r="AY268" s="147" t="s">
        <v>119</v>
      </c>
    </row>
    <row r="269" spans="2:51" s="12" customFormat="1" ht="10.199999999999999">
      <c r="B269" s="146"/>
      <c r="D269" s="137" t="s">
        <v>146</v>
      </c>
      <c r="E269" s="147" t="s">
        <v>19</v>
      </c>
      <c r="F269" s="148" t="s">
        <v>471</v>
      </c>
      <c r="H269" s="149">
        <v>1</v>
      </c>
      <c r="I269" s="150"/>
      <c r="L269" s="146"/>
      <c r="M269" s="151"/>
      <c r="T269" s="152"/>
      <c r="AT269" s="147" t="s">
        <v>146</v>
      </c>
      <c r="AU269" s="147" t="s">
        <v>81</v>
      </c>
      <c r="AV269" s="12" t="s">
        <v>81</v>
      </c>
      <c r="AW269" s="12" t="s">
        <v>32</v>
      </c>
      <c r="AX269" s="12" t="s">
        <v>71</v>
      </c>
      <c r="AY269" s="147" t="s">
        <v>119</v>
      </c>
    </row>
    <row r="270" spans="2:51" s="12" customFormat="1" ht="10.199999999999999">
      <c r="B270" s="146"/>
      <c r="D270" s="137" t="s">
        <v>146</v>
      </c>
      <c r="E270" s="147" t="s">
        <v>19</v>
      </c>
      <c r="F270" s="148" t="s">
        <v>472</v>
      </c>
      <c r="H270" s="149">
        <v>1</v>
      </c>
      <c r="I270" s="150"/>
      <c r="L270" s="146"/>
      <c r="M270" s="151"/>
      <c r="T270" s="152"/>
      <c r="AT270" s="147" t="s">
        <v>146</v>
      </c>
      <c r="AU270" s="147" t="s">
        <v>81</v>
      </c>
      <c r="AV270" s="12" t="s">
        <v>81</v>
      </c>
      <c r="AW270" s="12" t="s">
        <v>32</v>
      </c>
      <c r="AX270" s="12" t="s">
        <v>71</v>
      </c>
      <c r="AY270" s="147" t="s">
        <v>119</v>
      </c>
    </row>
    <row r="271" spans="2:51" s="12" customFormat="1" ht="10.199999999999999">
      <c r="B271" s="146"/>
      <c r="D271" s="137" t="s">
        <v>146</v>
      </c>
      <c r="E271" s="147" t="s">
        <v>19</v>
      </c>
      <c r="F271" s="148" t="s">
        <v>473</v>
      </c>
      <c r="H271" s="149">
        <v>1</v>
      </c>
      <c r="I271" s="150"/>
      <c r="L271" s="146"/>
      <c r="M271" s="151"/>
      <c r="T271" s="152"/>
      <c r="AT271" s="147" t="s">
        <v>146</v>
      </c>
      <c r="AU271" s="147" t="s">
        <v>81</v>
      </c>
      <c r="AV271" s="12" t="s">
        <v>81</v>
      </c>
      <c r="AW271" s="12" t="s">
        <v>32</v>
      </c>
      <c r="AX271" s="12" t="s">
        <v>71</v>
      </c>
      <c r="AY271" s="147" t="s">
        <v>119</v>
      </c>
    </row>
    <row r="272" spans="2:51" s="12" customFormat="1" ht="20.399999999999999">
      <c r="B272" s="146"/>
      <c r="D272" s="137" t="s">
        <v>146</v>
      </c>
      <c r="E272" s="147" t="s">
        <v>19</v>
      </c>
      <c r="F272" s="148" t="s">
        <v>474</v>
      </c>
      <c r="H272" s="149">
        <v>1</v>
      </c>
      <c r="I272" s="150"/>
      <c r="L272" s="146"/>
      <c r="M272" s="151"/>
      <c r="T272" s="152"/>
      <c r="AT272" s="147" t="s">
        <v>146</v>
      </c>
      <c r="AU272" s="147" t="s">
        <v>81</v>
      </c>
      <c r="AV272" s="12" t="s">
        <v>81</v>
      </c>
      <c r="AW272" s="12" t="s">
        <v>32</v>
      </c>
      <c r="AX272" s="12" t="s">
        <v>71</v>
      </c>
      <c r="AY272" s="147" t="s">
        <v>119</v>
      </c>
    </row>
    <row r="273" spans="2:65" s="12" customFormat="1" ht="10.199999999999999">
      <c r="B273" s="146"/>
      <c r="D273" s="137" t="s">
        <v>146</v>
      </c>
      <c r="E273" s="147" t="s">
        <v>19</v>
      </c>
      <c r="F273" s="148" t="s">
        <v>475</v>
      </c>
      <c r="H273" s="149">
        <v>1</v>
      </c>
      <c r="I273" s="150"/>
      <c r="L273" s="146"/>
      <c r="M273" s="151"/>
      <c r="T273" s="152"/>
      <c r="AT273" s="147" t="s">
        <v>146</v>
      </c>
      <c r="AU273" s="147" t="s">
        <v>81</v>
      </c>
      <c r="AV273" s="12" t="s">
        <v>81</v>
      </c>
      <c r="AW273" s="12" t="s">
        <v>32</v>
      </c>
      <c r="AX273" s="12" t="s">
        <v>71</v>
      </c>
      <c r="AY273" s="147" t="s">
        <v>119</v>
      </c>
    </row>
    <row r="274" spans="2:65" s="12" customFormat="1" ht="10.199999999999999">
      <c r="B274" s="146"/>
      <c r="D274" s="137" t="s">
        <v>146</v>
      </c>
      <c r="E274" s="147" t="s">
        <v>19</v>
      </c>
      <c r="F274" s="148" t="s">
        <v>476</v>
      </c>
      <c r="H274" s="149">
        <v>1</v>
      </c>
      <c r="I274" s="150"/>
      <c r="L274" s="146"/>
      <c r="M274" s="151"/>
      <c r="T274" s="152"/>
      <c r="AT274" s="147" t="s">
        <v>146</v>
      </c>
      <c r="AU274" s="147" t="s">
        <v>81</v>
      </c>
      <c r="AV274" s="12" t="s">
        <v>81</v>
      </c>
      <c r="AW274" s="12" t="s">
        <v>32</v>
      </c>
      <c r="AX274" s="12" t="s">
        <v>71</v>
      </c>
      <c r="AY274" s="147" t="s">
        <v>119</v>
      </c>
    </row>
    <row r="275" spans="2:65" s="12" customFormat="1" ht="10.199999999999999">
      <c r="B275" s="146"/>
      <c r="D275" s="137" t="s">
        <v>146</v>
      </c>
      <c r="E275" s="147" t="s">
        <v>19</v>
      </c>
      <c r="F275" s="148" t="s">
        <v>477</v>
      </c>
      <c r="H275" s="149">
        <v>1</v>
      </c>
      <c r="I275" s="150"/>
      <c r="L275" s="146"/>
      <c r="M275" s="151"/>
      <c r="T275" s="152"/>
      <c r="AT275" s="147" t="s">
        <v>146</v>
      </c>
      <c r="AU275" s="147" t="s">
        <v>81</v>
      </c>
      <c r="AV275" s="12" t="s">
        <v>81</v>
      </c>
      <c r="AW275" s="12" t="s">
        <v>32</v>
      </c>
      <c r="AX275" s="12" t="s">
        <v>71</v>
      </c>
      <c r="AY275" s="147" t="s">
        <v>119</v>
      </c>
    </row>
    <row r="276" spans="2:65" s="12" customFormat="1" ht="20.399999999999999">
      <c r="B276" s="146"/>
      <c r="D276" s="137" t="s">
        <v>146</v>
      </c>
      <c r="E276" s="147" t="s">
        <v>19</v>
      </c>
      <c r="F276" s="148" t="s">
        <v>478</v>
      </c>
      <c r="H276" s="149">
        <v>1</v>
      </c>
      <c r="I276" s="150"/>
      <c r="L276" s="146"/>
      <c r="M276" s="151"/>
      <c r="T276" s="152"/>
      <c r="AT276" s="147" t="s">
        <v>146</v>
      </c>
      <c r="AU276" s="147" t="s">
        <v>81</v>
      </c>
      <c r="AV276" s="12" t="s">
        <v>81</v>
      </c>
      <c r="AW276" s="12" t="s">
        <v>32</v>
      </c>
      <c r="AX276" s="12" t="s">
        <v>71</v>
      </c>
      <c r="AY276" s="147" t="s">
        <v>119</v>
      </c>
    </row>
    <row r="277" spans="2:65" s="12" customFormat="1" ht="10.199999999999999">
      <c r="B277" s="146"/>
      <c r="D277" s="137" t="s">
        <v>146</v>
      </c>
      <c r="E277" s="147" t="s">
        <v>19</v>
      </c>
      <c r="F277" s="148" t="s">
        <v>479</v>
      </c>
      <c r="H277" s="149">
        <v>1</v>
      </c>
      <c r="I277" s="150"/>
      <c r="L277" s="146"/>
      <c r="M277" s="151"/>
      <c r="T277" s="152"/>
      <c r="AT277" s="147" t="s">
        <v>146</v>
      </c>
      <c r="AU277" s="147" t="s">
        <v>81</v>
      </c>
      <c r="AV277" s="12" t="s">
        <v>81</v>
      </c>
      <c r="AW277" s="12" t="s">
        <v>32</v>
      </c>
      <c r="AX277" s="12" t="s">
        <v>79</v>
      </c>
      <c r="AY277" s="147" t="s">
        <v>119</v>
      </c>
    </row>
    <row r="278" spans="2:65" s="1" customFormat="1" ht="16.5" customHeight="1">
      <c r="B278" s="31"/>
      <c r="C278" s="163" t="s">
        <v>480</v>
      </c>
      <c r="D278" s="163" t="s">
        <v>238</v>
      </c>
      <c r="E278" s="164" t="s">
        <v>481</v>
      </c>
      <c r="F278" s="165" t="s">
        <v>482</v>
      </c>
      <c r="G278" s="166" t="s">
        <v>176</v>
      </c>
      <c r="H278" s="167">
        <v>2</v>
      </c>
      <c r="I278" s="168"/>
      <c r="J278" s="169">
        <f>ROUND(I278*H278,2)</f>
        <v>0</v>
      </c>
      <c r="K278" s="165" t="s">
        <v>140</v>
      </c>
      <c r="L278" s="170"/>
      <c r="M278" s="171" t="s">
        <v>19</v>
      </c>
      <c r="N278" s="172" t="s">
        <v>42</v>
      </c>
      <c r="P278" s="133">
        <f>O278*H278</f>
        <v>0</v>
      </c>
      <c r="Q278" s="133">
        <v>5.6300000000000003E-2</v>
      </c>
      <c r="R278" s="133">
        <f>Q278*H278</f>
        <v>0.11260000000000001</v>
      </c>
      <c r="S278" s="133">
        <v>0</v>
      </c>
      <c r="T278" s="134">
        <f>S278*H278</f>
        <v>0</v>
      </c>
      <c r="AR278" s="135" t="s">
        <v>241</v>
      </c>
      <c r="AT278" s="135" t="s">
        <v>238</v>
      </c>
      <c r="AU278" s="135" t="s">
        <v>81</v>
      </c>
      <c r="AY278" s="16" t="s">
        <v>119</v>
      </c>
      <c r="BE278" s="136">
        <f>IF(N278="základní",J278,0)</f>
        <v>0</v>
      </c>
      <c r="BF278" s="136">
        <f>IF(N278="snížená",J278,0)</f>
        <v>0</v>
      </c>
      <c r="BG278" s="136">
        <f>IF(N278="zákl. přenesená",J278,0)</f>
        <v>0</v>
      </c>
      <c r="BH278" s="136">
        <f>IF(N278="sníž. přenesená",J278,0)</f>
        <v>0</v>
      </c>
      <c r="BI278" s="136">
        <f>IF(N278="nulová",J278,0)</f>
        <v>0</v>
      </c>
      <c r="BJ278" s="16" t="s">
        <v>79</v>
      </c>
      <c r="BK278" s="136">
        <f>ROUND(I278*H278,2)</f>
        <v>0</v>
      </c>
      <c r="BL278" s="16" t="s">
        <v>130</v>
      </c>
      <c r="BM278" s="135" t="s">
        <v>483</v>
      </c>
    </row>
    <row r="279" spans="2:65" s="1" customFormat="1" ht="10.199999999999999">
      <c r="B279" s="31"/>
      <c r="D279" s="137" t="s">
        <v>127</v>
      </c>
      <c r="F279" s="138" t="s">
        <v>484</v>
      </c>
      <c r="I279" s="139"/>
      <c r="L279" s="31"/>
      <c r="M279" s="140"/>
      <c r="T279" s="52"/>
      <c r="AT279" s="16" t="s">
        <v>127</v>
      </c>
      <c r="AU279" s="16" t="s">
        <v>81</v>
      </c>
    </row>
    <row r="280" spans="2:65" s="1" customFormat="1" ht="19.2">
      <c r="B280" s="31"/>
      <c r="D280" s="137" t="s">
        <v>128</v>
      </c>
      <c r="F280" s="141" t="s">
        <v>485</v>
      </c>
      <c r="I280" s="139"/>
      <c r="L280" s="31"/>
      <c r="M280" s="140"/>
      <c r="T280" s="52"/>
      <c r="AT280" s="16" t="s">
        <v>128</v>
      </c>
      <c r="AU280" s="16" t="s">
        <v>81</v>
      </c>
    </row>
    <row r="281" spans="2:65" s="1" customFormat="1" ht="16.5" customHeight="1">
      <c r="B281" s="31"/>
      <c r="C281" s="163" t="s">
        <v>486</v>
      </c>
      <c r="D281" s="163" t="s">
        <v>238</v>
      </c>
      <c r="E281" s="164" t="s">
        <v>487</v>
      </c>
      <c r="F281" s="165" t="s">
        <v>488</v>
      </c>
      <c r="G281" s="166" t="s">
        <v>176</v>
      </c>
      <c r="H281" s="167">
        <v>2</v>
      </c>
      <c r="I281" s="168"/>
      <c r="J281" s="169">
        <f>ROUND(I281*H281,2)</f>
        <v>0</v>
      </c>
      <c r="K281" s="165" t="s">
        <v>140</v>
      </c>
      <c r="L281" s="170"/>
      <c r="M281" s="171" t="s">
        <v>19</v>
      </c>
      <c r="N281" s="172" t="s">
        <v>42</v>
      </c>
      <c r="P281" s="133">
        <f>O281*H281</f>
        <v>0</v>
      </c>
      <c r="Q281" s="133">
        <v>1.6400000000000001E-2</v>
      </c>
      <c r="R281" s="133">
        <f>Q281*H281</f>
        <v>3.2800000000000003E-2</v>
      </c>
      <c r="S281" s="133">
        <v>0</v>
      </c>
      <c r="T281" s="134">
        <f>S281*H281</f>
        <v>0</v>
      </c>
      <c r="AR281" s="135" t="s">
        <v>241</v>
      </c>
      <c r="AT281" s="135" t="s">
        <v>238</v>
      </c>
      <c r="AU281" s="135" t="s">
        <v>81</v>
      </c>
      <c r="AY281" s="16" t="s">
        <v>119</v>
      </c>
      <c r="BE281" s="136">
        <f>IF(N281="základní",J281,0)</f>
        <v>0</v>
      </c>
      <c r="BF281" s="136">
        <f>IF(N281="snížená",J281,0)</f>
        <v>0</v>
      </c>
      <c r="BG281" s="136">
        <f>IF(N281="zákl. přenesená",J281,0)</f>
        <v>0</v>
      </c>
      <c r="BH281" s="136">
        <f>IF(N281="sníž. přenesená",J281,0)</f>
        <v>0</v>
      </c>
      <c r="BI281" s="136">
        <f>IF(N281="nulová",J281,0)</f>
        <v>0</v>
      </c>
      <c r="BJ281" s="16" t="s">
        <v>79</v>
      </c>
      <c r="BK281" s="136">
        <f>ROUND(I281*H281,2)</f>
        <v>0</v>
      </c>
      <c r="BL281" s="16" t="s">
        <v>130</v>
      </c>
      <c r="BM281" s="135" t="s">
        <v>489</v>
      </c>
    </row>
    <row r="282" spans="2:65" s="1" customFormat="1" ht="10.199999999999999">
      <c r="B282" s="31"/>
      <c r="D282" s="137" t="s">
        <v>127</v>
      </c>
      <c r="F282" s="138" t="s">
        <v>490</v>
      </c>
      <c r="I282" s="139"/>
      <c r="L282" s="31"/>
      <c r="M282" s="140"/>
      <c r="T282" s="52"/>
      <c r="AT282" s="16" t="s">
        <v>127</v>
      </c>
      <c r="AU282" s="16" t="s">
        <v>81</v>
      </c>
    </row>
    <row r="283" spans="2:65" s="1" customFormat="1" ht="28.8">
      <c r="B283" s="31"/>
      <c r="D283" s="137" t="s">
        <v>128</v>
      </c>
      <c r="F283" s="141" t="s">
        <v>491</v>
      </c>
      <c r="I283" s="139"/>
      <c r="L283" s="31"/>
      <c r="M283" s="140"/>
      <c r="T283" s="52"/>
      <c r="AT283" s="16" t="s">
        <v>128</v>
      </c>
      <c r="AU283" s="16" t="s">
        <v>81</v>
      </c>
    </row>
    <row r="284" spans="2:65" s="1" customFormat="1" ht="24.15" customHeight="1">
      <c r="B284" s="31"/>
      <c r="C284" s="163" t="s">
        <v>492</v>
      </c>
      <c r="D284" s="163" t="s">
        <v>238</v>
      </c>
      <c r="E284" s="164" t="s">
        <v>493</v>
      </c>
      <c r="F284" s="165" t="s">
        <v>494</v>
      </c>
      <c r="G284" s="166" t="s">
        <v>176</v>
      </c>
      <c r="H284" s="167">
        <v>20</v>
      </c>
      <c r="I284" s="168"/>
      <c r="J284" s="169">
        <f>ROUND(I284*H284,2)</f>
        <v>0</v>
      </c>
      <c r="K284" s="165" t="s">
        <v>140</v>
      </c>
      <c r="L284" s="170"/>
      <c r="M284" s="171" t="s">
        <v>19</v>
      </c>
      <c r="N284" s="172" t="s">
        <v>42</v>
      </c>
      <c r="P284" s="133">
        <f>O284*H284</f>
        <v>0</v>
      </c>
      <c r="Q284" s="133">
        <v>1.1000000000000001E-3</v>
      </c>
      <c r="R284" s="133">
        <f>Q284*H284</f>
        <v>2.2000000000000002E-2</v>
      </c>
      <c r="S284" s="133">
        <v>0</v>
      </c>
      <c r="T284" s="134">
        <f>S284*H284</f>
        <v>0</v>
      </c>
      <c r="AR284" s="135" t="s">
        <v>241</v>
      </c>
      <c r="AT284" s="135" t="s">
        <v>238</v>
      </c>
      <c r="AU284" s="135" t="s">
        <v>81</v>
      </c>
      <c r="AY284" s="16" t="s">
        <v>119</v>
      </c>
      <c r="BE284" s="136">
        <f>IF(N284="základní",J284,0)</f>
        <v>0</v>
      </c>
      <c r="BF284" s="136">
        <f>IF(N284="snížená",J284,0)</f>
        <v>0</v>
      </c>
      <c r="BG284" s="136">
        <f>IF(N284="zákl. přenesená",J284,0)</f>
        <v>0</v>
      </c>
      <c r="BH284" s="136">
        <f>IF(N284="sníž. přenesená",J284,0)</f>
        <v>0</v>
      </c>
      <c r="BI284" s="136">
        <f>IF(N284="nulová",J284,0)</f>
        <v>0</v>
      </c>
      <c r="BJ284" s="16" t="s">
        <v>79</v>
      </c>
      <c r="BK284" s="136">
        <f>ROUND(I284*H284,2)</f>
        <v>0</v>
      </c>
      <c r="BL284" s="16" t="s">
        <v>130</v>
      </c>
      <c r="BM284" s="135" t="s">
        <v>495</v>
      </c>
    </row>
    <row r="285" spans="2:65" s="1" customFormat="1" ht="19.2">
      <c r="B285" s="31"/>
      <c r="D285" s="137" t="s">
        <v>127</v>
      </c>
      <c r="F285" s="138" t="s">
        <v>251</v>
      </c>
      <c r="I285" s="139"/>
      <c r="L285" s="31"/>
      <c r="M285" s="140"/>
      <c r="T285" s="52"/>
      <c r="AT285" s="16" t="s">
        <v>127</v>
      </c>
      <c r="AU285" s="16" t="s">
        <v>81</v>
      </c>
    </row>
    <row r="286" spans="2:65" s="1" customFormat="1" ht="16.5" customHeight="1">
      <c r="B286" s="31"/>
      <c r="C286" s="163" t="s">
        <v>496</v>
      </c>
      <c r="D286" s="163" t="s">
        <v>238</v>
      </c>
      <c r="E286" s="164" t="s">
        <v>497</v>
      </c>
      <c r="F286" s="165" t="s">
        <v>498</v>
      </c>
      <c r="G286" s="166" t="s">
        <v>176</v>
      </c>
      <c r="H286" s="167">
        <v>40</v>
      </c>
      <c r="I286" s="168"/>
      <c r="J286" s="169">
        <f>ROUND(I286*H286,2)</f>
        <v>0</v>
      </c>
      <c r="K286" s="165" t="s">
        <v>140</v>
      </c>
      <c r="L286" s="170"/>
      <c r="M286" s="171" t="s">
        <v>19</v>
      </c>
      <c r="N286" s="172" t="s">
        <v>42</v>
      </c>
      <c r="P286" s="133">
        <f>O286*H286</f>
        <v>0</v>
      </c>
      <c r="Q286" s="133">
        <v>8.0000000000000004E-4</v>
      </c>
      <c r="R286" s="133">
        <f>Q286*H286</f>
        <v>3.2000000000000001E-2</v>
      </c>
      <c r="S286" s="133">
        <v>0</v>
      </c>
      <c r="T286" s="134">
        <f>S286*H286</f>
        <v>0</v>
      </c>
      <c r="AR286" s="135" t="s">
        <v>241</v>
      </c>
      <c r="AT286" s="135" t="s">
        <v>238</v>
      </c>
      <c r="AU286" s="135" t="s">
        <v>81</v>
      </c>
      <c r="AY286" s="16" t="s">
        <v>119</v>
      </c>
      <c r="BE286" s="136">
        <f>IF(N286="základní",J286,0)</f>
        <v>0</v>
      </c>
      <c r="BF286" s="136">
        <f>IF(N286="snížená",J286,0)</f>
        <v>0</v>
      </c>
      <c r="BG286" s="136">
        <f>IF(N286="zákl. přenesená",J286,0)</f>
        <v>0</v>
      </c>
      <c r="BH286" s="136">
        <f>IF(N286="sníž. přenesená",J286,0)</f>
        <v>0</v>
      </c>
      <c r="BI286" s="136">
        <f>IF(N286="nulová",J286,0)</f>
        <v>0</v>
      </c>
      <c r="BJ286" s="16" t="s">
        <v>79</v>
      </c>
      <c r="BK286" s="136">
        <f>ROUND(I286*H286,2)</f>
        <v>0</v>
      </c>
      <c r="BL286" s="16" t="s">
        <v>130</v>
      </c>
      <c r="BM286" s="135" t="s">
        <v>499</v>
      </c>
    </row>
    <row r="287" spans="2:65" s="1" customFormat="1" ht="10.199999999999999">
      <c r="B287" s="31"/>
      <c r="D287" s="137" t="s">
        <v>127</v>
      </c>
      <c r="F287" s="138" t="s">
        <v>240</v>
      </c>
      <c r="I287" s="139"/>
      <c r="L287" s="31"/>
      <c r="M287" s="140"/>
      <c r="T287" s="52"/>
      <c r="AT287" s="16" t="s">
        <v>127</v>
      </c>
      <c r="AU287" s="16" t="s">
        <v>81</v>
      </c>
    </row>
    <row r="288" spans="2:65" s="1" customFormat="1" ht="19.2">
      <c r="B288" s="31"/>
      <c r="D288" s="137" t="s">
        <v>128</v>
      </c>
      <c r="F288" s="141" t="s">
        <v>500</v>
      </c>
      <c r="I288" s="139"/>
      <c r="L288" s="31"/>
      <c r="M288" s="140"/>
      <c r="T288" s="52"/>
      <c r="AT288" s="16" t="s">
        <v>128</v>
      </c>
      <c r="AU288" s="16" t="s">
        <v>81</v>
      </c>
    </row>
    <row r="289" spans="2:65" s="11" customFormat="1" ht="25.95" customHeight="1">
      <c r="B289" s="114"/>
      <c r="D289" s="115" t="s">
        <v>70</v>
      </c>
      <c r="E289" s="116" t="s">
        <v>501</v>
      </c>
      <c r="F289" s="116" t="s">
        <v>502</v>
      </c>
      <c r="I289" s="117"/>
      <c r="J289" s="118">
        <f>BK289</f>
        <v>0</v>
      </c>
      <c r="L289" s="114"/>
      <c r="M289" s="119"/>
      <c r="P289" s="120">
        <f>SUM(P290:P297)</f>
        <v>0</v>
      </c>
      <c r="R289" s="120">
        <f>SUM(R290:R297)</f>
        <v>0</v>
      </c>
      <c r="T289" s="121">
        <f>SUM(T290:T297)</f>
        <v>0</v>
      </c>
      <c r="AR289" s="115" t="s">
        <v>125</v>
      </c>
      <c r="AT289" s="122" t="s">
        <v>70</v>
      </c>
      <c r="AU289" s="122" t="s">
        <v>71</v>
      </c>
      <c r="AY289" s="115" t="s">
        <v>119</v>
      </c>
      <c r="BK289" s="123">
        <f>SUM(BK290:BK297)</f>
        <v>0</v>
      </c>
    </row>
    <row r="290" spans="2:65" s="1" customFormat="1" ht="16.5" customHeight="1">
      <c r="B290" s="31"/>
      <c r="C290" s="124" t="s">
        <v>503</v>
      </c>
      <c r="D290" s="124" t="s">
        <v>121</v>
      </c>
      <c r="E290" s="125" t="s">
        <v>504</v>
      </c>
      <c r="F290" s="126" t="s">
        <v>505</v>
      </c>
      <c r="G290" s="127" t="s">
        <v>506</v>
      </c>
      <c r="H290" s="128">
        <v>50</v>
      </c>
      <c r="I290" s="129"/>
      <c r="J290" s="130">
        <f>ROUND(I290*H290,2)</f>
        <v>0</v>
      </c>
      <c r="K290" s="126" t="s">
        <v>140</v>
      </c>
      <c r="L290" s="31"/>
      <c r="M290" s="131" t="s">
        <v>19</v>
      </c>
      <c r="N290" s="132" t="s">
        <v>42</v>
      </c>
      <c r="P290" s="133">
        <f>O290*H290</f>
        <v>0</v>
      </c>
      <c r="Q290" s="133">
        <v>0</v>
      </c>
      <c r="R290" s="133">
        <f>Q290*H290</f>
        <v>0</v>
      </c>
      <c r="S290" s="133">
        <v>0</v>
      </c>
      <c r="T290" s="134">
        <f>S290*H290</f>
        <v>0</v>
      </c>
      <c r="AR290" s="135" t="s">
        <v>507</v>
      </c>
      <c r="AT290" s="135" t="s">
        <v>121</v>
      </c>
      <c r="AU290" s="135" t="s">
        <v>79</v>
      </c>
      <c r="AY290" s="16" t="s">
        <v>119</v>
      </c>
      <c r="BE290" s="136">
        <f>IF(N290="základní",J290,0)</f>
        <v>0</v>
      </c>
      <c r="BF290" s="136">
        <f>IF(N290="snížená",J290,0)</f>
        <v>0</v>
      </c>
      <c r="BG290" s="136">
        <f>IF(N290="zákl. přenesená",J290,0)</f>
        <v>0</v>
      </c>
      <c r="BH290" s="136">
        <f>IF(N290="sníž. přenesená",J290,0)</f>
        <v>0</v>
      </c>
      <c r="BI290" s="136">
        <f>IF(N290="nulová",J290,0)</f>
        <v>0</v>
      </c>
      <c r="BJ290" s="16" t="s">
        <v>79</v>
      </c>
      <c r="BK290" s="136">
        <f>ROUND(I290*H290,2)</f>
        <v>0</v>
      </c>
      <c r="BL290" s="16" t="s">
        <v>507</v>
      </c>
      <c r="BM290" s="135" t="s">
        <v>508</v>
      </c>
    </row>
    <row r="291" spans="2:65" s="1" customFormat="1" ht="10.199999999999999">
      <c r="B291" s="31"/>
      <c r="D291" s="137" t="s">
        <v>127</v>
      </c>
      <c r="F291" s="138" t="s">
        <v>509</v>
      </c>
      <c r="I291" s="139"/>
      <c r="L291" s="31"/>
      <c r="M291" s="140"/>
      <c r="T291" s="52"/>
      <c r="AT291" s="16" t="s">
        <v>127</v>
      </c>
      <c r="AU291" s="16" t="s">
        <v>79</v>
      </c>
    </row>
    <row r="292" spans="2:65" s="1" customFormat="1" ht="10.199999999999999">
      <c r="B292" s="31"/>
      <c r="D292" s="144" t="s">
        <v>143</v>
      </c>
      <c r="F292" s="145" t="s">
        <v>510</v>
      </c>
      <c r="I292" s="139"/>
      <c r="L292" s="31"/>
      <c r="M292" s="140"/>
      <c r="T292" s="52"/>
      <c r="AT292" s="16" t="s">
        <v>143</v>
      </c>
      <c r="AU292" s="16" t="s">
        <v>79</v>
      </c>
    </row>
    <row r="293" spans="2:65" s="12" customFormat="1" ht="10.199999999999999">
      <c r="B293" s="146"/>
      <c r="D293" s="137" t="s">
        <v>146</v>
      </c>
      <c r="E293" s="147" t="s">
        <v>19</v>
      </c>
      <c r="F293" s="148" t="s">
        <v>511</v>
      </c>
      <c r="H293" s="149">
        <v>50</v>
      </c>
      <c r="I293" s="150"/>
      <c r="L293" s="146"/>
      <c r="M293" s="151"/>
      <c r="T293" s="152"/>
      <c r="AT293" s="147" t="s">
        <v>146</v>
      </c>
      <c r="AU293" s="147" t="s">
        <v>79</v>
      </c>
      <c r="AV293" s="12" t="s">
        <v>81</v>
      </c>
      <c r="AW293" s="12" t="s">
        <v>32</v>
      </c>
      <c r="AX293" s="12" t="s">
        <v>71</v>
      </c>
      <c r="AY293" s="147" t="s">
        <v>119</v>
      </c>
    </row>
    <row r="294" spans="2:65" s="13" customFormat="1" ht="10.199999999999999">
      <c r="B294" s="153"/>
      <c r="D294" s="137" t="s">
        <v>146</v>
      </c>
      <c r="E294" s="154" t="s">
        <v>19</v>
      </c>
      <c r="F294" s="155" t="s">
        <v>188</v>
      </c>
      <c r="H294" s="156">
        <v>50</v>
      </c>
      <c r="I294" s="157"/>
      <c r="L294" s="153"/>
      <c r="M294" s="158"/>
      <c r="T294" s="159"/>
      <c r="AT294" s="154" t="s">
        <v>146</v>
      </c>
      <c r="AU294" s="154" t="s">
        <v>79</v>
      </c>
      <c r="AV294" s="13" t="s">
        <v>125</v>
      </c>
      <c r="AW294" s="13" t="s">
        <v>32</v>
      </c>
      <c r="AX294" s="13" t="s">
        <v>79</v>
      </c>
      <c r="AY294" s="154" t="s">
        <v>119</v>
      </c>
    </row>
    <row r="295" spans="2:65" s="1" customFormat="1" ht="16.5" customHeight="1">
      <c r="B295" s="31"/>
      <c r="C295" s="124" t="s">
        <v>512</v>
      </c>
      <c r="D295" s="124" t="s">
        <v>121</v>
      </c>
      <c r="E295" s="125" t="s">
        <v>513</v>
      </c>
      <c r="F295" s="126" t="s">
        <v>514</v>
      </c>
      <c r="G295" s="127" t="s">
        <v>506</v>
      </c>
      <c r="H295" s="128">
        <v>50</v>
      </c>
      <c r="I295" s="129"/>
      <c r="J295" s="130">
        <f>ROUND(I295*H295,2)</f>
        <v>0</v>
      </c>
      <c r="K295" s="126" t="s">
        <v>140</v>
      </c>
      <c r="L295" s="31"/>
      <c r="M295" s="131" t="s">
        <v>19</v>
      </c>
      <c r="N295" s="132" t="s">
        <v>42</v>
      </c>
      <c r="P295" s="133">
        <f>O295*H295</f>
        <v>0</v>
      </c>
      <c r="Q295" s="133">
        <v>0</v>
      </c>
      <c r="R295" s="133">
        <f>Q295*H295</f>
        <v>0</v>
      </c>
      <c r="S295" s="133">
        <v>0</v>
      </c>
      <c r="T295" s="134">
        <f>S295*H295</f>
        <v>0</v>
      </c>
      <c r="AR295" s="135" t="s">
        <v>507</v>
      </c>
      <c r="AT295" s="135" t="s">
        <v>121</v>
      </c>
      <c r="AU295" s="135" t="s">
        <v>79</v>
      </c>
      <c r="AY295" s="16" t="s">
        <v>119</v>
      </c>
      <c r="BE295" s="136">
        <f>IF(N295="základní",J295,0)</f>
        <v>0</v>
      </c>
      <c r="BF295" s="136">
        <f>IF(N295="snížená",J295,0)</f>
        <v>0</v>
      </c>
      <c r="BG295" s="136">
        <f>IF(N295="zákl. přenesená",J295,0)</f>
        <v>0</v>
      </c>
      <c r="BH295" s="136">
        <f>IF(N295="sníž. přenesená",J295,0)</f>
        <v>0</v>
      </c>
      <c r="BI295" s="136">
        <f>IF(N295="nulová",J295,0)</f>
        <v>0</v>
      </c>
      <c r="BJ295" s="16" t="s">
        <v>79</v>
      </c>
      <c r="BK295" s="136">
        <f>ROUND(I295*H295,2)</f>
        <v>0</v>
      </c>
      <c r="BL295" s="16" t="s">
        <v>507</v>
      </c>
      <c r="BM295" s="135" t="s">
        <v>515</v>
      </c>
    </row>
    <row r="296" spans="2:65" s="1" customFormat="1" ht="10.199999999999999">
      <c r="B296" s="31"/>
      <c r="D296" s="137" t="s">
        <v>127</v>
      </c>
      <c r="F296" s="138" t="s">
        <v>516</v>
      </c>
      <c r="I296" s="139"/>
      <c r="L296" s="31"/>
      <c r="M296" s="140"/>
      <c r="T296" s="52"/>
      <c r="AT296" s="16" t="s">
        <v>127</v>
      </c>
      <c r="AU296" s="16" t="s">
        <v>79</v>
      </c>
    </row>
    <row r="297" spans="2:65" s="1" customFormat="1" ht="10.199999999999999">
      <c r="B297" s="31"/>
      <c r="D297" s="144" t="s">
        <v>143</v>
      </c>
      <c r="F297" s="145" t="s">
        <v>517</v>
      </c>
      <c r="I297" s="139"/>
      <c r="L297" s="31"/>
      <c r="M297" s="140"/>
      <c r="T297" s="52"/>
      <c r="AT297" s="16" t="s">
        <v>143</v>
      </c>
      <c r="AU297" s="16" t="s">
        <v>79</v>
      </c>
    </row>
    <row r="298" spans="2:65" s="11" customFormat="1" ht="25.95" customHeight="1">
      <c r="B298" s="114"/>
      <c r="D298" s="115" t="s">
        <v>70</v>
      </c>
      <c r="E298" s="116" t="s">
        <v>189</v>
      </c>
      <c r="F298" s="116" t="s">
        <v>190</v>
      </c>
      <c r="I298" s="117"/>
      <c r="J298" s="118">
        <f>BK298</f>
        <v>0</v>
      </c>
      <c r="L298" s="114"/>
      <c r="M298" s="119"/>
      <c r="P298" s="120">
        <f>P299+P309+P314+P318</f>
        <v>0</v>
      </c>
      <c r="R298" s="120">
        <f>R299+R309+R314+R318</f>
        <v>0</v>
      </c>
      <c r="T298" s="121">
        <f>T299+T309+T314+T318</f>
        <v>0</v>
      </c>
      <c r="AR298" s="115" t="s">
        <v>173</v>
      </c>
      <c r="AT298" s="122" t="s">
        <v>70</v>
      </c>
      <c r="AU298" s="122" t="s">
        <v>71</v>
      </c>
      <c r="AY298" s="115" t="s">
        <v>119</v>
      </c>
      <c r="BK298" s="123">
        <f>BK299+BK309+BK314+BK318</f>
        <v>0</v>
      </c>
    </row>
    <row r="299" spans="2:65" s="11" customFormat="1" ht="22.8" customHeight="1">
      <c r="B299" s="114"/>
      <c r="D299" s="115" t="s">
        <v>70</v>
      </c>
      <c r="E299" s="142" t="s">
        <v>518</v>
      </c>
      <c r="F299" s="142" t="s">
        <v>519</v>
      </c>
      <c r="I299" s="117"/>
      <c r="J299" s="143">
        <f>BK299</f>
        <v>0</v>
      </c>
      <c r="L299" s="114"/>
      <c r="M299" s="119"/>
      <c r="P299" s="120">
        <f>SUM(P300:P308)</f>
        <v>0</v>
      </c>
      <c r="R299" s="120">
        <f>SUM(R300:R308)</f>
        <v>0</v>
      </c>
      <c r="T299" s="121">
        <f>SUM(T300:T308)</f>
        <v>0</v>
      </c>
      <c r="AR299" s="115" t="s">
        <v>173</v>
      </c>
      <c r="AT299" s="122" t="s">
        <v>70</v>
      </c>
      <c r="AU299" s="122" t="s">
        <v>79</v>
      </c>
      <c r="AY299" s="115" t="s">
        <v>119</v>
      </c>
      <c r="BK299" s="123">
        <f>SUM(BK300:BK308)</f>
        <v>0</v>
      </c>
    </row>
    <row r="300" spans="2:65" s="1" customFormat="1" ht="16.5" customHeight="1">
      <c r="B300" s="31"/>
      <c r="C300" s="124" t="s">
        <v>520</v>
      </c>
      <c r="D300" s="124" t="s">
        <v>121</v>
      </c>
      <c r="E300" s="125" t="s">
        <v>521</v>
      </c>
      <c r="F300" s="126" t="s">
        <v>519</v>
      </c>
      <c r="G300" s="127" t="s">
        <v>124</v>
      </c>
      <c r="H300" s="128">
        <v>1</v>
      </c>
      <c r="I300" s="129"/>
      <c r="J300" s="130">
        <f>ROUND(I300*H300,2)</f>
        <v>0</v>
      </c>
      <c r="K300" s="126" t="s">
        <v>140</v>
      </c>
      <c r="L300" s="31"/>
      <c r="M300" s="131" t="s">
        <v>19</v>
      </c>
      <c r="N300" s="132" t="s">
        <v>42</v>
      </c>
      <c r="P300" s="133">
        <f>O300*H300</f>
        <v>0</v>
      </c>
      <c r="Q300" s="133">
        <v>0</v>
      </c>
      <c r="R300" s="133">
        <f>Q300*H300</f>
        <v>0</v>
      </c>
      <c r="S300" s="133">
        <v>0</v>
      </c>
      <c r="T300" s="134">
        <f>S300*H300</f>
        <v>0</v>
      </c>
      <c r="AR300" s="135" t="s">
        <v>196</v>
      </c>
      <c r="AT300" s="135" t="s">
        <v>121</v>
      </c>
      <c r="AU300" s="135" t="s">
        <v>81</v>
      </c>
      <c r="AY300" s="16" t="s">
        <v>119</v>
      </c>
      <c r="BE300" s="136">
        <f>IF(N300="základní",J300,0)</f>
        <v>0</v>
      </c>
      <c r="BF300" s="136">
        <f>IF(N300="snížená",J300,0)</f>
        <v>0</v>
      </c>
      <c r="BG300" s="136">
        <f>IF(N300="zákl. přenesená",J300,0)</f>
        <v>0</v>
      </c>
      <c r="BH300" s="136">
        <f>IF(N300="sníž. přenesená",J300,0)</f>
        <v>0</v>
      </c>
      <c r="BI300" s="136">
        <f>IF(N300="nulová",J300,0)</f>
        <v>0</v>
      </c>
      <c r="BJ300" s="16" t="s">
        <v>79</v>
      </c>
      <c r="BK300" s="136">
        <f>ROUND(I300*H300,2)</f>
        <v>0</v>
      </c>
      <c r="BL300" s="16" t="s">
        <v>196</v>
      </c>
      <c r="BM300" s="135" t="s">
        <v>522</v>
      </c>
    </row>
    <row r="301" spans="2:65" s="1" customFormat="1" ht="10.199999999999999">
      <c r="B301" s="31"/>
      <c r="D301" s="137" t="s">
        <v>127</v>
      </c>
      <c r="F301" s="138" t="s">
        <v>523</v>
      </c>
      <c r="I301" s="139"/>
      <c r="L301" s="31"/>
      <c r="M301" s="140"/>
      <c r="T301" s="52"/>
      <c r="AT301" s="16" t="s">
        <v>127</v>
      </c>
      <c r="AU301" s="16" t="s">
        <v>81</v>
      </c>
    </row>
    <row r="302" spans="2:65" s="1" customFormat="1" ht="10.199999999999999">
      <c r="B302" s="31"/>
      <c r="D302" s="144" t="s">
        <v>143</v>
      </c>
      <c r="F302" s="145" t="s">
        <v>524</v>
      </c>
      <c r="I302" s="139"/>
      <c r="L302" s="31"/>
      <c r="M302" s="140"/>
      <c r="T302" s="52"/>
      <c r="AT302" s="16" t="s">
        <v>143</v>
      </c>
      <c r="AU302" s="16" t="s">
        <v>81</v>
      </c>
    </row>
    <row r="303" spans="2:65" s="1" customFormat="1" ht="16.5" customHeight="1">
      <c r="B303" s="31"/>
      <c r="C303" s="124" t="s">
        <v>525</v>
      </c>
      <c r="D303" s="124" t="s">
        <v>121</v>
      </c>
      <c r="E303" s="125" t="s">
        <v>526</v>
      </c>
      <c r="F303" s="126" t="s">
        <v>527</v>
      </c>
      <c r="G303" s="127" t="s">
        <v>124</v>
      </c>
      <c r="H303" s="128">
        <v>1</v>
      </c>
      <c r="I303" s="129"/>
      <c r="J303" s="130">
        <f>ROUND(I303*H303,2)</f>
        <v>0</v>
      </c>
      <c r="K303" s="126" t="s">
        <v>140</v>
      </c>
      <c r="L303" s="31"/>
      <c r="M303" s="131" t="s">
        <v>19</v>
      </c>
      <c r="N303" s="132" t="s">
        <v>42</v>
      </c>
      <c r="P303" s="133">
        <f>O303*H303</f>
        <v>0</v>
      </c>
      <c r="Q303" s="133">
        <v>0</v>
      </c>
      <c r="R303" s="133">
        <f>Q303*H303</f>
        <v>0</v>
      </c>
      <c r="S303" s="133">
        <v>0</v>
      </c>
      <c r="T303" s="134">
        <f>S303*H303</f>
        <v>0</v>
      </c>
      <c r="AR303" s="135" t="s">
        <v>196</v>
      </c>
      <c r="AT303" s="135" t="s">
        <v>121</v>
      </c>
      <c r="AU303" s="135" t="s">
        <v>81</v>
      </c>
      <c r="AY303" s="16" t="s">
        <v>119</v>
      </c>
      <c r="BE303" s="136">
        <f>IF(N303="základní",J303,0)</f>
        <v>0</v>
      </c>
      <c r="BF303" s="136">
        <f>IF(N303="snížená",J303,0)</f>
        <v>0</v>
      </c>
      <c r="BG303" s="136">
        <f>IF(N303="zákl. přenesená",J303,0)</f>
        <v>0</v>
      </c>
      <c r="BH303" s="136">
        <f>IF(N303="sníž. přenesená",J303,0)</f>
        <v>0</v>
      </c>
      <c r="BI303" s="136">
        <f>IF(N303="nulová",J303,0)</f>
        <v>0</v>
      </c>
      <c r="BJ303" s="16" t="s">
        <v>79</v>
      </c>
      <c r="BK303" s="136">
        <f>ROUND(I303*H303,2)</f>
        <v>0</v>
      </c>
      <c r="BL303" s="16" t="s">
        <v>196</v>
      </c>
      <c r="BM303" s="135" t="s">
        <v>528</v>
      </c>
    </row>
    <row r="304" spans="2:65" s="1" customFormat="1" ht="10.199999999999999">
      <c r="B304" s="31"/>
      <c r="D304" s="137" t="s">
        <v>127</v>
      </c>
      <c r="F304" s="138" t="s">
        <v>529</v>
      </c>
      <c r="I304" s="139"/>
      <c r="L304" s="31"/>
      <c r="M304" s="140"/>
      <c r="T304" s="52"/>
      <c r="AT304" s="16" t="s">
        <v>127</v>
      </c>
      <c r="AU304" s="16" t="s">
        <v>81</v>
      </c>
    </row>
    <row r="305" spans="2:65" s="1" customFormat="1" ht="10.199999999999999">
      <c r="B305" s="31"/>
      <c r="D305" s="144" t="s">
        <v>143</v>
      </c>
      <c r="F305" s="145" t="s">
        <v>530</v>
      </c>
      <c r="I305" s="139"/>
      <c r="L305" s="31"/>
      <c r="M305" s="140"/>
      <c r="T305" s="52"/>
      <c r="AT305" s="16" t="s">
        <v>143</v>
      </c>
      <c r="AU305" s="16" t="s">
        <v>81</v>
      </c>
    </row>
    <row r="306" spans="2:65" s="1" customFormat="1" ht="16.5" customHeight="1">
      <c r="B306" s="31"/>
      <c r="C306" s="124" t="s">
        <v>531</v>
      </c>
      <c r="D306" s="124" t="s">
        <v>121</v>
      </c>
      <c r="E306" s="125" t="s">
        <v>532</v>
      </c>
      <c r="F306" s="126" t="s">
        <v>533</v>
      </c>
      <c r="G306" s="127" t="s">
        <v>124</v>
      </c>
      <c r="H306" s="128">
        <v>1</v>
      </c>
      <c r="I306" s="129"/>
      <c r="J306" s="130">
        <f>ROUND(I306*H306,2)</f>
        <v>0</v>
      </c>
      <c r="K306" s="126" t="s">
        <v>140</v>
      </c>
      <c r="L306" s="31"/>
      <c r="M306" s="131" t="s">
        <v>19</v>
      </c>
      <c r="N306" s="132" t="s">
        <v>42</v>
      </c>
      <c r="P306" s="133">
        <f>O306*H306</f>
        <v>0</v>
      </c>
      <c r="Q306" s="133">
        <v>0</v>
      </c>
      <c r="R306" s="133">
        <f>Q306*H306</f>
        <v>0</v>
      </c>
      <c r="S306" s="133">
        <v>0</v>
      </c>
      <c r="T306" s="134">
        <f>S306*H306</f>
        <v>0</v>
      </c>
      <c r="AR306" s="135" t="s">
        <v>196</v>
      </c>
      <c r="AT306" s="135" t="s">
        <v>121</v>
      </c>
      <c r="AU306" s="135" t="s">
        <v>81</v>
      </c>
      <c r="AY306" s="16" t="s">
        <v>119</v>
      </c>
      <c r="BE306" s="136">
        <f>IF(N306="základní",J306,0)</f>
        <v>0</v>
      </c>
      <c r="BF306" s="136">
        <f>IF(N306="snížená",J306,0)</f>
        <v>0</v>
      </c>
      <c r="BG306" s="136">
        <f>IF(N306="zákl. přenesená",J306,0)</f>
        <v>0</v>
      </c>
      <c r="BH306" s="136">
        <f>IF(N306="sníž. přenesená",J306,0)</f>
        <v>0</v>
      </c>
      <c r="BI306" s="136">
        <f>IF(N306="nulová",J306,0)</f>
        <v>0</v>
      </c>
      <c r="BJ306" s="16" t="s">
        <v>79</v>
      </c>
      <c r="BK306" s="136">
        <f>ROUND(I306*H306,2)</f>
        <v>0</v>
      </c>
      <c r="BL306" s="16" t="s">
        <v>196</v>
      </c>
      <c r="BM306" s="135" t="s">
        <v>534</v>
      </c>
    </row>
    <row r="307" spans="2:65" s="1" customFormat="1" ht="10.199999999999999">
      <c r="B307" s="31"/>
      <c r="D307" s="137" t="s">
        <v>127</v>
      </c>
      <c r="F307" s="138" t="s">
        <v>535</v>
      </c>
      <c r="I307" s="139"/>
      <c r="L307" s="31"/>
      <c r="M307" s="140"/>
      <c r="T307" s="52"/>
      <c r="AT307" s="16" t="s">
        <v>127</v>
      </c>
      <c r="AU307" s="16" t="s">
        <v>81</v>
      </c>
    </row>
    <row r="308" spans="2:65" s="1" customFormat="1" ht="10.199999999999999">
      <c r="B308" s="31"/>
      <c r="D308" s="144" t="s">
        <v>143</v>
      </c>
      <c r="F308" s="145" t="s">
        <v>536</v>
      </c>
      <c r="I308" s="139"/>
      <c r="L308" s="31"/>
      <c r="M308" s="140"/>
      <c r="T308" s="52"/>
      <c r="AT308" s="16" t="s">
        <v>143</v>
      </c>
      <c r="AU308" s="16" t="s">
        <v>81</v>
      </c>
    </row>
    <row r="309" spans="2:65" s="11" customFormat="1" ht="22.8" customHeight="1">
      <c r="B309" s="114"/>
      <c r="D309" s="115" t="s">
        <v>70</v>
      </c>
      <c r="E309" s="142" t="s">
        <v>209</v>
      </c>
      <c r="F309" s="142" t="s">
        <v>210</v>
      </c>
      <c r="I309" s="117"/>
      <c r="J309" s="143">
        <f>BK309</f>
        <v>0</v>
      </c>
      <c r="L309" s="114"/>
      <c r="M309" s="119"/>
      <c r="P309" s="120">
        <f>SUM(P310:P313)</f>
        <v>0</v>
      </c>
      <c r="R309" s="120">
        <f>SUM(R310:R313)</f>
        <v>0</v>
      </c>
      <c r="T309" s="121">
        <f>SUM(T310:T313)</f>
        <v>0</v>
      </c>
      <c r="AR309" s="115" t="s">
        <v>173</v>
      </c>
      <c r="AT309" s="122" t="s">
        <v>70</v>
      </c>
      <c r="AU309" s="122" t="s">
        <v>79</v>
      </c>
      <c r="AY309" s="115" t="s">
        <v>119</v>
      </c>
      <c r="BK309" s="123">
        <f>SUM(BK310:BK313)</f>
        <v>0</v>
      </c>
    </row>
    <row r="310" spans="2:65" s="1" customFormat="1" ht="16.5" customHeight="1">
      <c r="B310" s="31"/>
      <c r="C310" s="124" t="s">
        <v>537</v>
      </c>
      <c r="D310" s="124" t="s">
        <v>121</v>
      </c>
      <c r="E310" s="125" t="s">
        <v>212</v>
      </c>
      <c r="F310" s="126" t="s">
        <v>213</v>
      </c>
      <c r="G310" s="127" t="s">
        <v>124</v>
      </c>
      <c r="H310" s="128">
        <v>1</v>
      </c>
      <c r="I310" s="129"/>
      <c r="J310" s="130">
        <f>ROUND(I310*H310,2)</f>
        <v>0</v>
      </c>
      <c r="K310" s="126" t="s">
        <v>140</v>
      </c>
      <c r="L310" s="31"/>
      <c r="M310" s="131" t="s">
        <v>19</v>
      </c>
      <c r="N310" s="132" t="s">
        <v>42</v>
      </c>
      <c r="P310" s="133">
        <f>O310*H310</f>
        <v>0</v>
      </c>
      <c r="Q310" s="133">
        <v>0</v>
      </c>
      <c r="R310" s="133">
        <f>Q310*H310</f>
        <v>0</v>
      </c>
      <c r="S310" s="133">
        <v>0</v>
      </c>
      <c r="T310" s="134">
        <f>S310*H310</f>
        <v>0</v>
      </c>
      <c r="AR310" s="135" t="s">
        <v>196</v>
      </c>
      <c r="AT310" s="135" t="s">
        <v>121</v>
      </c>
      <c r="AU310" s="135" t="s">
        <v>81</v>
      </c>
      <c r="AY310" s="16" t="s">
        <v>119</v>
      </c>
      <c r="BE310" s="136">
        <f>IF(N310="základní",J310,0)</f>
        <v>0</v>
      </c>
      <c r="BF310" s="136">
        <f>IF(N310="snížená",J310,0)</f>
        <v>0</v>
      </c>
      <c r="BG310" s="136">
        <f>IF(N310="zákl. přenesená",J310,0)</f>
        <v>0</v>
      </c>
      <c r="BH310" s="136">
        <f>IF(N310="sníž. přenesená",J310,0)</f>
        <v>0</v>
      </c>
      <c r="BI310" s="136">
        <f>IF(N310="nulová",J310,0)</f>
        <v>0</v>
      </c>
      <c r="BJ310" s="16" t="s">
        <v>79</v>
      </c>
      <c r="BK310" s="136">
        <f>ROUND(I310*H310,2)</f>
        <v>0</v>
      </c>
      <c r="BL310" s="16" t="s">
        <v>196</v>
      </c>
      <c r="BM310" s="135" t="s">
        <v>538</v>
      </c>
    </row>
    <row r="311" spans="2:65" s="1" customFormat="1" ht="10.199999999999999">
      <c r="B311" s="31"/>
      <c r="D311" s="137" t="s">
        <v>127</v>
      </c>
      <c r="F311" s="138" t="s">
        <v>213</v>
      </c>
      <c r="I311" s="139"/>
      <c r="L311" s="31"/>
      <c r="M311" s="140"/>
      <c r="T311" s="52"/>
      <c r="AT311" s="16" t="s">
        <v>127</v>
      </c>
      <c r="AU311" s="16" t="s">
        <v>81</v>
      </c>
    </row>
    <row r="312" spans="2:65" s="1" customFormat="1" ht="10.199999999999999">
      <c r="B312" s="31"/>
      <c r="D312" s="144" t="s">
        <v>143</v>
      </c>
      <c r="F312" s="145" t="s">
        <v>215</v>
      </c>
      <c r="I312" s="139"/>
      <c r="L312" s="31"/>
      <c r="M312" s="140"/>
      <c r="T312" s="52"/>
      <c r="AT312" s="16" t="s">
        <v>143</v>
      </c>
      <c r="AU312" s="16" t="s">
        <v>81</v>
      </c>
    </row>
    <row r="313" spans="2:65" s="1" customFormat="1" ht="57.6">
      <c r="B313" s="31"/>
      <c r="D313" s="137" t="s">
        <v>128</v>
      </c>
      <c r="F313" s="141" t="s">
        <v>539</v>
      </c>
      <c r="I313" s="139"/>
      <c r="L313" s="31"/>
      <c r="M313" s="140"/>
      <c r="T313" s="52"/>
      <c r="AT313" s="16" t="s">
        <v>128</v>
      </c>
      <c r="AU313" s="16" t="s">
        <v>81</v>
      </c>
    </row>
    <row r="314" spans="2:65" s="11" customFormat="1" ht="22.8" customHeight="1">
      <c r="B314" s="114"/>
      <c r="D314" s="115" t="s">
        <v>70</v>
      </c>
      <c r="E314" s="142" t="s">
        <v>540</v>
      </c>
      <c r="F314" s="142" t="s">
        <v>541</v>
      </c>
      <c r="I314" s="117"/>
      <c r="J314" s="143">
        <f>BK314</f>
        <v>0</v>
      </c>
      <c r="L314" s="114"/>
      <c r="M314" s="119"/>
      <c r="P314" s="120">
        <f>SUM(P315:P317)</f>
        <v>0</v>
      </c>
      <c r="R314" s="120">
        <f>SUM(R315:R317)</f>
        <v>0</v>
      </c>
      <c r="T314" s="121">
        <f>SUM(T315:T317)</f>
        <v>0</v>
      </c>
      <c r="AR314" s="115" t="s">
        <v>173</v>
      </c>
      <c r="AT314" s="122" t="s">
        <v>70</v>
      </c>
      <c r="AU314" s="122" t="s">
        <v>79</v>
      </c>
      <c r="AY314" s="115" t="s">
        <v>119</v>
      </c>
      <c r="BK314" s="123">
        <f>SUM(BK315:BK317)</f>
        <v>0</v>
      </c>
    </row>
    <row r="315" spans="2:65" s="1" customFormat="1" ht="16.5" customHeight="1">
      <c r="B315" s="31"/>
      <c r="C315" s="124" t="s">
        <v>542</v>
      </c>
      <c r="D315" s="124" t="s">
        <v>121</v>
      </c>
      <c r="E315" s="125" t="s">
        <v>543</v>
      </c>
      <c r="F315" s="126" t="s">
        <v>541</v>
      </c>
      <c r="G315" s="127" t="s">
        <v>124</v>
      </c>
      <c r="H315" s="128">
        <v>1</v>
      </c>
      <c r="I315" s="129"/>
      <c r="J315" s="130">
        <f>ROUND(I315*H315,2)</f>
        <v>0</v>
      </c>
      <c r="K315" s="126" t="s">
        <v>140</v>
      </c>
      <c r="L315" s="31"/>
      <c r="M315" s="131" t="s">
        <v>19</v>
      </c>
      <c r="N315" s="132" t="s">
        <v>42</v>
      </c>
      <c r="P315" s="133">
        <f>O315*H315</f>
        <v>0</v>
      </c>
      <c r="Q315" s="133">
        <v>0</v>
      </c>
      <c r="R315" s="133">
        <f>Q315*H315</f>
        <v>0</v>
      </c>
      <c r="S315" s="133">
        <v>0</v>
      </c>
      <c r="T315" s="134">
        <f>S315*H315</f>
        <v>0</v>
      </c>
      <c r="AR315" s="135" t="s">
        <v>196</v>
      </c>
      <c r="AT315" s="135" t="s">
        <v>121</v>
      </c>
      <c r="AU315" s="135" t="s">
        <v>81</v>
      </c>
      <c r="AY315" s="16" t="s">
        <v>119</v>
      </c>
      <c r="BE315" s="136">
        <f>IF(N315="základní",J315,0)</f>
        <v>0</v>
      </c>
      <c r="BF315" s="136">
        <f>IF(N315="snížená",J315,0)</f>
        <v>0</v>
      </c>
      <c r="BG315" s="136">
        <f>IF(N315="zákl. přenesená",J315,0)</f>
        <v>0</v>
      </c>
      <c r="BH315" s="136">
        <f>IF(N315="sníž. přenesená",J315,0)</f>
        <v>0</v>
      </c>
      <c r="BI315" s="136">
        <f>IF(N315="nulová",J315,0)</f>
        <v>0</v>
      </c>
      <c r="BJ315" s="16" t="s">
        <v>79</v>
      </c>
      <c r="BK315" s="136">
        <f>ROUND(I315*H315,2)</f>
        <v>0</v>
      </c>
      <c r="BL315" s="16" t="s">
        <v>196</v>
      </c>
      <c r="BM315" s="135" t="s">
        <v>544</v>
      </c>
    </row>
    <row r="316" spans="2:65" s="1" customFormat="1" ht="10.199999999999999">
      <c r="B316" s="31"/>
      <c r="D316" s="137" t="s">
        <v>127</v>
      </c>
      <c r="F316" s="138" t="s">
        <v>541</v>
      </c>
      <c r="I316" s="139"/>
      <c r="L316" s="31"/>
      <c r="M316" s="140"/>
      <c r="T316" s="52"/>
      <c r="AT316" s="16" t="s">
        <v>127</v>
      </c>
      <c r="AU316" s="16" t="s">
        <v>81</v>
      </c>
    </row>
    <row r="317" spans="2:65" s="1" customFormat="1" ht="10.199999999999999">
      <c r="B317" s="31"/>
      <c r="D317" s="144" t="s">
        <v>143</v>
      </c>
      <c r="F317" s="145" t="s">
        <v>545</v>
      </c>
      <c r="I317" s="139"/>
      <c r="L317" s="31"/>
      <c r="M317" s="140"/>
      <c r="T317" s="52"/>
      <c r="AT317" s="16" t="s">
        <v>143</v>
      </c>
      <c r="AU317" s="16" t="s">
        <v>81</v>
      </c>
    </row>
    <row r="318" spans="2:65" s="11" customFormat="1" ht="22.8" customHeight="1">
      <c r="B318" s="114"/>
      <c r="D318" s="115" t="s">
        <v>70</v>
      </c>
      <c r="E318" s="142" t="s">
        <v>546</v>
      </c>
      <c r="F318" s="142" t="s">
        <v>547</v>
      </c>
      <c r="I318" s="117"/>
      <c r="J318" s="143">
        <f>BK318</f>
        <v>0</v>
      </c>
      <c r="L318" s="114"/>
      <c r="M318" s="119"/>
      <c r="P318" s="120">
        <f>SUM(P319:P329)</f>
        <v>0</v>
      </c>
      <c r="R318" s="120">
        <f>SUM(R319:R329)</f>
        <v>0</v>
      </c>
      <c r="T318" s="121">
        <f>SUM(T319:T329)</f>
        <v>0</v>
      </c>
      <c r="AR318" s="115" t="s">
        <v>173</v>
      </c>
      <c r="AT318" s="122" t="s">
        <v>70</v>
      </c>
      <c r="AU318" s="122" t="s">
        <v>79</v>
      </c>
      <c r="AY318" s="115" t="s">
        <v>119</v>
      </c>
      <c r="BK318" s="123">
        <f>SUM(BK319:BK329)</f>
        <v>0</v>
      </c>
    </row>
    <row r="319" spans="2:65" s="1" customFormat="1" ht="16.5" customHeight="1">
      <c r="B319" s="31"/>
      <c r="C319" s="124" t="s">
        <v>548</v>
      </c>
      <c r="D319" s="124" t="s">
        <v>121</v>
      </c>
      <c r="E319" s="125" t="s">
        <v>549</v>
      </c>
      <c r="F319" s="126" t="s">
        <v>547</v>
      </c>
      <c r="G319" s="127" t="s">
        <v>550</v>
      </c>
      <c r="H319" s="128">
        <v>1</v>
      </c>
      <c r="I319" s="129"/>
      <c r="J319" s="130">
        <f>ROUND(I319*H319,2)</f>
        <v>0</v>
      </c>
      <c r="K319" s="126" t="s">
        <v>140</v>
      </c>
      <c r="L319" s="31"/>
      <c r="M319" s="131" t="s">
        <v>19</v>
      </c>
      <c r="N319" s="132" t="s">
        <v>42</v>
      </c>
      <c r="P319" s="133">
        <f>O319*H319</f>
        <v>0</v>
      </c>
      <c r="Q319" s="133">
        <v>0</v>
      </c>
      <c r="R319" s="133">
        <f>Q319*H319</f>
        <v>0</v>
      </c>
      <c r="S319" s="133">
        <v>0</v>
      </c>
      <c r="T319" s="134">
        <f>S319*H319</f>
        <v>0</v>
      </c>
      <c r="AR319" s="135" t="s">
        <v>196</v>
      </c>
      <c r="AT319" s="135" t="s">
        <v>121</v>
      </c>
      <c r="AU319" s="135" t="s">
        <v>81</v>
      </c>
      <c r="AY319" s="16" t="s">
        <v>119</v>
      </c>
      <c r="BE319" s="136">
        <f>IF(N319="základní",J319,0)</f>
        <v>0</v>
      </c>
      <c r="BF319" s="136">
        <f>IF(N319="snížená",J319,0)</f>
        <v>0</v>
      </c>
      <c r="BG319" s="136">
        <f>IF(N319="zákl. přenesená",J319,0)</f>
        <v>0</v>
      </c>
      <c r="BH319" s="136">
        <f>IF(N319="sníž. přenesená",J319,0)</f>
        <v>0</v>
      </c>
      <c r="BI319" s="136">
        <f>IF(N319="nulová",J319,0)</f>
        <v>0</v>
      </c>
      <c r="BJ319" s="16" t="s">
        <v>79</v>
      </c>
      <c r="BK319" s="136">
        <f>ROUND(I319*H319,2)</f>
        <v>0</v>
      </c>
      <c r="BL319" s="16" t="s">
        <v>196</v>
      </c>
      <c r="BM319" s="135" t="s">
        <v>551</v>
      </c>
    </row>
    <row r="320" spans="2:65" s="1" customFormat="1" ht="10.199999999999999">
      <c r="B320" s="31"/>
      <c r="D320" s="137" t="s">
        <v>127</v>
      </c>
      <c r="F320" s="138" t="s">
        <v>547</v>
      </c>
      <c r="I320" s="139"/>
      <c r="L320" s="31"/>
      <c r="M320" s="140"/>
      <c r="T320" s="52"/>
      <c r="AT320" s="16" t="s">
        <v>127</v>
      </c>
      <c r="AU320" s="16" t="s">
        <v>81</v>
      </c>
    </row>
    <row r="321" spans="2:65" s="1" customFormat="1" ht="10.199999999999999">
      <c r="B321" s="31"/>
      <c r="D321" s="144" t="s">
        <v>143</v>
      </c>
      <c r="F321" s="145" t="s">
        <v>552</v>
      </c>
      <c r="I321" s="139"/>
      <c r="L321" s="31"/>
      <c r="M321" s="140"/>
      <c r="T321" s="52"/>
      <c r="AT321" s="16" t="s">
        <v>143</v>
      </c>
      <c r="AU321" s="16" t="s">
        <v>81</v>
      </c>
    </row>
    <row r="322" spans="2:65" s="1" customFormat="1" ht="57.6">
      <c r="B322" s="31"/>
      <c r="D322" s="137" t="s">
        <v>128</v>
      </c>
      <c r="F322" s="141" t="s">
        <v>553</v>
      </c>
      <c r="I322" s="139"/>
      <c r="L322" s="31"/>
      <c r="M322" s="140"/>
      <c r="T322" s="52"/>
      <c r="AT322" s="16" t="s">
        <v>128</v>
      </c>
      <c r="AU322" s="16" t="s">
        <v>81</v>
      </c>
    </row>
    <row r="323" spans="2:65" s="1" customFormat="1" ht="16.5" customHeight="1">
      <c r="B323" s="31"/>
      <c r="C323" s="124" t="s">
        <v>554</v>
      </c>
      <c r="D323" s="124" t="s">
        <v>121</v>
      </c>
      <c r="E323" s="125" t="s">
        <v>555</v>
      </c>
      <c r="F323" s="126" t="s">
        <v>556</v>
      </c>
      <c r="G323" s="127" t="s">
        <v>124</v>
      </c>
      <c r="H323" s="128">
        <v>1</v>
      </c>
      <c r="I323" s="129"/>
      <c r="J323" s="130">
        <f>ROUND(I323*H323,2)</f>
        <v>0</v>
      </c>
      <c r="K323" s="126" t="s">
        <v>140</v>
      </c>
      <c r="L323" s="31"/>
      <c r="M323" s="131" t="s">
        <v>19</v>
      </c>
      <c r="N323" s="132" t="s">
        <v>42</v>
      </c>
      <c r="P323" s="133">
        <f>O323*H323</f>
        <v>0</v>
      </c>
      <c r="Q323" s="133">
        <v>0</v>
      </c>
      <c r="R323" s="133">
        <f>Q323*H323</f>
        <v>0</v>
      </c>
      <c r="S323" s="133">
        <v>0</v>
      </c>
      <c r="T323" s="134">
        <f>S323*H323</f>
        <v>0</v>
      </c>
      <c r="AR323" s="135" t="s">
        <v>196</v>
      </c>
      <c r="AT323" s="135" t="s">
        <v>121</v>
      </c>
      <c r="AU323" s="135" t="s">
        <v>81</v>
      </c>
      <c r="AY323" s="16" t="s">
        <v>119</v>
      </c>
      <c r="BE323" s="136">
        <f>IF(N323="základní",J323,0)</f>
        <v>0</v>
      </c>
      <c r="BF323" s="136">
        <f>IF(N323="snížená",J323,0)</f>
        <v>0</v>
      </c>
      <c r="BG323" s="136">
        <f>IF(N323="zákl. přenesená",J323,0)</f>
        <v>0</v>
      </c>
      <c r="BH323" s="136">
        <f>IF(N323="sníž. přenesená",J323,0)</f>
        <v>0</v>
      </c>
      <c r="BI323" s="136">
        <f>IF(N323="nulová",J323,0)</f>
        <v>0</v>
      </c>
      <c r="BJ323" s="16" t="s">
        <v>79</v>
      </c>
      <c r="BK323" s="136">
        <f>ROUND(I323*H323,2)</f>
        <v>0</v>
      </c>
      <c r="BL323" s="16" t="s">
        <v>196</v>
      </c>
      <c r="BM323" s="135" t="s">
        <v>557</v>
      </c>
    </row>
    <row r="324" spans="2:65" s="1" customFormat="1" ht="10.199999999999999">
      <c r="B324" s="31"/>
      <c r="D324" s="137" t="s">
        <v>127</v>
      </c>
      <c r="F324" s="138" t="s">
        <v>556</v>
      </c>
      <c r="I324" s="139"/>
      <c r="L324" s="31"/>
      <c r="M324" s="140"/>
      <c r="T324" s="52"/>
      <c r="AT324" s="16" t="s">
        <v>127</v>
      </c>
      <c r="AU324" s="16" t="s">
        <v>81</v>
      </c>
    </row>
    <row r="325" spans="2:65" s="1" customFormat="1" ht="10.199999999999999">
      <c r="B325" s="31"/>
      <c r="D325" s="144" t="s">
        <v>143</v>
      </c>
      <c r="F325" s="145" t="s">
        <v>558</v>
      </c>
      <c r="I325" s="139"/>
      <c r="L325" s="31"/>
      <c r="M325" s="140"/>
      <c r="T325" s="52"/>
      <c r="AT325" s="16" t="s">
        <v>143</v>
      </c>
      <c r="AU325" s="16" t="s">
        <v>81</v>
      </c>
    </row>
    <row r="326" spans="2:65" s="1" customFormat="1" ht="28.8">
      <c r="B326" s="31"/>
      <c r="D326" s="137" t="s">
        <v>128</v>
      </c>
      <c r="F326" s="141" t="s">
        <v>559</v>
      </c>
      <c r="I326" s="139"/>
      <c r="L326" s="31"/>
      <c r="M326" s="140"/>
      <c r="T326" s="52"/>
      <c r="AT326" s="16" t="s">
        <v>128</v>
      </c>
      <c r="AU326" s="16" t="s">
        <v>81</v>
      </c>
    </row>
    <row r="327" spans="2:65" s="1" customFormat="1" ht="16.5" customHeight="1">
      <c r="B327" s="31"/>
      <c r="C327" s="124" t="s">
        <v>560</v>
      </c>
      <c r="D327" s="124" t="s">
        <v>121</v>
      </c>
      <c r="E327" s="125" t="s">
        <v>561</v>
      </c>
      <c r="F327" s="126" t="s">
        <v>562</v>
      </c>
      <c r="G327" s="127" t="s">
        <v>124</v>
      </c>
      <c r="H327" s="128">
        <v>1</v>
      </c>
      <c r="I327" s="129"/>
      <c r="J327" s="130">
        <f>ROUND(I327*H327,2)</f>
        <v>0</v>
      </c>
      <c r="K327" s="126" t="s">
        <v>140</v>
      </c>
      <c r="L327" s="31"/>
      <c r="M327" s="131" t="s">
        <v>19</v>
      </c>
      <c r="N327" s="132" t="s">
        <v>42</v>
      </c>
      <c r="P327" s="133">
        <f>O327*H327</f>
        <v>0</v>
      </c>
      <c r="Q327" s="133">
        <v>0</v>
      </c>
      <c r="R327" s="133">
        <f>Q327*H327</f>
        <v>0</v>
      </c>
      <c r="S327" s="133">
        <v>0</v>
      </c>
      <c r="T327" s="134">
        <f>S327*H327</f>
        <v>0</v>
      </c>
      <c r="AR327" s="135" t="s">
        <v>196</v>
      </c>
      <c r="AT327" s="135" t="s">
        <v>121</v>
      </c>
      <c r="AU327" s="135" t="s">
        <v>81</v>
      </c>
      <c r="AY327" s="16" t="s">
        <v>119</v>
      </c>
      <c r="BE327" s="136">
        <f>IF(N327="základní",J327,0)</f>
        <v>0</v>
      </c>
      <c r="BF327" s="136">
        <f>IF(N327="snížená",J327,0)</f>
        <v>0</v>
      </c>
      <c r="BG327" s="136">
        <f>IF(N327="zákl. přenesená",J327,0)</f>
        <v>0</v>
      </c>
      <c r="BH327" s="136">
        <f>IF(N327="sníž. přenesená",J327,0)</f>
        <v>0</v>
      </c>
      <c r="BI327" s="136">
        <f>IF(N327="nulová",J327,0)</f>
        <v>0</v>
      </c>
      <c r="BJ327" s="16" t="s">
        <v>79</v>
      </c>
      <c r="BK327" s="136">
        <f>ROUND(I327*H327,2)</f>
        <v>0</v>
      </c>
      <c r="BL327" s="16" t="s">
        <v>196</v>
      </c>
      <c r="BM327" s="135" t="s">
        <v>563</v>
      </c>
    </row>
    <row r="328" spans="2:65" s="1" customFormat="1" ht="10.199999999999999">
      <c r="B328" s="31"/>
      <c r="D328" s="137" t="s">
        <v>127</v>
      </c>
      <c r="F328" s="138" t="s">
        <v>562</v>
      </c>
      <c r="I328" s="139"/>
      <c r="L328" s="31"/>
      <c r="M328" s="140"/>
      <c r="T328" s="52"/>
      <c r="AT328" s="16" t="s">
        <v>127</v>
      </c>
      <c r="AU328" s="16" t="s">
        <v>81</v>
      </c>
    </row>
    <row r="329" spans="2:65" s="1" customFormat="1" ht="10.199999999999999">
      <c r="B329" s="31"/>
      <c r="D329" s="144" t="s">
        <v>143</v>
      </c>
      <c r="F329" s="145" t="s">
        <v>564</v>
      </c>
      <c r="I329" s="139"/>
      <c r="L329" s="31"/>
      <c r="M329" s="160"/>
      <c r="N329" s="161"/>
      <c r="O329" s="161"/>
      <c r="P329" s="161"/>
      <c r="Q329" s="161"/>
      <c r="R329" s="161"/>
      <c r="S329" s="161"/>
      <c r="T329" s="162"/>
      <c r="AT329" s="16" t="s">
        <v>143</v>
      </c>
      <c r="AU329" s="16" t="s">
        <v>81</v>
      </c>
    </row>
    <row r="330" spans="2:65" s="1" customFormat="1" ht="6.9" customHeight="1">
      <c r="B330" s="40"/>
      <c r="C330" s="41"/>
      <c r="D330" s="41"/>
      <c r="E330" s="41"/>
      <c r="F330" s="41"/>
      <c r="G330" s="41"/>
      <c r="H330" s="41"/>
      <c r="I330" s="41"/>
      <c r="J330" s="41"/>
      <c r="K330" s="41"/>
      <c r="L330" s="31"/>
    </row>
  </sheetData>
  <sheetProtection algorithmName="SHA-512" hashValue="MOEbh58NpDxHbw8EWqz6eyqac2KGf3pNkp/AR9tclNcKqcpJn5esYbbBlCsbQQ+V7yK0zEdA3qBw8OAI0q0jmQ==" saltValue="edV77FK8pSPmk+EY7vaCDPM745TXm+iCOQSwbaOtItAcaWyWFpvFno7bBjABuFx46BwkcIfea1t0nti8HvJlgw==" spinCount="100000" sheet="1" objects="1" scenarios="1" formatColumns="0" formatRows="0" autoFilter="0"/>
  <autoFilter ref="C87:K329" xr:uid="{00000000-0009-0000-0000-000002000000}"/>
  <mergeCells count="9">
    <mergeCell ref="E50:H50"/>
    <mergeCell ref="E78:H78"/>
    <mergeCell ref="E80:H80"/>
    <mergeCell ref="L2:V2"/>
    <mergeCell ref="E7:H7"/>
    <mergeCell ref="E9:H9"/>
    <mergeCell ref="E18:H18"/>
    <mergeCell ref="E27:H27"/>
    <mergeCell ref="E48:H48"/>
  </mergeCells>
  <hyperlinks>
    <hyperlink ref="F93" r:id="rId1" xr:uid="{00000000-0004-0000-0200-000000000000}"/>
    <hyperlink ref="F97" r:id="rId2" xr:uid="{00000000-0004-0000-0200-000001000000}"/>
    <hyperlink ref="F104" r:id="rId3" xr:uid="{00000000-0004-0000-0200-000002000000}"/>
    <hyperlink ref="F111" r:id="rId4" xr:uid="{00000000-0004-0000-0200-000003000000}"/>
    <hyperlink ref="F115" r:id="rId5" xr:uid="{00000000-0004-0000-0200-000004000000}"/>
    <hyperlink ref="F132" r:id="rId6" xr:uid="{00000000-0004-0000-0200-000005000000}"/>
    <hyperlink ref="F148" r:id="rId7" xr:uid="{00000000-0004-0000-0200-000006000000}"/>
    <hyperlink ref="F159" r:id="rId8" xr:uid="{00000000-0004-0000-0200-000007000000}"/>
    <hyperlink ref="F169" r:id="rId9" xr:uid="{00000000-0004-0000-0200-000008000000}"/>
    <hyperlink ref="F177" r:id="rId10" xr:uid="{00000000-0004-0000-0200-000009000000}"/>
    <hyperlink ref="F191" r:id="rId11" xr:uid="{00000000-0004-0000-0200-00000A000000}"/>
    <hyperlink ref="F209" r:id="rId12" xr:uid="{00000000-0004-0000-0200-00000B000000}"/>
    <hyperlink ref="F219" r:id="rId13" xr:uid="{00000000-0004-0000-0200-00000C000000}"/>
    <hyperlink ref="F225" r:id="rId14" xr:uid="{00000000-0004-0000-0200-00000D000000}"/>
    <hyperlink ref="F238" r:id="rId15" xr:uid="{00000000-0004-0000-0200-00000E000000}"/>
    <hyperlink ref="F241" r:id="rId16" xr:uid="{00000000-0004-0000-0200-00000F000000}"/>
    <hyperlink ref="F244" r:id="rId17" xr:uid="{00000000-0004-0000-0200-000010000000}"/>
    <hyperlink ref="F247" r:id="rId18" xr:uid="{00000000-0004-0000-0200-000011000000}"/>
    <hyperlink ref="F292" r:id="rId19" xr:uid="{00000000-0004-0000-0200-000012000000}"/>
    <hyperlink ref="F297" r:id="rId20" xr:uid="{00000000-0004-0000-0200-000013000000}"/>
    <hyperlink ref="F302" r:id="rId21" xr:uid="{00000000-0004-0000-0200-000014000000}"/>
    <hyperlink ref="F305" r:id="rId22" xr:uid="{00000000-0004-0000-0200-000015000000}"/>
    <hyperlink ref="F308" r:id="rId23" xr:uid="{00000000-0004-0000-0200-000016000000}"/>
    <hyperlink ref="F312" r:id="rId24" xr:uid="{00000000-0004-0000-0200-000017000000}"/>
    <hyperlink ref="F317" r:id="rId25" xr:uid="{00000000-0004-0000-0200-000018000000}"/>
    <hyperlink ref="F321" r:id="rId26" xr:uid="{00000000-0004-0000-0200-000019000000}"/>
    <hyperlink ref="F325" r:id="rId27" xr:uid="{00000000-0004-0000-0200-00001A000000}"/>
    <hyperlink ref="F329" r:id="rId28" xr:uid="{00000000-0004-0000-0200-00001B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31"/>
  <sheetViews>
    <sheetView showGridLines="0" topLeftCell="A168"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62"/>
      <c r="M2" s="262"/>
      <c r="N2" s="262"/>
      <c r="O2" s="262"/>
      <c r="P2" s="262"/>
      <c r="Q2" s="262"/>
      <c r="R2" s="262"/>
      <c r="S2" s="262"/>
      <c r="T2" s="262"/>
      <c r="U2" s="262"/>
      <c r="V2" s="262"/>
      <c r="AT2" s="16" t="s">
        <v>87</v>
      </c>
    </row>
    <row r="3" spans="2:46" ht="6.9" customHeight="1">
      <c r="B3" s="17"/>
      <c r="C3" s="18"/>
      <c r="D3" s="18"/>
      <c r="E3" s="18"/>
      <c r="F3" s="18"/>
      <c r="G3" s="18"/>
      <c r="H3" s="18"/>
      <c r="I3" s="18"/>
      <c r="J3" s="18"/>
      <c r="K3" s="18"/>
      <c r="L3" s="19"/>
      <c r="AT3" s="16" t="s">
        <v>81</v>
      </c>
    </row>
    <row r="4" spans="2:46" ht="24.9" customHeight="1">
      <c r="B4" s="19"/>
      <c r="D4" s="20" t="s">
        <v>88</v>
      </c>
      <c r="L4" s="19"/>
      <c r="M4" s="84" t="s">
        <v>10</v>
      </c>
      <c r="AT4" s="16" t="s">
        <v>4</v>
      </c>
    </row>
    <row r="5" spans="2:46" ht="6.9" customHeight="1">
      <c r="B5" s="19"/>
      <c r="L5" s="19"/>
    </row>
    <row r="6" spans="2:46" ht="12" customHeight="1">
      <c r="B6" s="19"/>
      <c r="D6" s="26" t="s">
        <v>16</v>
      </c>
      <c r="L6" s="19"/>
    </row>
    <row r="7" spans="2:46" ht="16.5" customHeight="1">
      <c r="B7" s="19"/>
      <c r="E7" s="295" t="str">
        <f>'Rekapitulace stavby'!K6</f>
        <v>ČÁST VI. - Snížení energetické náročnosti budovy parc. č. 2037/2, Týniště nad Orlicí</v>
      </c>
      <c r="F7" s="296"/>
      <c r="G7" s="296"/>
      <c r="H7" s="296"/>
      <c r="L7" s="19"/>
    </row>
    <row r="8" spans="2:46" s="1" customFormat="1" ht="12" customHeight="1">
      <c r="B8" s="31"/>
      <c r="D8" s="26" t="s">
        <v>89</v>
      </c>
      <c r="L8" s="31"/>
    </row>
    <row r="9" spans="2:46" s="1" customFormat="1" ht="16.5" customHeight="1">
      <c r="B9" s="31"/>
      <c r="E9" s="277" t="s">
        <v>565</v>
      </c>
      <c r="F9" s="297"/>
      <c r="G9" s="297"/>
      <c r="H9" s="297"/>
      <c r="L9" s="31"/>
    </row>
    <row r="10" spans="2:46" s="1" customFormat="1" ht="10.199999999999999">
      <c r="B10" s="31"/>
      <c r="L10" s="31"/>
    </row>
    <row r="11" spans="2:46" s="1" customFormat="1" ht="12" customHeight="1">
      <c r="B11" s="31"/>
      <c r="D11" s="26" t="s">
        <v>18</v>
      </c>
      <c r="F11" s="24" t="s">
        <v>19</v>
      </c>
      <c r="I11" s="26" t="s">
        <v>20</v>
      </c>
      <c r="J11" s="24" t="s">
        <v>19</v>
      </c>
      <c r="L11" s="31"/>
    </row>
    <row r="12" spans="2:46" s="1" customFormat="1" ht="12" customHeight="1">
      <c r="B12" s="31"/>
      <c r="D12" s="26" t="s">
        <v>21</v>
      </c>
      <c r="F12" s="24" t="s">
        <v>22</v>
      </c>
      <c r="I12" s="26" t="s">
        <v>23</v>
      </c>
      <c r="J12" s="48" t="str">
        <f>'Rekapitulace stavby'!AN8</f>
        <v>31. 7. 2025</v>
      </c>
      <c r="L12" s="31"/>
    </row>
    <row r="13" spans="2:46" s="1" customFormat="1" ht="10.8" customHeight="1">
      <c r="B13" s="31"/>
      <c r="L13" s="31"/>
    </row>
    <row r="14" spans="2:46" s="1" customFormat="1" ht="12" customHeight="1">
      <c r="B14" s="31"/>
      <c r="D14" s="26" t="s">
        <v>25</v>
      </c>
      <c r="I14" s="26" t="s">
        <v>26</v>
      </c>
      <c r="J14" s="24" t="s">
        <v>19</v>
      </c>
      <c r="L14" s="31"/>
    </row>
    <row r="15" spans="2:46" s="1" customFormat="1" ht="18" customHeight="1">
      <c r="B15" s="31"/>
      <c r="E15" s="24" t="s">
        <v>27</v>
      </c>
      <c r="I15" s="26" t="s">
        <v>28</v>
      </c>
      <c r="J15" s="24" t="s">
        <v>19</v>
      </c>
      <c r="L15" s="31"/>
    </row>
    <row r="16" spans="2:46" s="1" customFormat="1" ht="6.9" customHeight="1">
      <c r="B16" s="31"/>
      <c r="L16" s="31"/>
    </row>
    <row r="17" spans="2:12" s="1" customFormat="1" ht="12" customHeight="1">
      <c r="B17" s="31"/>
      <c r="D17" s="26" t="s">
        <v>29</v>
      </c>
      <c r="I17" s="26" t="s">
        <v>26</v>
      </c>
      <c r="J17" s="27" t="str">
        <f>'Rekapitulace stavby'!AN13</f>
        <v>Vyplň údaj</v>
      </c>
      <c r="L17" s="31"/>
    </row>
    <row r="18" spans="2:12" s="1" customFormat="1" ht="18" customHeight="1">
      <c r="B18" s="31"/>
      <c r="E18" s="298" t="str">
        <f>'Rekapitulace stavby'!E14</f>
        <v>Vyplň údaj</v>
      </c>
      <c r="F18" s="261"/>
      <c r="G18" s="261"/>
      <c r="H18" s="261"/>
      <c r="I18" s="26" t="s">
        <v>28</v>
      </c>
      <c r="J18" s="27" t="str">
        <f>'Rekapitulace stavby'!AN14</f>
        <v>Vyplň údaj</v>
      </c>
      <c r="L18" s="31"/>
    </row>
    <row r="19" spans="2:12" s="1" customFormat="1" ht="6.9" customHeight="1">
      <c r="B19" s="31"/>
      <c r="L19" s="31"/>
    </row>
    <row r="20" spans="2:12" s="1" customFormat="1" ht="12" customHeight="1">
      <c r="B20" s="31"/>
      <c r="D20" s="26" t="s">
        <v>31</v>
      </c>
      <c r="I20" s="26" t="s">
        <v>26</v>
      </c>
      <c r="J20" s="24" t="str">
        <f>IF('Rekapitulace stavby'!AN16="","",'Rekapitulace stavby'!AN16)</f>
        <v/>
      </c>
      <c r="L20" s="31"/>
    </row>
    <row r="21" spans="2:12" s="1" customFormat="1" ht="18" customHeight="1">
      <c r="B21" s="31"/>
      <c r="E21" s="24" t="str">
        <f>IF('Rekapitulace stavby'!E17="","",'Rekapitulace stavby'!E17)</f>
        <v xml:space="preserve"> </v>
      </c>
      <c r="I21" s="26" t="s">
        <v>28</v>
      </c>
      <c r="J21" s="24" t="str">
        <f>IF('Rekapitulace stavby'!AN17="","",'Rekapitulace stavby'!AN17)</f>
        <v/>
      </c>
      <c r="L21" s="31"/>
    </row>
    <row r="22" spans="2:12" s="1" customFormat="1" ht="6.9" customHeight="1">
      <c r="B22" s="31"/>
      <c r="L22" s="31"/>
    </row>
    <row r="23" spans="2:12" s="1" customFormat="1" ht="12" customHeight="1">
      <c r="B23" s="31"/>
      <c r="D23" s="26" t="s">
        <v>33</v>
      </c>
      <c r="I23" s="26" t="s">
        <v>26</v>
      </c>
      <c r="J23" s="24" t="str">
        <f>IF('Rekapitulace stavby'!AN19="","",'Rekapitulace stavby'!AN19)</f>
        <v/>
      </c>
      <c r="L23" s="31"/>
    </row>
    <row r="24" spans="2:12" s="1" customFormat="1" ht="18" customHeight="1">
      <c r="B24" s="31"/>
      <c r="E24" s="24" t="str">
        <f>IF('Rekapitulace stavby'!E20="","",'Rekapitulace stavby'!E20)</f>
        <v>ING, MILAN VOPAŘIL, DIS.</v>
      </c>
      <c r="I24" s="26" t="s">
        <v>28</v>
      </c>
      <c r="J24" s="24" t="str">
        <f>IF('Rekapitulace stavby'!AN20="","",'Rekapitulace stavby'!AN20)</f>
        <v/>
      </c>
      <c r="L24" s="31"/>
    </row>
    <row r="25" spans="2:12" s="1" customFormat="1" ht="6.9" customHeight="1">
      <c r="B25" s="31"/>
      <c r="L25" s="31"/>
    </row>
    <row r="26" spans="2:12" s="1" customFormat="1" ht="12" customHeight="1">
      <c r="B26" s="31"/>
      <c r="D26" s="26" t="s">
        <v>35</v>
      </c>
      <c r="L26" s="31"/>
    </row>
    <row r="27" spans="2:12" s="7" customFormat="1" ht="47.25" customHeight="1">
      <c r="B27" s="85"/>
      <c r="E27" s="266" t="s">
        <v>91</v>
      </c>
      <c r="F27" s="266"/>
      <c r="G27" s="266"/>
      <c r="H27" s="266"/>
      <c r="L27" s="85"/>
    </row>
    <row r="28" spans="2:12" s="1" customFormat="1" ht="6.9" customHeight="1">
      <c r="B28" s="31"/>
      <c r="L28" s="31"/>
    </row>
    <row r="29" spans="2:12" s="1" customFormat="1" ht="6.9" customHeight="1">
      <c r="B29" s="31"/>
      <c r="D29" s="49"/>
      <c r="E29" s="49"/>
      <c r="F29" s="49"/>
      <c r="G29" s="49"/>
      <c r="H29" s="49"/>
      <c r="I29" s="49"/>
      <c r="J29" s="49"/>
      <c r="K29" s="49"/>
      <c r="L29" s="31"/>
    </row>
    <row r="30" spans="2:12" s="1" customFormat="1" ht="25.35" customHeight="1">
      <c r="B30" s="31"/>
      <c r="D30" s="86" t="s">
        <v>37</v>
      </c>
      <c r="J30" s="62">
        <f>ROUND(J95, 2)</f>
        <v>0</v>
      </c>
      <c r="L30" s="31"/>
    </row>
    <row r="31" spans="2:12" s="1" customFormat="1" ht="6.9" customHeight="1">
      <c r="B31" s="31"/>
      <c r="D31" s="49"/>
      <c r="E31" s="49"/>
      <c r="F31" s="49"/>
      <c r="G31" s="49"/>
      <c r="H31" s="49"/>
      <c r="I31" s="49"/>
      <c r="J31" s="49"/>
      <c r="K31" s="49"/>
      <c r="L31" s="31"/>
    </row>
    <row r="32" spans="2:12" s="1" customFormat="1" ht="14.4" customHeight="1">
      <c r="B32" s="31"/>
      <c r="F32" s="34" t="s">
        <v>39</v>
      </c>
      <c r="I32" s="34" t="s">
        <v>38</v>
      </c>
      <c r="J32" s="34" t="s">
        <v>40</v>
      </c>
      <c r="L32" s="31"/>
    </row>
    <row r="33" spans="2:12" s="1" customFormat="1" ht="14.4" customHeight="1">
      <c r="B33" s="31"/>
      <c r="D33" s="51" t="s">
        <v>41</v>
      </c>
      <c r="E33" s="26" t="s">
        <v>42</v>
      </c>
      <c r="F33" s="87">
        <f>ROUND((SUM(BE95:BE230)),  2)</f>
        <v>0</v>
      </c>
      <c r="I33" s="88">
        <v>0.21</v>
      </c>
      <c r="J33" s="87">
        <f>ROUND(((SUM(BE95:BE230))*I33),  2)</f>
        <v>0</v>
      </c>
      <c r="L33" s="31"/>
    </row>
    <row r="34" spans="2:12" s="1" customFormat="1" ht="14.4" customHeight="1">
      <c r="B34" s="31"/>
      <c r="E34" s="26" t="s">
        <v>43</v>
      </c>
      <c r="F34" s="87">
        <f>ROUND((SUM(BF95:BF230)),  2)</f>
        <v>0</v>
      </c>
      <c r="I34" s="88">
        <v>0.12</v>
      </c>
      <c r="J34" s="87">
        <f>ROUND(((SUM(BF95:BF230))*I34),  2)</f>
        <v>0</v>
      </c>
      <c r="L34" s="31"/>
    </row>
    <row r="35" spans="2:12" s="1" customFormat="1" ht="14.4" hidden="1" customHeight="1">
      <c r="B35" s="31"/>
      <c r="E35" s="26" t="s">
        <v>44</v>
      </c>
      <c r="F35" s="87">
        <f>ROUND((SUM(BG95:BG230)),  2)</f>
        <v>0</v>
      </c>
      <c r="I35" s="88">
        <v>0.21</v>
      </c>
      <c r="J35" s="87">
        <f>0</f>
        <v>0</v>
      </c>
      <c r="L35" s="31"/>
    </row>
    <row r="36" spans="2:12" s="1" customFormat="1" ht="14.4" hidden="1" customHeight="1">
      <c r="B36" s="31"/>
      <c r="E36" s="26" t="s">
        <v>45</v>
      </c>
      <c r="F36" s="87">
        <f>ROUND((SUM(BH95:BH230)),  2)</f>
        <v>0</v>
      </c>
      <c r="I36" s="88">
        <v>0.12</v>
      </c>
      <c r="J36" s="87">
        <f>0</f>
        <v>0</v>
      </c>
      <c r="L36" s="31"/>
    </row>
    <row r="37" spans="2:12" s="1" customFormat="1" ht="14.4" hidden="1" customHeight="1">
      <c r="B37" s="31"/>
      <c r="E37" s="26" t="s">
        <v>46</v>
      </c>
      <c r="F37" s="87">
        <f>ROUND((SUM(BI95:BI230)),  2)</f>
        <v>0</v>
      </c>
      <c r="I37" s="88">
        <v>0</v>
      </c>
      <c r="J37" s="87">
        <f>0</f>
        <v>0</v>
      </c>
      <c r="L37" s="31"/>
    </row>
    <row r="38" spans="2:12" s="1" customFormat="1" ht="6.9" customHeight="1">
      <c r="B38" s="31"/>
      <c r="L38" s="31"/>
    </row>
    <row r="39" spans="2:12" s="1" customFormat="1" ht="25.35" customHeight="1">
      <c r="B39" s="31"/>
      <c r="C39" s="89"/>
      <c r="D39" s="90" t="s">
        <v>47</v>
      </c>
      <c r="E39" s="53"/>
      <c r="F39" s="53"/>
      <c r="G39" s="91" t="s">
        <v>48</v>
      </c>
      <c r="H39" s="92" t="s">
        <v>49</v>
      </c>
      <c r="I39" s="53"/>
      <c r="J39" s="93">
        <f>SUM(J30:J37)</f>
        <v>0</v>
      </c>
      <c r="K39" s="94"/>
      <c r="L39" s="31"/>
    </row>
    <row r="40" spans="2:12" s="1" customFormat="1" ht="14.4" customHeight="1">
      <c r="B40" s="40"/>
      <c r="C40" s="41"/>
      <c r="D40" s="41"/>
      <c r="E40" s="41"/>
      <c r="F40" s="41"/>
      <c r="G40" s="41"/>
      <c r="H40" s="41"/>
      <c r="I40" s="41"/>
      <c r="J40" s="41"/>
      <c r="K40" s="41"/>
      <c r="L40" s="31"/>
    </row>
    <row r="44" spans="2:12" s="1" customFormat="1" ht="6.9" customHeight="1">
      <c r="B44" s="42"/>
      <c r="C44" s="43"/>
      <c r="D44" s="43"/>
      <c r="E44" s="43"/>
      <c r="F44" s="43"/>
      <c r="G44" s="43"/>
      <c r="H44" s="43"/>
      <c r="I44" s="43"/>
      <c r="J44" s="43"/>
      <c r="K44" s="43"/>
      <c r="L44" s="31"/>
    </row>
    <row r="45" spans="2:12" s="1" customFormat="1" ht="24.9" customHeight="1">
      <c r="B45" s="31"/>
      <c r="C45" s="20" t="s">
        <v>92</v>
      </c>
      <c r="L45" s="31"/>
    </row>
    <row r="46" spans="2:12" s="1" customFormat="1" ht="6.9" customHeight="1">
      <c r="B46" s="31"/>
      <c r="L46" s="31"/>
    </row>
    <row r="47" spans="2:12" s="1" customFormat="1" ht="12" customHeight="1">
      <c r="B47" s="31"/>
      <c r="C47" s="26" t="s">
        <v>16</v>
      </c>
      <c r="L47" s="31"/>
    </row>
    <row r="48" spans="2:12" s="1" customFormat="1" ht="16.5" customHeight="1">
      <c r="B48" s="31"/>
      <c r="E48" s="295" t="str">
        <f>E7</f>
        <v>ČÁST VI. - Snížení energetické náročnosti budovy parc. č. 2037/2, Týniště nad Orlicí</v>
      </c>
      <c r="F48" s="296"/>
      <c r="G48" s="296"/>
      <c r="H48" s="296"/>
      <c r="L48" s="31"/>
    </row>
    <row r="49" spans="2:47" s="1" customFormat="1" ht="12" customHeight="1">
      <c r="B49" s="31"/>
      <c r="C49" s="26" t="s">
        <v>89</v>
      </c>
      <c r="L49" s="31"/>
    </row>
    <row r="50" spans="2:47" s="1" customFormat="1" ht="16.5" customHeight="1">
      <c r="B50" s="31"/>
      <c r="E50" s="277" t="str">
        <f>E9</f>
        <v>03 - Zařízení č. 02 - Zdroj tepla/chladu pro VZT jednotku</v>
      </c>
      <c r="F50" s="297"/>
      <c r="G50" s="297"/>
      <c r="H50" s="297"/>
      <c r="L50" s="31"/>
    </row>
    <row r="51" spans="2:47" s="1" customFormat="1" ht="6.9" customHeight="1">
      <c r="B51" s="31"/>
      <c r="L51" s="31"/>
    </row>
    <row r="52" spans="2:47" s="1" customFormat="1" ht="12" customHeight="1">
      <c r="B52" s="31"/>
      <c r="C52" s="26" t="s">
        <v>21</v>
      </c>
      <c r="F52" s="24" t="str">
        <f>F12</f>
        <v xml:space="preserve"> </v>
      </c>
      <c r="I52" s="26" t="s">
        <v>23</v>
      </c>
      <c r="J52" s="48" t="str">
        <f>IF(J12="","",J12)</f>
        <v>31. 7. 2025</v>
      </c>
      <c r="L52" s="31"/>
    </row>
    <row r="53" spans="2:47" s="1" customFormat="1" ht="6.9" customHeight="1">
      <c r="B53" s="31"/>
      <c r="L53" s="31"/>
    </row>
    <row r="54" spans="2:47" s="1" customFormat="1" ht="15.15" customHeight="1">
      <c r="B54" s="31"/>
      <c r="C54" s="26" t="s">
        <v>25</v>
      </c>
      <c r="F54" s="24" t="str">
        <f>E15</f>
        <v>INGTOP METAL, s.r.o.</v>
      </c>
      <c r="I54" s="26" t="s">
        <v>31</v>
      </c>
      <c r="J54" s="29" t="str">
        <f>E21</f>
        <v xml:space="preserve"> </v>
      </c>
      <c r="L54" s="31"/>
    </row>
    <row r="55" spans="2:47" s="1" customFormat="1" ht="25.65" customHeight="1">
      <c r="B55" s="31"/>
      <c r="C55" s="26" t="s">
        <v>29</v>
      </c>
      <c r="F55" s="24" t="str">
        <f>IF(E18="","",E18)</f>
        <v>Vyplň údaj</v>
      </c>
      <c r="I55" s="26" t="s">
        <v>33</v>
      </c>
      <c r="J55" s="29" t="str">
        <f>E24</f>
        <v>ING, MILAN VOPAŘIL, DIS.</v>
      </c>
      <c r="L55" s="31"/>
    </row>
    <row r="56" spans="2:47" s="1" customFormat="1" ht="10.35" customHeight="1">
      <c r="B56" s="31"/>
      <c r="L56" s="31"/>
    </row>
    <row r="57" spans="2:47" s="1" customFormat="1" ht="29.25" customHeight="1">
      <c r="B57" s="31"/>
      <c r="C57" s="95" t="s">
        <v>93</v>
      </c>
      <c r="D57" s="89"/>
      <c r="E57" s="89"/>
      <c r="F57" s="89"/>
      <c r="G57" s="89"/>
      <c r="H57" s="89"/>
      <c r="I57" s="89"/>
      <c r="J57" s="96" t="s">
        <v>94</v>
      </c>
      <c r="K57" s="89"/>
      <c r="L57" s="31"/>
    </row>
    <row r="58" spans="2:47" s="1" customFormat="1" ht="10.35" customHeight="1">
      <c r="B58" s="31"/>
      <c r="L58" s="31"/>
    </row>
    <row r="59" spans="2:47" s="1" customFormat="1" ht="22.8" customHeight="1">
      <c r="B59" s="31"/>
      <c r="C59" s="97" t="s">
        <v>69</v>
      </c>
      <c r="J59" s="62">
        <f>J95</f>
        <v>0</v>
      </c>
      <c r="L59" s="31"/>
      <c r="AU59" s="16" t="s">
        <v>95</v>
      </c>
    </row>
    <row r="60" spans="2:47" s="8" customFormat="1" ht="24.9" customHeight="1">
      <c r="B60" s="98"/>
      <c r="D60" s="99" t="s">
        <v>99</v>
      </c>
      <c r="E60" s="100"/>
      <c r="F60" s="100"/>
      <c r="G60" s="100"/>
      <c r="H60" s="100"/>
      <c r="I60" s="100"/>
      <c r="J60" s="101">
        <f>J96</f>
        <v>0</v>
      </c>
      <c r="L60" s="98"/>
    </row>
    <row r="61" spans="2:47" s="9" customFormat="1" ht="19.95" customHeight="1">
      <c r="B61" s="102"/>
      <c r="D61" s="103" t="s">
        <v>566</v>
      </c>
      <c r="E61" s="104"/>
      <c r="F61" s="104"/>
      <c r="G61" s="104"/>
      <c r="H61" s="104"/>
      <c r="I61" s="104"/>
      <c r="J61" s="105">
        <f>J97</f>
        <v>0</v>
      </c>
      <c r="L61" s="102"/>
    </row>
    <row r="62" spans="2:47" s="9" customFormat="1" ht="19.95" customHeight="1">
      <c r="B62" s="102"/>
      <c r="D62" s="103" t="s">
        <v>567</v>
      </c>
      <c r="E62" s="104"/>
      <c r="F62" s="104"/>
      <c r="G62" s="104"/>
      <c r="H62" s="104"/>
      <c r="I62" s="104"/>
      <c r="J62" s="105">
        <f>J101</f>
        <v>0</v>
      </c>
      <c r="L62" s="102"/>
    </row>
    <row r="63" spans="2:47" s="9" customFormat="1" ht="19.95" customHeight="1">
      <c r="B63" s="102"/>
      <c r="D63" s="103" t="s">
        <v>568</v>
      </c>
      <c r="E63" s="104"/>
      <c r="F63" s="104"/>
      <c r="G63" s="104"/>
      <c r="H63" s="104"/>
      <c r="I63" s="104"/>
      <c r="J63" s="105">
        <f>J114</f>
        <v>0</v>
      </c>
      <c r="L63" s="102"/>
    </row>
    <row r="64" spans="2:47" s="9" customFormat="1" ht="19.95" customHeight="1">
      <c r="B64" s="102"/>
      <c r="D64" s="103" t="s">
        <v>569</v>
      </c>
      <c r="E64" s="104"/>
      <c r="F64" s="104"/>
      <c r="G64" s="104"/>
      <c r="H64" s="104"/>
      <c r="I64" s="104"/>
      <c r="J64" s="105">
        <f>J121</f>
        <v>0</v>
      </c>
      <c r="L64" s="102"/>
    </row>
    <row r="65" spans="2:12" s="9" customFormat="1" ht="19.95" customHeight="1">
      <c r="B65" s="102"/>
      <c r="D65" s="103" t="s">
        <v>218</v>
      </c>
      <c r="E65" s="104"/>
      <c r="F65" s="104"/>
      <c r="G65" s="104"/>
      <c r="H65" s="104"/>
      <c r="I65" s="104"/>
      <c r="J65" s="105">
        <f>J125</f>
        <v>0</v>
      </c>
      <c r="L65" s="102"/>
    </row>
    <row r="66" spans="2:12" s="9" customFormat="1" ht="19.95" customHeight="1">
      <c r="B66" s="102"/>
      <c r="D66" s="103" t="s">
        <v>100</v>
      </c>
      <c r="E66" s="104"/>
      <c r="F66" s="104"/>
      <c r="G66" s="104"/>
      <c r="H66" s="104"/>
      <c r="I66" s="104"/>
      <c r="J66" s="105">
        <f>J151</f>
        <v>0</v>
      </c>
      <c r="L66" s="102"/>
    </row>
    <row r="67" spans="2:12" s="9" customFormat="1" ht="19.95" customHeight="1">
      <c r="B67" s="102"/>
      <c r="D67" s="103" t="s">
        <v>570</v>
      </c>
      <c r="E67" s="104"/>
      <c r="F67" s="104"/>
      <c r="G67" s="104"/>
      <c r="H67" s="104"/>
      <c r="I67" s="104"/>
      <c r="J67" s="105">
        <f>J179</f>
        <v>0</v>
      </c>
      <c r="L67" s="102"/>
    </row>
    <row r="68" spans="2:12" s="8" customFormat="1" ht="24.9" customHeight="1">
      <c r="B68" s="98"/>
      <c r="D68" s="99" t="s">
        <v>571</v>
      </c>
      <c r="E68" s="100"/>
      <c r="F68" s="100"/>
      <c r="G68" s="100"/>
      <c r="H68" s="100"/>
      <c r="I68" s="100"/>
      <c r="J68" s="101">
        <f>J190</f>
        <v>0</v>
      </c>
      <c r="L68" s="98"/>
    </row>
    <row r="69" spans="2:12" s="9" customFormat="1" ht="19.95" customHeight="1">
      <c r="B69" s="102"/>
      <c r="D69" s="103" t="s">
        <v>572</v>
      </c>
      <c r="E69" s="104"/>
      <c r="F69" s="104"/>
      <c r="G69" s="104"/>
      <c r="H69" s="104"/>
      <c r="I69" s="104"/>
      <c r="J69" s="105">
        <f>J191</f>
        <v>0</v>
      </c>
      <c r="L69" s="102"/>
    </row>
    <row r="70" spans="2:12" s="8" customFormat="1" ht="24.9" customHeight="1">
      <c r="B70" s="98"/>
      <c r="D70" s="99" t="s">
        <v>219</v>
      </c>
      <c r="E70" s="100"/>
      <c r="F70" s="100"/>
      <c r="G70" s="100"/>
      <c r="H70" s="100"/>
      <c r="I70" s="100"/>
      <c r="J70" s="101">
        <f>J203</f>
        <v>0</v>
      </c>
      <c r="L70" s="98"/>
    </row>
    <row r="71" spans="2:12" s="8" customFormat="1" ht="24.9" customHeight="1">
      <c r="B71" s="98"/>
      <c r="D71" s="99" t="s">
        <v>101</v>
      </c>
      <c r="E71" s="100"/>
      <c r="F71" s="100"/>
      <c r="G71" s="100"/>
      <c r="H71" s="100"/>
      <c r="I71" s="100"/>
      <c r="J71" s="101">
        <f>J210</f>
        <v>0</v>
      </c>
      <c r="L71" s="98"/>
    </row>
    <row r="72" spans="2:12" s="9" customFormat="1" ht="19.95" customHeight="1">
      <c r="B72" s="102"/>
      <c r="D72" s="103" t="s">
        <v>220</v>
      </c>
      <c r="E72" s="104"/>
      <c r="F72" s="104"/>
      <c r="G72" s="104"/>
      <c r="H72" s="104"/>
      <c r="I72" s="104"/>
      <c r="J72" s="105">
        <f>J211</f>
        <v>0</v>
      </c>
      <c r="L72" s="102"/>
    </row>
    <row r="73" spans="2:12" s="9" customFormat="1" ht="19.95" customHeight="1">
      <c r="B73" s="102"/>
      <c r="D73" s="103" t="s">
        <v>103</v>
      </c>
      <c r="E73" s="104"/>
      <c r="F73" s="104"/>
      <c r="G73" s="104"/>
      <c r="H73" s="104"/>
      <c r="I73" s="104"/>
      <c r="J73" s="105">
        <f>J218</f>
        <v>0</v>
      </c>
      <c r="L73" s="102"/>
    </row>
    <row r="74" spans="2:12" s="9" customFormat="1" ht="19.95" customHeight="1">
      <c r="B74" s="102"/>
      <c r="D74" s="103" t="s">
        <v>221</v>
      </c>
      <c r="E74" s="104"/>
      <c r="F74" s="104"/>
      <c r="G74" s="104"/>
      <c r="H74" s="104"/>
      <c r="I74" s="104"/>
      <c r="J74" s="105">
        <f>J223</f>
        <v>0</v>
      </c>
      <c r="L74" s="102"/>
    </row>
    <row r="75" spans="2:12" s="9" customFormat="1" ht="19.95" customHeight="1">
      <c r="B75" s="102"/>
      <c r="D75" s="103" t="s">
        <v>222</v>
      </c>
      <c r="E75" s="104"/>
      <c r="F75" s="104"/>
      <c r="G75" s="104"/>
      <c r="H75" s="104"/>
      <c r="I75" s="104"/>
      <c r="J75" s="105">
        <f>J227</f>
        <v>0</v>
      </c>
      <c r="L75" s="102"/>
    </row>
    <row r="76" spans="2:12" s="1" customFormat="1" ht="21.75" customHeight="1">
      <c r="B76" s="31"/>
      <c r="L76" s="31"/>
    </row>
    <row r="77" spans="2:12" s="1" customFormat="1" ht="6.9" customHeight="1">
      <c r="B77" s="40"/>
      <c r="C77" s="41"/>
      <c r="D77" s="41"/>
      <c r="E77" s="41"/>
      <c r="F77" s="41"/>
      <c r="G77" s="41"/>
      <c r="H77" s="41"/>
      <c r="I77" s="41"/>
      <c r="J77" s="41"/>
      <c r="K77" s="41"/>
      <c r="L77" s="31"/>
    </row>
    <row r="81" spans="2:63" s="1" customFormat="1" ht="6.9" customHeight="1">
      <c r="B81" s="42"/>
      <c r="C81" s="43"/>
      <c r="D81" s="43"/>
      <c r="E81" s="43"/>
      <c r="F81" s="43"/>
      <c r="G81" s="43"/>
      <c r="H81" s="43"/>
      <c r="I81" s="43"/>
      <c r="J81" s="43"/>
      <c r="K81" s="43"/>
      <c r="L81" s="31"/>
    </row>
    <row r="82" spans="2:63" s="1" customFormat="1" ht="24.9" customHeight="1">
      <c r="B82" s="31"/>
      <c r="C82" s="20" t="s">
        <v>104</v>
      </c>
      <c r="L82" s="31"/>
    </row>
    <row r="83" spans="2:63" s="1" customFormat="1" ht="6.9" customHeight="1">
      <c r="B83" s="31"/>
      <c r="L83" s="31"/>
    </row>
    <row r="84" spans="2:63" s="1" customFormat="1" ht="12" customHeight="1">
      <c r="B84" s="31"/>
      <c r="C84" s="26" t="s">
        <v>16</v>
      </c>
      <c r="L84" s="31"/>
    </row>
    <row r="85" spans="2:63" s="1" customFormat="1" ht="16.5" customHeight="1">
      <c r="B85" s="31"/>
      <c r="E85" s="295" t="str">
        <f>E7</f>
        <v>ČÁST VI. - Snížení energetické náročnosti budovy parc. č. 2037/2, Týniště nad Orlicí</v>
      </c>
      <c r="F85" s="296"/>
      <c r="G85" s="296"/>
      <c r="H85" s="296"/>
      <c r="L85" s="31"/>
    </row>
    <row r="86" spans="2:63" s="1" customFormat="1" ht="12" customHeight="1">
      <c r="B86" s="31"/>
      <c r="C86" s="26" t="s">
        <v>89</v>
      </c>
      <c r="L86" s="31"/>
    </row>
    <row r="87" spans="2:63" s="1" customFormat="1" ht="16.5" customHeight="1">
      <c r="B87" s="31"/>
      <c r="E87" s="277" t="str">
        <f>E9</f>
        <v>03 - Zařízení č. 02 - Zdroj tepla/chladu pro VZT jednotku</v>
      </c>
      <c r="F87" s="297"/>
      <c r="G87" s="297"/>
      <c r="H87" s="297"/>
      <c r="L87" s="31"/>
    </row>
    <row r="88" spans="2:63" s="1" customFormat="1" ht="6.9" customHeight="1">
      <c r="B88" s="31"/>
      <c r="L88" s="31"/>
    </row>
    <row r="89" spans="2:63" s="1" customFormat="1" ht="12" customHeight="1">
      <c r="B89" s="31"/>
      <c r="C89" s="26" t="s">
        <v>21</v>
      </c>
      <c r="F89" s="24" t="str">
        <f>F12</f>
        <v xml:space="preserve"> </v>
      </c>
      <c r="I89" s="26" t="s">
        <v>23</v>
      </c>
      <c r="J89" s="48" t="str">
        <f>IF(J12="","",J12)</f>
        <v>31. 7. 2025</v>
      </c>
      <c r="L89" s="31"/>
    </row>
    <row r="90" spans="2:63" s="1" customFormat="1" ht="6.9" customHeight="1">
      <c r="B90" s="31"/>
      <c r="L90" s="31"/>
    </row>
    <row r="91" spans="2:63" s="1" customFormat="1" ht="15.15" customHeight="1">
      <c r="B91" s="31"/>
      <c r="C91" s="26" t="s">
        <v>25</v>
      </c>
      <c r="F91" s="24" t="str">
        <f>E15</f>
        <v>INGTOP METAL, s.r.o.</v>
      </c>
      <c r="I91" s="26" t="s">
        <v>31</v>
      </c>
      <c r="J91" s="29" t="str">
        <f>E21</f>
        <v xml:space="preserve"> </v>
      </c>
      <c r="L91" s="31"/>
    </row>
    <row r="92" spans="2:63" s="1" customFormat="1" ht="25.65" customHeight="1">
      <c r="B92" s="31"/>
      <c r="C92" s="26" t="s">
        <v>29</v>
      </c>
      <c r="F92" s="24" t="str">
        <f>IF(E18="","",E18)</f>
        <v>Vyplň údaj</v>
      </c>
      <c r="I92" s="26" t="s">
        <v>33</v>
      </c>
      <c r="J92" s="29" t="str">
        <f>E24</f>
        <v>ING, MILAN VOPAŘIL, DIS.</v>
      </c>
      <c r="L92" s="31"/>
    </row>
    <row r="93" spans="2:63" s="1" customFormat="1" ht="10.35" customHeight="1">
      <c r="B93" s="31"/>
      <c r="L93" s="31"/>
    </row>
    <row r="94" spans="2:63" s="10" customFormat="1" ht="29.25" customHeight="1">
      <c r="B94" s="106"/>
      <c r="C94" s="107" t="s">
        <v>105</v>
      </c>
      <c r="D94" s="108" t="s">
        <v>56</v>
      </c>
      <c r="E94" s="108" t="s">
        <v>52</v>
      </c>
      <c r="F94" s="108" t="s">
        <v>53</v>
      </c>
      <c r="G94" s="108" t="s">
        <v>106</v>
      </c>
      <c r="H94" s="108" t="s">
        <v>107</v>
      </c>
      <c r="I94" s="108" t="s">
        <v>108</v>
      </c>
      <c r="J94" s="108" t="s">
        <v>94</v>
      </c>
      <c r="K94" s="109" t="s">
        <v>109</v>
      </c>
      <c r="L94" s="106"/>
      <c r="M94" s="55" t="s">
        <v>19</v>
      </c>
      <c r="N94" s="56" t="s">
        <v>41</v>
      </c>
      <c r="O94" s="56" t="s">
        <v>110</v>
      </c>
      <c r="P94" s="56" t="s">
        <v>111</v>
      </c>
      <c r="Q94" s="56" t="s">
        <v>112</v>
      </c>
      <c r="R94" s="56" t="s">
        <v>113</v>
      </c>
      <c r="S94" s="56" t="s">
        <v>114</v>
      </c>
      <c r="T94" s="57" t="s">
        <v>115</v>
      </c>
    </row>
    <row r="95" spans="2:63" s="1" customFormat="1" ht="22.8" customHeight="1">
      <c r="B95" s="31"/>
      <c r="C95" s="60" t="s">
        <v>116</v>
      </c>
      <c r="J95" s="110">
        <f>BK95</f>
        <v>0</v>
      </c>
      <c r="L95" s="31"/>
      <c r="M95" s="58"/>
      <c r="N95" s="49"/>
      <c r="O95" s="49"/>
      <c r="P95" s="111">
        <f>P96+P190+P203+P210</f>
        <v>0</v>
      </c>
      <c r="Q95" s="49"/>
      <c r="R95" s="111">
        <f>R96+R190+R203+R210</f>
        <v>0.82406000000000001</v>
      </c>
      <c r="S95" s="49"/>
      <c r="T95" s="112">
        <f>T96+T190+T203+T210</f>
        <v>0</v>
      </c>
      <c r="AT95" s="16" t="s">
        <v>70</v>
      </c>
      <c r="AU95" s="16" t="s">
        <v>95</v>
      </c>
      <c r="BK95" s="113">
        <f>BK96+BK190+BK203+BK210</f>
        <v>0</v>
      </c>
    </row>
    <row r="96" spans="2:63" s="11" customFormat="1" ht="25.95" customHeight="1">
      <c r="B96" s="114"/>
      <c r="D96" s="115" t="s">
        <v>70</v>
      </c>
      <c r="E96" s="116" t="s">
        <v>169</v>
      </c>
      <c r="F96" s="116" t="s">
        <v>170</v>
      </c>
      <c r="I96" s="117"/>
      <c r="J96" s="118">
        <f>BK96</f>
        <v>0</v>
      </c>
      <c r="L96" s="114"/>
      <c r="M96" s="119"/>
      <c r="P96" s="120">
        <f>P97+P101+P114+P121+P125+P151+P179</f>
        <v>0</v>
      </c>
      <c r="R96" s="120">
        <f>R97+R101+R114+R121+R125+R151+R179</f>
        <v>0.82366000000000006</v>
      </c>
      <c r="T96" s="121">
        <f>T97+T101+T114+T121+T125+T151+T179</f>
        <v>0</v>
      </c>
      <c r="AR96" s="115" t="s">
        <v>81</v>
      </c>
      <c r="AT96" s="122" t="s">
        <v>70</v>
      </c>
      <c r="AU96" s="122" t="s">
        <v>71</v>
      </c>
      <c r="AY96" s="115" t="s">
        <v>119</v>
      </c>
      <c r="BK96" s="123">
        <f>BK97+BK101+BK114+BK121+BK125+BK151+BK179</f>
        <v>0</v>
      </c>
    </row>
    <row r="97" spans="2:65" s="11" customFormat="1" ht="22.8" customHeight="1">
      <c r="B97" s="114"/>
      <c r="D97" s="115" t="s">
        <v>70</v>
      </c>
      <c r="E97" s="142" t="s">
        <v>573</v>
      </c>
      <c r="F97" s="142" t="s">
        <v>574</v>
      </c>
      <c r="I97" s="117"/>
      <c r="J97" s="143">
        <f>BK97</f>
        <v>0</v>
      </c>
      <c r="L97" s="114"/>
      <c r="M97" s="119"/>
      <c r="P97" s="120">
        <f>SUM(P98:P100)</f>
        <v>0</v>
      </c>
      <c r="R97" s="120">
        <f>SUM(R98:R100)</f>
        <v>2.0160000000000001E-2</v>
      </c>
      <c r="T97" s="121">
        <f>SUM(T98:T100)</f>
        <v>0</v>
      </c>
      <c r="AR97" s="115" t="s">
        <v>81</v>
      </c>
      <c r="AT97" s="122" t="s">
        <v>70</v>
      </c>
      <c r="AU97" s="122" t="s">
        <v>79</v>
      </c>
      <c r="AY97" s="115" t="s">
        <v>119</v>
      </c>
      <c r="BK97" s="123">
        <f>SUM(BK98:BK100)</f>
        <v>0</v>
      </c>
    </row>
    <row r="98" spans="2:65" s="1" customFormat="1" ht="24.15" customHeight="1">
      <c r="B98" s="31"/>
      <c r="C98" s="124" t="s">
        <v>79</v>
      </c>
      <c r="D98" s="124" t="s">
        <v>121</v>
      </c>
      <c r="E98" s="125" t="s">
        <v>575</v>
      </c>
      <c r="F98" s="126" t="s">
        <v>576</v>
      </c>
      <c r="G98" s="127" t="s">
        <v>256</v>
      </c>
      <c r="H98" s="128">
        <v>28</v>
      </c>
      <c r="I98" s="129"/>
      <c r="J98" s="130">
        <f>ROUND(I98*H98,2)</f>
        <v>0</v>
      </c>
      <c r="K98" s="126" t="s">
        <v>140</v>
      </c>
      <c r="L98" s="31"/>
      <c r="M98" s="131" t="s">
        <v>19</v>
      </c>
      <c r="N98" s="132" t="s">
        <v>42</v>
      </c>
      <c r="P98" s="133">
        <f>O98*H98</f>
        <v>0</v>
      </c>
      <c r="Q98" s="133">
        <v>7.2000000000000005E-4</v>
      </c>
      <c r="R98" s="133">
        <f>Q98*H98</f>
        <v>2.0160000000000001E-2</v>
      </c>
      <c r="S98" s="133">
        <v>0</v>
      </c>
      <c r="T98" s="134">
        <f>S98*H98</f>
        <v>0</v>
      </c>
      <c r="AR98" s="135" t="s">
        <v>130</v>
      </c>
      <c r="AT98" s="135" t="s">
        <v>121</v>
      </c>
      <c r="AU98" s="135" t="s">
        <v>81</v>
      </c>
      <c r="AY98" s="16" t="s">
        <v>119</v>
      </c>
      <c r="BE98" s="136">
        <f>IF(N98="základní",J98,0)</f>
        <v>0</v>
      </c>
      <c r="BF98" s="136">
        <f>IF(N98="snížená",J98,0)</f>
        <v>0</v>
      </c>
      <c r="BG98" s="136">
        <f>IF(N98="zákl. přenesená",J98,0)</f>
        <v>0</v>
      </c>
      <c r="BH98" s="136">
        <f>IF(N98="sníž. přenesená",J98,0)</f>
        <v>0</v>
      </c>
      <c r="BI98" s="136">
        <f>IF(N98="nulová",J98,0)</f>
        <v>0</v>
      </c>
      <c r="BJ98" s="16" t="s">
        <v>79</v>
      </c>
      <c r="BK98" s="136">
        <f>ROUND(I98*H98,2)</f>
        <v>0</v>
      </c>
      <c r="BL98" s="16" t="s">
        <v>130</v>
      </c>
      <c r="BM98" s="135" t="s">
        <v>577</v>
      </c>
    </row>
    <row r="99" spans="2:65" s="1" customFormat="1" ht="19.2">
      <c r="B99" s="31"/>
      <c r="D99" s="137" t="s">
        <v>127</v>
      </c>
      <c r="F99" s="138" t="s">
        <v>576</v>
      </c>
      <c r="I99" s="139"/>
      <c r="L99" s="31"/>
      <c r="M99" s="140"/>
      <c r="T99" s="52"/>
      <c r="AT99" s="16" t="s">
        <v>127</v>
      </c>
      <c r="AU99" s="16" t="s">
        <v>81</v>
      </c>
    </row>
    <row r="100" spans="2:65" s="1" customFormat="1" ht="10.199999999999999">
      <c r="B100" s="31"/>
      <c r="D100" s="144" t="s">
        <v>143</v>
      </c>
      <c r="F100" s="145" t="s">
        <v>578</v>
      </c>
      <c r="I100" s="139"/>
      <c r="L100" s="31"/>
      <c r="M100" s="140"/>
      <c r="T100" s="52"/>
      <c r="AT100" s="16" t="s">
        <v>143</v>
      </c>
      <c r="AU100" s="16" t="s">
        <v>81</v>
      </c>
    </row>
    <row r="101" spans="2:65" s="11" customFormat="1" ht="22.8" customHeight="1">
      <c r="B101" s="114"/>
      <c r="D101" s="115" t="s">
        <v>70</v>
      </c>
      <c r="E101" s="142" t="s">
        <v>579</v>
      </c>
      <c r="F101" s="142" t="s">
        <v>580</v>
      </c>
      <c r="I101" s="117"/>
      <c r="J101" s="143">
        <f>BK101</f>
        <v>0</v>
      </c>
      <c r="L101" s="114"/>
      <c r="M101" s="119"/>
      <c r="P101" s="120">
        <f>SUM(P102:P113)</f>
        <v>0</v>
      </c>
      <c r="R101" s="120">
        <f>SUM(R102:R113)</f>
        <v>0.62895999999999996</v>
      </c>
      <c r="T101" s="121">
        <f>SUM(T102:T113)</f>
        <v>0</v>
      </c>
      <c r="AR101" s="115" t="s">
        <v>81</v>
      </c>
      <c r="AT101" s="122" t="s">
        <v>70</v>
      </c>
      <c r="AU101" s="122" t="s">
        <v>79</v>
      </c>
      <c r="AY101" s="115" t="s">
        <v>119</v>
      </c>
      <c r="BK101" s="123">
        <f>SUM(BK102:BK113)</f>
        <v>0</v>
      </c>
    </row>
    <row r="102" spans="2:65" s="1" customFormat="1" ht="16.5" customHeight="1">
      <c r="B102" s="31"/>
      <c r="C102" s="124" t="s">
        <v>81</v>
      </c>
      <c r="D102" s="124" t="s">
        <v>121</v>
      </c>
      <c r="E102" s="125" t="s">
        <v>581</v>
      </c>
      <c r="F102" s="126" t="s">
        <v>582</v>
      </c>
      <c r="G102" s="127" t="s">
        <v>124</v>
      </c>
      <c r="H102" s="128">
        <v>5</v>
      </c>
      <c r="I102" s="129"/>
      <c r="J102" s="130">
        <f>ROUND(I102*H102,2)</f>
        <v>0</v>
      </c>
      <c r="K102" s="126" t="s">
        <v>140</v>
      </c>
      <c r="L102" s="31"/>
      <c r="M102" s="131" t="s">
        <v>19</v>
      </c>
      <c r="N102" s="132" t="s">
        <v>42</v>
      </c>
      <c r="P102" s="133">
        <f>O102*H102</f>
        <v>0</v>
      </c>
      <c r="Q102" s="133">
        <v>1.14E-3</v>
      </c>
      <c r="R102" s="133">
        <f>Q102*H102</f>
        <v>5.7000000000000002E-3</v>
      </c>
      <c r="S102" s="133">
        <v>0</v>
      </c>
      <c r="T102" s="134">
        <f>S102*H102</f>
        <v>0</v>
      </c>
      <c r="AR102" s="135" t="s">
        <v>130</v>
      </c>
      <c r="AT102" s="135" t="s">
        <v>121</v>
      </c>
      <c r="AU102" s="135" t="s">
        <v>81</v>
      </c>
      <c r="AY102" s="16" t="s">
        <v>119</v>
      </c>
      <c r="BE102" s="136">
        <f>IF(N102="základní",J102,0)</f>
        <v>0</v>
      </c>
      <c r="BF102" s="136">
        <f>IF(N102="snížená",J102,0)</f>
        <v>0</v>
      </c>
      <c r="BG102" s="136">
        <f>IF(N102="zákl. přenesená",J102,0)</f>
        <v>0</v>
      </c>
      <c r="BH102" s="136">
        <f>IF(N102="sníž. přenesená",J102,0)</f>
        <v>0</v>
      </c>
      <c r="BI102" s="136">
        <f>IF(N102="nulová",J102,0)</f>
        <v>0</v>
      </c>
      <c r="BJ102" s="16" t="s">
        <v>79</v>
      </c>
      <c r="BK102" s="136">
        <f>ROUND(I102*H102,2)</f>
        <v>0</v>
      </c>
      <c r="BL102" s="16" t="s">
        <v>130</v>
      </c>
      <c r="BM102" s="135" t="s">
        <v>583</v>
      </c>
    </row>
    <row r="103" spans="2:65" s="1" customFormat="1" ht="10.199999999999999">
      <c r="B103" s="31"/>
      <c r="D103" s="137" t="s">
        <v>127</v>
      </c>
      <c r="F103" s="138" t="s">
        <v>584</v>
      </c>
      <c r="I103" s="139"/>
      <c r="L103" s="31"/>
      <c r="M103" s="140"/>
      <c r="T103" s="52"/>
      <c r="AT103" s="16" t="s">
        <v>127</v>
      </c>
      <c r="AU103" s="16" t="s">
        <v>81</v>
      </c>
    </row>
    <row r="104" spans="2:65" s="1" customFormat="1" ht="10.199999999999999">
      <c r="B104" s="31"/>
      <c r="D104" s="144" t="s">
        <v>143</v>
      </c>
      <c r="F104" s="145" t="s">
        <v>585</v>
      </c>
      <c r="I104" s="139"/>
      <c r="L104" s="31"/>
      <c r="M104" s="140"/>
      <c r="T104" s="52"/>
      <c r="AT104" s="16" t="s">
        <v>143</v>
      </c>
      <c r="AU104" s="16" t="s">
        <v>81</v>
      </c>
    </row>
    <row r="105" spans="2:65" s="1" customFormat="1" ht="19.2">
      <c r="B105" s="31"/>
      <c r="D105" s="137" t="s">
        <v>128</v>
      </c>
      <c r="F105" s="141" t="s">
        <v>586</v>
      </c>
      <c r="I105" s="139"/>
      <c r="L105" s="31"/>
      <c r="M105" s="140"/>
      <c r="T105" s="52"/>
      <c r="AT105" s="16" t="s">
        <v>128</v>
      </c>
      <c r="AU105" s="16" t="s">
        <v>81</v>
      </c>
    </row>
    <row r="106" spans="2:65" s="1" customFormat="1" ht="24.15" customHeight="1">
      <c r="B106" s="31"/>
      <c r="C106" s="124" t="s">
        <v>237</v>
      </c>
      <c r="D106" s="124" t="s">
        <v>121</v>
      </c>
      <c r="E106" s="125" t="s">
        <v>587</v>
      </c>
      <c r="F106" s="126" t="s">
        <v>588</v>
      </c>
      <c r="G106" s="127" t="s">
        <v>124</v>
      </c>
      <c r="H106" s="128">
        <v>2</v>
      </c>
      <c r="I106" s="129"/>
      <c r="J106" s="130">
        <f>ROUND(I106*H106,2)</f>
        <v>0</v>
      </c>
      <c r="K106" s="126" t="s">
        <v>19</v>
      </c>
      <c r="L106" s="31"/>
      <c r="M106" s="131" t="s">
        <v>19</v>
      </c>
      <c r="N106" s="132" t="s">
        <v>42</v>
      </c>
      <c r="P106" s="133">
        <f>O106*H106</f>
        <v>0</v>
      </c>
      <c r="Q106" s="133">
        <v>9.6299999999999997E-3</v>
      </c>
      <c r="R106" s="133">
        <f>Q106*H106</f>
        <v>1.9259999999999999E-2</v>
      </c>
      <c r="S106" s="133">
        <v>0</v>
      </c>
      <c r="T106" s="134">
        <f>S106*H106</f>
        <v>0</v>
      </c>
      <c r="AR106" s="135" t="s">
        <v>130</v>
      </c>
      <c r="AT106" s="135" t="s">
        <v>121</v>
      </c>
      <c r="AU106" s="135" t="s">
        <v>81</v>
      </c>
      <c r="AY106" s="16" t="s">
        <v>119</v>
      </c>
      <c r="BE106" s="136">
        <f>IF(N106="základní",J106,0)</f>
        <v>0</v>
      </c>
      <c r="BF106" s="136">
        <f>IF(N106="snížená",J106,0)</f>
        <v>0</v>
      </c>
      <c r="BG106" s="136">
        <f>IF(N106="zákl. přenesená",J106,0)</f>
        <v>0</v>
      </c>
      <c r="BH106" s="136">
        <f>IF(N106="sníž. přenesená",J106,0)</f>
        <v>0</v>
      </c>
      <c r="BI106" s="136">
        <f>IF(N106="nulová",J106,0)</f>
        <v>0</v>
      </c>
      <c r="BJ106" s="16" t="s">
        <v>79</v>
      </c>
      <c r="BK106" s="136">
        <f>ROUND(I106*H106,2)</f>
        <v>0</v>
      </c>
      <c r="BL106" s="16" t="s">
        <v>130</v>
      </c>
      <c r="BM106" s="135" t="s">
        <v>589</v>
      </c>
    </row>
    <row r="107" spans="2:65" s="1" customFormat="1" ht="10.199999999999999">
      <c r="B107" s="31"/>
      <c r="D107" s="137" t="s">
        <v>127</v>
      </c>
      <c r="F107" s="138" t="s">
        <v>590</v>
      </c>
      <c r="I107" s="139"/>
      <c r="L107" s="31"/>
      <c r="M107" s="140"/>
      <c r="T107" s="52"/>
      <c r="AT107" s="16" t="s">
        <v>127</v>
      </c>
      <c r="AU107" s="16" t="s">
        <v>81</v>
      </c>
    </row>
    <row r="108" spans="2:65" s="1" customFormat="1" ht="24.15" customHeight="1">
      <c r="B108" s="31"/>
      <c r="C108" s="124" t="s">
        <v>125</v>
      </c>
      <c r="D108" s="124" t="s">
        <v>121</v>
      </c>
      <c r="E108" s="125" t="s">
        <v>591</v>
      </c>
      <c r="F108" s="126" t="s">
        <v>592</v>
      </c>
      <c r="G108" s="127" t="s">
        <v>124</v>
      </c>
      <c r="H108" s="128">
        <v>2</v>
      </c>
      <c r="I108" s="129"/>
      <c r="J108" s="130">
        <f>ROUND(I108*H108,2)</f>
        <v>0</v>
      </c>
      <c r="K108" s="126" t="s">
        <v>19</v>
      </c>
      <c r="L108" s="31"/>
      <c r="M108" s="131" t="s">
        <v>19</v>
      </c>
      <c r="N108" s="132" t="s">
        <v>42</v>
      </c>
      <c r="P108" s="133">
        <f>O108*H108</f>
        <v>0</v>
      </c>
      <c r="Q108" s="133">
        <v>0.30199999999999999</v>
      </c>
      <c r="R108" s="133">
        <f>Q108*H108</f>
        <v>0.60399999999999998</v>
      </c>
      <c r="S108" s="133">
        <v>0</v>
      </c>
      <c r="T108" s="134">
        <f>S108*H108</f>
        <v>0</v>
      </c>
      <c r="AR108" s="135" t="s">
        <v>130</v>
      </c>
      <c r="AT108" s="135" t="s">
        <v>121</v>
      </c>
      <c r="AU108" s="135" t="s">
        <v>81</v>
      </c>
      <c r="AY108" s="16" t="s">
        <v>119</v>
      </c>
      <c r="BE108" s="136">
        <f>IF(N108="základní",J108,0)</f>
        <v>0</v>
      </c>
      <c r="BF108" s="136">
        <f>IF(N108="snížená",J108,0)</f>
        <v>0</v>
      </c>
      <c r="BG108" s="136">
        <f>IF(N108="zákl. přenesená",J108,0)</f>
        <v>0</v>
      </c>
      <c r="BH108" s="136">
        <f>IF(N108="sníž. přenesená",J108,0)</f>
        <v>0</v>
      </c>
      <c r="BI108" s="136">
        <f>IF(N108="nulová",J108,0)</f>
        <v>0</v>
      </c>
      <c r="BJ108" s="16" t="s">
        <v>79</v>
      </c>
      <c r="BK108" s="136">
        <f>ROUND(I108*H108,2)</f>
        <v>0</v>
      </c>
      <c r="BL108" s="16" t="s">
        <v>130</v>
      </c>
      <c r="BM108" s="135" t="s">
        <v>593</v>
      </c>
    </row>
    <row r="109" spans="2:65" s="1" customFormat="1" ht="19.2">
      <c r="B109" s="31"/>
      <c r="D109" s="137" t="s">
        <v>127</v>
      </c>
      <c r="F109" s="138" t="s">
        <v>594</v>
      </c>
      <c r="I109" s="139"/>
      <c r="L109" s="31"/>
      <c r="M109" s="140"/>
      <c r="T109" s="52"/>
      <c r="AT109" s="16" t="s">
        <v>127</v>
      </c>
      <c r="AU109" s="16" t="s">
        <v>81</v>
      </c>
    </row>
    <row r="110" spans="2:65" s="1" customFormat="1" ht="115.2">
      <c r="B110" s="31"/>
      <c r="D110" s="137" t="s">
        <v>128</v>
      </c>
      <c r="F110" s="141" t="s">
        <v>595</v>
      </c>
      <c r="I110" s="139"/>
      <c r="L110" s="31"/>
      <c r="M110" s="140"/>
      <c r="T110" s="52"/>
      <c r="AT110" s="16" t="s">
        <v>128</v>
      </c>
      <c r="AU110" s="16" t="s">
        <v>81</v>
      </c>
    </row>
    <row r="111" spans="2:65" s="1" customFormat="1" ht="16.5" customHeight="1">
      <c r="B111" s="31"/>
      <c r="C111" s="124" t="s">
        <v>173</v>
      </c>
      <c r="D111" s="124" t="s">
        <v>121</v>
      </c>
      <c r="E111" s="125" t="s">
        <v>596</v>
      </c>
      <c r="F111" s="126" t="s">
        <v>597</v>
      </c>
      <c r="G111" s="127" t="s">
        <v>153</v>
      </c>
      <c r="H111" s="128">
        <v>0.629</v>
      </c>
      <c r="I111" s="129"/>
      <c r="J111" s="130">
        <f>ROUND(I111*H111,2)</f>
        <v>0</v>
      </c>
      <c r="K111" s="126" t="s">
        <v>140</v>
      </c>
      <c r="L111" s="31"/>
      <c r="M111" s="131" t="s">
        <v>19</v>
      </c>
      <c r="N111" s="132" t="s">
        <v>42</v>
      </c>
      <c r="P111" s="133">
        <f>O111*H111</f>
        <v>0</v>
      </c>
      <c r="Q111" s="133">
        <v>0</v>
      </c>
      <c r="R111" s="133">
        <f>Q111*H111</f>
        <v>0</v>
      </c>
      <c r="S111" s="133">
        <v>0</v>
      </c>
      <c r="T111" s="134">
        <f>S111*H111</f>
        <v>0</v>
      </c>
      <c r="AR111" s="135" t="s">
        <v>130</v>
      </c>
      <c r="AT111" s="135" t="s">
        <v>121</v>
      </c>
      <c r="AU111" s="135" t="s">
        <v>81</v>
      </c>
      <c r="AY111" s="16" t="s">
        <v>119</v>
      </c>
      <c r="BE111" s="136">
        <f>IF(N111="základní",J111,0)</f>
        <v>0</v>
      </c>
      <c r="BF111" s="136">
        <f>IF(N111="snížená",J111,0)</f>
        <v>0</v>
      </c>
      <c r="BG111" s="136">
        <f>IF(N111="zákl. přenesená",J111,0)</f>
        <v>0</v>
      </c>
      <c r="BH111" s="136">
        <f>IF(N111="sníž. přenesená",J111,0)</f>
        <v>0</v>
      </c>
      <c r="BI111" s="136">
        <f>IF(N111="nulová",J111,0)</f>
        <v>0</v>
      </c>
      <c r="BJ111" s="16" t="s">
        <v>79</v>
      </c>
      <c r="BK111" s="136">
        <f>ROUND(I111*H111,2)</f>
        <v>0</v>
      </c>
      <c r="BL111" s="16" t="s">
        <v>130</v>
      </c>
      <c r="BM111" s="135" t="s">
        <v>598</v>
      </c>
    </row>
    <row r="112" spans="2:65" s="1" customFormat="1" ht="19.2">
      <c r="B112" s="31"/>
      <c r="D112" s="137" t="s">
        <v>127</v>
      </c>
      <c r="F112" s="138" t="s">
        <v>599</v>
      </c>
      <c r="I112" s="139"/>
      <c r="L112" s="31"/>
      <c r="M112" s="140"/>
      <c r="T112" s="52"/>
      <c r="AT112" s="16" t="s">
        <v>127</v>
      </c>
      <c r="AU112" s="16" t="s">
        <v>81</v>
      </c>
    </row>
    <row r="113" spans="2:65" s="1" customFormat="1" ht="10.199999999999999">
      <c r="B113" s="31"/>
      <c r="D113" s="144" t="s">
        <v>143</v>
      </c>
      <c r="F113" s="145" t="s">
        <v>600</v>
      </c>
      <c r="I113" s="139"/>
      <c r="L113" s="31"/>
      <c r="M113" s="140"/>
      <c r="T113" s="52"/>
      <c r="AT113" s="16" t="s">
        <v>143</v>
      </c>
      <c r="AU113" s="16" t="s">
        <v>81</v>
      </c>
    </row>
    <row r="114" spans="2:65" s="11" customFormat="1" ht="22.8" customHeight="1">
      <c r="B114" s="114"/>
      <c r="D114" s="115" t="s">
        <v>70</v>
      </c>
      <c r="E114" s="142" t="s">
        <v>601</v>
      </c>
      <c r="F114" s="142" t="s">
        <v>602</v>
      </c>
      <c r="I114" s="117"/>
      <c r="J114" s="143">
        <f>BK114</f>
        <v>0</v>
      </c>
      <c r="L114" s="114"/>
      <c r="M114" s="119"/>
      <c r="P114" s="120">
        <f>SUM(P115:P120)</f>
        <v>0</v>
      </c>
      <c r="R114" s="120">
        <f>SUM(R115:R120)</f>
        <v>1.3799999999999999E-3</v>
      </c>
      <c r="T114" s="121">
        <f>SUM(T115:T120)</f>
        <v>0</v>
      </c>
      <c r="AR114" s="115" t="s">
        <v>81</v>
      </c>
      <c r="AT114" s="122" t="s">
        <v>70</v>
      </c>
      <c r="AU114" s="122" t="s">
        <v>79</v>
      </c>
      <c r="AY114" s="115" t="s">
        <v>119</v>
      </c>
      <c r="BK114" s="123">
        <f>SUM(BK115:BK120)</f>
        <v>0</v>
      </c>
    </row>
    <row r="115" spans="2:65" s="1" customFormat="1" ht="16.5" customHeight="1">
      <c r="B115" s="31"/>
      <c r="C115" s="124" t="s">
        <v>253</v>
      </c>
      <c r="D115" s="124" t="s">
        <v>121</v>
      </c>
      <c r="E115" s="125" t="s">
        <v>603</v>
      </c>
      <c r="F115" s="126" t="s">
        <v>604</v>
      </c>
      <c r="G115" s="127" t="s">
        <v>153</v>
      </c>
      <c r="H115" s="128">
        <v>1E-3</v>
      </c>
      <c r="I115" s="129"/>
      <c r="J115" s="130">
        <f>ROUND(I115*H115,2)</f>
        <v>0</v>
      </c>
      <c r="K115" s="126" t="s">
        <v>140</v>
      </c>
      <c r="L115" s="31"/>
      <c r="M115" s="131" t="s">
        <v>19</v>
      </c>
      <c r="N115" s="132" t="s">
        <v>42</v>
      </c>
      <c r="P115" s="133">
        <f>O115*H115</f>
        <v>0</v>
      </c>
      <c r="Q115" s="133">
        <v>0</v>
      </c>
      <c r="R115" s="133">
        <f>Q115*H115</f>
        <v>0</v>
      </c>
      <c r="S115" s="133">
        <v>0</v>
      </c>
      <c r="T115" s="134">
        <f>S115*H115</f>
        <v>0</v>
      </c>
      <c r="AR115" s="135" t="s">
        <v>130</v>
      </c>
      <c r="AT115" s="135" t="s">
        <v>121</v>
      </c>
      <c r="AU115" s="135" t="s">
        <v>81</v>
      </c>
      <c r="AY115" s="16" t="s">
        <v>119</v>
      </c>
      <c r="BE115" s="136">
        <f>IF(N115="základní",J115,0)</f>
        <v>0</v>
      </c>
      <c r="BF115" s="136">
        <f>IF(N115="snížená",J115,0)</f>
        <v>0</v>
      </c>
      <c r="BG115" s="136">
        <f>IF(N115="zákl. přenesená",J115,0)</f>
        <v>0</v>
      </c>
      <c r="BH115" s="136">
        <f>IF(N115="sníž. přenesená",J115,0)</f>
        <v>0</v>
      </c>
      <c r="BI115" s="136">
        <f>IF(N115="nulová",J115,0)</f>
        <v>0</v>
      </c>
      <c r="BJ115" s="16" t="s">
        <v>79</v>
      </c>
      <c r="BK115" s="136">
        <f>ROUND(I115*H115,2)</f>
        <v>0</v>
      </c>
      <c r="BL115" s="16" t="s">
        <v>130</v>
      </c>
      <c r="BM115" s="135" t="s">
        <v>605</v>
      </c>
    </row>
    <row r="116" spans="2:65" s="1" customFormat="1" ht="19.2">
      <c r="B116" s="31"/>
      <c r="D116" s="137" t="s">
        <v>127</v>
      </c>
      <c r="F116" s="138" t="s">
        <v>606</v>
      </c>
      <c r="I116" s="139"/>
      <c r="L116" s="31"/>
      <c r="M116" s="140"/>
      <c r="T116" s="52"/>
      <c r="AT116" s="16" t="s">
        <v>127</v>
      </c>
      <c r="AU116" s="16" t="s">
        <v>81</v>
      </c>
    </row>
    <row r="117" spans="2:65" s="1" customFormat="1" ht="10.199999999999999">
      <c r="B117" s="31"/>
      <c r="D117" s="144" t="s">
        <v>143</v>
      </c>
      <c r="F117" s="145" t="s">
        <v>607</v>
      </c>
      <c r="I117" s="139"/>
      <c r="L117" s="31"/>
      <c r="M117" s="140"/>
      <c r="T117" s="52"/>
      <c r="AT117" s="16" t="s">
        <v>143</v>
      </c>
      <c r="AU117" s="16" t="s">
        <v>81</v>
      </c>
    </row>
    <row r="118" spans="2:65" s="1" customFormat="1" ht="16.5" customHeight="1">
      <c r="B118" s="31"/>
      <c r="C118" s="124" t="s">
        <v>181</v>
      </c>
      <c r="D118" s="124" t="s">
        <v>121</v>
      </c>
      <c r="E118" s="125" t="s">
        <v>608</v>
      </c>
      <c r="F118" s="126" t="s">
        <v>609</v>
      </c>
      <c r="G118" s="127" t="s">
        <v>124</v>
      </c>
      <c r="H118" s="128">
        <v>2</v>
      </c>
      <c r="I118" s="129"/>
      <c r="J118" s="130">
        <f>ROUND(I118*H118,2)</f>
        <v>0</v>
      </c>
      <c r="K118" s="126" t="s">
        <v>19</v>
      </c>
      <c r="L118" s="31"/>
      <c r="M118" s="131" t="s">
        <v>19</v>
      </c>
      <c r="N118" s="132" t="s">
        <v>42</v>
      </c>
      <c r="P118" s="133">
        <f>O118*H118</f>
        <v>0</v>
      </c>
      <c r="Q118" s="133">
        <v>6.8999999999999997E-4</v>
      </c>
      <c r="R118" s="133">
        <f>Q118*H118</f>
        <v>1.3799999999999999E-3</v>
      </c>
      <c r="S118" s="133">
        <v>0</v>
      </c>
      <c r="T118" s="134">
        <f>S118*H118</f>
        <v>0</v>
      </c>
      <c r="AR118" s="135" t="s">
        <v>130</v>
      </c>
      <c r="AT118" s="135" t="s">
        <v>121</v>
      </c>
      <c r="AU118" s="135" t="s">
        <v>81</v>
      </c>
      <c r="AY118" s="16" t="s">
        <v>119</v>
      </c>
      <c r="BE118" s="136">
        <f>IF(N118="základní",J118,0)</f>
        <v>0</v>
      </c>
      <c r="BF118" s="136">
        <f>IF(N118="snížená",J118,0)</f>
        <v>0</v>
      </c>
      <c r="BG118" s="136">
        <f>IF(N118="zákl. přenesená",J118,0)</f>
        <v>0</v>
      </c>
      <c r="BH118" s="136">
        <f>IF(N118="sníž. přenesená",J118,0)</f>
        <v>0</v>
      </c>
      <c r="BI118" s="136">
        <f>IF(N118="nulová",J118,0)</f>
        <v>0</v>
      </c>
      <c r="BJ118" s="16" t="s">
        <v>79</v>
      </c>
      <c r="BK118" s="136">
        <f>ROUND(I118*H118,2)</f>
        <v>0</v>
      </c>
      <c r="BL118" s="16" t="s">
        <v>130</v>
      </c>
      <c r="BM118" s="135" t="s">
        <v>610</v>
      </c>
    </row>
    <row r="119" spans="2:65" s="1" customFormat="1" ht="10.199999999999999">
      <c r="B119" s="31"/>
      <c r="D119" s="137" t="s">
        <v>127</v>
      </c>
      <c r="F119" s="138" t="s">
        <v>609</v>
      </c>
      <c r="I119" s="139"/>
      <c r="L119" s="31"/>
      <c r="M119" s="140"/>
      <c r="T119" s="52"/>
      <c r="AT119" s="16" t="s">
        <v>127</v>
      </c>
      <c r="AU119" s="16" t="s">
        <v>81</v>
      </c>
    </row>
    <row r="120" spans="2:65" s="1" customFormat="1" ht="19.2">
      <c r="B120" s="31"/>
      <c r="D120" s="137" t="s">
        <v>128</v>
      </c>
      <c r="F120" s="141" t="s">
        <v>611</v>
      </c>
      <c r="I120" s="139"/>
      <c r="L120" s="31"/>
      <c r="M120" s="140"/>
      <c r="T120" s="52"/>
      <c r="AT120" s="16" t="s">
        <v>128</v>
      </c>
      <c r="AU120" s="16" t="s">
        <v>81</v>
      </c>
    </row>
    <row r="121" spans="2:65" s="11" customFormat="1" ht="22.8" customHeight="1">
      <c r="B121" s="114"/>
      <c r="D121" s="115" t="s">
        <v>70</v>
      </c>
      <c r="E121" s="142" t="s">
        <v>612</v>
      </c>
      <c r="F121" s="142" t="s">
        <v>613</v>
      </c>
      <c r="I121" s="117"/>
      <c r="J121" s="143">
        <f>BK121</f>
        <v>0</v>
      </c>
      <c r="L121" s="114"/>
      <c r="M121" s="119"/>
      <c r="P121" s="120">
        <f>SUM(P122:P124)</f>
        <v>0</v>
      </c>
      <c r="R121" s="120">
        <f>SUM(R122:R124)</f>
        <v>3.3400000000000001E-3</v>
      </c>
      <c r="T121" s="121">
        <f>SUM(T122:T124)</f>
        <v>0</v>
      </c>
      <c r="AR121" s="115" t="s">
        <v>81</v>
      </c>
      <c r="AT121" s="122" t="s">
        <v>70</v>
      </c>
      <c r="AU121" s="122" t="s">
        <v>79</v>
      </c>
      <c r="AY121" s="115" t="s">
        <v>119</v>
      </c>
      <c r="BK121" s="123">
        <f>SUM(BK122:BK124)</f>
        <v>0</v>
      </c>
    </row>
    <row r="122" spans="2:65" s="1" customFormat="1" ht="16.5" customHeight="1">
      <c r="B122" s="31"/>
      <c r="C122" s="124" t="s">
        <v>150</v>
      </c>
      <c r="D122" s="124" t="s">
        <v>121</v>
      </c>
      <c r="E122" s="125" t="s">
        <v>614</v>
      </c>
      <c r="F122" s="126" t="s">
        <v>615</v>
      </c>
      <c r="G122" s="127" t="s">
        <v>124</v>
      </c>
      <c r="H122" s="128">
        <v>2</v>
      </c>
      <c r="I122" s="129"/>
      <c r="J122" s="130">
        <f>ROUND(I122*H122,2)</f>
        <v>0</v>
      </c>
      <c r="K122" s="126" t="s">
        <v>19</v>
      </c>
      <c r="L122" s="31"/>
      <c r="M122" s="131" t="s">
        <v>19</v>
      </c>
      <c r="N122" s="132" t="s">
        <v>42</v>
      </c>
      <c r="P122" s="133">
        <f>O122*H122</f>
        <v>0</v>
      </c>
      <c r="Q122" s="133">
        <v>1.67E-3</v>
      </c>
      <c r="R122" s="133">
        <f>Q122*H122</f>
        <v>3.3400000000000001E-3</v>
      </c>
      <c r="S122" s="133">
        <v>0</v>
      </c>
      <c r="T122" s="134">
        <f>S122*H122</f>
        <v>0</v>
      </c>
      <c r="AR122" s="135" t="s">
        <v>130</v>
      </c>
      <c r="AT122" s="135" t="s">
        <v>121</v>
      </c>
      <c r="AU122" s="135" t="s">
        <v>81</v>
      </c>
      <c r="AY122" s="16" t="s">
        <v>119</v>
      </c>
      <c r="BE122" s="136">
        <f>IF(N122="základní",J122,0)</f>
        <v>0</v>
      </c>
      <c r="BF122" s="136">
        <f>IF(N122="snížená",J122,0)</f>
        <v>0</v>
      </c>
      <c r="BG122" s="136">
        <f>IF(N122="zákl. přenesená",J122,0)</f>
        <v>0</v>
      </c>
      <c r="BH122" s="136">
        <f>IF(N122="sníž. přenesená",J122,0)</f>
        <v>0</v>
      </c>
      <c r="BI122" s="136">
        <f>IF(N122="nulová",J122,0)</f>
        <v>0</v>
      </c>
      <c r="BJ122" s="16" t="s">
        <v>79</v>
      </c>
      <c r="BK122" s="136">
        <f>ROUND(I122*H122,2)</f>
        <v>0</v>
      </c>
      <c r="BL122" s="16" t="s">
        <v>130</v>
      </c>
      <c r="BM122" s="135" t="s">
        <v>616</v>
      </c>
    </row>
    <row r="123" spans="2:65" s="1" customFormat="1" ht="10.199999999999999">
      <c r="B123" s="31"/>
      <c r="D123" s="137" t="s">
        <v>127</v>
      </c>
      <c r="F123" s="138" t="s">
        <v>615</v>
      </c>
      <c r="I123" s="139"/>
      <c r="L123" s="31"/>
      <c r="M123" s="140"/>
      <c r="T123" s="52"/>
      <c r="AT123" s="16" t="s">
        <v>127</v>
      </c>
      <c r="AU123" s="16" t="s">
        <v>81</v>
      </c>
    </row>
    <row r="124" spans="2:65" s="1" customFormat="1" ht="19.2">
      <c r="B124" s="31"/>
      <c r="D124" s="137" t="s">
        <v>128</v>
      </c>
      <c r="F124" s="141" t="s">
        <v>617</v>
      </c>
      <c r="I124" s="139"/>
      <c r="L124" s="31"/>
      <c r="M124" s="140"/>
      <c r="T124" s="52"/>
      <c r="AT124" s="16" t="s">
        <v>128</v>
      </c>
      <c r="AU124" s="16" t="s">
        <v>81</v>
      </c>
    </row>
    <row r="125" spans="2:65" s="11" customFormat="1" ht="22.8" customHeight="1">
      <c r="B125" s="114"/>
      <c r="D125" s="115" t="s">
        <v>70</v>
      </c>
      <c r="E125" s="142" t="s">
        <v>223</v>
      </c>
      <c r="F125" s="142" t="s">
        <v>224</v>
      </c>
      <c r="I125" s="117"/>
      <c r="J125" s="143">
        <f>BK125</f>
        <v>0</v>
      </c>
      <c r="L125" s="114"/>
      <c r="M125" s="119"/>
      <c r="P125" s="120">
        <f>SUM(P126:P150)</f>
        <v>0</v>
      </c>
      <c r="R125" s="120">
        <f>SUM(R126:R150)</f>
        <v>4.5999999999999999E-2</v>
      </c>
      <c r="T125" s="121">
        <f>SUM(T126:T150)</f>
        <v>0</v>
      </c>
      <c r="AR125" s="115" t="s">
        <v>81</v>
      </c>
      <c r="AT125" s="122" t="s">
        <v>70</v>
      </c>
      <c r="AU125" s="122" t="s">
        <v>79</v>
      </c>
      <c r="AY125" s="115" t="s">
        <v>119</v>
      </c>
      <c r="BK125" s="123">
        <f>SUM(BK126:BK150)</f>
        <v>0</v>
      </c>
    </row>
    <row r="126" spans="2:65" s="1" customFormat="1" ht="16.5" customHeight="1">
      <c r="B126" s="31"/>
      <c r="C126" s="124" t="s">
        <v>135</v>
      </c>
      <c r="D126" s="124" t="s">
        <v>121</v>
      </c>
      <c r="E126" s="125" t="s">
        <v>618</v>
      </c>
      <c r="F126" s="126" t="s">
        <v>619</v>
      </c>
      <c r="G126" s="127" t="s">
        <v>176</v>
      </c>
      <c r="H126" s="128">
        <v>2</v>
      </c>
      <c r="I126" s="129"/>
      <c r="J126" s="130">
        <f>ROUND(I126*H126,2)</f>
        <v>0</v>
      </c>
      <c r="K126" s="126" t="s">
        <v>140</v>
      </c>
      <c r="L126" s="31"/>
      <c r="M126" s="131" t="s">
        <v>19</v>
      </c>
      <c r="N126" s="132" t="s">
        <v>42</v>
      </c>
      <c r="P126" s="133">
        <f>O126*H126</f>
        <v>0</v>
      </c>
      <c r="Q126" s="133">
        <v>0</v>
      </c>
      <c r="R126" s="133">
        <f>Q126*H126</f>
        <v>0</v>
      </c>
      <c r="S126" s="133">
        <v>0</v>
      </c>
      <c r="T126" s="134">
        <f>S126*H126</f>
        <v>0</v>
      </c>
      <c r="AR126" s="135" t="s">
        <v>130</v>
      </c>
      <c r="AT126" s="135" t="s">
        <v>121</v>
      </c>
      <c r="AU126" s="135" t="s">
        <v>81</v>
      </c>
      <c r="AY126" s="16" t="s">
        <v>119</v>
      </c>
      <c r="BE126" s="136">
        <f>IF(N126="základní",J126,0)</f>
        <v>0</v>
      </c>
      <c r="BF126" s="136">
        <f>IF(N126="snížená",J126,0)</f>
        <v>0</v>
      </c>
      <c r="BG126" s="136">
        <f>IF(N126="zákl. přenesená",J126,0)</f>
        <v>0</v>
      </c>
      <c r="BH126" s="136">
        <f>IF(N126="sníž. přenesená",J126,0)</f>
        <v>0</v>
      </c>
      <c r="BI126" s="136">
        <f>IF(N126="nulová",J126,0)</f>
        <v>0</v>
      </c>
      <c r="BJ126" s="16" t="s">
        <v>79</v>
      </c>
      <c r="BK126" s="136">
        <f>ROUND(I126*H126,2)</f>
        <v>0</v>
      </c>
      <c r="BL126" s="16" t="s">
        <v>130</v>
      </c>
      <c r="BM126" s="135" t="s">
        <v>620</v>
      </c>
    </row>
    <row r="127" spans="2:65" s="1" customFormat="1" ht="19.2">
      <c r="B127" s="31"/>
      <c r="D127" s="137" t="s">
        <v>127</v>
      </c>
      <c r="F127" s="138" t="s">
        <v>621</v>
      </c>
      <c r="I127" s="139"/>
      <c r="L127" s="31"/>
      <c r="M127" s="140"/>
      <c r="T127" s="52"/>
      <c r="AT127" s="16" t="s">
        <v>127</v>
      </c>
      <c r="AU127" s="16" t="s">
        <v>81</v>
      </c>
    </row>
    <row r="128" spans="2:65" s="1" customFormat="1" ht="10.199999999999999">
      <c r="B128" s="31"/>
      <c r="D128" s="144" t="s">
        <v>143</v>
      </c>
      <c r="F128" s="145" t="s">
        <v>622</v>
      </c>
      <c r="I128" s="139"/>
      <c r="L128" s="31"/>
      <c r="M128" s="140"/>
      <c r="T128" s="52"/>
      <c r="AT128" s="16" t="s">
        <v>143</v>
      </c>
      <c r="AU128" s="16" t="s">
        <v>81</v>
      </c>
    </row>
    <row r="129" spans="2:65" s="1" customFormat="1" ht="19.2">
      <c r="B129" s="31"/>
      <c r="D129" s="137" t="s">
        <v>128</v>
      </c>
      <c r="F129" s="141" t="s">
        <v>623</v>
      </c>
      <c r="I129" s="139"/>
      <c r="L129" s="31"/>
      <c r="M129" s="140"/>
      <c r="T129" s="52"/>
      <c r="AT129" s="16" t="s">
        <v>128</v>
      </c>
      <c r="AU129" s="16" t="s">
        <v>81</v>
      </c>
    </row>
    <row r="130" spans="2:65" s="1" customFormat="1" ht="16.5" customHeight="1">
      <c r="B130" s="31"/>
      <c r="C130" s="163" t="s">
        <v>163</v>
      </c>
      <c r="D130" s="163" t="s">
        <v>238</v>
      </c>
      <c r="E130" s="164" t="s">
        <v>624</v>
      </c>
      <c r="F130" s="165" t="s">
        <v>625</v>
      </c>
      <c r="G130" s="166" t="s">
        <v>176</v>
      </c>
      <c r="H130" s="167">
        <v>2</v>
      </c>
      <c r="I130" s="168"/>
      <c r="J130" s="169">
        <f>ROUND(I130*H130,2)</f>
        <v>0</v>
      </c>
      <c r="K130" s="165" t="s">
        <v>19</v>
      </c>
      <c r="L130" s="170"/>
      <c r="M130" s="171" t="s">
        <v>19</v>
      </c>
      <c r="N130" s="172" t="s">
        <v>42</v>
      </c>
      <c r="P130" s="133">
        <f>O130*H130</f>
        <v>0</v>
      </c>
      <c r="Q130" s="133">
        <v>2.3E-2</v>
      </c>
      <c r="R130" s="133">
        <f>Q130*H130</f>
        <v>4.5999999999999999E-2</v>
      </c>
      <c r="S130" s="133">
        <v>0</v>
      </c>
      <c r="T130" s="134">
        <f>S130*H130</f>
        <v>0</v>
      </c>
      <c r="AR130" s="135" t="s">
        <v>241</v>
      </c>
      <c r="AT130" s="135" t="s">
        <v>238</v>
      </c>
      <c r="AU130" s="135" t="s">
        <v>81</v>
      </c>
      <c r="AY130" s="16" t="s">
        <v>119</v>
      </c>
      <c r="BE130" s="136">
        <f>IF(N130="základní",J130,0)</f>
        <v>0</v>
      </c>
      <c r="BF130" s="136">
        <f>IF(N130="snížená",J130,0)</f>
        <v>0</v>
      </c>
      <c r="BG130" s="136">
        <f>IF(N130="zákl. přenesená",J130,0)</f>
        <v>0</v>
      </c>
      <c r="BH130" s="136">
        <f>IF(N130="sníž. přenesená",J130,0)</f>
        <v>0</v>
      </c>
      <c r="BI130" s="136">
        <f>IF(N130="nulová",J130,0)</f>
        <v>0</v>
      </c>
      <c r="BJ130" s="16" t="s">
        <v>79</v>
      </c>
      <c r="BK130" s="136">
        <f>ROUND(I130*H130,2)</f>
        <v>0</v>
      </c>
      <c r="BL130" s="16" t="s">
        <v>130</v>
      </c>
      <c r="BM130" s="135" t="s">
        <v>626</v>
      </c>
    </row>
    <row r="131" spans="2:65" s="1" customFormat="1" ht="10.199999999999999">
      <c r="B131" s="31"/>
      <c r="D131" s="137" t="s">
        <v>127</v>
      </c>
      <c r="F131" s="138" t="s">
        <v>627</v>
      </c>
      <c r="I131" s="139"/>
      <c r="L131" s="31"/>
      <c r="M131" s="140"/>
      <c r="T131" s="52"/>
      <c r="AT131" s="16" t="s">
        <v>127</v>
      </c>
      <c r="AU131" s="16" t="s">
        <v>81</v>
      </c>
    </row>
    <row r="132" spans="2:65" s="1" customFormat="1" ht="48">
      <c r="B132" s="31"/>
      <c r="D132" s="137" t="s">
        <v>128</v>
      </c>
      <c r="F132" s="141" t="s">
        <v>628</v>
      </c>
      <c r="I132" s="139"/>
      <c r="L132" s="31"/>
      <c r="M132" s="140"/>
      <c r="T132" s="52"/>
      <c r="AT132" s="16" t="s">
        <v>128</v>
      </c>
      <c r="AU132" s="16" t="s">
        <v>81</v>
      </c>
    </row>
    <row r="133" spans="2:65" s="1" customFormat="1" ht="16.5" customHeight="1">
      <c r="B133" s="31"/>
      <c r="C133" s="124" t="s">
        <v>193</v>
      </c>
      <c r="D133" s="124" t="s">
        <v>121</v>
      </c>
      <c r="E133" s="125" t="s">
        <v>629</v>
      </c>
      <c r="F133" s="126" t="s">
        <v>630</v>
      </c>
      <c r="G133" s="127" t="s">
        <v>176</v>
      </c>
      <c r="H133" s="128">
        <v>1</v>
      </c>
      <c r="I133" s="129"/>
      <c r="J133" s="130">
        <f>ROUND(I133*H133,2)</f>
        <v>0</v>
      </c>
      <c r="K133" s="126" t="s">
        <v>140</v>
      </c>
      <c r="L133" s="31"/>
      <c r="M133" s="131" t="s">
        <v>19</v>
      </c>
      <c r="N133" s="132" t="s">
        <v>42</v>
      </c>
      <c r="P133" s="133">
        <f>O133*H133</f>
        <v>0</v>
      </c>
      <c r="Q133" s="133">
        <v>0</v>
      </c>
      <c r="R133" s="133">
        <f>Q133*H133</f>
        <v>0</v>
      </c>
      <c r="S133" s="133">
        <v>0</v>
      </c>
      <c r="T133" s="134">
        <f>S133*H133</f>
        <v>0</v>
      </c>
      <c r="AR133" s="135" t="s">
        <v>130</v>
      </c>
      <c r="AT133" s="135" t="s">
        <v>121</v>
      </c>
      <c r="AU133" s="135" t="s">
        <v>81</v>
      </c>
      <c r="AY133" s="16" t="s">
        <v>119</v>
      </c>
      <c r="BE133" s="136">
        <f>IF(N133="základní",J133,0)</f>
        <v>0</v>
      </c>
      <c r="BF133" s="136">
        <f>IF(N133="snížená",J133,0)</f>
        <v>0</v>
      </c>
      <c r="BG133" s="136">
        <f>IF(N133="zákl. přenesená",J133,0)</f>
        <v>0</v>
      </c>
      <c r="BH133" s="136">
        <f>IF(N133="sníž. přenesená",J133,0)</f>
        <v>0</v>
      </c>
      <c r="BI133" s="136">
        <f>IF(N133="nulová",J133,0)</f>
        <v>0</v>
      </c>
      <c r="BJ133" s="16" t="s">
        <v>79</v>
      </c>
      <c r="BK133" s="136">
        <f>ROUND(I133*H133,2)</f>
        <v>0</v>
      </c>
      <c r="BL133" s="16" t="s">
        <v>130</v>
      </c>
      <c r="BM133" s="135" t="s">
        <v>631</v>
      </c>
    </row>
    <row r="134" spans="2:65" s="1" customFormat="1" ht="19.2">
      <c r="B134" s="31"/>
      <c r="D134" s="137" t="s">
        <v>127</v>
      </c>
      <c r="F134" s="138" t="s">
        <v>632</v>
      </c>
      <c r="I134" s="139"/>
      <c r="L134" s="31"/>
      <c r="M134" s="140"/>
      <c r="T134" s="52"/>
      <c r="AT134" s="16" t="s">
        <v>127</v>
      </c>
      <c r="AU134" s="16" t="s">
        <v>81</v>
      </c>
    </row>
    <row r="135" spans="2:65" s="1" customFormat="1" ht="10.199999999999999">
      <c r="B135" s="31"/>
      <c r="D135" s="144" t="s">
        <v>143</v>
      </c>
      <c r="F135" s="145" t="s">
        <v>633</v>
      </c>
      <c r="I135" s="139"/>
      <c r="L135" s="31"/>
      <c r="M135" s="140"/>
      <c r="T135" s="52"/>
      <c r="AT135" s="16" t="s">
        <v>143</v>
      </c>
      <c r="AU135" s="16" t="s">
        <v>81</v>
      </c>
    </row>
    <row r="136" spans="2:65" s="1" customFormat="1" ht="16.5" customHeight="1">
      <c r="B136" s="31"/>
      <c r="C136" s="124" t="s">
        <v>8</v>
      </c>
      <c r="D136" s="124" t="s">
        <v>121</v>
      </c>
      <c r="E136" s="125" t="s">
        <v>634</v>
      </c>
      <c r="F136" s="126" t="s">
        <v>635</v>
      </c>
      <c r="G136" s="127" t="s">
        <v>176</v>
      </c>
      <c r="H136" s="128">
        <v>6</v>
      </c>
      <c r="I136" s="129"/>
      <c r="J136" s="130">
        <f>ROUND(I136*H136,2)</f>
        <v>0</v>
      </c>
      <c r="K136" s="126" t="s">
        <v>140</v>
      </c>
      <c r="L136" s="31"/>
      <c r="M136" s="131" t="s">
        <v>19</v>
      </c>
      <c r="N136" s="132" t="s">
        <v>42</v>
      </c>
      <c r="P136" s="133">
        <f>O136*H136</f>
        <v>0</v>
      </c>
      <c r="Q136" s="133">
        <v>0</v>
      </c>
      <c r="R136" s="133">
        <f>Q136*H136</f>
        <v>0</v>
      </c>
      <c r="S136" s="133">
        <v>0</v>
      </c>
      <c r="T136" s="134">
        <f>S136*H136</f>
        <v>0</v>
      </c>
      <c r="AR136" s="135" t="s">
        <v>130</v>
      </c>
      <c r="AT136" s="135" t="s">
        <v>121</v>
      </c>
      <c r="AU136" s="135" t="s">
        <v>81</v>
      </c>
      <c r="AY136" s="16" t="s">
        <v>119</v>
      </c>
      <c r="BE136" s="136">
        <f>IF(N136="základní",J136,0)</f>
        <v>0</v>
      </c>
      <c r="BF136" s="136">
        <f>IF(N136="snížená",J136,0)</f>
        <v>0</v>
      </c>
      <c r="BG136" s="136">
        <f>IF(N136="zákl. přenesená",J136,0)</f>
        <v>0</v>
      </c>
      <c r="BH136" s="136">
        <f>IF(N136="sníž. přenesená",J136,0)</f>
        <v>0</v>
      </c>
      <c r="BI136" s="136">
        <f>IF(N136="nulová",J136,0)</f>
        <v>0</v>
      </c>
      <c r="BJ136" s="16" t="s">
        <v>79</v>
      </c>
      <c r="BK136" s="136">
        <f>ROUND(I136*H136,2)</f>
        <v>0</v>
      </c>
      <c r="BL136" s="16" t="s">
        <v>130</v>
      </c>
      <c r="BM136" s="135" t="s">
        <v>636</v>
      </c>
    </row>
    <row r="137" spans="2:65" s="1" customFormat="1" ht="19.2">
      <c r="B137" s="31"/>
      <c r="D137" s="137" t="s">
        <v>127</v>
      </c>
      <c r="F137" s="138" t="s">
        <v>637</v>
      </c>
      <c r="I137" s="139"/>
      <c r="L137" s="31"/>
      <c r="M137" s="140"/>
      <c r="T137" s="52"/>
      <c r="AT137" s="16" t="s">
        <v>127</v>
      </c>
      <c r="AU137" s="16" t="s">
        <v>81</v>
      </c>
    </row>
    <row r="138" spans="2:65" s="1" customFormat="1" ht="10.199999999999999">
      <c r="B138" s="31"/>
      <c r="D138" s="144" t="s">
        <v>143</v>
      </c>
      <c r="F138" s="145" t="s">
        <v>638</v>
      </c>
      <c r="I138" s="139"/>
      <c r="L138" s="31"/>
      <c r="M138" s="140"/>
      <c r="T138" s="52"/>
      <c r="AT138" s="16" t="s">
        <v>143</v>
      </c>
      <c r="AU138" s="16" t="s">
        <v>81</v>
      </c>
    </row>
    <row r="139" spans="2:65" s="1" customFormat="1" ht="16.5" customHeight="1">
      <c r="B139" s="31"/>
      <c r="C139" s="124" t="s">
        <v>204</v>
      </c>
      <c r="D139" s="124" t="s">
        <v>121</v>
      </c>
      <c r="E139" s="125" t="s">
        <v>639</v>
      </c>
      <c r="F139" s="126" t="s">
        <v>640</v>
      </c>
      <c r="G139" s="127" t="s">
        <v>176</v>
      </c>
      <c r="H139" s="128">
        <v>6</v>
      </c>
      <c r="I139" s="129"/>
      <c r="J139" s="130">
        <f>ROUND(I139*H139,2)</f>
        <v>0</v>
      </c>
      <c r="K139" s="126" t="s">
        <v>140</v>
      </c>
      <c r="L139" s="31"/>
      <c r="M139" s="131" t="s">
        <v>19</v>
      </c>
      <c r="N139" s="132" t="s">
        <v>42</v>
      </c>
      <c r="P139" s="133">
        <f>O139*H139</f>
        <v>0</v>
      </c>
      <c r="Q139" s="133">
        <v>0</v>
      </c>
      <c r="R139" s="133">
        <f>Q139*H139</f>
        <v>0</v>
      </c>
      <c r="S139" s="133">
        <v>0</v>
      </c>
      <c r="T139" s="134">
        <f>S139*H139</f>
        <v>0</v>
      </c>
      <c r="AR139" s="135" t="s">
        <v>130</v>
      </c>
      <c r="AT139" s="135" t="s">
        <v>121</v>
      </c>
      <c r="AU139" s="135" t="s">
        <v>81</v>
      </c>
      <c r="AY139" s="16" t="s">
        <v>119</v>
      </c>
      <c r="BE139" s="136">
        <f>IF(N139="základní",J139,0)</f>
        <v>0</v>
      </c>
      <c r="BF139" s="136">
        <f>IF(N139="snížená",J139,0)</f>
        <v>0</v>
      </c>
      <c r="BG139" s="136">
        <f>IF(N139="zákl. přenesená",J139,0)</f>
        <v>0</v>
      </c>
      <c r="BH139" s="136">
        <f>IF(N139="sníž. přenesená",J139,0)</f>
        <v>0</v>
      </c>
      <c r="BI139" s="136">
        <f>IF(N139="nulová",J139,0)</f>
        <v>0</v>
      </c>
      <c r="BJ139" s="16" t="s">
        <v>79</v>
      </c>
      <c r="BK139" s="136">
        <f>ROUND(I139*H139,2)</f>
        <v>0</v>
      </c>
      <c r="BL139" s="16" t="s">
        <v>130</v>
      </c>
      <c r="BM139" s="135" t="s">
        <v>641</v>
      </c>
    </row>
    <row r="140" spans="2:65" s="1" customFormat="1" ht="10.199999999999999">
      <c r="B140" s="31"/>
      <c r="D140" s="137" t="s">
        <v>127</v>
      </c>
      <c r="F140" s="138" t="s">
        <v>640</v>
      </c>
      <c r="I140" s="139"/>
      <c r="L140" s="31"/>
      <c r="M140" s="140"/>
      <c r="T140" s="52"/>
      <c r="AT140" s="16" t="s">
        <v>127</v>
      </c>
      <c r="AU140" s="16" t="s">
        <v>81</v>
      </c>
    </row>
    <row r="141" spans="2:65" s="1" customFormat="1" ht="10.199999999999999">
      <c r="B141" s="31"/>
      <c r="D141" s="144" t="s">
        <v>143</v>
      </c>
      <c r="F141" s="145" t="s">
        <v>642</v>
      </c>
      <c r="I141" s="139"/>
      <c r="L141" s="31"/>
      <c r="M141" s="140"/>
      <c r="T141" s="52"/>
      <c r="AT141" s="16" t="s">
        <v>143</v>
      </c>
      <c r="AU141" s="16" t="s">
        <v>81</v>
      </c>
    </row>
    <row r="142" spans="2:65" s="1" customFormat="1" ht="16.5" customHeight="1">
      <c r="B142" s="31"/>
      <c r="C142" s="124" t="s">
        <v>211</v>
      </c>
      <c r="D142" s="124" t="s">
        <v>121</v>
      </c>
      <c r="E142" s="125" t="s">
        <v>643</v>
      </c>
      <c r="F142" s="126" t="s">
        <v>644</v>
      </c>
      <c r="G142" s="127" t="s">
        <v>153</v>
      </c>
      <c r="H142" s="128">
        <v>4.5999999999999999E-2</v>
      </c>
      <c r="I142" s="129"/>
      <c r="J142" s="130">
        <f>ROUND(I142*H142,2)</f>
        <v>0</v>
      </c>
      <c r="K142" s="126" t="s">
        <v>140</v>
      </c>
      <c r="L142" s="31"/>
      <c r="M142" s="131" t="s">
        <v>19</v>
      </c>
      <c r="N142" s="132" t="s">
        <v>42</v>
      </c>
      <c r="P142" s="133">
        <f>O142*H142</f>
        <v>0</v>
      </c>
      <c r="Q142" s="133">
        <v>0</v>
      </c>
      <c r="R142" s="133">
        <f>Q142*H142</f>
        <v>0</v>
      </c>
      <c r="S142" s="133">
        <v>0</v>
      </c>
      <c r="T142" s="134">
        <f>S142*H142</f>
        <v>0</v>
      </c>
      <c r="AR142" s="135" t="s">
        <v>130</v>
      </c>
      <c r="AT142" s="135" t="s">
        <v>121</v>
      </c>
      <c r="AU142" s="135" t="s">
        <v>81</v>
      </c>
      <c r="AY142" s="16" t="s">
        <v>119</v>
      </c>
      <c r="BE142" s="136">
        <f>IF(N142="základní",J142,0)</f>
        <v>0</v>
      </c>
      <c r="BF142" s="136">
        <f>IF(N142="snížená",J142,0)</f>
        <v>0</v>
      </c>
      <c r="BG142" s="136">
        <f>IF(N142="zákl. přenesená",J142,0)</f>
        <v>0</v>
      </c>
      <c r="BH142" s="136">
        <f>IF(N142="sníž. přenesená",J142,0)</f>
        <v>0</v>
      </c>
      <c r="BI142" s="136">
        <f>IF(N142="nulová",J142,0)</f>
        <v>0</v>
      </c>
      <c r="BJ142" s="16" t="s">
        <v>79</v>
      </c>
      <c r="BK142" s="136">
        <f>ROUND(I142*H142,2)</f>
        <v>0</v>
      </c>
      <c r="BL142" s="16" t="s">
        <v>130</v>
      </c>
      <c r="BM142" s="135" t="s">
        <v>645</v>
      </c>
    </row>
    <row r="143" spans="2:65" s="1" customFormat="1" ht="19.2">
      <c r="B143" s="31"/>
      <c r="D143" s="137" t="s">
        <v>127</v>
      </c>
      <c r="F143" s="138" t="s">
        <v>646</v>
      </c>
      <c r="I143" s="139"/>
      <c r="L143" s="31"/>
      <c r="M143" s="140"/>
      <c r="T143" s="52"/>
      <c r="AT143" s="16" t="s">
        <v>127</v>
      </c>
      <c r="AU143" s="16" t="s">
        <v>81</v>
      </c>
    </row>
    <row r="144" spans="2:65" s="1" customFormat="1" ht="10.199999999999999">
      <c r="B144" s="31"/>
      <c r="D144" s="144" t="s">
        <v>143</v>
      </c>
      <c r="F144" s="145" t="s">
        <v>647</v>
      </c>
      <c r="I144" s="139"/>
      <c r="L144" s="31"/>
      <c r="M144" s="140"/>
      <c r="T144" s="52"/>
      <c r="AT144" s="16" t="s">
        <v>143</v>
      </c>
      <c r="AU144" s="16" t="s">
        <v>81</v>
      </c>
    </row>
    <row r="145" spans="2:65" s="1" customFormat="1" ht="16.5" customHeight="1">
      <c r="B145" s="31"/>
      <c r="C145" s="124" t="s">
        <v>120</v>
      </c>
      <c r="D145" s="124" t="s">
        <v>121</v>
      </c>
      <c r="E145" s="125" t="s">
        <v>648</v>
      </c>
      <c r="F145" s="126" t="s">
        <v>649</v>
      </c>
      <c r="G145" s="127" t="s">
        <v>153</v>
      </c>
      <c r="H145" s="128">
        <v>4.5999999999999999E-2</v>
      </c>
      <c r="I145" s="129"/>
      <c r="J145" s="130">
        <f>ROUND(I145*H145,2)</f>
        <v>0</v>
      </c>
      <c r="K145" s="126" t="s">
        <v>140</v>
      </c>
      <c r="L145" s="31"/>
      <c r="M145" s="131" t="s">
        <v>19</v>
      </c>
      <c r="N145" s="132" t="s">
        <v>42</v>
      </c>
      <c r="P145" s="133">
        <f>O145*H145</f>
        <v>0</v>
      </c>
      <c r="Q145" s="133">
        <v>0</v>
      </c>
      <c r="R145" s="133">
        <f>Q145*H145</f>
        <v>0</v>
      </c>
      <c r="S145" s="133">
        <v>0</v>
      </c>
      <c r="T145" s="134">
        <f>S145*H145</f>
        <v>0</v>
      </c>
      <c r="AR145" s="135" t="s">
        <v>130</v>
      </c>
      <c r="AT145" s="135" t="s">
        <v>121</v>
      </c>
      <c r="AU145" s="135" t="s">
        <v>81</v>
      </c>
      <c r="AY145" s="16" t="s">
        <v>119</v>
      </c>
      <c r="BE145" s="136">
        <f>IF(N145="základní",J145,0)</f>
        <v>0</v>
      </c>
      <c r="BF145" s="136">
        <f>IF(N145="snížená",J145,0)</f>
        <v>0</v>
      </c>
      <c r="BG145" s="136">
        <f>IF(N145="zákl. přenesená",J145,0)</f>
        <v>0</v>
      </c>
      <c r="BH145" s="136">
        <f>IF(N145="sníž. přenesená",J145,0)</f>
        <v>0</v>
      </c>
      <c r="BI145" s="136">
        <f>IF(N145="nulová",J145,0)</f>
        <v>0</v>
      </c>
      <c r="BJ145" s="16" t="s">
        <v>79</v>
      </c>
      <c r="BK145" s="136">
        <f>ROUND(I145*H145,2)</f>
        <v>0</v>
      </c>
      <c r="BL145" s="16" t="s">
        <v>130</v>
      </c>
      <c r="BM145" s="135" t="s">
        <v>650</v>
      </c>
    </row>
    <row r="146" spans="2:65" s="1" customFormat="1" ht="19.2">
      <c r="B146" s="31"/>
      <c r="D146" s="137" t="s">
        <v>127</v>
      </c>
      <c r="F146" s="138" t="s">
        <v>651</v>
      </c>
      <c r="I146" s="139"/>
      <c r="L146" s="31"/>
      <c r="M146" s="140"/>
      <c r="T146" s="52"/>
      <c r="AT146" s="16" t="s">
        <v>127</v>
      </c>
      <c r="AU146" s="16" t="s">
        <v>81</v>
      </c>
    </row>
    <row r="147" spans="2:65" s="1" customFormat="1" ht="10.199999999999999">
      <c r="B147" s="31"/>
      <c r="D147" s="144" t="s">
        <v>143</v>
      </c>
      <c r="F147" s="145" t="s">
        <v>652</v>
      </c>
      <c r="I147" s="139"/>
      <c r="L147" s="31"/>
      <c r="M147" s="140"/>
      <c r="T147" s="52"/>
      <c r="AT147" s="16" t="s">
        <v>143</v>
      </c>
      <c r="AU147" s="16" t="s">
        <v>81</v>
      </c>
    </row>
    <row r="148" spans="2:65" s="1" customFormat="1" ht="16.5" customHeight="1">
      <c r="B148" s="31"/>
      <c r="C148" s="124" t="s">
        <v>130</v>
      </c>
      <c r="D148" s="124" t="s">
        <v>121</v>
      </c>
      <c r="E148" s="125" t="s">
        <v>653</v>
      </c>
      <c r="F148" s="126" t="s">
        <v>654</v>
      </c>
      <c r="G148" s="127" t="s">
        <v>176</v>
      </c>
      <c r="H148" s="128">
        <v>2</v>
      </c>
      <c r="I148" s="129"/>
      <c r="J148" s="130">
        <f>ROUND(I148*H148,2)</f>
        <v>0</v>
      </c>
      <c r="K148" s="126" t="s">
        <v>140</v>
      </c>
      <c r="L148" s="31"/>
      <c r="M148" s="131" t="s">
        <v>19</v>
      </c>
      <c r="N148" s="132" t="s">
        <v>42</v>
      </c>
      <c r="P148" s="133">
        <f>O148*H148</f>
        <v>0</v>
      </c>
      <c r="Q148" s="133">
        <v>0</v>
      </c>
      <c r="R148" s="133">
        <f>Q148*H148</f>
        <v>0</v>
      </c>
      <c r="S148" s="133">
        <v>0</v>
      </c>
      <c r="T148" s="134">
        <f>S148*H148</f>
        <v>0</v>
      </c>
      <c r="AR148" s="135" t="s">
        <v>130</v>
      </c>
      <c r="AT148" s="135" t="s">
        <v>121</v>
      </c>
      <c r="AU148" s="135" t="s">
        <v>81</v>
      </c>
      <c r="AY148" s="16" t="s">
        <v>119</v>
      </c>
      <c r="BE148" s="136">
        <f>IF(N148="základní",J148,0)</f>
        <v>0</v>
      </c>
      <c r="BF148" s="136">
        <f>IF(N148="snížená",J148,0)</f>
        <v>0</v>
      </c>
      <c r="BG148" s="136">
        <f>IF(N148="zákl. přenesená",J148,0)</f>
        <v>0</v>
      </c>
      <c r="BH148" s="136">
        <f>IF(N148="sníž. přenesená",J148,0)</f>
        <v>0</v>
      </c>
      <c r="BI148" s="136">
        <f>IF(N148="nulová",J148,0)</f>
        <v>0</v>
      </c>
      <c r="BJ148" s="16" t="s">
        <v>79</v>
      </c>
      <c r="BK148" s="136">
        <f>ROUND(I148*H148,2)</f>
        <v>0</v>
      </c>
      <c r="BL148" s="16" t="s">
        <v>130</v>
      </c>
      <c r="BM148" s="135" t="s">
        <v>655</v>
      </c>
    </row>
    <row r="149" spans="2:65" s="1" customFormat="1" ht="10.199999999999999">
      <c r="B149" s="31"/>
      <c r="D149" s="137" t="s">
        <v>127</v>
      </c>
      <c r="F149" s="138" t="s">
        <v>656</v>
      </c>
      <c r="I149" s="139"/>
      <c r="L149" s="31"/>
      <c r="M149" s="140"/>
      <c r="T149" s="52"/>
      <c r="AT149" s="16" t="s">
        <v>127</v>
      </c>
      <c r="AU149" s="16" t="s">
        <v>81</v>
      </c>
    </row>
    <row r="150" spans="2:65" s="1" customFormat="1" ht="10.199999999999999">
      <c r="B150" s="31"/>
      <c r="D150" s="144" t="s">
        <v>143</v>
      </c>
      <c r="F150" s="145" t="s">
        <v>657</v>
      </c>
      <c r="I150" s="139"/>
      <c r="L150" s="31"/>
      <c r="M150" s="140"/>
      <c r="T150" s="52"/>
      <c r="AT150" s="16" t="s">
        <v>143</v>
      </c>
      <c r="AU150" s="16" t="s">
        <v>81</v>
      </c>
    </row>
    <row r="151" spans="2:65" s="11" customFormat="1" ht="22.8" customHeight="1">
      <c r="B151" s="114"/>
      <c r="D151" s="115" t="s">
        <v>70</v>
      </c>
      <c r="E151" s="142" t="s">
        <v>171</v>
      </c>
      <c r="F151" s="142" t="s">
        <v>172</v>
      </c>
      <c r="I151" s="117"/>
      <c r="J151" s="143">
        <f>BK151</f>
        <v>0</v>
      </c>
      <c r="L151" s="114"/>
      <c r="M151" s="119"/>
      <c r="P151" s="120">
        <f>SUM(P152:P178)</f>
        <v>0</v>
      </c>
      <c r="R151" s="120">
        <f>SUM(R152:R178)</f>
        <v>5.04E-2</v>
      </c>
      <c r="T151" s="121">
        <f>SUM(T152:T178)</f>
        <v>0</v>
      </c>
      <c r="AR151" s="115" t="s">
        <v>81</v>
      </c>
      <c r="AT151" s="122" t="s">
        <v>70</v>
      </c>
      <c r="AU151" s="122" t="s">
        <v>79</v>
      </c>
      <c r="AY151" s="115" t="s">
        <v>119</v>
      </c>
      <c r="BK151" s="123">
        <f>SUM(BK152:BK178)</f>
        <v>0</v>
      </c>
    </row>
    <row r="152" spans="2:65" s="1" customFormat="1" ht="16.5" customHeight="1">
      <c r="B152" s="31"/>
      <c r="C152" s="124" t="s">
        <v>332</v>
      </c>
      <c r="D152" s="124" t="s">
        <v>121</v>
      </c>
      <c r="E152" s="125" t="s">
        <v>658</v>
      </c>
      <c r="F152" s="126" t="s">
        <v>659</v>
      </c>
      <c r="G152" s="127" t="s">
        <v>176</v>
      </c>
      <c r="H152" s="128">
        <v>12</v>
      </c>
      <c r="I152" s="129"/>
      <c r="J152" s="130">
        <f>ROUND(I152*H152,2)</f>
        <v>0</v>
      </c>
      <c r="K152" s="126" t="s">
        <v>140</v>
      </c>
      <c r="L152" s="31"/>
      <c r="M152" s="131" t="s">
        <v>19</v>
      </c>
      <c r="N152" s="132" t="s">
        <v>42</v>
      </c>
      <c r="P152" s="133">
        <f>O152*H152</f>
        <v>0</v>
      </c>
      <c r="Q152" s="133">
        <v>0</v>
      </c>
      <c r="R152" s="133">
        <f>Q152*H152</f>
        <v>0</v>
      </c>
      <c r="S152" s="133">
        <v>0</v>
      </c>
      <c r="T152" s="134">
        <f>S152*H152</f>
        <v>0</v>
      </c>
      <c r="AR152" s="135" t="s">
        <v>130</v>
      </c>
      <c r="AT152" s="135" t="s">
        <v>121</v>
      </c>
      <c r="AU152" s="135" t="s">
        <v>81</v>
      </c>
      <c r="AY152" s="16" t="s">
        <v>119</v>
      </c>
      <c r="BE152" s="136">
        <f>IF(N152="základní",J152,0)</f>
        <v>0</v>
      </c>
      <c r="BF152" s="136">
        <f>IF(N152="snížená",J152,0)</f>
        <v>0</v>
      </c>
      <c r="BG152" s="136">
        <f>IF(N152="zákl. přenesená",J152,0)</f>
        <v>0</v>
      </c>
      <c r="BH152" s="136">
        <f>IF(N152="sníž. přenesená",J152,0)</f>
        <v>0</v>
      </c>
      <c r="BI152" s="136">
        <f>IF(N152="nulová",J152,0)</f>
        <v>0</v>
      </c>
      <c r="BJ152" s="16" t="s">
        <v>79</v>
      </c>
      <c r="BK152" s="136">
        <f>ROUND(I152*H152,2)</f>
        <v>0</v>
      </c>
      <c r="BL152" s="16" t="s">
        <v>130</v>
      </c>
      <c r="BM152" s="135" t="s">
        <v>660</v>
      </c>
    </row>
    <row r="153" spans="2:65" s="1" customFormat="1" ht="10.199999999999999">
      <c r="B153" s="31"/>
      <c r="D153" s="137" t="s">
        <v>127</v>
      </c>
      <c r="F153" s="138" t="s">
        <v>661</v>
      </c>
      <c r="I153" s="139"/>
      <c r="L153" s="31"/>
      <c r="M153" s="140"/>
      <c r="T153" s="52"/>
      <c r="AT153" s="16" t="s">
        <v>127</v>
      </c>
      <c r="AU153" s="16" t="s">
        <v>81</v>
      </c>
    </row>
    <row r="154" spans="2:65" s="1" customFormat="1" ht="10.199999999999999">
      <c r="B154" s="31"/>
      <c r="D154" s="144" t="s">
        <v>143</v>
      </c>
      <c r="F154" s="145" t="s">
        <v>662</v>
      </c>
      <c r="I154" s="139"/>
      <c r="L154" s="31"/>
      <c r="M154" s="140"/>
      <c r="T154" s="52"/>
      <c r="AT154" s="16" t="s">
        <v>143</v>
      </c>
      <c r="AU154" s="16" t="s">
        <v>81</v>
      </c>
    </row>
    <row r="155" spans="2:65" s="1" customFormat="1" ht="28.8">
      <c r="B155" s="31"/>
      <c r="D155" s="137" t="s">
        <v>128</v>
      </c>
      <c r="F155" s="141" t="s">
        <v>663</v>
      </c>
      <c r="I155" s="139"/>
      <c r="L155" s="31"/>
      <c r="M155" s="140"/>
      <c r="T155" s="52"/>
      <c r="AT155" s="16" t="s">
        <v>128</v>
      </c>
      <c r="AU155" s="16" t="s">
        <v>81</v>
      </c>
    </row>
    <row r="156" spans="2:65" s="1" customFormat="1" ht="16.5" customHeight="1">
      <c r="B156" s="31"/>
      <c r="C156" s="163" t="s">
        <v>346</v>
      </c>
      <c r="D156" s="163" t="s">
        <v>238</v>
      </c>
      <c r="E156" s="164" t="s">
        <v>664</v>
      </c>
      <c r="F156" s="165" t="s">
        <v>665</v>
      </c>
      <c r="G156" s="166" t="s">
        <v>176</v>
      </c>
      <c r="H156" s="167">
        <v>12</v>
      </c>
      <c r="I156" s="168"/>
      <c r="J156" s="169">
        <f>ROUND(I156*H156,2)</f>
        <v>0</v>
      </c>
      <c r="K156" s="165" t="s">
        <v>19</v>
      </c>
      <c r="L156" s="170"/>
      <c r="M156" s="171" t="s">
        <v>19</v>
      </c>
      <c r="N156" s="172" t="s">
        <v>42</v>
      </c>
      <c r="P156" s="133">
        <f>O156*H156</f>
        <v>0</v>
      </c>
      <c r="Q156" s="133">
        <v>4.1999999999999997E-3</v>
      </c>
      <c r="R156" s="133">
        <f>Q156*H156</f>
        <v>5.04E-2</v>
      </c>
      <c r="S156" s="133">
        <v>0</v>
      </c>
      <c r="T156" s="134">
        <f>S156*H156</f>
        <v>0</v>
      </c>
      <c r="AR156" s="135" t="s">
        <v>241</v>
      </c>
      <c r="AT156" s="135" t="s">
        <v>238</v>
      </c>
      <c r="AU156" s="135" t="s">
        <v>81</v>
      </c>
      <c r="AY156" s="16" t="s">
        <v>119</v>
      </c>
      <c r="BE156" s="136">
        <f>IF(N156="základní",J156,0)</f>
        <v>0</v>
      </c>
      <c r="BF156" s="136">
        <f>IF(N156="snížená",J156,0)</f>
        <v>0</v>
      </c>
      <c r="BG156" s="136">
        <f>IF(N156="zákl. přenesená",J156,0)</f>
        <v>0</v>
      </c>
      <c r="BH156" s="136">
        <f>IF(N156="sníž. přenesená",J156,0)</f>
        <v>0</v>
      </c>
      <c r="BI156" s="136">
        <f>IF(N156="nulová",J156,0)</f>
        <v>0</v>
      </c>
      <c r="BJ156" s="16" t="s">
        <v>79</v>
      </c>
      <c r="BK156" s="136">
        <f>ROUND(I156*H156,2)</f>
        <v>0</v>
      </c>
      <c r="BL156" s="16" t="s">
        <v>130</v>
      </c>
      <c r="BM156" s="135" t="s">
        <v>666</v>
      </c>
    </row>
    <row r="157" spans="2:65" s="1" customFormat="1" ht="10.199999999999999">
      <c r="B157" s="31"/>
      <c r="D157" s="137" t="s">
        <v>127</v>
      </c>
      <c r="F157" s="138" t="s">
        <v>665</v>
      </c>
      <c r="I157" s="139"/>
      <c r="L157" s="31"/>
      <c r="M157" s="140"/>
      <c r="T157" s="52"/>
      <c r="AT157" s="16" t="s">
        <v>127</v>
      </c>
      <c r="AU157" s="16" t="s">
        <v>81</v>
      </c>
    </row>
    <row r="158" spans="2:65" s="1" customFormat="1" ht="16.5" customHeight="1">
      <c r="B158" s="31"/>
      <c r="C158" s="124" t="s">
        <v>350</v>
      </c>
      <c r="D158" s="124" t="s">
        <v>121</v>
      </c>
      <c r="E158" s="125" t="s">
        <v>667</v>
      </c>
      <c r="F158" s="126" t="s">
        <v>668</v>
      </c>
      <c r="G158" s="127" t="s">
        <v>176</v>
      </c>
      <c r="H158" s="128">
        <v>2</v>
      </c>
      <c r="I158" s="129"/>
      <c r="J158" s="130">
        <f>ROUND(I158*H158,2)</f>
        <v>0</v>
      </c>
      <c r="K158" s="126" t="s">
        <v>140</v>
      </c>
      <c r="L158" s="31"/>
      <c r="M158" s="131" t="s">
        <v>19</v>
      </c>
      <c r="N158" s="132" t="s">
        <v>42</v>
      </c>
      <c r="P158" s="133">
        <f>O158*H158</f>
        <v>0</v>
      </c>
      <c r="Q158" s="133">
        <v>0</v>
      </c>
      <c r="R158" s="133">
        <f>Q158*H158</f>
        <v>0</v>
      </c>
      <c r="S158" s="133">
        <v>0</v>
      </c>
      <c r="T158" s="134">
        <f>S158*H158</f>
        <v>0</v>
      </c>
      <c r="AR158" s="135" t="s">
        <v>130</v>
      </c>
      <c r="AT158" s="135" t="s">
        <v>121</v>
      </c>
      <c r="AU158" s="135" t="s">
        <v>81</v>
      </c>
      <c r="AY158" s="16" t="s">
        <v>119</v>
      </c>
      <c r="BE158" s="136">
        <f>IF(N158="základní",J158,0)</f>
        <v>0</v>
      </c>
      <c r="BF158" s="136">
        <f>IF(N158="snížená",J158,0)</f>
        <v>0</v>
      </c>
      <c r="BG158" s="136">
        <f>IF(N158="zákl. přenesená",J158,0)</f>
        <v>0</v>
      </c>
      <c r="BH158" s="136">
        <f>IF(N158="sníž. přenesená",J158,0)</f>
        <v>0</v>
      </c>
      <c r="BI158" s="136">
        <f>IF(N158="nulová",J158,0)</f>
        <v>0</v>
      </c>
      <c r="BJ158" s="16" t="s">
        <v>79</v>
      </c>
      <c r="BK158" s="136">
        <f>ROUND(I158*H158,2)</f>
        <v>0</v>
      </c>
      <c r="BL158" s="16" t="s">
        <v>130</v>
      </c>
      <c r="BM158" s="135" t="s">
        <v>669</v>
      </c>
    </row>
    <row r="159" spans="2:65" s="1" customFormat="1" ht="10.199999999999999">
      <c r="B159" s="31"/>
      <c r="D159" s="137" t="s">
        <v>127</v>
      </c>
      <c r="F159" s="138" t="s">
        <v>670</v>
      </c>
      <c r="I159" s="139"/>
      <c r="L159" s="31"/>
      <c r="M159" s="140"/>
      <c r="T159" s="52"/>
      <c r="AT159" s="16" t="s">
        <v>127</v>
      </c>
      <c r="AU159" s="16" t="s">
        <v>81</v>
      </c>
    </row>
    <row r="160" spans="2:65" s="1" customFormat="1" ht="10.199999999999999">
      <c r="B160" s="31"/>
      <c r="D160" s="144" t="s">
        <v>143</v>
      </c>
      <c r="F160" s="145" t="s">
        <v>671</v>
      </c>
      <c r="I160" s="139"/>
      <c r="L160" s="31"/>
      <c r="M160" s="140"/>
      <c r="T160" s="52"/>
      <c r="AT160" s="16" t="s">
        <v>143</v>
      </c>
      <c r="AU160" s="16" t="s">
        <v>81</v>
      </c>
    </row>
    <row r="161" spans="2:65" s="1" customFormat="1" ht="19.2">
      <c r="B161" s="31"/>
      <c r="D161" s="137" t="s">
        <v>128</v>
      </c>
      <c r="F161" s="141" t="s">
        <v>672</v>
      </c>
      <c r="I161" s="139"/>
      <c r="L161" s="31"/>
      <c r="M161" s="140"/>
      <c r="T161" s="52"/>
      <c r="AT161" s="16" t="s">
        <v>128</v>
      </c>
      <c r="AU161" s="16" t="s">
        <v>81</v>
      </c>
    </row>
    <row r="162" spans="2:65" s="1" customFormat="1" ht="16.5" customHeight="1">
      <c r="B162" s="31"/>
      <c r="C162" s="163" t="s">
        <v>368</v>
      </c>
      <c r="D162" s="163" t="s">
        <v>238</v>
      </c>
      <c r="E162" s="164" t="s">
        <v>673</v>
      </c>
      <c r="F162" s="165" t="s">
        <v>674</v>
      </c>
      <c r="G162" s="166" t="s">
        <v>176</v>
      </c>
      <c r="H162" s="167">
        <v>2</v>
      </c>
      <c r="I162" s="168"/>
      <c r="J162" s="169">
        <f>ROUND(I162*H162,2)</f>
        <v>0</v>
      </c>
      <c r="K162" s="165" t="s">
        <v>19</v>
      </c>
      <c r="L162" s="170"/>
      <c r="M162" s="171" t="s">
        <v>19</v>
      </c>
      <c r="N162" s="172" t="s">
        <v>42</v>
      </c>
      <c r="P162" s="133">
        <f>O162*H162</f>
        <v>0</v>
      </c>
      <c r="Q162" s="133">
        <v>0</v>
      </c>
      <c r="R162" s="133">
        <f>Q162*H162</f>
        <v>0</v>
      </c>
      <c r="S162" s="133">
        <v>0</v>
      </c>
      <c r="T162" s="134">
        <f>S162*H162</f>
        <v>0</v>
      </c>
      <c r="AR162" s="135" t="s">
        <v>241</v>
      </c>
      <c r="AT162" s="135" t="s">
        <v>238</v>
      </c>
      <c r="AU162" s="135" t="s">
        <v>81</v>
      </c>
      <c r="AY162" s="16" t="s">
        <v>119</v>
      </c>
      <c r="BE162" s="136">
        <f>IF(N162="základní",J162,0)</f>
        <v>0</v>
      </c>
      <c r="BF162" s="136">
        <f>IF(N162="snížená",J162,0)</f>
        <v>0</v>
      </c>
      <c r="BG162" s="136">
        <f>IF(N162="zákl. přenesená",J162,0)</f>
        <v>0</v>
      </c>
      <c r="BH162" s="136">
        <f>IF(N162="sníž. přenesená",J162,0)</f>
        <v>0</v>
      </c>
      <c r="BI162" s="136">
        <f>IF(N162="nulová",J162,0)</f>
        <v>0</v>
      </c>
      <c r="BJ162" s="16" t="s">
        <v>79</v>
      </c>
      <c r="BK162" s="136">
        <f>ROUND(I162*H162,2)</f>
        <v>0</v>
      </c>
      <c r="BL162" s="16" t="s">
        <v>130</v>
      </c>
      <c r="BM162" s="135" t="s">
        <v>675</v>
      </c>
    </row>
    <row r="163" spans="2:65" s="1" customFormat="1" ht="10.199999999999999">
      <c r="B163" s="31"/>
      <c r="D163" s="137" t="s">
        <v>127</v>
      </c>
      <c r="F163" s="138" t="s">
        <v>674</v>
      </c>
      <c r="I163" s="139"/>
      <c r="L163" s="31"/>
      <c r="M163" s="140"/>
      <c r="T163" s="52"/>
      <c r="AT163" s="16" t="s">
        <v>127</v>
      </c>
      <c r="AU163" s="16" t="s">
        <v>81</v>
      </c>
    </row>
    <row r="164" spans="2:65" s="1" customFormat="1" ht="16.5" customHeight="1">
      <c r="B164" s="31"/>
      <c r="C164" s="124" t="s">
        <v>7</v>
      </c>
      <c r="D164" s="124" t="s">
        <v>121</v>
      </c>
      <c r="E164" s="125" t="s">
        <v>676</v>
      </c>
      <c r="F164" s="126" t="s">
        <v>677</v>
      </c>
      <c r="G164" s="127" t="s">
        <v>153</v>
      </c>
      <c r="H164" s="128">
        <v>0.05</v>
      </c>
      <c r="I164" s="129"/>
      <c r="J164" s="130">
        <f>ROUND(I164*H164,2)</f>
        <v>0</v>
      </c>
      <c r="K164" s="126" t="s">
        <v>140</v>
      </c>
      <c r="L164" s="31"/>
      <c r="M164" s="131" t="s">
        <v>19</v>
      </c>
      <c r="N164" s="132" t="s">
        <v>42</v>
      </c>
      <c r="P164" s="133">
        <f>O164*H164</f>
        <v>0</v>
      </c>
      <c r="Q164" s="133">
        <v>0</v>
      </c>
      <c r="R164" s="133">
        <f>Q164*H164</f>
        <v>0</v>
      </c>
      <c r="S164" s="133">
        <v>0</v>
      </c>
      <c r="T164" s="134">
        <f>S164*H164</f>
        <v>0</v>
      </c>
      <c r="AR164" s="135" t="s">
        <v>130</v>
      </c>
      <c r="AT164" s="135" t="s">
        <v>121</v>
      </c>
      <c r="AU164" s="135" t="s">
        <v>81</v>
      </c>
      <c r="AY164" s="16" t="s">
        <v>119</v>
      </c>
      <c r="BE164" s="136">
        <f>IF(N164="základní",J164,0)</f>
        <v>0</v>
      </c>
      <c r="BF164" s="136">
        <f>IF(N164="snížená",J164,0)</f>
        <v>0</v>
      </c>
      <c r="BG164" s="136">
        <f>IF(N164="zákl. přenesená",J164,0)</f>
        <v>0</v>
      </c>
      <c r="BH164" s="136">
        <f>IF(N164="sníž. přenesená",J164,0)</f>
        <v>0</v>
      </c>
      <c r="BI164" s="136">
        <f>IF(N164="nulová",J164,0)</f>
        <v>0</v>
      </c>
      <c r="BJ164" s="16" t="s">
        <v>79</v>
      </c>
      <c r="BK164" s="136">
        <f>ROUND(I164*H164,2)</f>
        <v>0</v>
      </c>
      <c r="BL164" s="16" t="s">
        <v>130</v>
      </c>
      <c r="BM164" s="135" t="s">
        <v>678</v>
      </c>
    </row>
    <row r="165" spans="2:65" s="1" customFormat="1" ht="19.2">
      <c r="B165" s="31"/>
      <c r="D165" s="137" t="s">
        <v>127</v>
      </c>
      <c r="F165" s="138" t="s">
        <v>679</v>
      </c>
      <c r="I165" s="139"/>
      <c r="L165" s="31"/>
      <c r="M165" s="140"/>
      <c r="T165" s="52"/>
      <c r="AT165" s="16" t="s">
        <v>127</v>
      </c>
      <c r="AU165" s="16" t="s">
        <v>81</v>
      </c>
    </row>
    <row r="166" spans="2:65" s="1" customFormat="1" ht="10.199999999999999">
      <c r="B166" s="31"/>
      <c r="D166" s="144" t="s">
        <v>143</v>
      </c>
      <c r="F166" s="145" t="s">
        <v>680</v>
      </c>
      <c r="I166" s="139"/>
      <c r="L166" s="31"/>
      <c r="M166" s="140"/>
      <c r="T166" s="52"/>
      <c r="AT166" s="16" t="s">
        <v>143</v>
      </c>
      <c r="AU166" s="16" t="s">
        <v>81</v>
      </c>
    </row>
    <row r="167" spans="2:65" s="1" customFormat="1" ht="16.5" customHeight="1">
      <c r="B167" s="31"/>
      <c r="C167" s="124" t="s">
        <v>381</v>
      </c>
      <c r="D167" s="124" t="s">
        <v>121</v>
      </c>
      <c r="E167" s="125" t="s">
        <v>428</v>
      </c>
      <c r="F167" s="126" t="s">
        <v>429</v>
      </c>
      <c r="G167" s="127" t="s">
        <v>153</v>
      </c>
      <c r="H167" s="128">
        <v>0.05</v>
      </c>
      <c r="I167" s="129"/>
      <c r="J167" s="130">
        <f>ROUND(I167*H167,2)</f>
        <v>0</v>
      </c>
      <c r="K167" s="126" t="s">
        <v>140</v>
      </c>
      <c r="L167" s="31"/>
      <c r="M167" s="131" t="s">
        <v>19</v>
      </c>
      <c r="N167" s="132" t="s">
        <v>42</v>
      </c>
      <c r="P167" s="133">
        <f>O167*H167</f>
        <v>0</v>
      </c>
      <c r="Q167" s="133">
        <v>0</v>
      </c>
      <c r="R167" s="133">
        <f>Q167*H167</f>
        <v>0</v>
      </c>
      <c r="S167" s="133">
        <v>0</v>
      </c>
      <c r="T167" s="134">
        <f>S167*H167</f>
        <v>0</v>
      </c>
      <c r="AR167" s="135" t="s">
        <v>130</v>
      </c>
      <c r="AT167" s="135" t="s">
        <v>121</v>
      </c>
      <c r="AU167" s="135" t="s">
        <v>81</v>
      </c>
      <c r="AY167" s="16" t="s">
        <v>119</v>
      </c>
      <c r="BE167" s="136">
        <f>IF(N167="základní",J167,0)</f>
        <v>0</v>
      </c>
      <c r="BF167" s="136">
        <f>IF(N167="snížená",J167,0)</f>
        <v>0</v>
      </c>
      <c r="BG167" s="136">
        <f>IF(N167="zákl. přenesená",J167,0)</f>
        <v>0</v>
      </c>
      <c r="BH167" s="136">
        <f>IF(N167="sníž. přenesená",J167,0)</f>
        <v>0</v>
      </c>
      <c r="BI167" s="136">
        <f>IF(N167="nulová",J167,0)</f>
        <v>0</v>
      </c>
      <c r="BJ167" s="16" t="s">
        <v>79</v>
      </c>
      <c r="BK167" s="136">
        <f>ROUND(I167*H167,2)</f>
        <v>0</v>
      </c>
      <c r="BL167" s="16" t="s">
        <v>130</v>
      </c>
      <c r="BM167" s="135" t="s">
        <v>681</v>
      </c>
    </row>
    <row r="168" spans="2:65" s="1" customFormat="1" ht="19.2">
      <c r="B168" s="31"/>
      <c r="D168" s="137" t="s">
        <v>127</v>
      </c>
      <c r="F168" s="138" t="s">
        <v>431</v>
      </c>
      <c r="I168" s="139"/>
      <c r="L168" s="31"/>
      <c r="M168" s="140"/>
      <c r="T168" s="52"/>
      <c r="AT168" s="16" t="s">
        <v>127</v>
      </c>
      <c r="AU168" s="16" t="s">
        <v>81</v>
      </c>
    </row>
    <row r="169" spans="2:65" s="1" customFormat="1" ht="10.199999999999999">
      <c r="B169" s="31"/>
      <c r="D169" s="144" t="s">
        <v>143</v>
      </c>
      <c r="F169" s="145" t="s">
        <v>432</v>
      </c>
      <c r="I169" s="139"/>
      <c r="L169" s="31"/>
      <c r="M169" s="140"/>
      <c r="T169" s="52"/>
      <c r="AT169" s="16" t="s">
        <v>143</v>
      </c>
      <c r="AU169" s="16" t="s">
        <v>81</v>
      </c>
    </row>
    <row r="170" spans="2:65" s="1" customFormat="1" ht="16.5" customHeight="1">
      <c r="B170" s="31"/>
      <c r="C170" s="124" t="s">
        <v>385</v>
      </c>
      <c r="D170" s="124" t="s">
        <v>121</v>
      </c>
      <c r="E170" s="125" t="s">
        <v>439</v>
      </c>
      <c r="F170" s="126" t="s">
        <v>440</v>
      </c>
      <c r="G170" s="127" t="s">
        <v>153</v>
      </c>
      <c r="H170" s="128">
        <v>0.05</v>
      </c>
      <c r="I170" s="129"/>
      <c r="J170" s="130">
        <f>ROUND(I170*H170,2)</f>
        <v>0</v>
      </c>
      <c r="K170" s="126" t="s">
        <v>140</v>
      </c>
      <c r="L170" s="31"/>
      <c r="M170" s="131" t="s">
        <v>19</v>
      </c>
      <c r="N170" s="132" t="s">
        <v>42</v>
      </c>
      <c r="P170" s="133">
        <f>O170*H170</f>
        <v>0</v>
      </c>
      <c r="Q170" s="133">
        <v>0</v>
      </c>
      <c r="R170" s="133">
        <f>Q170*H170</f>
        <v>0</v>
      </c>
      <c r="S170" s="133">
        <v>0</v>
      </c>
      <c r="T170" s="134">
        <f>S170*H170</f>
        <v>0</v>
      </c>
      <c r="AR170" s="135" t="s">
        <v>130</v>
      </c>
      <c r="AT170" s="135" t="s">
        <v>121</v>
      </c>
      <c r="AU170" s="135" t="s">
        <v>81</v>
      </c>
      <c r="AY170" s="16" t="s">
        <v>119</v>
      </c>
      <c r="BE170" s="136">
        <f>IF(N170="základní",J170,0)</f>
        <v>0</v>
      </c>
      <c r="BF170" s="136">
        <f>IF(N170="snížená",J170,0)</f>
        <v>0</v>
      </c>
      <c r="BG170" s="136">
        <f>IF(N170="zákl. přenesená",J170,0)</f>
        <v>0</v>
      </c>
      <c r="BH170" s="136">
        <f>IF(N170="sníž. přenesená",J170,0)</f>
        <v>0</v>
      </c>
      <c r="BI170" s="136">
        <f>IF(N170="nulová",J170,0)</f>
        <v>0</v>
      </c>
      <c r="BJ170" s="16" t="s">
        <v>79</v>
      </c>
      <c r="BK170" s="136">
        <f>ROUND(I170*H170,2)</f>
        <v>0</v>
      </c>
      <c r="BL170" s="16" t="s">
        <v>130</v>
      </c>
      <c r="BM170" s="135" t="s">
        <v>682</v>
      </c>
    </row>
    <row r="171" spans="2:65" s="1" customFormat="1" ht="19.2">
      <c r="B171" s="31"/>
      <c r="D171" s="137" t="s">
        <v>127</v>
      </c>
      <c r="F171" s="138" t="s">
        <v>442</v>
      </c>
      <c r="I171" s="139"/>
      <c r="L171" s="31"/>
      <c r="M171" s="140"/>
      <c r="T171" s="52"/>
      <c r="AT171" s="16" t="s">
        <v>127</v>
      </c>
      <c r="AU171" s="16" t="s">
        <v>81</v>
      </c>
    </row>
    <row r="172" spans="2:65" s="1" customFormat="1" ht="10.199999999999999">
      <c r="B172" s="31"/>
      <c r="D172" s="144" t="s">
        <v>143</v>
      </c>
      <c r="F172" s="145" t="s">
        <v>443</v>
      </c>
      <c r="I172" s="139"/>
      <c r="L172" s="31"/>
      <c r="M172" s="140"/>
      <c r="T172" s="52"/>
      <c r="AT172" s="16" t="s">
        <v>143</v>
      </c>
      <c r="AU172" s="16" t="s">
        <v>81</v>
      </c>
    </row>
    <row r="173" spans="2:65" s="1" customFormat="1" ht="16.5" customHeight="1">
      <c r="B173" s="31"/>
      <c r="C173" s="124" t="s">
        <v>393</v>
      </c>
      <c r="D173" s="124" t="s">
        <v>121</v>
      </c>
      <c r="E173" s="125" t="s">
        <v>683</v>
      </c>
      <c r="F173" s="126" t="s">
        <v>684</v>
      </c>
      <c r="G173" s="127" t="s">
        <v>176</v>
      </c>
      <c r="H173" s="128">
        <v>4</v>
      </c>
      <c r="I173" s="129"/>
      <c r="J173" s="130">
        <f>ROUND(I173*H173,2)</f>
        <v>0</v>
      </c>
      <c r="K173" s="126" t="s">
        <v>140</v>
      </c>
      <c r="L173" s="31"/>
      <c r="M173" s="131" t="s">
        <v>19</v>
      </c>
      <c r="N173" s="132" t="s">
        <v>42</v>
      </c>
      <c r="P173" s="133">
        <f>O173*H173</f>
        <v>0</v>
      </c>
      <c r="Q173" s="133">
        <v>0</v>
      </c>
      <c r="R173" s="133">
        <f>Q173*H173</f>
        <v>0</v>
      </c>
      <c r="S173" s="133">
        <v>0</v>
      </c>
      <c r="T173" s="134">
        <f>S173*H173</f>
        <v>0</v>
      </c>
      <c r="AR173" s="135" t="s">
        <v>130</v>
      </c>
      <c r="AT173" s="135" t="s">
        <v>121</v>
      </c>
      <c r="AU173" s="135" t="s">
        <v>81</v>
      </c>
      <c r="AY173" s="16" t="s">
        <v>119</v>
      </c>
      <c r="BE173" s="136">
        <f>IF(N173="základní",J173,0)</f>
        <v>0</v>
      </c>
      <c r="BF173" s="136">
        <f>IF(N173="snížená",J173,0)</f>
        <v>0</v>
      </c>
      <c r="BG173" s="136">
        <f>IF(N173="zákl. přenesená",J173,0)</f>
        <v>0</v>
      </c>
      <c r="BH173" s="136">
        <f>IF(N173="sníž. přenesená",J173,0)</f>
        <v>0</v>
      </c>
      <c r="BI173" s="136">
        <f>IF(N173="nulová",J173,0)</f>
        <v>0</v>
      </c>
      <c r="BJ173" s="16" t="s">
        <v>79</v>
      </c>
      <c r="BK173" s="136">
        <f>ROUND(I173*H173,2)</f>
        <v>0</v>
      </c>
      <c r="BL173" s="16" t="s">
        <v>130</v>
      </c>
      <c r="BM173" s="135" t="s">
        <v>685</v>
      </c>
    </row>
    <row r="174" spans="2:65" s="1" customFormat="1" ht="10.199999999999999">
      <c r="B174" s="31"/>
      <c r="D174" s="137" t="s">
        <v>127</v>
      </c>
      <c r="F174" s="138" t="s">
        <v>686</v>
      </c>
      <c r="I174" s="139"/>
      <c r="L174" s="31"/>
      <c r="M174" s="140"/>
      <c r="T174" s="52"/>
      <c r="AT174" s="16" t="s">
        <v>127</v>
      </c>
      <c r="AU174" s="16" t="s">
        <v>81</v>
      </c>
    </row>
    <row r="175" spans="2:65" s="1" customFormat="1" ht="10.199999999999999">
      <c r="B175" s="31"/>
      <c r="D175" s="144" t="s">
        <v>143</v>
      </c>
      <c r="F175" s="145" t="s">
        <v>687</v>
      </c>
      <c r="I175" s="139"/>
      <c r="L175" s="31"/>
      <c r="M175" s="140"/>
      <c r="T175" s="52"/>
      <c r="AT175" s="16" t="s">
        <v>143</v>
      </c>
      <c r="AU175" s="16" t="s">
        <v>81</v>
      </c>
    </row>
    <row r="176" spans="2:65" s="1" customFormat="1" ht="21.75" customHeight="1">
      <c r="B176" s="31"/>
      <c r="C176" s="124" t="s">
        <v>397</v>
      </c>
      <c r="D176" s="124" t="s">
        <v>121</v>
      </c>
      <c r="E176" s="125" t="s">
        <v>688</v>
      </c>
      <c r="F176" s="126" t="s">
        <v>689</v>
      </c>
      <c r="G176" s="127" t="s">
        <v>506</v>
      </c>
      <c r="H176" s="128">
        <v>5</v>
      </c>
      <c r="I176" s="129"/>
      <c r="J176" s="130">
        <f>ROUND(I176*H176,2)</f>
        <v>0</v>
      </c>
      <c r="K176" s="126" t="s">
        <v>19</v>
      </c>
      <c r="L176" s="31"/>
      <c r="M176" s="131" t="s">
        <v>19</v>
      </c>
      <c r="N176" s="132" t="s">
        <v>42</v>
      </c>
      <c r="P176" s="133">
        <f>O176*H176</f>
        <v>0</v>
      </c>
      <c r="Q176" s="133">
        <v>0</v>
      </c>
      <c r="R176" s="133">
        <f>Q176*H176</f>
        <v>0</v>
      </c>
      <c r="S176" s="133">
        <v>0</v>
      </c>
      <c r="T176" s="134">
        <f>S176*H176</f>
        <v>0</v>
      </c>
      <c r="AR176" s="135" t="s">
        <v>130</v>
      </c>
      <c r="AT176" s="135" t="s">
        <v>121</v>
      </c>
      <c r="AU176" s="135" t="s">
        <v>81</v>
      </c>
      <c r="AY176" s="16" t="s">
        <v>119</v>
      </c>
      <c r="BE176" s="136">
        <f>IF(N176="základní",J176,0)</f>
        <v>0</v>
      </c>
      <c r="BF176" s="136">
        <f>IF(N176="snížená",J176,0)</f>
        <v>0</v>
      </c>
      <c r="BG176" s="136">
        <f>IF(N176="zákl. přenesená",J176,0)</f>
        <v>0</v>
      </c>
      <c r="BH176" s="136">
        <f>IF(N176="sníž. přenesená",J176,0)</f>
        <v>0</v>
      </c>
      <c r="BI176" s="136">
        <f>IF(N176="nulová",J176,0)</f>
        <v>0</v>
      </c>
      <c r="BJ176" s="16" t="s">
        <v>79</v>
      </c>
      <c r="BK176" s="136">
        <f>ROUND(I176*H176,2)</f>
        <v>0</v>
      </c>
      <c r="BL176" s="16" t="s">
        <v>130</v>
      </c>
      <c r="BM176" s="135" t="s">
        <v>690</v>
      </c>
    </row>
    <row r="177" spans="2:65" s="1" customFormat="1" ht="10.199999999999999">
      <c r="B177" s="31"/>
      <c r="D177" s="137" t="s">
        <v>127</v>
      </c>
      <c r="F177" s="138" t="s">
        <v>689</v>
      </c>
      <c r="I177" s="139"/>
      <c r="L177" s="31"/>
      <c r="M177" s="140"/>
      <c r="T177" s="52"/>
      <c r="AT177" s="16" t="s">
        <v>127</v>
      </c>
      <c r="AU177" s="16" t="s">
        <v>81</v>
      </c>
    </row>
    <row r="178" spans="2:65" s="1" customFormat="1" ht="19.2">
      <c r="B178" s="31"/>
      <c r="D178" s="137" t="s">
        <v>128</v>
      </c>
      <c r="F178" s="141" t="s">
        <v>691</v>
      </c>
      <c r="I178" s="139"/>
      <c r="L178" s="31"/>
      <c r="M178" s="140"/>
      <c r="T178" s="52"/>
      <c r="AT178" s="16" t="s">
        <v>128</v>
      </c>
      <c r="AU178" s="16" t="s">
        <v>81</v>
      </c>
    </row>
    <row r="179" spans="2:65" s="11" customFormat="1" ht="22.8" customHeight="1">
      <c r="B179" s="114"/>
      <c r="D179" s="115" t="s">
        <v>70</v>
      </c>
      <c r="E179" s="142" t="s">
        <v>692</v>
      </c>
      <c r="F179" s="142" t="s">
        <v>693</v>
      </c>
      <c r="I179" s="117"/>
      <c r="J179" s="143">
        <f>BK179</f>
        <v>0</v>
      </c>
      <c r="L179" s="114"/>
      <c r="M179" s="119"/>
      <c r="P179" s="120">
        <f>SUM(P180:P189)</f>
        <v>0</v>
      </c>
      <c r="R179" s="120">
        <f>SUM(R180:R189)</f>
        <v>7.3419999999999999E-2</v>
      </c>
      <c r="T179" s="121">
        <f>SUM(T180:T189)</f>
        <v>0</v>
      </c>
      <c r="AR179" s="115" t="s">
        <v>81</v>
      </c>
      <c r="AT179" s="122" t="s">
        <v>70</v>
      </c>
      <c r="AU179" s="122" t="s">
        <v>79</v>
      </c>
      <c r="AY179" s="115" t="s">
        <v>119</v>
      </c>
      <c r="BK179" s="123">
        <f>SUM(BK180:BK189)</f>
        <v>0</v>
      </c>
    </row>
    <row r="180" spans="2:65" s="1" customFormat="1" ht="16.5" customHeight="1">
      <c r="B180" s="31"/>
      <c r="C180" s="124" t="s">
        <v>404</v>
      </c>
      <c r="D180" s="124" t="s">
        <v>121</v>
      </c>
      <c r="E180" s="125" t="s">
        <v>694</v>
      </c>
      <c r="F180" s="126" t="s">
        <v>695</v>
      </c>
      <c r="G180" s="127" t="s">
        <v>256</v>
      </c>
      <c r="H180" s="128">
        <v>28</v>
      </c>
      <c r="I180" s="129"/>
      <c r="J180" s="130">
        <f>ROUND(I180*H180,2)</f>
        <v>0</v>
      </c>
      <c r="K180" s="126" t="s">
        <v>140</v>
      </c>
      <c r="L180" s="31"/>
      <c r="M180" s="131" t="s">
        <v>19</v>
      </c>
      <c r="N180" s="132" t="s">
        <v>42</v>
      </c>
      <c r="P180" s="133">
        <f>O180*H180</f>
        <v>0</v>
      </c>
      <c r="Q180" s="133">
        <v>2.5999999999999999E-3</v>
      </c>
      <c r="R180" s="133">
        <f>Q180*H180</f>
        <v>7.2800000000000004E-2</v>
      </c>
      <c r="S180" s="133">
        <v>0</v>
      </c>
      <c r="T180" s="134">
        <f>S180*H180</f>
        <v>0</v>
      </c>
      <c r="AR180" s="135" t="s">
        <v>130</v>
      </c>
      <c r="AT180" s="135" t="s">
        <v>121</v>
      </c>
      <c r="AU180" s="135" t="s">
        <v>81</v>
      </c>
      <c r="AY180" s="16" t="s">
        <v>119</v>
      </c>
      <c r="BE180" s="136">
        <f>IF(N180="základní",J180,0)</f>
        <v>0</v>
      </c>
      <c r="BF180" s="136">
        <f>IF(N180="snížená",J180,0)</f>
        <v>0</v>
      </c>
      <c r="BG180" s="136">
        <f>IF(N180="zákl. přenesená",J180,0)</f>
        <v>0</v>
      </c>
      <c r="BH180" s="136">
        <f>IF(N180="sníž. přenesená",J180,0)</f>
        <v>0</v>
      </c>
      <c r="BI180" s="136">
        <f>IF(N180="nulová",J180,0)</f>
        <v>0</v>
      </c>
      <c r="BJ180" s="16" t="s">
        <v>79</v>
      </c>
      <c r="BK180" s="136">
        <f>ROUND(I180*H180,2)</f>
        <v>0</v>
      </c>
      <c r="BL180" s="16" t="s">
        <v>130</v>
      </c>
      <c r="BM180" s="135" t="s">
        <v>696</v>
      </c>
    </row>
    <row r="181" spans="2:65" s="1" customFormat="1" ht="10.199999999999999">
      <c r="B181" s="31"/>
      <c r="D181" s="137" t="s">
        <v>127</v>
      </c>
      <c r="F181" s="138" t="s">
        <v>697</v>
      </c>
      <c r="I181" s="139"/>
      <c r="L181" s="31"/>
      <c r="M181" s="140"/>
      <c r="T181" s="52"/>
      <c r="AT181" s="16" t="s">
        <v>127</v>
      </c>
      <c r="AU181" s="16" t="s">
        <v>81</v>
      </c>
    </row>
    <row r="182" spans="2:65" s="1" customFormat="1" ht="10.199999999999999">
      <c r="B182" s="31"/>
      <c r="D182" s="144" t="s">
        <v>143</v>
      </c>
      <c r="F182" s="145" t="s">
        <v>698</v>
      </c>
      <c r="I182" s="139"/>
      <c r="L182" s="31"/>
      <c r="M182" s="140"/>
      <c r="T182" s="52"/>
      <c r="AT182" s="16" t="s">
        <v>143</v>
      </c>
      <c r="AU182" s="16" t="s">
        <v>81</v>
      </c>
    </row>
    <row r="183" spans="2:65" s="1" customFormat="1" ht="19.2">
      <c r="B183" s="31"/>
      <c r="D183" s="137" t="s">
        <v>128</v>
      </c>
      <c r="F183" s="141" t="s">
        <v>699</v>
      </c>
      <c r="I183" s="139"/>
      <c r="L183" s="31"/>
      <c r="M183" s="140"/>
      <c r="T183" s="52"/>
      <c r="AT183" s="16" t="s">
        <v>128</v>
      </c>
      <c r="AU183" s="16" t="s">
        <v>81</v>
      </c>
    </row>
    <row r="184" spans="2:65" s="1" customFormat="1" ht="16.5" customHeight="1">
      <c r="B184" s="31"/>
      <c r="C184" s="124" t="s">
        <v>409</v>
      </c>
      <c r="D184" s="124" t="s">
        <v>121</v>
      </c>
      <c r="E184" s="125" t="s">
        <v>700</v>
      </c>
      <c r="F184" s="126" t="s">
        <v>701</v>
      </c>
      <c r="G184" s="127" t="s">
        <v>153</v>
      </c>
      <c r="H184" s="128">
        <v>7.2999999999999995E-2</v>
      </c>
      <c r="I184" s="129"/>
      <c r="J184" s="130">
        <f>ROUND(I184*H184,2)</f>
        <v>0</v>
      </c>
      <c r="K184" s="126" t="s">
        <v>140</v>
      </c>
      <c r="L184" s="31"/>
      <c r="M184" s="131" t="s">
        <v>19</v>
      </c>
      <c r="N184" s="132" t="s">
        <v>42</v>
      </c>
      <c r="P184" s="133">
        <f>O184*H184</f>
        <v>0</v>
      </c>
      <c r="Q184" s="133">
        <v>0</v>
      </c>
      <c r="R184" s="133">
        <f>Q184*H184</f>
        <v>0</v>
      </c>
      <c r="S184" s="133">
        <v>0</v>
      </c>
      <c r="T184" s="134">
        <f>S184*H184</f>
        <v>0</v>
      </c>
      <c r="AR184" s="135" t="s">
        <v>130</v>
      </c>
      <c r="AT184" s="135" t="s">
        <v>121</v>
      </c>
      <c r="AU184" s="135" t="s">
        <v>81</v>
      </c>
      <c r="AY184" s="16" t="s">
        <v>119</v>
      </c>
      <c r="BE184" s="136">
        <f>IF(N184="základní",J184,0)</f>
        <v>0</v>
      </c>
      <c r="BF184" s="136">
        <f>IF(N184="snížená",J184,0)</f>
        <v>0</v>
      </c>
      <c r="BG184" s="136">
        <f>IF(N184="zákl. přenesená",J184,0)</f>
        <v>0</v>
      </c>
      <c r="BH184" s="136">
        <f>IF(N184="sníž. přenesená",J184,0)</f>
        <v>0</v>
      </c>
      <c r="BI184" s="136">
        <f>IF(N184="nulová",J184,0)</f>
        <v>0</v>
      </c>
      <c r="BJ184" s="16" t="s">
        <v>79</v>
      </c>
      <c r="BK184" s="136">
        <f>ROUND(I184*H184,2)</f>
        <v>0</v>
      </c>
      <c r="BL184" s="16" t="s">
        <v>130</v>
      </c>
      <c r="BM184" s="135" t="s">
        <v>702</v>
      </c>
    </row>
    <row r="185" spans="2:65" s="1" customFormat="1" ht="19.2">
      <c r="B185" s="31"/>
      <c r="D185" s="137" t="s">
        <v>127</v>
      </c>
      <c r="F185" s="138" t="s">
        <v>703</v>
      </c>
      <c r="I185" s="139"/>
      <c r="L185" s="31"/>
      <c r="M185" s="140"/>
      <c r="T185" s="52"/>
      <c r="AT185" s="16" t="s">
        <v>127</v>
      </c>
      <c r="AU185" s="16" t="s">
        <v>81</v>
      </c>
    </row>
    <row r="186" spans="2:65" s="1" customFormat="1" ht="10.199999999999999">
      <c r="B186" s="31"/>
      <c r="D186" s="144" t="s">
        <v>143</v>
      </c>
      <c r="F186" s="145" t="s">
        <v>704</v>
      </c>
      <c r="I186" s="139"/>
      <c r="L186" s="31"/>
      <c r="M186" s="140"/>
      <c r="T186" s="52"/>
      <c r="AT186" s="16" t="s">
        <v>143</v>
      </c>
      <c r="AU186" s="16" t="s">
        <v>81</v>
      </c>
    </row>
    <row r="187" spans="2:65" s="1" customFormat="1" ht="16.5" customHeight="1">
      <c r="B187" s="31"/>
      <c r="C187" s="124" t="s">
        <v>415</v>
      </c>
      <c r="D187" s="124" t="s">
        <v>121</v>
      </c>
      <c r="E187" s="125" t="s">
        <v>705</v>
      </c>
      <c r="F187" s="126" t="s">
        <v>706</v>
      </c>
      <c r="G187" s="127" t="s">
        <v>124</v>
      </c>
      <c r="H187" s="128">
        <v>2</v>
      </c>
      <c r="I187" s="129"/>
      <c r="J187" s="130">
        <f>ROUND(I187*H187,2)</f>
        <v>0</v>
      </c>
      <c r="K187" s="126" t="s">
        <v>19</v>
      </c>
      <c r="L187" s="31"/>
      <c r="M187" s="131" t="s">
        <v>19</v>
      </c>
      <c r="N187" s="132" t="s">
        <v>42</v>
      </c>
      <c r="P187" s="133">
        <f>O187*H187</f>
        <v>0</v>
      </c>
      <c r="Q187" s="133">
        <v>3.1E-4</v>
      </c>
      <c r="R187" s="133">
        <f>Q187*H187</f>
        <v>6.2E-4</v>
      </c>
      <c r="S187" s="133">
        <v>0</v>
      </c>
      <c r="T187" s="134">
        <f>S187*H187</f>
        <v>0</v>
      </c>
      <c r="AR187" s="135" t="s">
        <v>130</v>
      </c>
      <c r="AT187" s="135" t="s">
        <v>121</v>
      </c>
      <c r="AU187" s="135" t="s">
        <v>81</v>
      </c>
      <c r="AY187" s="16" t="s">
        <v>119</v>
      </c>
      <c r="BE187" s="136">
        <f>IF(N187="základní",J187,0)</f>
        <v>0</v>
      </c>
      <c r="BF187" s="136">
        <f>IF(N187="snížená",J187,0)</f>
        <v>0</v>
      </c>
      <c r="BG187" s="136">
        <f>IF(N187="zákl. přenesená",J187,0)</f>
        <v>0</v>
      </c>
      <c r="BH187" s="136">
        <f>IF(N187="sníž. přenesená",J187,0)</f>
        <v>0</v>
      </c>
      <c r="BI187" s="136">
        <f>IF(N187="nulová",J187,0)</f>
        <v>0</v>
      </c>
      <c r="BJ187" s="16" t="s">
        <v>79</v>
      </c>
      <c r="BK187" s="136">
        <f>ROUND(I187*H187,2)</f>
        <v>0</v>
      </c>
      <c r="BL187" s="16" t="s">
        <v>130</v>
      </c>
      <c r="BM187" s="135" t="s">
        <v>707</v>
      </c>
    </row>
    <row r="188" spans="2:65" s="1" customFormat="1" ht="10.199999999999999">
      <c r="B188" s="31"/>
      <c r="D188" s="137" t="s">
        <v>127</v>
      </c>
      <c r="F188" s="138" t="s">
        <v>708</v>
      </c>
      <c r="I188" s="139"/>
      <c r="L188" s="31"/>
      <c r="M188" s="140"/>
      <c r="T188" s="52"/>
      <c r="AT188" s="16" t="s">
        <v>127</v>
      </c>
      <c r="AU188" s="16" t="s">
        <v>81</v>
      </c>
    </row>
    <row r="189" spans="2:65" s="1" customFormat="1" ht="19.2">
      <c r="B189" s="31"/>
      <c r="D189" s="137" t="s">
        <v>128</v>
      </c>
      <c r="F189" s="141" t="s">
        <v>709</v>
      </c>
      <c r="I189" s="139"/>
      <c r="L189" s="31"/>
      <c r="M189" s="140"/>
      <c r="T189" s="52"/>
      <c r="AT189" s="16" t="s">
        <v>128</v>
      </c>
      <c r="AU189" s="16" t="s">
        <v>81</v>
      </c>
    </row>
    <row r="190" spans="2:65" s="11" customFormat="1" ht="25.95" customHeight="1">
      <c r="B190" s="114"/>
      <c r="D190" s="115" t="s">
        <v>70</v>
      </c>
      <c r="E190" s="116" t="s">
        <v>238</v>
      </c>
      <c r="F190" s="116" t="s">
        <v>710</v>
      </c>
      <c r="I190" s="117"/>
      <c r="J190" s="118">
        <f>BK190</f>
        <v>0</v>
      </c>
      <c r="L190" s="114"/>
      <c r="M190" s="119"/>
      <c r="P190" s="120">
        <f>P191</f>
        <v>0</v>
      </c>
      <c r="R190" s="120">
        <f>R191</f>
        <v>4.0000000000000002E-4</v>
      </c>
      <c r="T190" s="121">
        <f>T191</f>
        <v>0</v>
      </c>
      <c r="AR190" s="115" t="s">
        <v>237</v>
      </c>
      <c r="AT190" s="122" t="s">
        <v>70</v>
      </c>
      <c r="AU190" s="122" t="s">
        <v>71</v>
      </c>
      <c r="AY190" s="115" t="s">
        <v>119</v>
      </c>
      <c r="BK190" s="123">
        <f>BK191</f>
        <v>0</v>
      </c>
    </row>
    <row r="191" spans="2:65" s="11" customFormat="1" ht="22.8" customHeight="1">
      <c r="B191" s="114"/>
      <c r="D191" s="115" t="s">
        <v>70</v>
      </c>
      <c r="E191" s="142" t="s">
        <v>711</v>
      </c>
      <c r="F191" s="142" t="s">
        <v>712</v>
      </c>
      <c r="I191" s="117"/>
      <c r="J191" s="143">
        <f>BK191</f>
        <v>0</v>
      </c>
      <c r="L191" s="114"/>
      <c r="M191" s="119"/>
      <c r="P191" s="120">
        <f>SUM(P192:P202)</f>
        <v>0</v>
      </c>
      <c r="R191" s="120">
        <f>SUM(R192:R202)</f>
        <v>4.0000000000000002E-4</v>
      </c>
      <c r="T191" s="121">
        <f>SUM(T192:T202)</f>
        <v>0</v>
      </c>
      <c r="AR191" s="115" t="s">
        <v>237</v>
      </c>
      <c r="AT191" s="122" t="s">
        <v>70</v>
      </c>
      <c r="AU191" s="122" t="s">
        <v>79</v>
      </c>
      <c r="AY191" s="115" t="s">
        <v>119</v>
      </c>
      <c r="BK191" s="123">
        <f>SUM(BK192:BK202)</f>
        <v>0</v>
      </c>
    </row>
    <row r="192" spans="2:65" s="1" customFormat="1" ht="16.5" customHeight="1">
      <c r="B192" s="31"/>
      <c r="C192" s="124" t="s">
        <v>421</v>
      </c>
      <c r="D192" s="124" t="s">
        <v>121</v>
      </c>
      <c r="E192" s="125" t="s">
        <v>713</v>
      </c>
      <c r="F192" s="126" t="s">
        <v>714</v>
      </c>
      <c r="G192" s="127" t="s">
        <v>452</v>
      </c>
      <c r="H192" s="128">
        <v>2</v>
      </c>
      <c r="I192" s="129"/>
      <c r="J192" s="130">
        <f>ROUND(I192*H192,2)</f>
        <v>0</v>
      </c>
      <c r="K192" s="126" t="s">
        <v>19</v>
      </c>
      <c r="L192" s="31"/>
      <c r="M192" s="131" t="s">
        <v>19</v>
      </c>
      <c r="N192" s="132" t="s">
        <v>42</v>
      </c>
      <c r="P192" s="133">
        <f>O192*H192</f>
        <v>0</v>
      </c>
      <c r="Q192" s="133">
        <v>0</v>
      </c>
      <c r="R192" s="133">
        <f>Q192*H192</f>
        <v>0</v>
      </c>
      <c r="S192" s="133">
        <v>0</v>
      </c>
      <c r="T192" s="134">
        <f>S192*H192</f>
        <v>0</v>
      </c>
      <c r="AR192" s="135" t="s">
        <v>715</v>
      </c>
      <c r="AT192" s="135" t="s">
        <v>121</v>
      </c>
      <c r="AU192" s="135" t="s">
        <v>81</v>
      </c>
      <c r="AY192" s="16" t="s">
        <v>119</v>
      </c>
      <c r="BE192" s="136">
        <f>IF(N192="základní",J192,0)</f>
        <v>0</v>
      </c>
      <c r="BF192" s="136">
        <f>IF(N192="snížená",J192,0)</f>
        <v>0</v>
      </c>
      <c r="BG192" s="136">
        <f>IF(N192="zákl. přenesená",J192,0)</f>
        <v>0</v>
      </c>
      <c r="BH192" s="136">
        <f>IF(N192="sníž. přenesená",J192,0)</f>
        <v>0</v>
      </c>
      <c r="BI192" s="136">
        <f>IF(N192="nulová",J192,0)</f>
        <v>0</v>
      </c>
      <c r="BJ192" s="16" t="s">
        <v>79</v>
      </c>
      <c r="BK192" s="136">
        <f>ROUND(I192*H192,2)</f>
        <v>0</v>
      </c>
      <c r="BL192" s="16" t="s">
        <v>715</v>
      </c>
      <c r="BM192" s="135" t="s">
        <v>716</v>
      </c>
    </row>
    <row r="193" spans="2:65" s="1" customFormat="1" ht="10.199999999999999">
      <c r="B193" s="31"/>
      <c r="D193" s="137" t="s">
        <v>127</v>
      </c>
      <c r="F193" s="138" t="s">
        <v>714</v>
      </c>
      <c r="I193" s="139"/>
      <c r="L193" s="31"/>
      <c r="M193" s="140"/>
      <c r="T193" s="52"/>
      <c r="AT193" s="16" t="s">
        <v>127</v>
      </c>
      <c r="AU193" s="16" t="s">
        <v>81</v>
      </c>
    </row>
    <row r="194" spans="2:65" s="1" customFormat="1" ht="16.5" customHeight="1">
      <c r="B194" s="31"/>
      <c r="C194" s="124" t="s">
        <v>427</v>
      </c>
      <c r="D194" s="124" t="s">
        <v>121</v>
      </c>
      <c r="E194" s="125" t="s">
        <v>717</v>
      </c>
      <c r="F194" s="126" t="s">
        <v>718</v>
      </c>
      <c r="G194" s="127" t="s">
        <v>388</v>
      </c>
      <c r="H194" s="128">
        <v>1.4E-2</v>
      </c>
      <c r="I194" s="129"/>
      <c r="J194" s="130">
        <f>ROUND(I194*H194,2)</f>
        <v>0</v>
      </c>
      <c r="K194" s="126" t="s">
        <v>140</v>
      </c>
      <c r="L194" s="31"/>
      <c r="M194" s="131" t="s">
        <v>19</v>
      </c>
      <c r="N194" s="132" t="s">
        <v>42</v>
      </c>
      <c r="P194" s="133">
        <f>O194*H194</f>
        <v>0</v>
      </c>
      <c r="Q194" s="133">
        <v>0</v>
      </c>
      <c r="R194" s="133">
        <f>Q194*H194</f>
        <v>0</v>
      </c>
      <c r="S194" s="133">
        <v>0</v>
      </c>
      <c r="T194" s="134">
        <f>S194*H194</f>
        <v>0</v>
      </c>
      <c r="AR194" s="135" t="s">
        <v>715</v>
      </c>
      <c r="AT194" s="135" t="s">
        <v>121</v>
      </c>
      <c r="AU194" s="135" t="s">
        <v>81</v>
      </c>
      <c r="AY194" s="16" t="s">
        <v>119</v>
      </c>
      <c r="BE194" s="136">
        <f>IF(N194="základní",J194,0)</f>
        <v>0</v>
      </c>
      <c r="BF194" s="136">
        <f>IF(N194="snížená",J194,0)</f>
        <v>0</v>
      </c>
      <c r="BG194" s="136">
        <f>IF(N194="zákl. přenesená",J194,0)</f>
        <v>0</v>
      </c>
      <c r="BH194" s="136">
        <f>IF(N194="sníž. přenesená",J194,0)</f>
        <v>0</v>
      </c>
      <c r="BI194" s="136">
        <f>IF(N194="nulová",J194,0)</f>
        <v>0</v>
      </c>
      <c r="BJ194" s="16" t="s">
        <v>79</v>
      </c>
      <c r="BK194" s="136">
        <f>ROUND(I194*H194,2)</f>
        <v>0</v>
      </c>
      <c r="BL194" s="16" t="s">
        <v>715</v>
      </c>
      <c r="BM194" s="135" t="s">
        <v>719</v>
      </c>
    </row>
    <row r="195" spans="2:65" s="1" customFormat="1" ht="10.199999999999999">
      <c r="B195" s="31"/>
      <c r="D195" s="137" t="s">
        <v>127</v>
      </c>
      <c r="F195" s="138" t="s">
        <v>720</v>
      </c>
      <c r="I195" s="139"/>
      <c r="L195" s="31"/>
      <c r="M195" s="140"/>
      <c r="T195" s="52"/>
      <c r="AT195" s="16" t="s">
        <v>127</v>
      </c>
      <c r="AU195" s="16" t="s">
        <v>81</v>
      </c>
    </row>
    <row r="196" spans="2:65" s="1" customFormat="1" ht="10.199999999999999">
      <c r="B196" s="31"/>
      <c r="D196" s="144" t="s">
        <v>143</v>
      </c>
      <c r="F196" s="145" t="s">
        <v>721</v>
      </c>
      <c r="I196" s="139"/>
      <c r="L196" s="31"/>
      <c r="M196" s="140"/>
      <c r="T196" s="52"/>
      <c r="AT196" s="16" t="s">
        <v>143</v>
      </c>
      <c r="AU196" s="16" t="s">
        <v>81</v>
      </c>
    </row>
    <row r="197" spans="2:65" s="12" customFormat="1" ht="10.199999999999999">
      <c r="B197" s="146"/>
      <c r="D197" s="137" t="s">
        <v>146</v>
      </c>
      <c r="E197" s="147" t="s">
        <v>19</v>
      </c>
      <c r="F197" s="148" t="s">
        <v>722</v>
      </c>
      <c r="H197" s="149">
        <v>1.4E-2</v>
      </c>
      <c r="I197" s="150"/>
      <c r="L197" s="146"/>
      <c r="M197" s="151"/>
      <c r="T197" s="152"/>
      <c r="AT197" s="147" t="s">
        <v>146</v>
      </c>
      <c r="AU197" s="147" t="s">
        <v>81</v>
      </c>
      <c r="AV197" s="12" t="s">
        <v>81</v>
      </c>
      <c r="AW197" s="12" t="s">
        <v>32</v>
      </c>
      <c r="AX197" s="12" t="s">
        <v>79</v>
      </c>
      <c r="AY197" s="147" t="s">
        <v>119</v>
      </c>
    </row>
    <row r="198" spans="2:65" s="1" customFormat="1" ht="16.5" customHeight="1">
      <c r="B198" s="31"/>
      <c r="C198" s="163" t="s">
        <v>433</v>
      </c>
      <c r="D198" s="163" t="s">
        <v>238</v>
      </c>
      <c r="E198" s="164" t="s">
        <v>723</v>
      </c>
      <c r="F198" s="165" t="s">
        <v>724</v>
      </c>
      <c r="G198" s="166" t="s">
        <v>176</v>
      </c>
      <c r="H198" s="167">
        <v>2</v>
      </c>
      <c r="I198" s="168"/>
      <c r="J198" s="169">
        <f>ROUND(I198*H198,2)</f>
        <v>0</v>
      </c>
      <c r="K198" s="165" t="s">
        <v>140</v>
      </c>
      <c r="L198" s="170"/>
      <c r="M198" s="171" t="s">
        <v>19</v>
      </c>
      <c r="N198" s="172" t="s">
        <v>42</v>
      </c>
      <c r="P198" s="133">
        <f>O198*H198</f>
        <v>0</v>
      </c>
      <c r="Q198" s="133">
        <v>2.0000000000000001E-4</v>
      </c>
      <c r="R198" s="133">
        <f>Q198*H198</f>
        <v>4.0000000000000002E-4</v>
      </c>
      <c r="S198" s="133">
        <v>0</v>
      </c>
      <c r="T198" s="134">
        <f>S198*H198</f>
        <v>0</v>
      </c>
      <c r="AR198" s="135" t="s">
        <v>725</v>
      </c>
      <c r="AT198" s="135" t="s">
        <v>238</v>
      </c>
      <c r="AU198" s="135" t="s">
        <v>81</v>
      </c>
      <c r="AY198" s="16" t="s">
        <v>119</v>
      </c>
      <c r="BE198" s="136">
        <f>IF(N198="základní",J198,0)</f>
        <v>0</v>
      </c>
      <c r="BF198" s="136">
        <f>IF(N198="snížená",J198,0)</f>
        <v>0</v>
      </c>
      <c r="BG198" s="136">
        <f>IF(N198="zákl. přenesená",J198,0)</f>
        <v>0</v>
      </c>
      <c r="BH198" s="136">
        <f>IF(N198="sníž. přenesená",J198,0)</f>
        <v>0</v>
      </c>
      <c r="BI198" s="136">
        <f>IF(N198="nulová",J198,0)</f>
        <v>0</v>
      </c>
      <c r="BJ198" s="16" t="s">
        <v>79</v>
      </c>
      <c r="BK198" s="136">
        <f>ROUND(I198*H198,2)</f>
        <v>0</v>
      </c>
      <c r="BL198" s="16" t="s">
        <v>725</v>
      </c>
      <c r="BM198" s="135" t="s">
        <v>726</v>
      </c>
    </row>
    <row r="199" spans="2:65" s="1" customFormat="1" ht="10.199999999999999">
      <c r="B199" s="31"/>
      <c r="D199" s="137" t="s">
        <v>127</v>
      </c>
      <c r="F199" s="138" t="s">
        <v>724</v>
      </c>
      <c r="I199" s="139"/>
      <c r="L199" s="31"/>
      <c r="M199" s="140"/>
      <c r="T199" s="52"/>
      <c r="AT199" s="16" t="s">
        <v>127</v>
      </c>
      <c r="AU199" s="16" t="s">
        <v>81</v>
      </c>
    </row>
    <row r="200" spans="2:65" s="1" customFormat="1" ht="48">
      <c r="B200" s="31"/>
      <c r="D200" s="137" t="s">
        <v>128</v>
      </c>
      <c r="F200" s="141" t="s">
        <v>727</v>
      </c>
      <c r="I200" s="139"/>
      <c r="L200" s="31"/>
      <c r="M200" s="140"/>
      <c r="T200" s="52"/>
      <c r="AT200" s="16" t="s">
        <v>128</v>
      </c>
      <c r="AU200" s="16" t="s">
        <v>81</v>
      </c>
    </row>
    <row r="201" spans="2:65" s="1" customFormat="1" ht="16.5" customHeight="1">
      <c r="B201" s="31"/>
      <c r="C201" s="124" t="s">
        <v>241</v>
      </c>
      <c r="D201" s="124" t="s">
        <v>121</v>
      </c>
      <c r="E201" s="125" t="s">
        <v>728</v>
      </c>
      <c r="F201" s="126" t="s">
        <v>729</v>
      </c>
      <c r="G201" s="127" t="s">
        <v>452</v>
      </c>
      <c r="H201" s="128">
        <v>2</v>
      </c>
      <c r="I201" s="129"/>
      <c r="J201" s="130">
        <f>ROUND(I201*H201,2)</f>
        <v>0</v>
      </c>
      <c r="K201" s="126" t="s">
        <v>19</v>
      </c>
      <c r="L201" s="31"/>
      <c r="M201" s="131" t="s">
        <v>19</v>
      </c>
      <c r="N201" s="132" t="s">
        <v>42</v>
      </c>
      <c r="P201" s="133">
        <f>O201*H201</f>
        <v>0</v>
      </c>
      <c r="Q201" s="133">
        <v>0</v>
      </c>
      <c r="R201" s="133">
        <f>Q201*H201</f>
        <v>0</v>
      </c>
      <c r="S201" s="133">
        <v>0</v>
      </c>
      <c r="T201" s="134">
        <f>S201*H201</f>
        <v>0</v>
      </c>
      <c r="AR201" s="135" t="s">
        <v>715</v>
      </c>
      <c r="AT201" s="135" t="s">
        <v>121</v>
      </c>
      <c r="AU201" s="135" t="s">
        <v>81</v>
      </c>
      <c r="AY201" s="16" t="s">
        <v>119</v>
      </c>
      <c r="BE201" s="136">
        <f>IF(N201="základní",J201,0)</f>
        <v>0</v>
      </c>
      <c r="BF201" s="136">
        <f>IF(N201="snížená",J201,0)</f>
        <v>0</v>
      </c>
      <c r="BG201" s="136">
        <f>IF(N201="zákl. přenesená",J201,0)</f>
        <v>0</v>
      </c>
      <c r="BH201" s="136">
        <f>IF(N201="sníž. přenesená",J201,0)</f>
        <v>0</v>
      </c>
      <c r="BI201" s="136">
        <f>IF(N201="nulová",J201,0)</f>
        <v>0</v>
      </c>
      <c r="BJ201" s="16" t="s">
        <v>79</v>
      </c>
      <c r="BK201" s="136">
        <f>ROUND(I201*H201,2)</f>
        <v>0</v>
      </c>
      <c r="BL201" s="16" t="s">
        <v>715</v>
      </c>
      <c r="BM201" s="135" t="s">
        <v>730</v>
      </c>
    </row>
    <row r="202" spans="2:65" s="1" customFormat="1" ht="10.199999999999999">
      <c r="B202" s="31"/>
      <c r="D202" s="137" t="s">
        <v>127</v>
      </c>
      <c r="F202" s="138" t="s">
        <v>729</v>
      </c>
      <c r="I202" s="139"/>
      <c r="L202" s="31"/>
      <c r="M202" s="140"/>
      <c r="T202" s="52"/>
      <c r="AT202" s="16" t="s">
        <v>127</v>
      </c>
      <c r="AU202" s="16" t="s">
        <v>81</v>
      </c>
    </row>
    <row r="203" spans="2:65" s="11" customFormat="1" ht="25.95" customHeight="1">
      <c r="B203" s="114"/>
      <c r="D203" s="115" t="s">
        <v>70</v>
      </c>
      <c r="E203" s="116" t="s">
        <v>501</v>
      </c>
      <c r="F203" s="116" t="s">
        <v>502</v>
      </c>
      <c r="I203" s="117"/>
      <c r="J203" s="118">
        <f>BK203</f>
        <v>0</v>
      </c>
      <c r="L203" s="114"/>
      <c r="M203" s="119"/>
      <c r="P203" s="120">
        <f>SUM(P204:P209)</f>
        <v>0</v>
      </c>
      <c r="R203" s="120">
        <f>SUM(R204:R209)</f>
        <v>0</v>
      </c>
      <c r="T203" s="121">
        <f>SUM(T204:T209)</f>
        <v>0</v>
      </c>
      <c r="AR203" s="115" t="s">
        <v>125</v>
      </c>
      <c r="AT203" s="122" t="s">
        <v>70</v>
      </c>
      <c r="AU203" s="122" t="s">
        <v>71</v>
      </c>
      <c r="AY203" s="115" t="s">
        <v>119</v>
      </c>
      <c r="BK203" s="123">
        <f>SUM(BK204:BK209)</f>
        <v>0</v>
      </c>
    </row>
    <row r="204" spans="2:65" s="1" customFormat="1" ht="16.5" customHeight="1">
      <c r="B204" s="31"/>
      <c r="C204" s="124" t="s">
        <v>444</v>
      </c>
      <c r="D204" s="124" t="s">
        <v>121</v>
      </c>
      <c r="E204" s="125" t="s">
        <v>731</v>
      </c>
      <c r="F204" s="126" t="s">
        <v>732</v>
      </c>
      <c r="G204" s="127" t="s">
        <v>506</v>
      </c>
      <c r="H204" s="128">
        <v>15</v>
      </c>
      <c r="I204" s="129"/>
      <c r="J204" s="130">
        <f>ROUND(I204*H204,2)</f>
        <v>0</v>
      </c>
      <c r="K204" s="126" t="s">
        <v>140</v>
      </c>
      <c r="L204" s="31"/>
      <c r="M204" s="131" t="s">
        <v>19</v>
      </c>
      <c r="N204" s="132" t="s">
        <v>42</v>
      </c>
      <c r="P204" s="133">
        <f>O204*H204</f>
        <v>0</v>
      </c>
      <c r="Q204" s="133">
        <v>0</v>
      </c>
      <c r="R204" s="133">
        <f>Q204*H204</f>
        <v>0</v>
      </c>
      <c r="S204" s="133">
        <v>0</v>
      </c>
      <c r="T204" s="134">
        <f>S204*H204</f>
        <v>0</v>
      </c>
      <c r="AR204" s="135" t="s">
        <v>507</v>
      </c>
      <c r="AT204" s="135" t="s">
        <v>121</v>
      </c>
      <c r="AU204" s="135" t="s">
        <v>79</v>
      </c>
      <c r="AY204" s="16" t="s">
        <v>119</v>
      </c>
      <c r="BE204" s="136">
        <f>IF(N204="základní",J204,0)</f>
        <v>0</v>
      </c>
      <c r="BF204" s="136">
        <f>IF(N204="snížená",J204,0)</f>
        <v>0</v>
      </c>
      <c r="BG204" s="136">
        <f>IF(N204="zákl. přenesená",J204,0)</f>
        <v>0</v>
      </c>
      <c r="BH204" s="136">
        <f>IF(N204="sníž. přenesená",J204,0)</f>
        <v>0</v>
      </c>
      <c r="BI204" s="136">
        <f>IF(N204="nulová",J204,0)</f>
        <v>0</v>
      </c>
      <c r="BJ204" s="16" t="s">
        <v>79</v>
      </c>
      <c r="BK204" s="136">
        <f>ROUND(I204*H204,2)</f>
        <v>0</v>
      </c>
      <c r="BL204" s="16" t="s">
        <v>507</v>
      </c>
      <c r="BM204" s="135" t="s">
        <v>733</v>
      </c>
    </row>
    <row r="205" spans="2:65" s="1" customFormat="1" ht="10.199999999999999">
      <c r="B205" s="31"/>
      <c r="D205" s="137" t="s">
        <v>127</v>
      </c>
      <c r="F205" s="138" t="s">
        <v>734</v>
      </c>
      <c r="I205" s="139"/>
      <c r="L205" s="31"/>
      <c r="M205" s="140"/>
      <c r="T205" s="52"/>
      <c r="AT205" s="16" t="s">
        <v>127</v>
      </c>
      <c r="AU205" s="16" t="s">
        <v>79</v>
      </c>
    </row>
    <row r="206" spans="2:65" s="1" customFormat="1" ht="10.199999999999999">
      <c r="B206" s="31"/>
      <c r="D206" s="144" t="s">
        <v>143</v>
      </c>
      <c r="F206" s="145" t="s">
        <v>735</v>
      </c>
      <c r="I206" s="139"/>
      <c r="L206" s="31"/>
      <c r="M206" s="140"/>
      <c r="T206" s="52"/>
      <c r="AT206" s="16" t="s">
        <v>143</v>
      </c>
      <c r="AU206" s="16" t="s">
        <v>79</v>
      </c>
    </row>
    <row r="207" spans="2:65" s="1" customFormat="1" ht="16.5" customHeight="1">
      <c r="B207" s="31"/>
      <c r="C207" s="124" t="s">
        <v>449</v>
      </c>
      <c r="D207" s="124" t="s">
        <v>121</v>
      </c>
      <c r="E207" s="125" t="s">
        <v>736</v>
      </c>
      <c r="F207" s="126" t="s">
        <v>737</v>
      </c>
      <c r="G207" s="127" t="s">
        <v>506</v>
      </c>
      <c r="H207" s="128">
        <v>4</v>
      </c>
      <c r="I207" s="129"/>
      <c r="J207" s="130">
        <f>ROUND(I207*H207,2)</f>
        <v>0</v>
      </c>
      <c r="K207" s="126" t="s">
        <v>140</v>
      </c>
      <c r="L207" s="31"/>
      <c r="M207" s="131" t="s">
        <v>19</v>
      </c>
      <c r="N207" s="132" t="s">
        <v>42</v>
      </c>
      <c r="P207" s="133">
        <f>O207*H207</f>
        <v>0</v>
      </c>
      <c r="Q207" s="133">
        <v>0</v>
      </c>
      <c r="R207" s="133">
        <f>Q207*H207</f>
        <v>0</v>
      </c>
      <c r="S207" s="133">
        <v>0</v>
      </c>
      <c r="T207" s="134">
        <f>S207*H207</f>
        <v>0</v>
      </c>
      <c r="AR207" s="135" t="s">
        <v>507</v>
      </c>
      <c r="AT207" s="135" t="s">
        <v>121</v>
      </c>
      <c r="AU207" s="135" t="s">
        <v>79</v>
      </c>
      <c r="AY207" s="16" t="s">
        <v>119</v>
      </c>
      <c r="BE207" s="136">
        <f>IF(N207="základní",J207,0)</f>
        <v>0</v>
      </c>
      <c r="BF207" s="136">
        <f>IF(N207="snížená",J207,0)</f>
        <v>0</v>
      </c>
      <c r="BG207" s="136">
        <f>IF(N207="zákl. přenesená",J207,0)</f>
        <v>0</v>
      </c>
      <c r="BH207" s="136">
        <f>IF(N207="sníž. přenesená",J207,0)</f>
        <v>0</v>
      </c>
      <c r="BI207" s="136">
        <f>IF(N207="nulová",J207,0)</f>
        <v>0</v>
      </c>
      <c r="BJ207" s="16" t="s">
        <v>79</v>
      </c>
      <c r="BK207" s="136">
        <f>ROUND(I207*H207,2)</f>
        <v>0</v>
      </c>
      <c r="BL207" s="16" t="s">
        <v>507</v>
      </c>
      <c r="BM207" s="135" t="s">
        <v>738</v>
      </c>
    </row>
    <row r="208" spans="2:65" s="1" customFormat="1" ht="10.199999999999999">
      <c r="B208" s="31"/>
      <c r="D208" s="137" t="s">
        <v>127</v>
      </c>
      <c r="F208" s="138" t="s">
        <v>739</v>
      </c>
      <c r="I208" s="139"/>
      <c r="L208" s="31"/>
      <c r="M208" s="140"/>
      <c r="T208" s="52"/>
      <c r="AT208" s="16" t="s">
        <v>127</v>
      </c>
      <c r="AU208" s="16" t="s">
        <v>79</v>
      </c>
    </row>
    <row r="209" spans="2:65" s="1" customFormat="1" ht="10.199999999999999">
      <c r="B209" s="31"/>
      <c r="D209" s="144" t="s">
        <v>143</v>
      </c>
      <c r="F209" s="145" t="s">
        <v>740</v>
      </c>
      <c r="I209" s="139"/>
      <c r="L209" s="31"/>
      <c r="M209" s="140"/>
      <c r="T209" s="52"/>
      <c r="AT209" s="16" t="s">
        <v>143</v>
      </c>
      <c r="AU209" s="16" t="s">
        <v>79</v>
      </c>
    </row>
    <row r="210" spans="2:65" s="11" customFormat="1" ht="25.95" customHeight="1">
      <c r="B210" s="114"/>
      <c r="D210" s="115" t="s">
        <v>70</v>
      </c>
      <c r="E210" s="116" t="s">
        <v>189</v>
      </c>
      <c r="F210" s="116" t="s">
        <v>190</v>
      </c>
      <c r="I210" s="117"/>
      <c r="J210" s="118">
        <f>BK210</f>
        <v>0</v>
      </c>
      <c r="L210" s="114"/>
      <c r="M210" s="119"/>
      <c r="P210" s="120">
        <f>P211+P218+P223+P227</f>
        <v>0</v>
      </c>
      <c r="R210" s="120">
        <f>R211+R218+R223+R227</f>
        <v>0</v>
      </c>
      <c r="T210" s="121">
        <f>T211+T218+T223+T227</f>
        <v>0</v>
      </c>
      <c r="AR210" s="115" t="s">
        <v>173</v>
      </c>
      <c r="AT210" s="122" t="s">
        <v>70</v>
      </c>
      <c r="AU210" s="122" t="s">
        <v>71</v>
      </c>
      <c r="AY210" s="115" t="s">
        <v>119</v>
      </c>
      <c r="BK210" s="123">
        <f>BK211+BK218+BK223+BK227</f>
        <v>0</v>
      </c>
    </row>
    <row r="211" spans="2:65" s="11" customFormat="1" ht="22.8" customHeight="1">
      <c r="B211" s="114"/>
      <c r="D211" s="115" t="s">
        <v>70</v>
      </c>
      <c r="E211" s="142" t="s">
        <v>518</v>
      </c>
      <c r="F211" s="142" t="s">
        <v>519</v>
      </c>
      <c r="I211" s="117"/>
      <c r="J211" s="143">
        <f>BK211</f>
        <v>0</v>
      </c>
      <c r="L211" s="114"/>
      <c r="M211" s="119"/>
      <c r="P211" s="120">
        <f>SUM(P212:P217)</f>
        <v>0</v>
      </c>
      <c r="R211" s="120">
        <f>SUM(R212:R217)</f>
        <v>0</v>
      </c>
      <c r="T211" s="121">
        <f>SUM(T212:T217)</f>
        <v>0</v>
      </c>
      <c r="AR211" s="115" t="s">
        <v>173</v>
      </c>
      <c r="AT211" s="122" t="s">
        <v>70</v>
      </c>
      <c r="AU211" s="122" t="s">
        <v>79</v>
      </c>
      <c r="AY211" s="115" t="s">
        <v>119</v>
      </c>
      <c r="BK211" s="123">
        <f>SUM(BK212:BK217)</f>
        <v>0</v>
      </c>
    </row>
    <row r="212" spans="2:65" s="1" customFormat="1" ht="16.5" customHeight="1">
      <c r="B212" s="31"/>
      <c r="C212" s="124" t="s">
        <v>480</v>
      </c>
      <c r="D212" s="124" t="s">
        <v>121</v>
      </c>
      <c r="E212" s="125" t="s">
        <v>532</v>
      </c>
      <c r="F212" s="126" t="s">
        <v>741</v>
      </c>
      <c r="G212" s="127" t="s">
        <v>124</v>
      </c>
      <c r="H212" s="128">
        <v>1</v>
      </c>
      <c r="I212" s="129"/>
      <c r="J212" s="130">
        <f>ROUND(I212*H212,2)</f>
        <v>0</v>
      </c>
      <c r="K212" s="126" t="s">
        <v>140</v>
      </c>
      <c r="L212" s="31"/>
      <c r="M212" s="131" t="s">
        <v>19</v>
      </c>
      <c r="N212" s="132" t="s">
        <v>42</v>
      </c>
      <c r="P212" s="133">
        <f>O212*H212</f>
        <v>0</v>
      </c>
      <c r="Q212" s="133">
        <v>0</v>
      </c>
      <c r="R212" s="133">
        <f>Q212*H212</f>
        <v>0</v>
      </c>
      <c r="S212" s="133">
        <v>0</v>
      </c>
      <c r="T212" s="134">
        <f>S212*H212</f>
        <v>0</v>
      </c>
      <c r="AR212" s="135" t="s">
        <v>196</v>
      </c>
      <c r="AT212" s="135" t="s">
        <v>121</v>
      </c>
      <c r="AU212" s="135" t="s">
        <v>81</v>
      </c>
      <c r="AY212" s="16" t="s">
        <v>119</v>
      </c>
      <c r="BE212" s="136">
        <f>IF(N212="základní",J212,0)</f>
        <v>0</v>
      </c>
      <c r="BF212" s="136">
        <f>IF(N212="snížená",J212,0)</f>
        <v>0</v>
      </c>
      <c r="BG212" s="136">
        <f>IF(N212="zákl. přenesená",J212,0)</f>
        <v>0</v>
      </c>
      <c r="BH212" s="136">
        <f>IF(N212="sníž. přenesená",J212,0)</f>
        <v>0</v>
      </c>
      <c r="BI212" s="136">
        <f>IF(N212="nulová",J212,0)</f>
        <v>0</v>
      </c>
      <c r="BJ212" s="16" t="s">
        <v>79</v>
      </c>
      <c r="BK212" s="136">
        <f>ROUND(I212*H212,2)</f>
        <v>0</v>
      </c>
      <c r="BL212" s="16" t="s">
        <v>196</v>
      </c>
      <c r="BM212" s="135" t="s">
        <v>742</v>
      </c>
    </row>
    <row r="213" spans="2:65" s="1" customFormat="1" ht="10.199999999999999">
      <c r="B213" s="31"/>
      <c r="D213" s="137" t="s">
        <v>127</v>
      </c>
      <c r="F213" s="138" t="s">
        <v>741</v>
      </c>
      <c r="I213" s="139"/>
      <c r="L213" s="31"/>
      <c r="M213" s="140"/>
      <c r="T213" s="52"/>
      <c r="AT213" s="16" t="s">
        <v>127</v>
      </c>
      <c r="AU213" s="16" t="s">
        <v>81</v>
      </c>
    </row>
    <row r="214" spans="2:65" s="1" customFormat="1" ht="10.199999999999999">
      <c r="B214" s="31"/>
      <c r="D214" s="144" t="s">
        <v>143</v>
      </c>
      <c r="F214" s="145" t="s">
        <v>536</v>
      </c>
      <c r="I214" s="139"/>
      <c r="L214" s="31"/>
      <c r="M214" s="140"/>
      <c r="T214" s="52"/>
      <c r="AT214" s="16" t="s">
        <v>143</v>
      </c>
      <c r="AU214" s="16" t="s">
        <v>81</v>
      </c>
    </row>
    <row r="215" spans="2:65" s="1" customFormat="1" ht="16.5" customHeight="1">
      <c r="B215" s="31"/>
      <c r="C215" s="124" t="s">
        <v>486</v>
      </c>
      <c r="D215" s="124" t="s">
        <v>121</v>
      </c>
      <c r="E215" s="125" t="s">
        <v>743</v>
      </c>
      <c r="F215" s="126" t="s">
        <v>744</v>
      </c>
      <c r="G215" s="127" t="s">
        <v>124</v>
      </c>
      <c r="H215" s="128">
        <v>1</v>
      </c>
      <c r="I215" s="129"/>
      <c r="J215" s="130">
        <f>ROUND(I215*H215,2)</f>
        <v>0</v>
      </c>
      <c r="K215" s="126" t="s">
        <v>19</v>
      </c>
      <c r="L215" s="31"/>
      <c r="M215" s="131" t="s">
        <v>19</v>
      </c>
      <c r="N215" s="132" t="s">
        <v>42</v>
      </c>
      <c r="P215" s="133">
        <f>O215*H215</f>
        <v>0</v>
      </c>
      <c r="Q215" s="133">
        <v>0</v>
      </c>
      <c r="R215" s="133">
        <f>Q215*H215</f>
        <v>0</v>
      </c>
      <c r="S215" s="133">
        <v>0</v>
      </c>
      <c r="T215" s="134">
        <f>S215*H215</f>
        <v>0</v>
      </c>
      <c r="AR215" s="135" t="s">
        <v>196</v>
      </c>
      <c r="AT215" s="135" t="s">
        <v>121</v>
      </c>
      <c r="AU215" s="135" t="s">
        <v>81</v>
      </c>
      <c r="AY215" s="16" t="s">
        <v>119</v>
      </c>
      <c r="BE215" s="136">
        <f>IF(N215="základní",J215,0)</f>
        <v>0</v>
      </c>
      <c r="BF215" s="136">
        <f>IF(N215="snížená",J215,0)</f>
        <v>0</v>
      </c>
      <c r="BG215" s="136">
        <f>IF(N215="zákl. přenesená",J215,0)</f>
        <v>0</v>
      </c>
      <c r="BH215" s="136">
        <f>IF(N215="sníž. přenesená",J215,0)</f>
        <v>0</v>
      </c>
      <c r="BI215" s="136">
        <f>IF(N215="nulová",J215,0)</f>
        <v>0</v>
      </c>
      <c r="BJ215" s="16" t="s">
        <v>79</v>
      </c>
      <c r="BK215" s="136">
        <f>ROUND(I215*H215,2)</f>
        <v>0</v>
      </c>
      <c r="BL215" s="16" t="s">
        <v>196</v>
      </c>
      <c r="BM215" s="135" t="s">
        <v>745</v>
      </c>
    </row>
    <row r="216" spans="2:65" s="1" customFormat="1" ht="10.199999999999999">
      <c r="B216" s="31"/>
      <c r="D216" s="137" t="s">
        <v>127</v>
      </c>
      <c r="F216" s="138" t="s">
        <v>744</v>
      </c>
      <c r="I216" s="139"/>
      <c r="L216" s="31"/>
      <c r="M216" s="140"/>
      <c r="T216" s="52"/>
      <c r="AT216" s="16" t="s">
        <v>127</v>
      </c>
      <c r="AU216" s="16" t="s">
        <v>81</v>
      </c>
    </row>
    <row r="217" spans="2:65" s="1" customFormat="1" ht="19.2">
      <c r="B217" s="31"/>
      <c r="D217" s="137" t="s">
        <v>128</v>
      </c>
      <c r="F217" s="141" t="s">
        <v>746</v>
      </c>
      <c r="I217" s="139"/>
      <c r="L217" s="31"/>
      <c r="M217" s="140"/>
      <c r="T217" s="52"/>
      <c r="AT217" s="16" t="s">
        <v>128</v>
      </c>
      <c r="AU217" s="16" t="s">
        <v>81</v>
      </c>
    </row>
    <row r="218" spans="2:65" s="11" customFormat="1" ht="22.8" customHeight="1">
      <c r="B218" s="114"/>
      <c r="D218" s="115" t="s">
        <v>70</v>
      </c>
      <c r="E218" s="142" t="s">
        <v>209</v>
      </c>
      <c r="F218" s="142" t="s">
        <v>210</v>
      </c>
      <c r="I218" s="117"/>
      <c r="J218" s="143">
        <f>BK218</f>
        <v>0</v>
      </c>
      <c r="L218" s="114"/>
      <c r="M218" s="119"/>
      <c r="P218" s="120">
        <f>SUM(P219:P222)</f>
        <v>0</v>
      </c>
      <c r="R218" s="120">
        <f>SUM(R219:R222)</f>
        <v>0</v>
      </c>
      <c r="T218" s="121">
        <f>SUM(T219:T222)</f>
        <v>0</v>
      </c>
      <c r="AR218" s="115" t="s">
        <v>173</v>
      </c>
      <c r="AT218" s="122" t="s">
        <v>70</v>
      </c>
      <c r="AU218" s="122" t="s">
        <v>79</v>
      </c>
      <c r="AY218" s="115" t="s">
        <v>119</v>
      </c>
      <c r="BK218" s="123">
        <f>SUM(BK219:BK222)</f>
        <v>0</v>
      </c>
    </row>
    <row r="219" spans="2:65" s="1" customFormat="1" ht="16.5" customHeight="1">
      <c r="B219" s="31"/>
      <c r="C219" s="124" t="s">
        <v>503</v>
      </c>
      <c r="D219" s="124" t="s">
        <v>121</v>
      </c>
      <c r="E219" s="125" t="s">
        <v>212</v>
      </c>
      <c r="F219" s="126" t="s">
        <v>213</v>
      </c>
      <c r="G219" s="127" t="s">
        <v>124</v>
      </c>
      <c r="H219" s="128">
        <v>1</v>
      </c>
      <c r="I219" s="129"/>
      <c r="J219" s="130">
        <f>ROUND(I219*H219,2)</f>
        <v>0</v>
      </c>
      <c r="K219" s="126" t="s">
        <v>140</v>
      </c>
      <c r="L219" s="31"/>
      <c r="M219" s="131" t="s">
        <v>19</v>
      </c>
      <c r="N219" s="132" t="s">
        <v>42</v>
      </c>
      <c r="P219" s="133">
        <f>O219*H219</f>
        <v>0</v>
      </c>
      <c r="Q219" s="133">
        <v>0</v>
      </c>
      <c r="R219" s="133">
        <f>Q219*H219</f>
        <v>0</v>
      </c>
      <c r="S219" s="133">
        <v>0</v>
      </c>
      <c r="T219" s="134">
        <f>S219*H219</f>
        <v>0</v>
      </c>
      <c r="AR219" s="135" t="s">
        <v>196</v>
      </c>
      <c r="AT219" s="135" t="s">
        <v>121</v>
      </c>
      <c r="AU219" s="135" t="s">
        <v>81</v>
      </c>
      <c r="AY219" s="16" t="s">
        <v>119</v>
      </c>
      <c r="BE219" s="136">
        <f>IF(N219="základní",J219,0)</f>
        <v>0</v>
      </c>
      <c r="BF219" s="136">
        <f>IF(N219="snížená",J219,0)</f>
        <v>0</v>
      </c>
      <c r="BG219" s="136">
        <f>IF(N219="zákl. přenesená",J219,0)</f>
        <v>0</v>
      </c>
      <c r="BH219" s="136">
        <f>IF(N219="sníž. přenesená",J219,0)</f>
        <v>0</v>
      </c>
      <c r="BI219" s="136">
        <f>IF(N219="nulová",J219,0)</f>
        <v>0</v>
      </c>
      <c r="BJ219" s="16" t="s">
        <v>79</v>
      </c>
      <c r="BK219" s="136">
        <f>ROUND(I219*H219,2)</f>
        <v>0</v>
      </c>
      <c r="BL219" s="16" t="s">
        <v>196</v>
      </c>
      <c r="BM219" s="135" t="s">
        <v>747</v>
      </c>
    </row>
    <row r="220" spans="2:65" s="1" customFormat="1" ht="10.199999999999999">
      <c r="B220" s="31"/>
      <c r="D220" s="137" t="s">
        <v>127</v>
      </c>
      <c r="F220" s="138" t="s">
        <v>213</v>
      </c>
      <c r="I220" s="139"/>
      <c r="L220" s="31"/>
      <c r="M220" s="140"/>
      <c r="T220" s="52"/>
      <c r="AT220" s="16" t="s">
        <v>127</v>
      </c>
      <c r="AU220" s="16" t="s">
        <v>81</v>
      </c>
    </row>
    <row r="221" spans="2:65" s="1" customFormat="1" ht="10.199999999999999">
      <c r="B221" s="31"/>
      <c r="D221" s="144" t="s">
        <v>143</v>
      </c>
      <c r="F221" s="145" t="s">
        <v>215</v>
      </c>
      <c r="I221" s="139"/>
      <c r="L221" s="31"/>
      <c r="M221" s="140"/>
      <c r="T221" s="52"/>
      <c r="AT221" s="16" t="s">
        <v>143</v>
      </c>
      <c r="AU221" s="16" t="s">
        <v>81</v>
      </c>
    </row>
    <row r="222" spans="2:65" s="1" customFormat="1" ht="57.6">
      <c r="B222" s="31"/>
      <c r="D222" s="137" t="s">
        <v>128</v>
      </c>
      <c r="F222" s="141" t="s">
        <v>539</v>
      </c>
      <c r="I222" s="139"/>
      <c r="L222" s="31"/>
      <c r="M222" s="140"/>
      <c r="T222" s="52"/>
      <c r="AT222" s="16" t="s">
        <v>128</v>
      </c>
      <c r="AU222" s="16" t="s">
        <v>81</v>
      </c>
    </row>
    <row r="223" spans="2:65" s="11" customFormat="1" ht="22.8" customHeight="1">
      <c r="B223" s="114"/>
      <c r="D223" s="115" t="s">
        <v>70</v>
      </c>
      <c r="E223" s="142" t="s">
        <v>540</v>
      </c>
      <c r="F223" s="142" t="s">
        <v>541</v>
      </c>
      <c r="I223" s="117"/>
      <c r="J223" s="143">
        <f>BK223</f>
        <v>0</v>
      </c>
      <c r="L223" s="114"/>
      <c r="M223" s="119"/>
      <c r="P223" s="120">
        <f>SUM(P224:P226)</f>
        <v>0</v>
      </c>
      <c r="R223" s="120">
        <f>SUM(R224:R226)</f>
        <v>0</v>
      </c>
      <c r="T223" s="121">
        <f>SUM(T224:T226)</f>
        <v>0</v>
      </c>
      <c r="AR223" s="115" t="s">
        <v>173</v>
      </c>
      <c r="AT223" s="122" t="s">
        <v>70</v>
      </c>
      <c r="AU223" s="122" t="s">
        <v>79</v>
      </c>
      <c r="AY223" s="115" t="s">
        <v>119</v>
      </c>
      <c r="BK223" s="123">
        <f>SUM(BK224:BK226)</f>
        <v>0</v>
      </c>
    </row>
    <row r="224" spans="2:65" s="1" customFormat="1" ht="16.5" customHeight="1">
      <c r="B224" s="31"/>
      <c r="C224" s="124" t="s">
        <v>492</v>
      </c>
      <c r="D224" s="124" t="s">
        <v>121</v>
      </c>
      <c r="E224" s="125" t="s">
        <v>543</v>
      </c>
      <c r="F224" s="126" t="s">
        <v>541</v>
      </c>
      <c r="G224" s="127" t="s">
        <v>124</v>
      </c>
      <c r="H224" s="128">
        <v>1</v>
      </c>
      <c r="I224" s="129"/>
      <c r="J224" s="130">
        <f>ROUND(I224*H224,2)</f>
        <v>0</v>
      </c>
      <c r="K224" s="126" t="s">
        <v>140</v>
      </c>
      <c r="L224" s="31"/>
      <c r="M224" s="131" t="s">
        <v>19</v>
      </c>
      <c r="N224" s="132" t="s">
        <v>42</v>
      </c>
      <c r="P224" s="133">
        <f>O224*H224</f>
        <v>0</v>
      </c>
      <c r="Q224" s="133">
        <v>0</v>
      </c>
      <c r="R224" s="133">
        <f>Q224*H224</f>
        <v>0</v>
      </c>
      <c r="S224" s="133">
        <v>0</v>
      </c>
      <c r="T224" s="134">
        <f>S224*H224</f>
        <v>0</v>
      </c>
      <c r="AR224" s="135" t="s">
        <v>196</v>
      </c>
      <c r="AT224" s="135" t="s">
        <v>121</v>
      </c>
      <c r="AU224" s="135" t="s">
        <v>81</v>
      </c>
      <c r="AY224" s="16" t="s">
        <v>119</v>
      </c>
      <c r="BE224" s="136">
        <f>IF(N224="základní",J224,0)</f>
        <v>0</v>
      </c>
      <c r="BF224" s="136">
        <f>IF(N224="snížená",J224,0)</f>
        <v>0</v>
      </c>
      <c r="BG224" s="136">
        <f>IF(N224="zákl. přenesená",J224,0)</f>
        <v>0</v>
      </c>
      <c r="BH224" s="136">
        <f>IF(N224="sníž. přenesená",J224,0)</f>
        <v>0</v>
      </c>
      <c r="BI224" s="136">
        <f>IF(N224="nulová",J224,0)</f>
        <v>0</v>
      </c>
      <c r="BJ224" s="16" t="s">
        <v>79</v>
      </c>
      <c r="BK224" s="136">
        <f>ROUND(I224*H224,2)</f>
        <v>0</v>
      </c>
      <c r="BL224" s="16" t="s">
        <v>196</v>
      </c>
      <c r="BM224" s="135" t="s">
        <v>748</v>
      </c>
    </row>
    <row r="225" spans="2:65" s="1" customFormat="1" ht="10.199999999999999">
      <c r="B225" s="31"/>
      <c r="D225" s="137" t="s">
        <v>127</v>
      </c>
      <c r="F225" s="138" t="s">
        <v>541</v>
      </c>
      <c r="I225" s="139"/>
      <c r="L225" s="31"/>
      <c r="M225" s="140"/>
      <c r="T225" s="52"/>
      <c r="AT225" s="16" t="s">
        <v>127</v>
      </c>
      <c r="AU225" s="16" t="s">
        <v>81</v>
      </c>
    </row>
    <row r="226" spans="2:65" s="1" customFormat="1" ht="10.199999999999999">
      <c r="B226" s="31"/>
      <c r="D226" s="144" t="s">
        <v>143</v>
      </c>
      <c r="F226" s="145" t="s">
        <v>545</v>
      </c>
      <c r="I226" s="139"/>
      <c r="L226" s="31"/>
      <c r="M226" s="140"/>
      <c r="T226" s="52"/>
      <c r="AT226" s="16" t="s">
        <v>143</v>
      </c>
      <c r="AU226" s="16" t="s">
        <v>81</v>
      </c>
    </row>
    <row r="227" spans="2:65" s="11" customFormat="1" ht="22.8" customHeight="1">
      <c r="B227" s="114"/>
      <c r="D227" s="115" t="s">
        <v>70</v>
      </c>
      <c r="E227" s="142" t="s">
        <v>546</v>
      </c>
      <c r="F227" s="142" t="s">
        <v>547</v>
      </c>
      <c r="I227" s="117"/>
      <c r="J227" s="143">
        <f>BK227</f>
        <v>0</v>
      </c>
      <c r="L227" s="114"/>
      <c r="M227" s="119"/>
      <c r="P227" s="120">
        <f>SUM(P228:P230)</f>
        <v>0</v>
      </c>
      <c r="R227" s="120">
        <f>SUM(R228:R230)</f>
        <v>0</v>
      </c>
      <c r="T227" s="121">
        <f>SUM(T228:T230)</f>
        <v>0</v>
      </c>
      <c r="AR227" s="115" t="s">
        <v>173</v>
      </c>
      <c r="AT227" s="122" t="s">
        <v>70</v>
      </c>
      <c r="AU227" s="122" t="s">
        <v>79</v>
      </c>
      <c r="AY227" s="115" t="s">
        <v>119</v>
      </c>
      <c r="BK227" s="123">
        <f>SUM(BK228:BK230)</f>
        <v>0</v>
      </c>
    </row>
    <row r="228" spans="2:65" s="1" customFormat="1" ht="16.5" customHeight="1">
      <c r="B228" s="31"/>
      <c r="C228" s="124" t="s">
        <v>496</v>
      </c>
      <c r="D228" s="124" t="s">
        <v>121</v>
      </c>
      <c r="E228" s="125" t="s">
        <v>749</v>
      </c>
      <c r="F228" s="126" t="s">
        <v>750</v>
      </c>
      <c r="G228" s="127" t="s">
        <v>124</v>
      </c>
      <c r="H228" s="128">
        <v>6</v>
      </c>
      <c r="I228" s="129"/>
      <c r="J228" s="130">
        <f>ROUND(I228*H228,2)</f>
        <v>0</v>
      </c>
      <c r="K228" s="126" t="s">
        <v>140</v>
      </c>
      <c r="L228" s="31"/>
      <c r="M228" s="131" t="s">
        <v>19</v>
      </c>
      <c r="N228" s="132" t="s">
        <v>42</v>
      </c>
      <c r="P228" s="133">
        <f>O228*H228</f>
        <v>0</v>
      </c>
      <c r="Q228" s="133">
        <v>0</v>
      </c>
      <c r="R228" s="133">
        <f>Q228*H228</f>
        <v>0</v>
      </c>
      <c r="S228" s="133">
        <v>0</v>
      </c>
      <c r="T228" s="134">
        <f>S228*H228</f>
        <v>0</v>
      </c>
      <c r="AR228" s="135" t="s">
        <v>196</v>
      </c>
      <c r="AT228" s="135" t="s">
        <v>121</v>
      </c>
      <c r="AU228" s="135" t="s">
        <v>81</v>
      </c>
      <c r="AY228" s="16" t="s">
        <v>119</v>
      </c>
      <c r="BE228" s="136">
        <f>IF(N228="základní",J228,0)</f>
        <v>0</v>
      </c>
      <c r="BF228" s="136">
        <f>IF(N228="snížená",J228,0)</f>
        <v>0</v>
      </c>
      <c r="BG228" s="136">
        <f>IF(N228="zákl. přenesená",J228,0)</f>
        <v>0</v>
      </c>
      <c r="BH228" s="136">
        <f>IF(N228="sníž. přenesená",J228,0)</f>
        <v>0</v>
      </c>
      <c r="BI228" s="136">
        <f>IF(N228="nulová",J228,0)</f>
        <v>0</v>
      </c>
      <c r="BJ228" s="16" t="s">
        <v>79</v>
      </c>
      <c r="BK228" s="136">
        <f>ROUND(I228*H228,2)</f>
        <v>0</v>
      </c>
      <c r="BL228" s="16" t="s">
        <v>196</v>
      </c>
      <c r="BM228" s="135" t="s">
        <v>751</v>
      </c>
    </row>
    <row r="229" spans="2:65" s="1" customFormat="1" ht="10.199999999999999">
      <c r="B229" s="31"/>
      <c r="D229" s="137" t="s">
        <v>127</v>
      </c>
      <c r="F229" s="138" t="s">
        <v>750</v>
      </c>
      <c r="I229" s="139"/>
      <c r="L229" s="31"/>
      <c r="M229" s="140"/>
      <c r="T229" s="52"/>
      <c r="AT229" s="16" t="s">
        <v>127</v>
      </c>
      <c r="AU229" s="16" t="s">
        <v>81</v>
      </c>
    </row>
    <row r="230" spans="2:65" s="1" customFormat="1" ht="10.199999999999999">
      <c r="B230" s="31"/>
      <c r="D230" s="144" t="s">
        <v>143</v>
      </c>
      <c r="F230" s="145" t="s">
        <v>752</v>
      </c>
      <c r="I230" s="139"/>
      <c r="L230" s="31"/>
      <c r="M230" s="160"/>
      <c r="N230" s="161"/>
      <c r="O230" s="161"/>
      <c r="P230" s="161"/>
      <c r="Q230" s="161"/>
      <c r="R230" s="161"/>
      <c r="S230" s="161"/>
      <c r="T230" s="162"/>
      <c r="AT230" s="16" t="s">
        <v>143</v>
      </c>
      <c r="AU230" s="16" t="s">
        <v>81</v>
      </c>
    </row>
    <row r="231" spans="2:65" s="1" customFormat="1" ht="6.9" customHeight="1">
      <c r="B231" s="40"/>
      <c r="C231" s="41"/>
      <c r="D231" s="41"/>
      <c r="E231" s="41"/>
      <c r="F231" s="41"/>
      <c r="G231" s="41"/>
      <c r="H231" s="41"/>
      <c r="I231" s="41"/>
      <c r="J231" s="41"/>
      <c r="K231" s="41"/>
      <c r="L231" s="31"/>
    </row>
  </sheetData>
  <sheetProtection algorithmName="SHA-512" hashValue="5ePOiqMNSWXW+Al2xEG+zKbAmHywUU5UzIfc+x4vX93QZKjgPjS5gqiH5ln+HtAoJ5UBfzjKtq2bS0XnxLtFSA==" saltValue="DZimbUOoVCI4mHdG1GIijGBX32jItdkbdaObgeVGBmzgeTxddla9oWw+JIGFgMffR3WhuBIrrttC/X9+Zf/MSg==" spinCount="100000" sheet="1" objects="1" scenarios="1" formatColumns="0" formatRows="0" autoFilter="0"/>
  <autoFilter ref="C94:K230" xr:uid="{00000000-0009-0000-0000-000003000000}"/>
  <mergeCells count="9">
    <mergeCell ref="E50:H50"/>
    <mergeCell ref="E85:H85"/>
    <mergeCell ref="E87:H87"/>
    <mergeCell ref="L2:V2"/>
    <mergeCell ref="E7:H7"/>
    <mergeCell ref="E9:H9"/>
    <mergeCell ref="E18:H18"/>
    <mergeCell ref="E27:H27"/>
    <mergeCell ref="E48:H48"/>
  </mergeCells>
  <hyperlinks>
    <hyperlink ref="F100" r:id="rId1" xr:uid="{00000000-0004-0000-0300-000000000000}"/>
    <hyperlink ref="F104" r:id="rId2" xr:uid="{00000000-0004-0000-0300-000001000000}"/>
    <hyperlink ref="F113" r:id="rId3" xr:uid="{00000000-0004-0000-0300-000002000000}"/>
    <hyperlink ref="F117" r:id="rId4" xr:uid="{00000000-0004-0000-0300-000003000000}"/>
    <hyperlink ref="F128" r:id="rId5" xr:uid="{00000000-0004-0000-0300-000004000000}"/>
    <hyperlink ref="F135" r:id="rId6" xr:uid="{00000000-0004-0000-0300-000005000000}"/>
    <hyperlink ref="F138" r:id="rId7" xr:uid="{00000000-0004-0000-0300-000006000000}"/>
    <hyperlink ref="F141" r:id="rId8" xr:uid="{00000000-0004-0000-0300-000007000000}"/>
    <hyperlink ref="F144" r:id="rId9" xr:uid="{00000000-0004-0000-0300-000008000000}"/>
    <hyperlink ref="F147" r:id="rId10" xr:uid="{00000000-0004-0000-0300-000009000000}"/>
    <hyperlink ref="F150" r:id="rId11" xr:uid="{00000000-0004-0000-0300-00000A000000}"/>
    <hyperlink ref="F154" r:id="rId12" xr:uid="{00000000-0004-0000-0300-00000B000000}"/>
    <hyperlink ref="F160" r:id="rId13" xr:uid="{00000000-0004-0000-0300-00000C000000}"/>
    <hyperlink ref="F166" r:id="rId14" xr:uid="{00000000-0004-0000-0300-00000D000000}"/>
    <hyperlink ref="F169" r:id="rId15" xr:uid="{00000000-0004-0000-0300-00000E000000}"/>
    <hyperlink ref="F172" r:id="rId16" xr:uid="{00000000-0004-0000-0300-00000F000000}"/>
    <hyperlink ref="F175" r:id="rId17" xr:uid="{00000000-0004-0000-0300-000010000000}"/>
    <hyperlink ref="F182" r:id="rId18" xr:uid="{00000000-0004-0000-0300-000011000000}"/>
    <hyperlink ref="F186" r:id="rId19" xr:uid="{00000000-0004-0000-0300-000012000000}"/>
    <hyperlink ref="F196" r:id="rId20" xr:uid="{00000000-0004-0000-0300-000013000000}"/>
    <hyperlink ref="F206" r:id="rId21" xr:uid="{00000000-0004-0000-0300-000014000000}"/>
    <hyperlink ref="F209" r:id="rId22" xr:uid="{00000000-0004-0000-0300-000015000000}"/>
    <hyperlink ref="F214" r:id="rId23" xr:uid="{00000000-0004-0000-0300-000016000000}"/>
    <hyperlink ref="F221" r:id="rId24" xr:uid="{00000000-0004-0000-0300-000017000000}"/>
    <hyperlink ref="F226" r:id="rId25" xr:uid="{00000000-0004-0000-0300-000018000000}"/>
    <hyperlink ref="F230" r:id="rId26" xr:uid="{00000000-0004-0000-0300-000019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19"/>
  <sheetViews>
    <sheetView showGridLines="0" topLeftCell="A43" zoomScale="110" zoomScaleNormal="110" workbookViewId="0"/>
  </sheetViews>
  <sheetFormatPr defaultRowHeight="14.4"/>
  <cols>
    <col min="1" max="1" width="8.28515625" style="173" customWidth="1"/>
    <col min="2" max="2" width="1.7109375" style="173" customWidth="1"/>
    <col min="3" max="4" width="5" style="173" customWidth="1"/>
    <col min="5" max="5" width="11.7109375" style="173" customWidth="1"/>
    <col min="6" max="6" width="9.140625" style="173" customWidth="1"/>
    <col min="7" max="7" width="5" style="173" customWidth="1"/>
    <col min="8" max="8" width="77.85546875" style="173" customWidth="1"/>
    <col min="9" max="10" width="20" style="173" customWidth="1"/>
    <col min="11" max="11" width="1.7109375" style="173" customWidth="1"/>
  </cols>
  <sheetData>
    <row r="1" spans="2:11" customFormat="1" ht="37.5" customHeight="1"/>
    <row r="2" spans="2:11" customFormat="1" ht="7.5" customHeight="1">
      <c r="B2" s="174"/>
      <c r="C2" s="175"/>
      <c r="D2" s="175"/>
      <c r="E2" s="175"/>
      <c r="F2" s="175"/>
      <c r="G2" s="175"/>
      <c r="H2" s="175"/>
      <c r="I2" s="175"/>
      <c r="J2" s="175"/>
      <c r="K2" s="176"/>
    </row>
    <row r="3" spans="2:11" s="14" customFormat="1" ht="45" customHeight="1">
      <c r="B3" s="177"/>
      <c r="C3" s="301" t="s">
        <v>753</v>
      </c>
      <c r="D3" s="301"/>
      <c r="E3" s="301"/>
      <c r="F3" s="301"/>
      <c r="G3" s="301"/>
      <c r="H3" s="301"/>
      <c r="I3" s="301"/>
      <c r="J3" s="301"/>
      <c r="K3" s="178"/>
    </row>
    <row r="4" spans="2:11" customFormat="1" ht="25.5" customHeight="1">
      <c r="B4" s="179"/>
      <c r="C4" s="300" t="s">
        <v>754</v>
      </c>
      <c r="D4" s="300"/>
      <c r="E4" s="300"/>
      <c r="F4" s="300"/>
      <c r="G4" s="300"/>
      <c r="H4" s="300"/>
      <c r="I4" s="300"/>
      <c r="J4" s="300"/>
      <c r="K4" s="180"/>
    </row>
    <row r="5" spans="2:11" customFormat="1" ht="5.25" customHeight="1">
      <c r="B5" s="179"/>
      <c r="C5" s="181"/>
      <c r="D5" s="181"/>
      <c r="E5" s="181"/>
      <c r="F5" s="181"/>
      <c r="G5" s="181"/>
      <c r="H5" s="181"/>
      <c r="I5" s="181"/>
      <c r="J5" s="181"/>
      <c r="K5" s="180"/>
    </row>
    <row r="6" spans="2:11" customFormat="1" ht="15" customHeight="1">
      <c r="B6" s="179"/>
      <c r="C6" s="299" t="s">
        <v>755</v>
      </c>
      <c r="D6" s="299"/>
      <c r="E6" s="299"/>
      <c r="F6" s="299"/>
      <c r="G6" s="299"/>
      <c r="H6" s="299"/>
      <c r="I6" s="299"/>
      <c r="J6" s="299"/>
      <c r="K6" s="180"/>
    </row>
    <row r="7" spans="2:11" customFormat="1" ht="15" customHeight="1">
      <c r="B7" s="183"/>
      <c r="C7" s="299" t="s">
        <v>756</v>
      </c>
      <c r="D7" s="299"/>
      <c r="E7" s="299"/>
      <c r="F7" s="299"/>
      <c r="G7" s="299"/>
      <c r="H7" s="299"/>
      <c r="I7" s="299"/>
      <c r="J7" s="299"/>
      <c r="K7" s="180"/>
    </row>
    <row r="8" spans="2:11" customFormat="1" ht="12.75" customHeight="1">
      <c r="B8" s="183"/>
      <c r="C8" s="182"/>
      <c r="D8" s="182"/>
      <c r="E8" s="182"/>
      <c r="F8" s="182"/>
      <c r="G8" s="182"/>
      <c r="H8" s="182"/>
      <c r="I8" s="182"/>
      <c r="J8" s="182"/>
      <c r="K8" s="180"/>
    </row>
    <row r="9" spans="2:11" customFormat="1" ht="15" customHeight="1">
      <c r="B9" s="183"/>
      <c r="C9" s="299" t="s">
        <v>757</v>
      </c>
      <c r="D9" s="299"/>
      <c r="E9" s="299"/>
      <c r="F9" s="299"/>
      <c r="G9" s="299"/>
      <c r="H9" s="299"/>
      <c r="I9" s="299"/>
      <c r="J9" s="299"/>
      <c r="K9" s="180"/>
    </row>
    <row r="10" spans="2:11" customFormat="1" ht="15" customHeight="1">
      <c r="B10" s="183"/>
      <c r="C10" s="182"/>
      <c r="D10" s="299" t="s">
        <v>758</v>
      </c>
      <c r="E10" s="299"/>
      <c r="F10" s="299"/>
      <c r="G10" s="299"/>
      <c r="H10" s="299"/>
      <c r="I10" s="299"/>
      <c r="J10" s="299"/>
      <c r="K10" s="180"/>
    </row>
    <row r="11" spans="2:11" customFormat="1" ht="15" customHeight="1">
      <c r="B11" s="183"/>
      <c r="C11" s="184"/>
      <c r="D11" s="299" t="s">
        <v>759</v>
      </c>
      <c r="E11" s="299"/>
      <c r="F11" s="299"/>
      <c r="G11" s="299"/>
      <c r="H11" s="299"/>
      <c r="I11" s="299"/>
      <c r="J11" s="299"/>
      <c r="K11" s="180"/>
    </row>
    <row r="12" spans="2:11" customFormat="1" ht="15" customHeight="1">
      <c r="B12" s="183"/>
      <c r="C12" s="184"/>
      <c r="D12" s="182"/>
      <c r="E12" s="182"/>
      <c r="F12" s="182"/>
      <c r="G12" s="182"/>
      <c r="H12" s="182"/>
      <c r="I12" s="182"/>
      <c r="J12" s="182"/>
      <c r="K12" s="180"/>
    </row>
    <row r="13" spans="2:11" customFormat="1" ht="15" customHeight="1">
      <c r="B13" s="183"/>
      <c r="C13" s="184"/>
      <c r="D13" s="185" t="s">
        <v>760</v>
      </c>
      <c r="E13" s="182"/>
      <c r="F13" s="182"/>
      <c r="G13" s="182"/>
      <c r="H13" s="182"/>
      <c r="I13" s="182"/>
      <c r="J13" s="182"/>
      <c r="K13" s="180"/>
    </row>
    <row r="14" spans="2:11" customFormat="1" ht="12.75" customHeight="1">
      <c r="B14" s="183"/>
      <c r="C14" s="184"/>
      <c r="D14" s="184"/>
      <c r="E14" s="184"/>
      <c r="F14" s="184"/>
      <c r="G14" s="184"/>
      <c r="H14" s="184"/>
      <c r="I14" s="184"/>
      <c r="J14" s="184"/>
      <c r="K14" s="180"/>
    </row>
    <row r="15" spans="2:11" customFormat="1" ht="15" customHeight="1">
      <c r="B15" s="183"/>
      <c r="C15" s="184"/>
      <c r="D15" s="299" t="s">
        <v>761</v>
      </c>
      <c r="E15" s="299"/>
      <c r="F15" s="299"/>
      <c r="G15" s="299"/>
      <c r="H15" s="299"/>
      <c r="I15" s="299"/>
      <c r="J15" s="299"/>
      <c r="K15" s="180"/>
    </row>
    <row r="16" spans="2:11" customFormat="1" ht="15" customHeight="1">
      <c r="B16" s="183"/>
      <c r="C16" s="184"/>
      <c r="D16" s="299" t="s">
        <v>762</v>
      </c>
      <c r="E16" s="299"/>
      <c r="F16" s="299"/>
      <c r="G16" s="299"/>
      <c r="H16" s="299"/>
      <c r="I16" s="299"/>
      <c r="J16" s="299"/>
      <c r="K16" s="180"/>
    </row>
    <row r="17" spans="2:11" customFormat="1" ht="15" customHeight="1">
      <c r="B17" s="183"/>
      <c r="C17" s="184"/>
      <c r="D17" s="299" t="s">
        <v>763</v>
      </c>
      <c r="E17" s="299"/>
      <c r="F17" s="299"/>
      <c r="G17" s="299"/>
      <c r="H17" s="299"/>
      <c r="I17" s="299"/>
      <c r="J17" s="299"/>
      <c r="K17" s="180"/>
    </row>
    <row r="18" spans="2:11" customFormat="1" ht="15" customHeight="1">
      <c r="B18" s="183"/>
      <c r="C18" s="184"/>
      <c r="D18" s="184"/>
      <c r="E18" s="186" t="s">
        <v>78</v>
      </c>
      <c r="F18" s="299" t="s">
        <v>764</v>
      </c>
      <c r="G18" s="299"/>
      <c r="H18" s="299"/>
      <c r="I18" s="299"/>
      <c r="J18" s="299"/>
      <c r="K18" s="180"/>
    </row>
    <row r="19" spans="2:11" customFormat="1" ht="15" customHeight="1">
      <c r="B19" s="183"/>
      <c r="C19" s="184"/>
      <c r="D19" s="184"/>
      <c r="E19" s="186" t="s">
        <v>765</v>
      </c>
      <c r="F19" s="299" t="s">
        <v>766</v>
      </c>
      <c r="G19" s="299"/>
      <c r="H19" s="299"/>
      <c r="I19" s="299"/>
      <c r="J19" s="299"/>
      <c r="K19" s="180"/>
    </row>
    <row r="20" spans="2:11" customFormat="1" ht="15" customHeight="1">
      <c r="B20" s="183"/>
      <c r="C20" s="184"/>
      <c r="D20" s="184"/>
      <c r="E20" s="186" t="s">
        <v>767</v>
      </c>
      <c r="F20" s="299" t="s">
        <v>768</v>
      </c>
      <c r="G20" s="299"/>
      <c r="H20" s="299"/>
      <c r="I20" s="299"/>
      <c r="J20" s="299"/>
      <c r="K20" s="180"/>
    </row>
    <row r="21" spans="2:11" customFormat="1" ht="15" customHeight="1">
      <c r="B21" s="183"/>
      <c r="C21" s="184"/>
      <c r="D21" s="184"/>
      <c r="E21" s="186" t="s">
        <v>769</v>
      </c>
      <c r="F21" s="299" t="s">
        <v>770</v>
      </c>
      <c r="G21" s="299"/>
      <c r="H21" s="299"/>
      <c r="I21" s="299"/>
      <c r="J21" s="299"/>
      <c r="K21" s="180"/>
    </row>
    <row r="22" spans="2:11" customFormat="1" ht="15" customHeight="1">
      <c r="B22" s="183"/>
      <c r="C22" s="184"/>
      <c r="D22" s="184"/>
      <c r="E22" s="186" t="s">
        <v>771</v>
      </c>
      <c r="F22" s="299" t="s">
        <v>772</v>
      </c>
      <c r="G22" s="299"/>
      <c r="H22" s="299"/>
      <c r="I22" s="299"/>
      <c r="J22" s="299"/>
      <c r="K22" s="180"/>
    </row>
    <row r="23" spans="2:11" customFormat="1" ht="15" customHeight="1">
      <c r="B23" s="183"/>
      <c r="C23" s="184"/>
      <c r="D23" s="184"/>
      <c r="E23" s="186" t="s">
        <v>773</v>
      </c>
      <c r="F23" s="299" t="s">
        <v>774</v>
      </c>
      <c r="G23" s="299"/>
      <c r="H23" s="299"/>
      <c r="I23" s="299"/>
      <c r="J23" s="299"/>
      <c r="K23" s="180"/>
    </row>
    <row r="24" spans="2:11" customFormat="1" ht="12.75" customHeight="1">
      <c r="B24" s="183"/>
      <c r="C24" s="184"/>
      <c r="D24" s="184"/>
      <c r="E24" s="184"/>
      <c r="F24" s="184"/>
      <c r="G24" s="184"/>
      <c r="H24" s="184"/>
      <c r="I24" s="184"/>
      <c r="J24" s="184"/>
      <c r="K24" s="180"/>
    </row>
    <row r="25" spans="2:11" customFormat="1" ht="15" customHeight="1">
      <c r="B25" s="183"/>
      <c r="C25" s="299" t="s">
        <v>775</v>
      </c>
      <c r="D25" s="299"/>
      <c r="E25" s="299"/>
      <c r="F25" s="299"/>
      <c r="G25" s="299"/>
      <c r="H25" s="299"/>
      <c r="I25" s="299"/>
      <c r="J25" s="299"/>
      <c r="K25" s="180"/>
    </row>
    <row r="26" spans="2:11" customFormat="1" ht="15" customHeight="1">
      <c r="B26" s="183"/>
      <c r="C26" s="299" t="s">
        <v>776</v>
      </c>
      <c r="D26" s="299"/>
      <c r="E26" s="299"/>
      <c r="F26" s="299"/>
      <c r="G26" s="299"/>
      <c r="H26" s="299"/>
      <c r="I26" s="299"/>
      <c r="J26" s="299"/>
      <c r="K26" s="180"/>
    </row>
    <row r="27" spans="2:11" customFormat="1" ht="15" customHeight="1">
      <c r="B27" s="183"/>
      <c r="C27" s="182"/>
      <c r="D27" s="299" t="s">
        <v>777</v>
      </c>
      <c r="E27" s="299"/>
      <c r="F27" s="299"/>
      <c r="G27" s="299"/>
      <c r="H27" s="299"/>
      <c r="I27" s="299"/>
      <c r="J27" s="299"/>
      <c r="K27" s="180"/>
    </row>
    <row r="28" spans="2:11" customFormat="1" ht="15" customHeight="1">
      <c r="B28" s="183"/>
      <c r="C28" s="184"/>
      <c r="D28" s="299" t="s">
        <v>778</v>
      </c>
      <c r="E28" s="299"/>
      <c r="F28" s="299"/>
      <c r="G28" s="299"/>
      <c r="H28" s="299"/>
      <c r="I28" s="299"/>
      <c r="J28" s="299"/>
      <c r="K28" s="180"/>
    </row>
    <row r="29" spans="2:11" customFormat="1" ht="12.75" customHeight="1">
      <c r="B29" s="183"/>
      <c r="C29" s="184"/>
      <c r="D29" s="184"/>
      <c r="E29" s="184"/>
      <c r="F29" s="184"/>
      <c r="G29" s="184"/>
      <c r="H29" s="184"/>
      <c r="I29" s="184"/>
      <c r="J29" s="184"/>
      <c r="K29" s="180"/>
    </row>
    <row r="30" spans="2:11" customFormat="1" ht="15" customHeight="1">
      <c r="B30" s="183"/>
      <c r="C30" s="184"/>
      <c r="D30" s="299" t="s">
        <v>779</v>
      </c>
      <c r="E30" s="299"/>
      <c r="F30" s="299"/>
      <c r="G30" s="299"/>
      <c r="H30" s="299"/>
      <c r="I30" s="299"/>
      <c r="J30" s="299"/>
      <c r="K30" s="180"/>
    </row>
    <row r="31" spans="2:11" customFormat="1" ht="15" customHeight="1">
      <c r="B31" s="183"/>
      <c r="C31" s="184"/>
      <c r="D31" s="299" t="s">
        <v>780</v>
      </c>
      <c r="E31" s="299"/>
      <c r="F31" s="299"/>
      <c r="G31" s="299"/>
      <c r="H31" s="299"/>
      <c r="I31" s="299"/>
      <c r="J31" s="299"/>
      <c r="K31" s="180"/>
    </row>
    <row r="32" spans="2:11" customFormat="1" ht="12.75" customHeight="1">
      <c r="B32" s="183"/>
      <c r="C32" s="184"/>
      <c r="D32" s="184"/>
      <c r="E32" s="184"/>
      <c r="F32" s="184"/>
      <c r="G32" s="184"/>
      <c r="H32" s="184"/>
      <c r="I32" s="184"/>
      <c r="J32" s="184"/>
      <c r="K32" s="180"/>
    </row>
    <row r="33" spans="2:11" customFormat="1" ht="15" customHeight="1">
      <c r="B33" s="183"/>
      <c r="C33" s="184"/>
      <c r="D33" s="299" t="s">
        <v>781</v>
      </c>
      <c r="E33" s="299"/>
      <c r="F33" s="299"/>
      <c r="G33" s="299"/>
      <c r="H33" s="299"/>
      <c r="I33" s="299"/>
      <c r="J33" s="299"/>
      <c r="K33" s="180"/>
    </row>
    <row r="34" spans="2:11" customFormat="1" ht="15" customHeight="1">
      <c r="B34" s="183"/>
      <c r="C34" s="184"/>
      <c r="D34" s="299" t="s">
        <v>782</v>
      </c>
      <c r="E34" s="299"/>
      <c r="F34" s="299"/>
      <c r="G34" s="299"/>
      <c r="H34" s="299"/>
      <c r="I34" s="299"/>
      <c r="J34" s="299"/>
      <c r="K34" s="180"/>
    </row>
    <row r="35" spans="2:11" customFormat="1" ht="15" customHeight="1">
      <c r="B35" s="183"/>
      <c r="C35" s="184"/>
      <c r="D35" s="299" t="s">
        <v>783</v>
      </c>
      <c r="E35" s="299"/>
      <c r="F35" s="299"/>
      <c r="G35" s="299"/>
      <c r="H35" s="299"/>
      <c r="I35" s="299"/>
      <c r="J35" s="299"/>
      <c r="K35" s="180"/>
    </row>
    <row r="36" spans="2:11" customFormat="1" ht="15" customHeight="1">
      <c r="B36" s="183"/>
      <c r="C36" s="184"/>
      <c r="D36" s="182"/>
      <c r="E36" s="185" t="s">
        <v>105</v>
      </c>
      <c r="F36" s="182"/>
      <c r="G36" s="299" t="s">
        <v>784</v>
      </c>
      <c r="H36" s="299"/>
      <c r="I36" s="299"/>
      <c r="J36" s="299"/>
      <c r="K36" s="180"/>
    </row>
    <row r="37" spans="2:11" customFormat="1" ht="30.75" customHeight="1">
      <c r="B37" s="183"/>
      <c r="C37" s="184"/>
      <c r="D37" s="182"/>
      <c r="E37" s="185" t="s">
        <v>785</v>
      </c>
      <c r="F37" s="182"/>
      <c r="G37" s="299" t="s">
        <v>786</v>
      </c>
      <c r="H37" s="299"/>
      <c r="I37" s="299"/>
      <c r="J37" s="299"/>
      <c r="K37" s="180"/>
    </row>
    <row r="38" spans="2:11" customFormat="1" ht="15" customHeight="1">
      <c r="B38" s="183"/>
      <c r="C38" s="184"/>
      <c r="D38" s="182"/>
      <c r="E38" s="185" t="s">
        <v>52</v>
      </c>
      <c r="F38" s="182"/>
      <c r="G38" s="299" t="s">
        <v>787</v>
      </c>
      <c r="H38" s="299"/>
      <c r="I38" s="299"/>
      <c r="J38" s="299"/>
      <c r="K38" s="180"/>
    </row>
    <row r="39" spans="2:11" customFormat="1" ht="15" customHeight="1">
      <c r="B39" s="183"/>
      <c r="C39" s="184"/>
      <c r="D39" s="182"/>
      <c r="E39" s="185" t="s">
        <v>53</v>
      </c>
      <c r="F39" s="182"/>
      <c r="G39" s="299" t="s">
        <v>788</v>
      </c>
      <c r="H39" s="299"/>
      <c r="I39" s="299"/>
      <c r="J39" s="299"/>
      <c r="K39" s="180"/>
    </row>
    <row r="40" spans="2:11" customFormat="1" ht="15" customHeight="1">
      <c r="B40" s="183"/>
      <c r="C40" s="184"/>
      <c r="D40" s="182"/>
      <c r="E40" s="185" t="s">
        <v>106</v>
      </c>
      <c r="F40" s="182"/>
      <c r="G40" s="299" t="s">
        <v>789</v>
      </c>
      <c r="H40" s="299"/>
      <c r="I40" s="299"/>
      <c r="J40" s="299"/>
      <c r="K40" s="180"/>
    </row>
    <row r="41" spans="2:11" customFormat="1" ht="15" customHeight="1">
      <c r="B41" s="183"/>
      <c r="C41" s="184"/>
      <c r="D41" s="182"/>
      <c r="E41" s="185" t="s">
        <v>107</v>
      </c>
      <c r="F41" s="182"/>
      <c r="G41" s="299" t="s">
        <v>790</v>
      </c>
      <c r="H41" s="299"/>
      <c r="I41" s="299"/>
      <c r="J41" s="299"/>
      <c r="K41" s="180"/>
    </row>
    <row r="42" spans="2:11" customFormat="1" ht="15" customHeight="1">
      <c r="B42" s="183"/>
      <c r="C42" s="184"/>
      <c r="D42" s="182"/>
      <c r="E42" s="185" t="s">
        <v>791</v>
      </c>
      <c r="F42" s="182"/>
      <c r="G42" s="299" t="s">
        <v>792</v>
      </c>
      <c r="H42" s="299"/>
      <c r="I42" s="299"/>
      <c r="J42" s="299"/>
      <c r="K42" s="180"/>
    </row>
    <row r="43" spans="2:11" customFormat="1" ht="15" customHeight="1">
      <c r="B43" s="183"/>
      <c r="C43" s="184"/>
      <c r="D43" s="182"/>
      <c r="E43" s="185"/>
      <c r="F43" s="182"/>
      <c r="G43" s="299" t="s">
        <v>793</v>
      </c>
      <c r="H43" s="299"/>
      <c r="I43" s="299"/>
      <c r="J43" s="299"/>
      <c r="K43" s="180"/>
    </row>
    <row r="44" spans="2:11" customFormat="1" ht="15" customHeight="1">
      <c r="B44" s="183"/>
      <c r="C44" s="184"/>
      <c r="D44" s="182"/>
      <c r="E44" s="185" t="s">
        <v>794</v>
      </c>
      <c r="F44" s="182"/>
      <c r="G44" s="299" t="s">
        <v>795</v>
      </c>
      <c r="H44" s="299"/>
      <c r="I44" s="299"/>
      <c r="J44" s="299"/>
      <c r="K44" s="180"/>
    </row>
    <row r="45" spans="2:11" customFormat="1" ht="15" customHeight="1">
      <c r="B45" s="183"/>
      <c r="C45" s="184"/>
      <c r="D45" s="182"/>
      <c r="E45" s="185" t="s">
        <v>109</v>
      </c>
      <c r="F45" s="182"/>
      <c r="G45" s="299" t="s">
        <v>796</v>
      </c>
      <c r="H45" s="299"/>
      <c r="I45" s="299"/>
      <c r="J45" s="299"/>
      <c r="K45" s="180"/>
    </row>
    <row r="46" spans="2:11" customFormat="1" ht="12.75" customHeight="1">
      <c r="B46" s="183"/>
      <c r="C46" s="184"/>
      <c r="D46" s="182"/>
      <c r="E46" s="182"/>
      <c r="F46" s="182"/>
      <c r="G46" s="182"/>
      <c r="H46" s="182"/>
      <c r="I46" s="182"/>
      <c r="J46" s="182"/>
      <c r="K46" s="180"/>
    </row>
    <row r="47" spans="2:11" customFormat="1" ht="15" customHeight="1">
      <c r="B47" s="183"/>
      <c r="C47" s="184"/>
      <c r="D47" s="299" t="s">
        <v>797</v>
      </c>
      <c r="E47" s="299"/>
      <c r="F47" s="299"/>
      <c r="G47" s="299"/>
      <c r="H47" s="299"/>
      <c r="I47" s="299"/>
      <c r="J47" s="299"/>
      <c r="K47" s="180"/>
    </row>
    <row r="48" spans="2:11" customFormat="1" ht="15" customHeight="1">
      <c r="B48" s="183"/>
      <c r="C48" s="184"/>
      <c r="D48" s="184"/>
      <c r="E48" s="299" t="s">
        <v>798</v>
      </c>
      <c r="F48" s="299"/>
      <c r="G48" s="299"/>
      <c r="H48" s="299"/>
      <c r="I48" s="299"/>
      <c r="J48" s="299"/>
      <c r="K48" s="180"/>
    </row>
    <row r="49" spans="2:11" customFormat="1" ht="15" customHeight="1">
      <c r="B49" s="183"/>
      <c r="C49" s="184"/>
      <c r="D49" s="184"/>
      <c r="E49" s="299" t="s">
        <v>799</v>
      </c>
      <c r="F49" s="299"/>
      <c r="G49" s="299"/>
      <c r="H49" s="299"/>
      <c r="I49" s="299"/>
      <c r="J49" s="299"/>
      <c r="K49" s="180"/>
    </row>
    <row r="50" spans="2:11" customFormat="1" ht="15" customHeight="1">
      <c r="B50" s="183"/>
      <c r="C50" s="184"/>
      <c r="D50" s="184"/>
      <c r="E50" s="299" t="s">
        <v>800</v>
      </c>
      <c r="F50" s="299"/>
      <c r="G50" s="299"/>
      <c r="H50" s="299"/>
      <c r="I50" s="299"/>
      <c r="J50" s="299"/>
      <c r="K50" s="180"/>
    </row>
    <row r="51" spans="2:11" customFormat="1" ht="15" customHeight="1">
      <c r="B51" s="183"/>
      <c r="C51" s="184"/>
      <c r="D51" s="299" t="s">
        <v>801</v>
      </c>
      <c r="E51" s="299"/>
      <c r="F51" s="299"/>
      <c r="G51" s="299"/>
      <c r="H51" s="299"/>
      <c r="I51" s="299"/>
      <c r="J51" s="299"/>
      <c r="K51" s="180"/>
    </row>
    <row r="52" spans="2:11" customFormat="1" ht="25.5" customHeight="1">
      <c r="B52" s="179"/>
      <c r="C52" s="300" t="s">
        <v>802</v>
      </c>
      <c r="D52" s="300"/>
      <c r="E52" s="300"/>
      <c r="F52" s="300"/>
      <c r="G52" s="300"/>
      <c r="H52" s="300"/>
      <c r="I52" s="300"/>
      <c r="J52" s="300"/>
      <c r="K52" s="180"/>
    </row>
    <row r="53" spans="2:11" customFormat="1" ht="5.25" customHeight="1">
      <c r="B53" s="179"/>
      <c r="C53" s="181"/>
      <c r="D53" s="181"/>
      <c r="E53" s="181"/>
      <c r="F53" s="181"/>
      <c r="G53" s="181"/>
      <c r="H53" s="181"/>
      <c r="I53" s="181"/>
      <c r="J53" s="181"/>
      <c r="K53" s="180"/>
    </row>
    <row r="54" spans="2:11" customFormat="1" ht="15" customHeight="1">
      <c r="B54" s="179"/>
      <c r="C54" s="299" t="s">
        <v>803</v>
      </c>
      <c r="D54" s="299"/>
      <c r="E54" s="299"/>
      <c r="F54" s="299"/>
      <c r="G54" s="299"/>
      <c r="H54" s="299"/>
      <c r="I54" s="299"/>
      <c r="J54" s="299"/>
      <c r="K54" s="180"/>
    </row>
    <row r="55" spans="2:11" customFormat="1" ht="15" customHeight="1">
      <c r="B55" s="179"/>
      <c r="C55" s="299" t="s">
        <v>804</v>
      </c>
      <c r="D55" s="299"/>
      <c r="E55" s="299"/>
      <c r="F55" s="299"/>
      <c r="G55" s="299"/>
      <c r="H55" s="299"/>
      <c r="I55" s="299"/>
      <c r="J55" s="299"/>
      <c r="K55" s="180"/>
    </row>
    <row r="56" spans="2:11" customFormat="1" ht="12.75" customHeight="1">
      <c r="B56" s="179"/>
      <c r="C56" s="182"/>
      <c r="D56" s="182"/>
      <c r="E56" s="182"/>
      <c r="F56" s="182"/>
      <c r="G56" s="182"/>
      <c r="H56" s="182"/>
      <c r="I56" s="182"/>
      <c r="J56" s="182"/>
      <c r="K56" s="180"/>
    </row>
    <row r="57" spans="2:11" customFormat="1" ht="15" customHeight="1">
      <c r="B57" s="179"/>
      <c r="C57" s="299" t="s">
        <v>805</v>
      </c>
      <c r="D57" s="299"/>
      <c r="E57" s="299"/>
      <c r="F57" s="299"/>
      <c r="G57" s="299"/>
      <c r="H57" s="299"/>
      <c r="I57" s="299"/>
      <c r="J57" s="299"/>
      <c r="K57" s="180"/>
    </row>
    <row r="58" spans="2:11" customFormat="1" ht="15" customHeight="1">
      <c r="B58" s="179"/>
      <c r="C58" s="184"/>
      <c r="D58" s="299" t="s">
        <v>806</v>
      </c>
      <c r="E58" s="299"/>
      <c r="F58" s="299"/>
      <c r="G58" s="299"/>
      <c r="H58" s="299"/>
      <c r="I58" s="299"/>
      <c r="J58" s="299"/>
      <c r="K58" s="180"/>
    </row>
    <row r="59" spans="2:11" customFormat="1" ht="15" customHeight="1">
      <c r="B59" s="179"/>
      <c r="C59" s="184"/>
      <c r="D59" s="299" t="s">
        <v>807</v>
      </c>
      <c r="E59" s="299"/>
      <c r="F59" s="299"/>
      <c r="G59" s="299"/>
      <c r="H59" s="299"/>
      <c r="I59" s="299"/>
      <c r="J59" s="299"/>
      <c r="K59" s="180"/>
    </row>
    <row r="60" spans="2:11" customFormat="1" ht="15" customHeight="1">
      <c r="B60" s="179"/>
      <c r="C60" s="184"/>
      <c r="D60" s="299" t="s">
        <v>808</v>
      </c>
      <c r="E60" s="299"/>
      <c r="F60" s="299"/>
      <c r="G60" s="299"/>
      <c r="H60" s="299"/>
      <c r="I60" s="299"/>
      <c r="J60" s="299"/>
      <c r="K60" s="180"/>
    </row>
    <row r="61" spans="2:11" customFormat="1" ht="15" customHeight="1">
      <c r="B61" s="179"/>
      <c r="C61" s="184"/>
      <c r="D61" s="299" t="s">
        <v>809</v>
      </c>
      <c r="E61" s="299"/>
      <c r="F61" s="299"/>
      <c r="G61" s="299"/>
      <c r="H61" s="299"/>
      <c r="I61" s="299"/>
      <c r="J61" s="299"/>
      <c r="K61" s="180"/>
    </row>
    <row r="62" spans="2:11" customFormat="1" ht="15" customHeight="1">
      <c r="B62" s="179"/>
      <c r="C62" s="184"/>
      <c r="D62" s="302" t="s">
        <v>810</v>
      </c>
      <c r="E62" s="302"/>
      <c r="F62" s="302"/>
      <c r="G62" s="302"/>
      <c r="H62" s="302"/>
      <c r="I62" s="302"/>
      <c r="J62" s="302"/>
      <c r="K62" s="180"/>
    </row>
    <row r="63" spans="2:11" customFormat="1" ht="15" customHeight="1">
      <c r="B63" s="179"/>
      <c r="C63" s="184"/>
      <c r="D63" s="299" t="s">
        <v>811</v>
      </c>
      <c r="E63" s="299"/>
      <c r="F63" s="299"/>
      <c r="G63" s="299"/>
      <c r="H63" s="299"/>
      <c r="I63" s="299"/>
      <c r="J63" s="299"/>
      <c r="K63" s="180"/>
    </row>
    <row r="64" spans="2:11" customFormat="1" ht="12.75" customHeight="1">
      <c r="B64" s="179"/>
      <c r="C64" s="184"/>
      <c r="D64" s="184"/>
      <c r="E64" s="187"/>
      <c r="F64" s="184"/>
      <c r="G64" s="184"/>
      <c r="H64" s="184"/>
      <c r="I64" s="184"/>
      <c r="J64" s="184"/>
      <c r="K64" s="180"/>
    </row>
    <row r="65" spans="2:11" customFormat="1" ht="15" customHeight="1">
      <c r="B65" s="179"/>
      <c r="C65" s="184"/>
      <c r="D65" s="299" t="s">
        <v>812</v>
      </c>
      <c r="E65" s="299"/>
      <c r="F65" s="299"/>
      <c r="G65" s="299"/>
      <c r="H65" s="299"/>
      <c r="I65" s="299"/>
      <c r="J65" s="299"/>
      <c r="K65" s="180"/>
    </row>
    <row r="66" spans="2:11" customFormat="1" ht="15" customHeight="1">
      <c r="B66" s="179"/>
      <c r="C66" s="184"/>
      <c r="D66" s="302" t="s">
        <v>813</v>
      </c>
      <c r="E66" s="302"/>
      <c r="F66" s="302"/>
      <c r="G66" s="302"/>
      <c r="H66" s="302"/>
      <c r="I66" s="302"/>
      <c r="J66" s="302"/>
      <c r="K66" s="180"/>
    </row>
    <row r="67" spans="2:11" customFormat="1" ht="15" customHeight="1">
      <c r="B67" s="179"/>
      <c r="C67" s="184"/>
      <c r="D67" s="299" t="s">
        <v>814</v>
      </c>
      <c r="E67" s="299"/>
      <c r="F67" s="299"/>
      <c r="G67" s="299"/>
      <c r="H67" s="299"/>
      <c r="I67" s="299"/>
      <c r="J67" s="299"/>
      <c r="K67" s="180"/>
    </row>
    <row r="68" spans="2:11" customFormat="1" ht="15" customHeight="1">
      <c r="B68" s="179"/>
      <c r="C68" s="184"/>
      <c r="D68" s="299" t="s">
        <v>815</v>
      </c>
      <c r="E68" s="299"/>
      <c r="F68" s="299"/>
      <c r="G68" s="299"/>
      <c r="H68" s="299"/>
      <c r="I68" s="299"/>
      <c r="J68" s="299"/>
      <c r="K68" s="180"/>
    </row>
    <row r="69" spans="2:11" customFormat="1" ht="15" customHeight="1">
      <c r="B69" s="179"/>
      <c r="C69" s="184"/>
      <c r="D69" s="299" t="s">
        <v>816</v>
      </c>
      <c r="E69" s="299"/>
      <c r="F69" s="299"/>
      <c r="G69" s="299"/>
      <c r="H69" s="299"/>
      <c r="I69" s="299"/>
      <c r="J69" s="299"/>
      <c r="K69" s="180"/>
    </row>
    <row r="70" spans="2:11" customFormat="1" ht="15" customHeight="1">
      <c r="B70" s="179"/>
      <c r="C70" s="184"/>
      <c r="D70" s="299" t="s">
        <v>817</v>
      </c>
      <c r="E70" s="299"/>
      <c r="F70" s="299"/>
      <c r="G70" s="299"/>
      <c r="H70" s="299"/>
      <c r="I70" s="299"/>
      <c r="J70" s="299"/>
      <c r="K70" s="180"/>
    </row>
    <row r="71" spans="2:11" customFormat="1" ht="12.75" customHeight="1">
      <c r="B71" s="188"/>
      <c r="C71" s="189"/>
      <c r="D71" s="189"/>
      <c r="E71" s="189"/>
      <c r="F71" s="189"/>
      <c r="G71" s="189"/>
      <c r="H71" s="189"/>
      <c r="I71" s="189"/>
      <c r="J71" s="189"/>
      <c r="K71" s="190"/>
    </row>
    <row r="72" spans="2:11" customFormat="1" ht="18.75" customHeight="1">
      <c r="B72" s="191"/>
      <c r="C72" s="191"/>
      <c r="D72" s="191"/>
      <c r="E72" s="191"/>
      <c r="F72" s="191"/>
      <c r="G72" s="191"/>
      <c r="H72" s="191"/>
      <c r="I72" s="191"/>
      <c r="J72" s="191"/>
      <c r="K72" s="192"/>
    </row>
    <row r="73" spans="2:11" customFormat="1" ht="18.75" customHeight="1">
      <c r="B73" s="192"/>
      <c r="C73" s="192"/>
      <c r="D73" s="192"/>
      <c r="E73" s="192"/>
      <c r="F73" s="192"/>
      <c r="G73" s="192"/>
      <c r="H73" s="192"/>
      <c r="I73" s="192"/>
      <c r="J73" s="192"/>
      <c r="K73" s="192"/>
    </row>
    <row r="74" spans="2:11" customFormat="1" ht="7.5" customHeight="1">
      <c r="B74" s="193"/>
      <c r="C74" s="194"/>
      <c r="D74" s="194"/>
      <c r="E74" s="194"/>
      <c r="F74" s="194"/>
      <c r="G74" s="194"/>
      <c r="H74" s="194"/>
      <c r="I74" s="194"/>
      <c r="J74" s="194"/>
      <c r="K74" s="195"/>
    </row>
    <row r="75" spans="2:11" customFormat="1" ht="45" customHeight="1">
      <c r="B75" s="196"/>
      <c r="C75" s="303" t="s">
        <v>818</v>
      </c>
      <c r="D75" s="303"/>
      <c r="E75" s="303"/>
      <c r="F75" s="303"/>
      <c r="G75" s="303"/>
      <c r="H75" s="303"/>
      <c r="I75" s="303"/>
      <c r="J75" s="303"/>
      <c r="K75" s="197"/>
    </row>
    <row r="76" spans="2:11" customFormat="1" ht="17.25" customHeight="1">
      <c r="B76" s="196"/>
      <c r="C76" s="198" t="s">
        <v>819</v>
      </c>
      <c r="D76" s="198"/>
      <c r="E76" s="198"/>
      <c r="F76" s="198" t="s">
        <v>820</v>
      </c>
      <c r="G76" s="199"/>
      <c r="H76" s="198" t="s">
        <v>53</v>
      </c>
      <c r="I76" s="198" t="s">
        <v>56</v>
      </c>
      <c r="J76" s="198" t="s">
        <v>821</v>
      </c>
      <c r="K76" s="197"/>
    </row>
    <row r="77" spans="2:11" customFormat="1" ht="17.25" customHeight="1">
      <c r="B77" s="196"/>
      <c r="C77" s="200" t="s">
        <v>822</v>
      </c>
      <c r="D77" s="200"/>
      <c r="E77" s="200"/>
      <c r="F77" s="201" t="s">
        <v>823</v>
      </c>
      <c r="G77" s="202"/>
      <c r="H77" s="200"/>
      <c r="I77" s="200"/>
      <c r="J77" s="200" t="s">
        <v>824</v>
      </c>
      <c r="K77" s="197"/>
    </row>
    <row r="78" spans="2:11" customFormat="1" ht="5.25" customHeight="1">
      <c r="B78" s="196"/>
      <c r="C78" s="203"/>
      <c r="D78" s="203"/>
      <c r="E78" s="203"/>
      <c r="F78" s="203"/>
      <c r="G78" s="204"/>
      <c r="H78" s="203"/>
      <c r="I78" s="203"/>
      <c r="J78" s="203"/>
      <c r="K78" s="197"/>
    </row>
    <row r="79" spans="2:11" customFormat="1" ht="15" customHeight="1">
      <c r="B79" s="196"/>
      <c r="C79" s="185" t="s">
        <v>52</v>
      </c>
      <c r="D79" s="205"/>
      <c r="E79" s="205"/>
      <c r="F79" s="206" t="s">
        <v>825</v>
      </c>
      <c r="G79" s="207"/>
      <c r="H79" s="185" t="s">
        <v>826</v>
      </c>
      <c r="I79" s="185" t="s">
        <v>827</v>
      </c>
      <c r="J79" s="185">
        <v>20</v>
      </c>
      <c r="K79" s="197"/>
    </row>
    <row r="80" spans="2:11" customFormat="1" ht="15" customHeight="1">
      <c r="B80" s="196"/>
      <c r="C80" s="185" t="s">
        <v>828</v>
      </c>
      <c r="D80" s="185"/>
      <c r="E80" s="185"/>
      <c r="F80" s="206" t="s">
        <v>825</v>
      </c>
      <c r="G80" s="207"/>
      <c r="H80" s="185" t="s">
        <v>829</v>
      </c>
      <c r="I80" s="185" t="s">
        <v>827</v>
      </c>
      <c r="J80" s="185">
        <v>120</v>
      </c>
      <c r="K80" s="197"/>
    </row>
    <row r="81" spans="2:11" customFormat="1" ht="15" customHeight="1">
      <c r="B81" s="208"/>
      <c r="C81" s="185" t="s">
        <v>830</v>
      </c>
      <c r="D81" s="185"/>
      <c r="E81" s="185"/>
      <c r="F81" s="206" t="s">
        <v>831</v>
      </c>
      <c r="G81" s="207"/>
      <c r="H81" s="185" t="s">
        <v>832</v>
      </c>
      <c r="I81" s="185" t="s">
        <v>827</v>
      </c>
      <c r="J81" s="185">
        <v>50</v>
      </c>
      <c r="K81" s="197"/>
    </row>
    <row r="82" spans="2:11" customFormat="1" ht="15" customHeight="1">
      <c r="B82" s="208"/>
      <c r="C82" s="185" t="s">
        <v>833</v>
      </c>
      <c r="D82" s="185"/>
      <c r="E82" s="185"/>
      <c r="F82" s="206" t="s">
        <v>825</v>
      </c>
      <c r="G82" s="207"/>
      <c r="H82" s="185" t="s">
        <v>834</v>
      </c>
      <c r="I82" s="185" t="s">
        <v>835</v>
      </c>
      <c r="J82" s="185"/>
      <c r="K82" s="197"/>
    </row>
    <row r="83" spans="2:11" customFormat="1" ht="15" customHeight="1">
      <c r="B83" s="208"/>
      <c r="C83" s="185" t="s">
        <v>836</v>
      </c>
      <c r="D83" s="185"/>
      <c r="E83" s="185"/>
      <c r="F83" s="206" t="s">
        <v>831</v>
      </c>
      <c r="G83" s="185"/>
      <c r="H83" s="185" t="s">
        <v>837</v>
      </c>
      <c r="I83" s="185" t="s">
        <v>827</v>
      </c>
      <c r="J83" s="185">
        <v>15</v>
      </c>
      <c r="K83" s="197"/>
    </row>
    <row r="84" spans="2:11" customFormat="1" ht="15" customHeight="1">
      <c r="B84" s="208"/>
      <c r="C84" s="185" t="s">
        <v>838</v>
      </c>
      <c r="D84" s="185"/>
      <c r="E84" s="185"/>
      <c r="F84" s="206" t="s">
        <v>831</v>
      </c>
      <c r="G84" s="185"/>
      <c r="H84" s="185" t="s">
        <v>839</v>
      </c>
      <c r="I84" s="185" t="s">
        <v>827</v>
      </c>
      <c r="J84" s="185">
        <v>15</v>
      </c>
      <c r="K84" s="197"/>
    </row>
    <row r="85" spans="2:11" customFormat="1" ht="15" customHeight="1">
      <c r="B85" s="208"/>
      <c r="C85" s="185" t="s">
        <v>840</v>
      </c>
      <c r="D85" s="185"/>
      <c r="E85" s="185"/>
      <c r="F85" s="206" t="s">
        <v>831</v>
      </c>
      <c r="G85" s="185"/>
      <c r="H85" s="185" t="s">
        <v>841</v>
      </c>
      <c r="I85" s="185" t="s">
        <v>827</v>
      </c>
      <c r="J85" s="185">
        <v>20</v>
      </c>
      <c r="K85" s="197"/>
    </row>
    <row r="86" spans="2:11" customFormat="1" ht="15" customHeight="1">
      <c r="B86" s="208"/>
      <c r="C86" s="185" t="s">
        <v>842</v>
      </c>
      <c r="D86" s="185"/>
      <c r="E86" s="185"/>
      <c r="F86" s="206" t="s">
        <v>831</v>
      </c>
      <c r="G86" s="185"/>
      <c r="H86" s="185" t="s">
        <v>843</v>
      </c>
      <c r="I86" s="185" t="s">
        <v>827</v>
      </c>
      <c r="J86" s="185">
        <v>20</v>
      </c>
      <c r="K86" s="197"/>
    </row>
    <row r="87" spans="2:11" customFormat="1" ht="15" customHeight="1">
      <c r="B87" s="208"/>
      <c r="C87" s="185" t="s">
        <v>844</v>
      </c>
      <c r="D87" s="185"/>
      <c r="E87" s="185"/>
      <c r="F87" s="206" t="s">
        <v>831</v>
      </c>
      <c r="G87" s="207"/>
      <c r="H87" s="185" t="s">
        <v>845</v>
      </c>
      <c r="I87" s="185" t="s">
        <v>827</v>
      </c>
      <c r="J87" s="185">
        <v>50</v>
      </c>
      <c r="K87" s="197"/>
    </row>
    <row r="88" spans="2:11" customFormat="1" ht="15" customHeight="1">
      <c r="B88" s="208"/>
      <c r="C88" s="185" t="s">
        <v>846</v>
      </c>
      <c r="D88" s="185"/>
      <c r="E88" s="185"/>
      <c r="F88" s="206" t="s">
        <v>831</v>
      </c>
      <c r="G88" s="207"/>
      <c r="H88" s="185" t="s">
        <v>847</v>
      </c>
      <c r="I88" s="185" t="s">
        <v>827</v>
      </c>
      <c r="J88" s="185">
        <v>20</v>
      </c>
      <c r="K88" s="197"/>
    </row>
    <row r="89" spans="2:11" customFormat="1" ht="15" customHeight="1">
      <c r="B89" s="208"/>
      <c r="C89" s="185" t="s">
        <v>848</v>
      </c>
      <c r="D89" s="185"/>
      <c r="E89" s="185"/>
      <c r="F89" s="206" t="s">
        <v>831</v>
      </c>
      <c r="G89" s="207"/>
      <c r="H89" s="185" t="s">
        <v>849</v>
      </c>
      <c r="I89" s="185" t="s">
        <v>827</v>
      </c>
      <c r="J89" s="185">
        <v>20</v>
      </c>
      <c r="K89" s="197"/>
    </row>
    <row r="90" spans="2:11" customFormat="1" ht="15" customHeight="1">
      <c r="B90" s="208"/>
      <c r="C90" s="185" t="s">
        <v>850</v>
      </c>
      <c r="D90" s="185"/>
      <c r="E90" s="185"/>
      <c r="F90" s="206" t="s">
        <v>831</v>
      </c>
      <c r="G90" s="207"/>
      <c r="H90" s="185" t="s">
        <v>851</v>
      </c>
      <c r="I90" s="185" t="s">
        <v>827</v>
      </c>
      <c r="J90" s="185">
        <v>50</v>
      </c>
      <c r="K90" s="197"/>
    </row>
    <row r="91" spans="2:11" customFormat="1" ht="15" customHeight="1">
      <c r="B91" s="208"/>
      <c r="C91" s="185" t="s">
        <v>852</v>
      </c>
      <c r="D91" s="185"/>
      <c r="E91" s="185"/>
      <c r="F91" s="206" t="s">
        <v>831</v>
      </c>
      <c r="G91" s="207"/>
      <c r="H91" s="185" t="s">
        <v>852</v>
      </c>
      <c r="I91" s="185" t="s">
        <v>827</v>
      </c>
      <c r="J91" s="185">
        <v>50</v>
      </c>
      <c r="K91" s="197"/>
    </row>
    <row r="92" spans="2:11" customFormat="1" ht="15" customHeight="1">
      <c r="B92" s="208"/>
      <c r="C92" s="185" t="s">
        <v>853</v>
      </c>
      <c r="D92" s="185"/>
      <c r="E92" s="185"/>
      <c r="F92" s="206" t="s">
        <v>831</v>
      </c>
      <c r="G92" s="207"/>
      <c r="H92" s="185" t="s">
        <v>854</v>
      </c>
      <c r="I92" s="185" t="s">
        <v>827</v>
      </c>
      <c r="J92" s="185">
        <v>255</v>
      </c>
      <c r="K92" s="197"/>
    </row>
    <row r="93" spans="2:11" customFormat="1" ht="15" customHeight="1">
      <c r="B93" s="208"/>
      <c r="C93" s="185" t="s">
        <v>855</v>
      </c>
      <c r="D93" s="185"/>
      <c r="E93" s="185"/>
      <c r="F93" s="206" t="s">
        <v>825</v>
      </c>
      <c r="G93" s="207"/>
      <c r="H93" s="185" t="s">
        <v>856</v>
      </c>
      <c r="I93" s="185" t="s">
        <v>857</v>
      </c>
      <c r="J93" s="185"/>
      <c r="K93" s="197"/>
    </row>
    <row r="94" spans="2:11" customFormat="1" ht="15" customHeight="1">
      <c r="B94" s="208"/>
      <c r="C94" s="185" t="s">
        <v>858</v>
      </c>
      <c r="D94" s="185"/>
      <c r="E94" s="185"/>
      <c r="F94" s="206" t="s">
        <v>825</v>
      </c>
      <c r="G94" s="207"/>
      <c r="H94" s="185" t="s">
        <v>859</v>
      </c>
      <c r="I94" s="185" t="s">
        <v>860</v>
      </c>
      <c r="J94" s="185"/>
      <c r="K94" s="197"/>
    </row>
    <row r="95" spans="2:11" customFormat="1" ht="15" customHeight="1">
      <c r="B95" s="208"/>
      <c r="C95" s="185" t="s">
        <v>861</v>
      </c>
      <c r="D95" s="185"/>
      <c r="E95" s="185"/>
      <c r="F95" s="206" t="s">
        <v>825</v>
      </c>
      <c r="G95" s="207"/>
      <c r="H95" s="185" t="s">
        <v>861</v>
      </c>
      <c r="I95" s="185" t="s">
        <v>860</v>
      </c>
      <c r="J95" s="185"/>
      <c r="K95" s="197"/>
    </row>
    <row r="96" spans="2:11" customFormat="1" ht="15" customHeight="1">
      <c r="B96" s="208"/>
      <c r="C96" s="185" t="s">
        <v>37</v>
      </c>
      <c r="D96" s="185"/>
      <c r="E96" s="185"/>
      <c r="F96" s="206" t="s">
        <v>825</v>
      </c>
      <c r="G96" s="207"/>
      <c r="H96" s="185" t="s">
        <v>862</v>
      </c>
      <c r="I96" s="185" t="s">
        <v>860</v>
      </c>
      <c r="J96" s="185"/>
      <c r="K96" s="197"/>
    </row>
    <row r="97" spans="2:11" customFormat="1" ht="15" customHeight="1">
      <c r="B97" s="208"/>
      <c r="C97" s="185" t="s">
        <v>47</v>
      </c>
      <c r="D97" s="185"/>
      <c r="E97" s="185"/>
      <c r="F97" s="206" t="s">
        <v>825</v>
      </c>
      <c r="G97" s="207"/>
      <c r="H97" s="185" t="s">
        <v>863</v>
      </c>
      <c r="I97" s="185" t="s">
        <v>860</v>
      </c>
      <c r="J97" s="185"/>
      <c r="K97" s="197"/>
    </row>
    <row r="98" spans="2:11" customFormat="1" ht="15" customHeight="1">
      <c r="B98" s="209"/>
      <c r="C98" s="210"/>
      <c r="D98" s="210"/>
      <c r="E98" s="210"/>
      <c r="F98" s="210"/>
      <c r="G98" s="210"/>
      <c r="H98" s="210"/>
      <c r="I98" s="210"/>
      <c r="J98" s="210"/>
      <c r="K98" s="211"/>
    </row>
    <row r="99" spans="2:11" customFormat="1" ht="18.75" customHeight="1">
      <c r="B99" s="212"/>
      <c r="C99" s="213"/>
      <c r="D99" s="213"/>
      <c r="E99" s="213"/>
      <c r="F99" s="213"/>
      <c r="G99" s="213"/>
      <c r="H99" s="213"/>
      <c r="I99" s="213"/>
      <c r="J99" s="213"/>
      <c r="K99" s="212"/>
    </row>
    <row r="100" spans="2:11" customFormat="1" ht="18.75" customHeight="1">
      <c r="B100" s="192"/>
      <c r="C100" s="192"/>
      <c r="D100" s="192"/>
      <c r="E100" s="192"/>
      <c r="F100" s="192"/>
      <c r="G100" s="192"/>
      <c r="H100" s="192"/>
      <c r="I100" s="192"/>
      <c r="J100" s="192"/>
      <c r="K100" s="192"/>
    </row>
    <row r="101" spans="2:11" customFormat="1" ht="7.5" customHeight="1">
      <c r="B101" s="193"/>
      <c r="C101" s="194"/>
      <c r="D101" s="194"/>
      <c r="E101" s="194"/>
      <c r="F101" s="194"/>
      <c r="G101" s="194"/>
      <c r="H101" s="194"/>
      <c r="I101" s="194"/>
      <c r="J101" s="194"/>
      <c r="K101" s="195"/>
    </row>
    <row r="102" spans="2:11" customFormat="1" ht="45" customHeight="1">
      <c r="B102" s="196"/>
      <c r="C102" s="303" t="s">
        <v>864</v>
      </c>
      <c r="D102" s="303"/>
      <c r="E102" s="303"/>
      <c r="F102" s="303"/>
      <c r="G102" s="303"/>
      <c r="H102" s="303"/>
      <c r="I102" s="303"/>
      <c r="J102" s="303"/>
      <c r="K102" s="197"/>
    </row>
    <row r="103" spans="2:11" customFormat="1" ht="17.25" customHeight="1">
      <c r="B103" s="196"/>
      <c r="C103" s="198" t="s">
        <v>819</v>
      </c>
      <c r="D103" s="198"/>
      <c r="E103" s="198"/>
      <c r="F103" s="198" t="s">
        <v>820</v>
      </c>
      <c r="G103" s="199"/>
      <c r="H103" s="198" t="s">
        <v>53</v>
      </c>
      <c r="I103" s="198" t="s">
        <v>56</v>
      </c>
      <c r="J103" s="198" t="s">
        <v>821</v>
      </c>
      <c r="K103" s="197"/>
    </row>
    <row r="104" spans="2:11" customFormat="1" ht="17.25" customHeight="1">
      <c r="B104" s="196"/>
      <c r="C104" s="200" t="s">
        <v>822</v>
      </c>
      <c r="D104" s="200"/>
      <c r="E104" s="200"/>
      <c r="F104" s="201" t="s">
        <v>823</v>
      </c>
      <c r="G104" s="202"/>
      <c r="H104" s="200"/>
      <c r="I104" s="200"/>
      <c r="J104" s="200" t="s">
        <v>824</v>
      </c>
      <c r="K104" s="197"/>
    </row>
    <row r="105" spans="2:11" customFormat="1" ht="5.25" customHeight="1">
      <c r="B105" s="196"/>
      <c r="C105" s="198"/>
      <c r="D105" s="198"/>
      <c r="E105" s="198"/>
      <c r="F105" s="198"/>
      <c r="G105" s="214"/>
      <c r="H105" s="198"/>
      <c r="I105" s="198"/>
      <c r="J105" s="198"/>
      <c r="K105" s="197"/>
    </row>
    <row r="106" spans="2:11" customFormat="1" ht="15" customHeight="1">
      <c r="B106" s="196"/>
      <c r="C106" s="185" t="s">
        <v>52</v>
      </c>
      <c r="D106" s="205"/>
      <c r="E106" s="205"/>
      <c r="F106" s="206" t="s">
        <v>825</v>
      </c>
      <c r="G106" s="185"/>
      <c r="H106" s="185" t="s">
        <v>865</v>
      </c>
      <c r="I106" s="185" t="s">
        <v>827</v>
      </c>
      <c r="J106" s="185">
        <v>20</v>
      </c>
      <c r="K106" s="197"/>
    </row>
    <row r="107" spans="2:11" customFormat="1" ht="15" customHeight="1">
      <c r="B107" s="196"/>
      <c r="C107" s="185" t="s">
        <v>828</v>
      </c>
      <c r="D107" s="185"/>
      <c r="E107" s="185"/>
      <c r="F107" s="206" t="s">
        <v>825</v>
      </c>
      <c r="G107" s="185"/>
      <c r="H107" s="185" t="s">
        <v>865</v>
      </c>
      <c r="I107" s="185" t="s">
        <v>827</v>
      </c>
      <c r="J107" s="185">
        <v>120</v>
      </c>
      <c r="K107" s="197"/>
    </row>
    <row r="108" spans="2:11" customFormat="1" ht="15" customHeight="1">
      <c r="B108" s="208"/>
      <c r="C108" s="185" t="s">
        <v>830</v>
      </c>
      <c r="D108" s="185"/>
      <c r="E108" s="185"/>
      <c r="F108" s="206" t="s">
        <v>831</v>
      </c>
      <c r="G108" s="185"/>
      <c r="H108" s="185" t="s">
        <v>865</v>
      </c>
      <c r="I108" s="185" t="s">
        <v>827</v>
      </c>
      <c r="J108" s="185">
        <v>50</v>
      </c>
      <c r="K108" s="197"/>
    </row>
    <row r="109" spans="2:11" customFormat="1" ht="15" customHeight="1">
      <c r="B109" s="208"/>
      <c r="C109" s="185" t="s">
        <v>833</v>
      </c>
      <c r="D109" s="185"/>
      <c r="E109" s="185"/>
      <c r="F109" s="206" t="s">
        <v>825</v>
      </c>
      <c r="G109" s="185"/>
      <c r="H109" s="185" t="s">
        <v>865</v>
      </c>
      <c r="I109" s="185" t="s">
        <v>835</v>
      </c>
      <c r="J109" s="185"/>
      <c r="K109" s="197"/>
    </row>
    <row r="110" spans="2:11" customFormat="1" ht="15" customHeight="1">
      <c r="B110" s="208"/>
      <c r="C110" s="185" t="s">
        <v>844</v>
      </c>
      <c r="D110" s="185"/>
      <c r="E110" s="185"/>
      <c r="F110" s="206" t="s">
        <v>831</v>
      </c>
      <c r="G110" s="185"/>
      <c r="H110" s="185" t="s">
        <v>865</v>
      </c>
      <c r="I110" s="185" t="s">
        <v>827</v>
      </c>
      <c r="J110" s="185">
        <v>50</v>
      </c>
      <c r="K110" s="197"/>
    </row>
    <row r="111" spans="2:11" customFormat="1" ht="15" customHeight="1">
      <c r="B111" s="208"/>
      <c r="C111" s="185" t="s">
        <v>852</v>
      </c>
      <c r="D111" s="185"/>
      <c r="E111" s="185"/>
      <c r="F111" s="206" t="s">
        <v>831</v>
      </c>
      <c r="G111" s="185"/>
      <c r="H111" s="185" t="s">
        <v>865</v>
      </c>
      <c r="I111" s="185" t="s">
        <v>827</v>
      </c>
      <c r="J111" s="185">
        <v>50</v>
      </c>
      <c r="K111" s="197"/>
    </row>
    <row r="112" spans="2:11" customFormat="1" ht="15" customHeight="1">
      <c r="B112" s="208"/>
      <c r="C112" s="185" t="s">
        <v>850</v>
      </c>
      <c r="D112" s="185"/>
      <c r="E112" s="185"/>
      <c r="F112" s="206" t="s">
        <v>831</v>
      </c>
      <c r="G112" s="185"/>
      <c r="H112" s="185" t="s">
        <v>865</v>
      </c>
      <c r="I112" s="185" t="s">
        <v>827</v>
      </c>
      <c r="J112" s="185">
        <v>50</v>
      </c>
      <c r="K112" s="197"/>
    </row>
    <row r="113" spans="2:11" customFormat="1" ht="15" customHeight="1">
      <c r="B113" s="208"/>
      <c r="C113" s="185" t="s">
        <v>52</v>
      </c>
      <c r="D113" s="185"/>
      <c r="E113" s="185"/>
      <c r="F113" s="206" t="s">
        <v>825</v>
      </c>
      <c r="G113" s="185"/>
      <c r="H113" s="185" t="s">
        <v>866</v>
      </c>
      <c r="I113" s="185" t="s">
        <v>827</v>
      </c>
      <c r="J113" s="185">
        <v>20</v>
      </c>
      <c r="K113" s="197"/>
    </row>
    <row r="114" spans="2:11" customFormat="1" ht="15" customHeight="1">
      <c r="B114" s="208"/>
      <c r="C114" s="185" t="s">
        <v>867</v>
      </c>
      <c r="D114" s="185"/>
      <c r="E114" s="185"/>
      <c r="F114" s="206" t="s">
        <v>825</v>
      </c>
      <c r="G114" s="185"/>
      <c r="H114" s="185" t="s">
        <v>868</v>
      </c>
      <c r="I114" s="185" t="s">
        <v>827</v>
      </c>
      <c r="J114" s="185">
        <v>120</v>
      </c>
      <c r="K114" s="197"/>
    </row>
    <row r="115" spans="2:11" customFormat="1" ht="15" customHeight="1">
      <c r="B115" s="208"/>
      <c r="C115" s="185" t="s">
        <v>37</v>
      </c>
      <c r="D115" s="185"/>
      <c r="E115" s="185"/>
      <c r="F115" s="206" t="s">
        <v>825</v>
      </c>
      <c r="G115" s="185"/>
      <c r="H115" s="185" t="s">
        <v>869</v>
      </c>
      <c r="I115" s="185" t="s">
        <v>860</v>
      </c>
      <c r="J115" s="185"/>
      <c r="K115" s="197"/>
    </row>
    <row r="116" spans="2:11" customFormat="1" ht="15" customHeight="1">
      <c r="B116" s="208"/>
      <c r="C116" s="185" t="s">
        <v>47</v>
      </c>
      <c r="D116" s="185"/>
      <c r="E116" s="185"/>
      <c r="F116" s="206" t="s">
        <v>825</v>
      </c>
      <c r="G116" s="185"/>
      <c r="H116" s="185" t="s">
        <v>870</v>
      </c>
      <c r="I116" s="185" t="s">
        <v>860</v>
      </c>
      <c r="J116" s="185"/>
      <c r="K116" s="197"/>
    </row>
    <row r="117" spans="2:11" customFormat="1" ht="15" customHeight="1">
      <c r="B117" s="208"/>
      <c r="C117" s="185" t="s">
        <v>56</v>
      </c>
      <c r="D117" s="185"/>
      <c r="E117" s="185"/>
      <c r="F117" s="206" t="s">
        <v>825</v>
      </c>
      <c r="G117" s="185"/>
      <c r="H117" s="185" t="s">
        <v>871</v>
      </c>
      <c r="I117" s="185" t="s">
        <v>872</v>
      </c>
      <c r="J117" s="185"/>
      <c r="K117" s="197"/>
    </row>
    <row r="118" spans="2:11" customFormat="1" ht="15" customHeight="1">
      <c r="B118" s="209"/>
      <c r="C118" s="215"/>
      <c r="D118" s="215"/>
      <c r="E118" s="215"/>
      <c r="F118" s="215"/>
      <c r="G118" s="215"/>
      <c r="H118" s="215"/>
      <c r="I118" s="215"/>
      <c r="J118" s="215"/>
      <c r="K118" s="211"/>
    </row>
    <row r="119" spans="2:11" customFormat="1" ht="18.75" customHeight="1">
      <c r="B119" s="216"/>
      <c r="C119" s="217"/>
      <c r="D119" s="217"/>
      <c r="E119" s="217"/>
      <c r="F119" s="218"/>
      <c r="G119" s="217"/>
      <c r="H119" s="217"/>
      <c r="I119" s="217"/>
      <c r="J119" s="217"/>
      <c r="K119" s="216"/>
    </row>
    <row r="120" spans="2:11" customFormat="1" ht="18.75" customHeight="1">
      <c r="B120" s="192"/>
      <c r="C120" s="192"/>
      <c r="D120" s="192"/>
      <c r="E120" s="192"/>
      <c r="F120" s="192"/>
      <c r="G120" s="192"/>
      <c r="H120" s="192"/>
      <c r="I120" s="192"/>
      <c r="J120" s="192"/>
      <c r="K120" s="192"/>
    </row>
    <row r="121" spans="2:11" customFormat="1" ht="7.5" customHeight="1">
      <c r="B121" s="219"/>
      <c r="C121" s="220"/>
      <c r="D121" s="220"/>
      <c r="E121" s="220"/>
      <c r="F121" s="220"/>
      <c r="G121" s="220"/>
      <c r="H121" s="220"/>
      <c r="I121" s="220"/>
      <c r="J121" s="220"/>
      <c r="K121" s="221"/>
    </row>
    <row r="122" spans="2:11" customFormat="1" ht="45" customHeight="1">
      <c r="B122" s="222"/>
      <c r="C122" s="301" t="s">
        <v>873</v>
      </c>
      <c r="D122" s="301"/>
      <c r="E122" s="301"/>
      <c r="F122" s="301"/>
      <c r="G122" s="301"/>
      <c r="H122" s="301"/>
      <c r="I122" s="301"/>
      <c r="J122" s="301"/>
      <c r="K122" s="223"/>
    </row>
    <row r="123" spans="2:11" customFormat="1" ht="17.25" customHeight="1">
      <c r="B123" s="224"/>
      <c r="C123" s="198" t="s">
        <v>819</v>
      </c>
      <c r="D123" s="198"/>
      <c r="E123" s="198"/>
      <c r="F123" s="198" t="s">
        <v>820</v>
      </c>
      <c r="G123" s="199"/>
      <c r="H123" s="198" t="s">
        <v>53</v>
      </c>
      <c r="I123" s="198" t="s">
        <v>56</v>
      </c>
      <c r="J123" s="198" t="s">
        <v>821</v>
      </c>
      <c r="K123" s="225"/>
    </row>
    <row r="124" spans="2:11" customFormat="1" ht="17.25" customHeight="1">
      <c r="B124" s="224"/>
      <c r="C124" s="200" t="s">
        <v>822</v>
      </c>
      <c r="D124" s="200"/>
      <c r="E124" s="200"/>
      <c r="F124" s="201" t="s">
        <v>823</v>
      </c>
      <c r="G124" s="202"/>
      <c r="H124" s="200"/>
      <c r="I124" s="200"/>
      <c r="J124" s="200" t="s">
        <v>824</v>
      </c>
      <c r="K124" s="225"/>
    </row>
    <row r="125" spans="2:11" customFormat="1" ht="5.25" customHeight="1">
      <c r="B125" s="226"/>
      <c r="C125" s="203"/>
      <c r="D125" s="203"/>
      <c r="E125" s="203"/>
      <c r="F125" s="203"/>
      <c r="G125" s="227"/>
      <c r="H125" s="203"/>
      <c r="I125" s="203"/>
      <c r="J125" s="203"/>
      <c r="K125" s="228"/>
    </row>
    <row r="126" spans="2:11" customFormat="1" ht="15" customHeight="1">
      <c r="B126" s="226"/>
      <c r="C126" s="185" t="s">
        <v>828</v>
      </c>
      <c r="D126" s="205"/>
      <c r="E126" s="205"/>
      <c r="F126" s="206" t="s">
        <v>825</v>
      </c>
      <c r="G126" s="185"/>
      <c r="H126" s="185" t="s">
        <v>865</v>
      </c>
      <c r="I126" s="185" t="s">
        <v>827</v>
      </c>
      <c r="J126" s="185">
        <v>120</v>
      </c>
      <c r="K126" s="229"/>
    </row>
    <row r="127" spans="2:11" customFormat="1" ht="15" customHeight="1">
      <c r="B127" s="226"/>
      <c r="C127" s="185" t="s">
        <v>874</v>
      </c>
      <c r="D127" s="185"/>
      <c r="E127" s="185"/>
      <c r="F127" s="206" t="s">
        <v>825</v>
      </c>
      <c r="G127" s="185"/>
      <c r="H127" s="185" t="s">
        <v>875</v>
      </c>
      <c r="I127" s="185" t="s">
        <v>827</v>
      </c>
      <c r="J127" s="185" t="s">
        <v>876</v>
      </c>
      <c r="K127" s="229"/>
    </row>
    <row r="128" spans="2:11" customFormat="1" ht="15" customHeight="1">
      <c r="B128" s="226"/>
      <c r="C128" s="185" t="s">
        <v>773</v>
      </c>
      <c r="D128" s="185"/>
      <c r="E128" s="185"/>
      <c r="F128" s="206" t="s">
        <v>825</v>
      </c>
      <c r="G128" s="185"/>
      <c r="H128" s="185" t="s">
        <v>877</v>
      </c>
      <c r="I128" s="185" t="s">
        <v>827</v>
      </c>
      <c r="J128" s="185" t="s">
        <v>876</v>
      </c>
      <c r="K128" s="229"/>
    </row>
    <row r="129" spans="2:11" customFormat="1" ht="15" customHeight="1">
      <c r="B129" s="226"/>
      <c r="C129" s="185" t="s">
        <v>836</v>
      </c>
      <c r="D129" s="185"/>
      <c r="E129" s="185"/>
      <c r="F129" s="206" t="s">
        <v>831</v>
      </c>
      <c r="G129" s="185"/>
      <c r="H129" s="185" t="s">
        <v>837</v>
      </c>
      <c r="I129" s="185" t="s">
        <v>827</v>
      </c>
      <c r="J129" s="185">
        <v>15</v>
      </c>
      <c r="K129" s="229"/>
    </row>
    <row r="130" spans="2:11" customFormat="1" ht="15" customHeight="1">
      <c r="B130" s="226"/>
      <c r="C130" s="185" t="s">
        <v>838</v>
      </c>
      <c r="D130" s="185"/>
      <c r="E130" s="185"/>
      <c r="F130" s="206" t="s">
        <v>831</v>
      </c>
      <c r="G130" s="185"/>
      <c r="H130" s="185" t="s">
        <v>839</v>
      </c>
      <c r="I130" s="185" t="s">
        <v>827</v>
      </c>
      <c r="J130" s="185">
        <v>15</v>
      </c>
      <c r="K130" s="229"/>
    </row>
    <row r="131" spans="2:11" customFormat="1" ht="15" customHeight="1">
      <c r="B131" s="226"/>
      <c r="C131" s="185" t="s">
        <v>840</v>
      </c>
      <c r="D131" s="185"/>
      <c r="E131" s="185"/>
      <c r="F131" s="206" t="s">
        <v>831</v>
      </c>
      <c r="G131" s="185"/>
      <c r="H131" s="185" t="s">
        <v>841</v>
      </c>
      <c r="I131" s="185" t="s">
        <v>827</v>
      </c>
      <c r="J131" s="185">
        <v>20</v>
      </c>
      <c r="K131" s="229"/>
    </row>
    <row r="132" spans="2:11" customFormat="1" ht="15" customHeight="1">
      <c r="B132" s="226"/>
      <c r="C132" s="185" t="s">
        <v>842</v>
      </c>
      <c r="D132" s="185"/>
      <c r="E132" s="185"/>
      <c r="F132" s="206" t="s">
        <v>831</v>
      </c>
      <c r="G132" s="185"/>
      <c r="H132" s="185" t="s">
        <v>843</v>
      </c>
      <c r="I132" s="185" t="s">
        <v>827</v>
      </c>
      <c r="J132" s="185">
        <v>20</v>
      </c>
      <c r="K132" s="229"/>
    </row>
    <row r="133" spans="2:11" customFormat="1" ht="15" customHeight="1">
      <c r="B133" s="226"/>
      <c r="C133" s="185" t="s">
        <v>830</v>
      </c>
      <c r="D133" s="185"/>
      <c r="E133" s="185"/>
      <c r="F133" s="206" t="s">
        <v>831</v>
      </c>
      <c r="G133" s="185"/>
      <c r="H133" s="185" t="s">
        <v>865</v>
      </c>
      <c r="I133" s="185" t="s">
        <v>827</v>
      </c>
      <c r="J133" s="185">
        <v>50</v>
      </c>
      <c r="K133" s="229"/>
    </row>
    <row r="134" spans="2:11" customFormat="1" ht="15" customHeight="1">
      <c r="B134" s="226"/>
      <c r="C134" s="185" t="s">
        <v>844</v>
      </c>
      <c r="D134" s="185"/>
      <c r="E134" s="185"/>
      <c r="F134" s="206" t="s">
        <v>831</v>
      </c>
      <c r="G134" s="185"/>
      <c r="H134" s="185" t="s">
        <v>865</v>
      </c>
      <c r="I134" s="185" t="s">
        <v>827</v>
      </c>
      <c r="J134" s="185">
        <v>50</v>
      </c>
      <c r="K134" s="229"/>
    </row>
    <row r="135" spans="2:11" customFormat="1" ht="15" customHeight="1">
      <c r="B135" s="226"/>
      <c r="C135" s="185" t="s">
        <v>850</v>
      </c>
      <c r="D135" s="185"/>
      <c r="E135" s="185"/>
      <c r="F135" s="206" t="s">
        <v>831</v>
      </c>
      <c r="G135" s="185"/>
      <c r="H135" s="185" t="s">
        <v>865</v>
      </c>
      <c r="I135" s="185" t="s">
        <v>827</v>
      </c>
      <c r="J135" s="185">
        <v>50</v>
      </c>
      <c r="K135" s="229"/>
    </row>
    <row r="136" spans="2:11" customFormat="1" ht="15" customHeight="1">
      <c r="B136" s="226"/>
      <c r="C136" s="185" t="s">
        <v>852</v>
      </c>
      <c r="D136" s="185"/>
      <c r="E136" s="185"/>
      <c r="F136" s="206" t="s">
        <v>831</v>
      </c>
      <c r="G136" s="185"/>
      <c r="H136" s="185" t="s">
        <v>865</v>
      </c>
      <c r="I136" s="185" t="s">
        <v>827</v>
      </c>
      <c r="J136" s="185">
        <v>50</v>
      </c>
      <c r="K136" s="229"/>
    </row>
    <row r="137" spans="2:11" customFormat="1" ht="15" customHeight="1">
      <c r="B137" s="226"/>
      <c r="C137" s="185" t="s">
        <v>853</v>
      </c>
      <c r="D137" s="185"/>
      <c r="E137" s="185"/>
      <c r="F137" s="206" t="s">
        <v>831</v>
      </c>
      <c r="G137" s="185"/>
      <c r="H137" s="185" t="s">
        <v>878</v>
      </c>
      <c r="I137" s="185" t="s">
        <v>827</v>
      </c>
      <c r="J137" s="185">
        <v>255</v>
      </c>
      <c r="K137" s="229"/>
    </row>
    <row r="138" spans="2:11" customFormat="1" ht="15" customHeight="1">
      <c r="B138" s="226"/>
      <c r="C138" s="185" t="s">
        <v>855</v>
      </c>
      <c r="D138" s="185"/>
      <c r="E138" s="185"/>
      <c r="F138" s="206" t="s">
        <v>825</v>
      </c>
      <c r="G138" s="185"/>
      <c r="H138" s="185" t="s">
        <v>879</v>
      </c>
      <c r="I138" s="185" t="s">
        <v>857</v>
      </c>
      <c r="J138" s="185"/>
      <c r="K138" s="229"/>
    </row>
    <row r="139" spans="2:11" customFormat="1" ht="15" customHeight="1">
      <c r="B139" s="226"/>
      <c r="C139" s="185" t="s">
        <v>858</v>
      </c>
      <c r="D139" s="185"/>
      <c r="E139" s="185"/>
      <c r="F139" s="206" t="s">
        <v>825</v>
      </c>
      <c r="G139" s="185"/>
      <c r="H139" s="185" t="s">
        <v>880</v>
      </c>
      <c r="I139" s="185" t="s">
        <v>860</v>
      </c>
      <c r="J139" s="185"/>
      <c r="K139" s="229"/>
    </row>
    <row r="140" spans="2:11" customFormat="1" ht="15" customHeight="1">
      <c r="B140" s="226"/>
      <c r="C140" s="185" t="s">
        <v>861</v>
      </c>
      <c r="D140" s="185"/>
      <c r="E140" s="185"/>
      <c r="F140" s="206" t="s">
        <v>825</v>
      </c>
      <c r="G140" s="185"/>
      <c r="H140" s="185" t="s">
        <v>861</v>
      </c>
      <c r="I140" s="185" t="s">
        <v>860</v>
      </c>
      <c r="J140" s="185"/>
      <c r="K140" s="229"/>
    </row>
    <row r="141" spans="2:11" customFormat="1" ht="15" customHeight="1">
      <c r="B141" s="226"/>
      <c r="C141" s="185" t="s">
        <v>37</v>
      </c>
      <c r="D141" s="185"/>
      <c r="E141" s="185"/>
      <c r="F141" s="206" t="s">
        <v>825</v>
      </c>
      <c r="G141" s="185"/>
      <c r="H141" s="185" t="s">
        <v>881</v>
      </c>
      <c r="I141" s="185" t="s">
        <v>860</v>
      </c>
      <c r="J141" s="185"/>
      <c r="K141" s="229"/>
    </row>
    <row r="142" spans="2:11" customFormat="1" ht="15" customHeight="1">
      <c r="B142" s="226"/>
      <c r="C142" s="185" t="s">
        <v>882</v>
      </c>
      <c r="D142" s="185"/>
      <c r="E142" s="185"/>
      <c r="F142" s="206" t="s">
        <v>825</v>
      </c>
      <c r="G142" s="185"/>
      <c r="H142" s="185" t="s">
        <v>883</v>
      </c>
      <c r="I142" s="185" t="s">
        <v>860</v>
      </c>
      <c r="J142" s="185"/>
      <c r="K142" s="229"/>
    </row>
    <row r="143" spans="2:11" customFormat="1" ht="15" customHeight="1">
      <c r="B143" s="230"/>
      <c r="C143" s="231"/>
      <c r="D143" s="231"/>
      <c r="E143" s="231"/>
      <c r="F143" s="231"/>
      <c r="G143" s="231"/>
      <c r="H143" s="231"/>
      <c r="I143" s="231"/>
      <c r="J143" s="231"/>
      <c r="K143" s="232"/>
    </row>
    <row r="144" spans="2:11" customFormat="1" ht="18.75" customHeight="1">
      <c r="B144" s="217"/>
      <c r="C144" s="217"/>
      <c r="D144" s="217"/>
      <c r="E144" s="217"/>
      <c r="F144" s="218"/>
      <c r="G144" s="217"/>
      <c r="H144" s="217"/>
      <c r="I144" s="217"/>
      <c r="J144" s="217"/>
      <c r="K144" s="217"/>
    </row>
    <row r="145" spans="2:11" customFormat="1" ht="18.75" customHeight="1">
      <c r="B145" s="192"/>
      <c r="C145" s="192"/>
      <c r="D145" s="192"/>
      <c r="E145" s="192"/>
      <c r="F145" s="192"/>
      <c r="G145" s="192"/>
      <c r="H145" s="192"/>
      <c r="I145" s="192"/>
      <c r="J145" s="192"/>
      <c r="K145" s="192"/>
    </row>
    <row r="146" spans="2:11" customFormat="1" ht="7.5" customHeight="1">
      <c r="B146" s="193"/>
      <c r="C146" s="194"/>
      <c r="D146" s="194"/>
      <c r="E146" s="194"/>
      <c r="F146" s="194"/>
      <c r="G146" s="194"/>
      <c r="H146" s="194"/>
      <c r="I146" s="194"/>
      <c r="J146" s="194"/>
      <c r="K146" s="195"/>
    </row>
    <row r="147" spans="2:11" customFormat="1" ht="45" customHeight="1">
      <c r="B147" s="196"/>
      <c r="C147" s="303" t="s">
        <v>884</v>
      </c>
      <c r="D147" s="303"/>
      <c r="E147" s="303"/>
      <c r="F147" s="303"/>
      <c r="G147" s="303"/>
      <c r="H147" s="303"/>
      <c r="I147" s="303"/>
      <c r="J147" s="303"/>
      <c r="K147" s="197"/>
    </row>
    <row r="148" spans="2:11" customFormat="1" ht="17.25" customHeight="1">
      <c r="B148" s="196"/>
      <c r="C148" s="198" t="s">
        <v>819</v>
      </c>
      <c r="D148" s="198"/>
      <c r="E148" s="198"/>
      <c r="F148" s="198" t="s">
        <v>820</v>
      </c>
      <c r="G148" s="199"/>
      <c r="H148" s="198" t="s">
        <v>53</v>
      </c>
      <c r="I148" s="198" t="s">
        <v>56</v>
      </c>
      <c r="J148" s="198" t="s">
        <v>821</v>
      </c>
      <c r="K148" s="197"/>
    </row>
    <row r="149" spans="2:11" customFormat="1" ht="17.25" customHeight="1">
      <c r="B149" s="196"/>
      <c r="C149" s="200" t="s">
        <v>822</v>
      </c>
      <c r="D149" s="200"/>
      <c r="E149" s="200"/>
      <c r="F149" s="201" t="s">
        <v>823</v>
      </c>
      <c r="G149" s="202"/>
      <c r="H149" s="200"/>
      <c r="I149" s="200"/>
      <c r="J149" s="200" t="s">
        <v>824</v>
      </c>
      <c r="K149" s="197"/>
    </row>
    <row r="150" spans="2:11" customFormat="1" ht="5.25" customHeight="1">
      <c r="B150" s="208"/>
      <c r="C150" s="203"/>
      <c r="D150" s="203"/>
      <c r="E150" s="203"/>
      <c r="F150" s="203"/>
      <c r="G150" s="204"/>
      <c r="H150" s="203"/>
      <c r="I150" s="203"/>
      <c r="J150" s="203"/>
      <c r="K150" s="229"/>
    </row>
    <row r="151" spans="2:11" customFormat="1" ht="15" customHeight="1">
      <c r="B151" s="208"/>
      <c r="C151" s="233" t="s">
        <v>828</v>
      </c>
      <c r="D151" s="185"/>
      <c r="E151" s="185"/>
      <c r="F151" s="234" t="s">
        <v>825</v>
      </c>
      <c r="G151" s="185"/>
      <c r="H151" s="233" t="s">
        <v>865</v>
      </c>
      <c r="I151" s="233" t="s">
        <v>827</v>
      </c>
      <c r="J151" s="233">
        <v>120</v>
      </c>
      <c r="K151" s="229"/>
    </row>
    <row r="152" spans="2:11" customFormat="1" ht="15" customHeight="1">
      <c r="B152" s="208"/>
      <c r="C152" s="233" t="s">
        <v>874</v>
      </c>
      <c r="D152" s="185"/>
      <c r="E152" s="185"/>
      <c r="F152" s="234" t="s">
        <v>825</v>
      </c>
      <c r="G152" s="185"/>
      <c r="H152" s="233" t="s">
        <v>885</v>
      </c>
      <c r="I152" s="233" t="s">
        <v>827</v>
      </c>
      <c r="J152" s="233" t="s">
        <v>876</v>
      </c>
      <c r="K152" s="229"/>
    </row>
    <row r="153" spans="2:11" customFormat="1" ht="15" customHeight="1">
      <c r="B153" s="208"/>
      <c r="C153" s="233" t="s">
        <v>773</v>
      </c>
      <c r="D153" s="185"/>
      <c r="E153" s="185"/>
      <c r="F153" s="234" t="s">
        <v>825</v>
      </c>
      <c r="G153" s="185"/>
      <c r="H153" s="233" t="s">
        <v>886</v>
      </c>
      <c r="I153" s="233" t="s">
        <v>827</v>
      </c>
      <c r="J153" s="233" t="s">
        <v>876</v>
      </c>
      <c r="K153" s="229"/>
    </row>
    <row r="154" spans="2:11" customFormat="1" ht="15" customHeight="1">
      <c r="B154" s="208"/>
      <c r="C154" s="233" t="s">
        <v>830</v>
      </c>
      <c r="D154" s="185"/>
      <c r="E154" s="185"/>
      <c r="F154" s="234" t="s">
        <v>831</v>
      </c>
      <c r="G154" s="185"/>
      <c r="H154" s="233" t="s">
        <v>865</v>
      </c>
      <c r="I154" s="233" t="s">
        <v>827</v>
      </c>
      <c r="J154" s="233">
        <v>50</v>
      </c>
      <c r="K154" s="229"/>
    </row>
    <row r="155" spans="2:11" customFormat="1" ht="15" customHeight="1">
      <c r="B155" s="208"/>
      <c r="C155" s="233" t="s">
        <v>833</v>
      </c>
      <c r="D155" s="185"/>
      <c r="E155" s="185"/>
      <c r="F155" s="234" t="s">
        <v>825</v>
      </c>
      <c r="G155" s="185"/>
      <c r="H155" s="233" t="s">
        <v>865</v>
      </c>
      <c r="I155" s="233" t="s">
        <v>835</v>
      </c>
      <c r="J155" s="233"/>
      <c r="K155" s="229"/>
    </row>
    <row r="156" spans="2:11" customFormat="1" ht="15" customHeight="1">
      <c r="B156" s="208"/>
      <c r="C156" s="233" t="s">
        <v>844</v>
      </c>
      <c r="D156" s="185"/>
      <c r="E156" s="185"/>
      <c r="F156" s="234" t="s">
        <v>831</v>
      </c>
      <c r="G156" s="185"/>
      <c r="H156" s="233" t="s">
        <v>865</v>
      </c>
      <c r="I156" s="233" t="s">
        <v>827</v>
      </c>
      <c r="J156" s="233">
        <v>50</v>
      </c>
      <c r="K156" s="229"/>
    </row>
    <row r="157" spans="2:11" customFormat="1" ht="15" customHeight="1">
      <c r="B157" s="208"/>
      <c r="C157" s="233" t="s">
        <v>852</v>
      </c>
      <c r="D157" s="185"/>
      <c r="E157" s="185"/>
      <c r="F157" s="234" t="s">
        <v>831</v>
      </c>
      <c r="G157" s="185"/>
      <c r="H157" s="233" t="s">
        <v>865</v>
      </c>
      <c r="I157" s="233" t="s">
        <v>827</v>
      </c>
      <c r="J157" s="233">
        <v>50</v>
      </c>
      <c r="K157" s="229"/>
    </row>
    <row r="158" spans="2:11" customFormat="1" ht="15" customHeight="1">
      <c r="B158" s="208"/>
      <c r="C158" s="233" t="s">
        <v>850</v>
      </c>
      <c r="D158" s="185"/>
      <c r="E158" s="185"/>
      <c r="F158" s="234" t="s">
        <v>831</v>
      </c>
      <c r="G158" s="185"/>
      <c r="H158" s="233" t="s">
        <v>865</v>
      </c>
      <c r="I158" s="233" t="s">
        <v>827</v>
      </c>
      <c r="J158" s="233">
        <v>50</v>
      </c>
      <c r="K158" s="229"/>
    </row>
    <row r="159" spans="2:11" customFormat="1" ht="15" customHeight="1">
      <c r="B159" s="208"/>
      <c r="C159" s="233" t="s">
        <v>93</v>
      </c>
      <c r="D159" s="185"/>
      <c r="E159" s="185"/>
      <c r="F159" s="234" t="s">
        <v>825</v>
      </c>
      <c r="G159" s="185"/>
      <c r="H159" s="233" t="s">
        <v>887</v>
      </c>
      <c r="I159" s="233" t="s">
        <v>827</v>
      </c>
      <c r="J159" s="233" t="s">
        <v>888</v>
      </c>
      <c r="K159" s="229"/>
    </row>
    <row r="160" spans="2:11" customFormat="1" ht="15" customHeight="1">
      <c r="B160" s="208"/>
      <c r="C160" s="233" t="s">
        <v>889</v>
      </c>
      <c r="D160" s="185"/>
      <c r="E160" s="185"/>
      <c r="F160" s="234" t="s">
        <v>825</v>
      </c>
      <c r="G160" s="185"/>
      <c r="H160" s="233" t="s">
        <v>890</v>
      </c>
      <c r="I160" s="233" t="s">
        <v>860</v>
      </c>
      <c r="J160" s="233"/>
      <c r="K160" s="229"/>
    </row>
    <row r="161" spans="2:11" customFormat="1" ht="15" customHeight="1">
      <c r="B161" s="235"/>
      <c r="C161" s="215"/>
      <c r="D161" s="215"/>
      <c r="E161" s="215"/>
      <c r="F161" s="215"/>
      <c r="G161" s="215"/>
      <c r="H161" s="215"/>
      <c r="I161" s="215"/>
      <c r="J161" s="215"/>
      <c r="K161" s="236"/>
    </row>
    <row r="162" spans="2:11" customFormat="1" ht="18.75" customHeight="1">
      <c r="B162" s="217"/>
      <c r="C162" s="227"/>
      <c r="D162" s="227"/>
      <c r="E162" s="227"/>
      <c r="F162" s="237"/>
      <c r="G162" s="227"/>
      <c r="H162" s="227"/>
      <c r="I162" s="227"/>
      <c r="J162" s="227"/>
      <c r="K162" s="217"/>
    </row>
    <row r="163" spans="2:11" customFormat="1" ht="18.75" customHeight="1">
      <c r="B163" s="192"/>
      <c r="C163" s="192"/>
      <c r="D163" s="192"/>
      <c r="E163" s="192"/>
      <c r="F163" s="192"/>
      <c r="G163" s="192"/>
      <c r="H163" s="192"/>
      <c r="I163" s="192"/>
      <c r="J163" s="192"/>
      <c r="K163" s="192"/>
    </row>
    <row r="164" spans="2:11" customFormat="1" ht="7.5" customHeight="1">
      <c r="B164" s="174"/>
      <c r="C164" s="175"/>
      <c r="D164" s="175"/>
      <c r="E164" s="175"/>
      <c r="F164" s="175"/>
      <c r="G164" s="175"/>
      <c r="H164" s="175"/>
      <c r="I164" s="175"/>
      <c r="J164" s="175"/>
      <c r="K164" s="176"/>
    </row>
    <row r="165" spans="2:11" customFormat="1" ht="45" customHeight="1">
      <c r="B165" s="177"/>
      <c r="C165" s="301" t="s">
        <v>891</v>
      </c>
      <c r="D165" s="301"/>
      <c r="E165" s="301"/>
      <c r="F165" s="301"/>
      <c r="G165" s="301"/>
      <c r="H165" s="301"/>
      <c r="I165" s="301"/>
      <c r="J165" s="301"/>
      <c r="K165" s="178"/>
    </row>
    <row r="166" spans="2:11" customFormat="1" ht="17.25" customHeight="1">
      <c r="B166" s="177"/>
      <c r="C166" s="198" t="s">
        <v>819</v>
      </c>
      <c r="D166" s="198"/>
      <c r="E166" s="198"/>
      <c r="F166" s="198" t="s">
        <v>820</v>
      </c>
      <c r="G166" s="238"/>
      <c r="H166" s="239" t="s">
        <v>53</v>
      </c>
      <c r="I166" s="239" t="s">
        <v>56</v>
      </c>
      <c r="J166" s="198" t="s">
        <v>821</v>
      </c>
      <c r="K166" s="178"/>
    </row>
    <row r="167" spans="2:11" customFormat="1" ht="17.25" customHeight="1">
      <c r="B167" s="179"/>
      <c r="C167" s="200" t="s">
        <v>822</v>
      </c>
      <c r="D167" s="200"/>
      <c r="E167" s="200"/>
      <c r="F167" s="201" t="s">
        <v>823</v>
      </c>
      <c r="G167" s="240"/>
      <c r="H167" s="241"/>
      <c r="I167" s="241"/>
      <c r="J167" s="200" t="s">
        <v>824</v>
      </c>
      <c r="K167" s="180"/>
    </row>
    <row r="168" spans="2:11" customFormat="1" ht="5.25" customHeight="1">
      <c r="B168" s="208"/>
      <c r="C168" s="203"/>
      <c r="D168" s="203"/>
      <c r="E168" s="203"/>
      <c r="F168" s="203"/>
      <c r="G168" s="204"/>
      <c r="H168" s="203"/>
      <c r="I168" s="203"/>
      <c r="J168" s="203"/>
      <c r="K168" s="229"/>
    </row>
    <row r="169" spans="2:11" customFormat="1" ht="15" customHeight="1">
      <c r="B169" s="208"/>
      <c r="C169" s="185" t="s">
        <v>828</v>
      </c>
      <c r="D169" s="185"/>
      <c r="E169" s="185"/>
      <c r="F169" s="206" t="s">
        <v>825</v>
      </c>
      <c r="G169" s="185"/>
      <c r="H169" s="185" t="s">
        <v>865</v>
      </c>
      <c r="I169" s="185" t="s">
        <v>827</v>
      </c>
      <c r="J169" s="185">
        <v>120</v>
      </c>
      <c r="K169" s="229"/>
    </row>
    <row r="170" spans="2:11" customFormat="1" ht="15" customHeight="1">
      <c r="B170" s="208"/>
      <c r="C170" s="185" t="s">
        <v>874</v>
      </c>
      <c r="D170" s="185"/>
      <c r="E170" s="185"/>
      <c r="F170" s="206" t="s">
        <v>825</v>
      </c>
      <c r="G170" s="185"/>
      <c r="H170" s="185" t="s">
        <v>875</v>
      </c>
      <c r="I170" s="185" t="s">
        <v>827</v>
      </c>
      <c r="J170" s="185" t="s">
        <v>876</v>
      </c>
      <c r="K170" s="229"/>
    </row>
    <row r="171" spans="2:11" customFormat="1" ht="15" customHeight="1">
      <c r="B171" s="208"/>
      <c r="C171" s="185" t="s">
        <v>773</v>
      </c>
      <c r="D171" s="185"/>
      <c r="E171" s="185"/>
      <c r="F171" s="206" t="s">
        <v>825</v>
      </c>
      <c r="G171" s="185"/>
      <c r="H171" s="185" t="s">
        <v>892</v>
      </c>
      <c r="I171" s="185" t="s">
        <v>827</v>
      </c>
      <c r="J171" s="185" t="s">
        <v>876</v>
      </c>
      <c r="K171" s="229"/>
    </row>
    <row r="172" spans="2:11" customFormat="1" ht="15" customHeight="1">
      <c r="B172" s="208"/>
      <c r="C172" s="185" t="s">
        <v>830</v>
      </c>
      <c r="D172" s="185"/>
      <c r="E172" s="185"/>
      <c r="F172" s="206" t="s">
        <v>831</v>
      </c>
      <c r="G172" s="185"/>
      <c r="H172" s="185" t="s">
        <v>892</v>
      </c>
      <c r="I172" s="185" t="s">
        <v>827</v>
      </c>
      <c r="J172" s="185">
        <v>50</v>
      </c>
      <c r="K172" s="229"/>
    </row>
    <row r="173" spans="2:11" customFormat="1" ht="15" customHeight="1">
      <c r="B173" s="208"/>
      <c r="C173" s="185" t="s">
        <v>833</v>
      </c>
      <c r="D173" s="185"/>
      <c r="E173" s="185"/>
      <c r="F173" s="206" t="s">
        <v>825</v>
      </c>
      <c r="G173" s="185"/>
      <c r="H173" s="185" t="s">
        <v>892</v>
      </c>
      <c r="I173" s="185" t="s">
        <v>835</v>
      </c>
      <c r="J173" s="185"/>
      <c r="K173" s="229"/>
    </row>
    <row r="174" spans="2:11" customFormat="1" ht="15" customHeight="1">
      <c r="B174" s="208"/>
      <c r="C174" s="185" t="s">
        <v>844</v>
      </c>
      <c r="D174" s="185"/>
      <c r="E174" s="185"/>
      <c r="F174" s="206" t="s">
        <v>831</v>
      </c>
      <c r="G174" s="185"/>
      <c r="H174" s="185" t="s">
        <v>892</v>
      </c>
      <c r="I174" s="185" t="s">
        <v>827</v>
      </c>
      <c r="J174" s="185">
        <v>50</v>
      </c>
      <c r="K174" s="229"/>
    </row>
    <row r="175" spans="2:11" customFormat="1" ht="15" customHeight="1">
      <c r="B175" s="208"/>
      <c r="C175" s="185" t="s">
        <v>852</v>
      </c>
      <c r="D175" s="185"/>
      <c r="E175" s="185"/>
      <c r="F175" s="206" t="s">
        <v>831</v>
      </c>
      <c r="G175" s="185"/>
      <c r="H175" s="185" t="s">
        <v>892</v>
      </c>
      <c r="I175" s="185" t="s">
        <v>827</v>
      </c>
      <c r="J175" s="185">
        <v>50</v>
      </c>
      <c r="K175" s="229"/>
    </row>
    <row r="176" spans="2:11" customFormat="1" ht="15" customHeight="1">
      <c r="B176" s="208"/>
      <c r="C176" s="185" t="s">
        <v>850</v>
      </c>
      <c r="D176" s="185"/>
      <c r="E176" s="185"/>
      <c r="F176" s="206" t="s">
        <v>831</v>
      </c>
      <c r="G176" s="185"/>
      <c r="H176" s="185" t="s">
        <v>892</v>
      </c>
      <c r="I176" s="185" t="s">
        <v>827</v>
      </c>
      <c r="J176" s="185">
        <v>50</v>
      </c>
      <c r="K176" s="229"/>
    </row>
    <row r="177" spans="2:11" customFormat="1" ht="15" customHeight="1">
      <c r="B177" s="208"/>
      <c r="C177" s="185" t="s">
        <v>105</v>
      </c>
      <c r="D177" s="185"/>
      <c r="E177" s="185"/>
      <c r="F177" s="206" t="s">
        <v>825</v>
      </c>
      <c r="G177" s="185"/>
      <c r="H177" s="185" t="s">
        <v>893</v>
      </c>
      <c r="I177" s="185" t="s">
        <v>894</v>
      </c>
      <c r="J177" s="185"/>
      <c r="K177" s="229"/>
    </row>
    <row r="178" spans="2:11" customFormat="1" ht="15" customHeight="1">
      <c r="B178" s="208"/>
      <c r="C178" s="185" t="s">
        <v>56</v>
      </c>
      <c r="D178" s="185"/>
      <c r="E178" s="185"/>
      <c r="F178" s="206" t="s">
        <v>825</v>
      </c>
      <c r="G178" s="185"/>
      <c r="H178" s="185" t="s">
        <v>895</v>
      </c>
      <c r="I178" s="185" t="s">
        <v>896</v>
      </c>
      <c r="J178" s="185">
        <v>1</v>
      </c>
      <c r="K178" s="229"/>
    </row>
    <row r="179" spans="2:11" customFormat="1" ht="15" customHeight="1">
      <c r="B179" s="208"/>
      <c r="C179" s="185" t="s">
        <v>52</v>
      </c>
      <c r="D179" s="185"/>
      <c r="E179" s="185"/>
      <c r="F179" s="206" t="s">
        <v>825</v>
      </c>
      <c r="G179" s="185"/>
      <c r="H179" s="185" t="s">
        <v>897</v>
      </c>
      <c r="I179" s="185" t="s">
        <v>827</v>
      </c>
      <c r="J179" s="185">
        <v>20</v>
      </c>
      <c r="K179" s="229"/>
    </row>
    <row r="180" spans="2:11" customFormat="1" ht="15" customHeight="1">
      <c r="B180" s="208"/>
      <c r="C180" s="185" t="s">
        <v>53</v>
      </c>
      <c r="D180" s="185"/>
      <c r="E180" s="185"/>
      <c r="F180" s="206" t="s">
        <v>825</v>
      </c>
      <c r="G180" s="185"/>
      <c r="H180" s="185" t="s">
        <v>898</v>
      </c>
      <c r="I180" s="185" t="s">
        <v>827</v>
      </c>
      <c r="J180" s="185">
        <v>255</v>
      </c>
      <c r="K180" s="229"/>
    </row>
    <row r="181" spans="2:11" customFormat="1" ht="15" customHeight="1">
      <c r="B181" s="208"/>
      <c r="C181" s="185" t="s">
        <v>106</v>
      </c>
      <c r="D181" s="185"/>
      <c r="E181" s="185"/>
      <c r="F181" s="206" t="s">
        <v>825</v>
      </c>
      <c r="G181" s="185"/>
      <c r="H181" s="185" t="s">
        <v>789</v>
      </c>
      <c r="I181" s="185" t="s">
        <v>827</v>
      </c>
      <c r="J181" s="185">
        <v>10</v>
      </c>
      <c r="K181" s="229"/>
    </row>
    <row r="182" spans="2:11" customFormat="1" ht="15" customHeight="1">
      <c r="B182" s="208"/>
      <c r="C182" s="185" t="s">
        <v>107</v>
      </c>
      <c r="D182" s="185"/>
      <c r="E182" s="185"/>
      <c r="F182" s="206" t="s">
        <v>825</v>
      </c>
      <c r="G182" s="185"/>
      <c r="H182" s="185" t="s">
        <v>899</v>
      </c>
      <c r="I182" s="185" t="s">
        <v>860</v>
      </c>
      <c r="J182" s="185"/>
      <c r="K182" s="229"/>
    </row>
    <row r="183" spans="2:11" customFormat="1" ht="15" customHeight="1">
      <c r="B183" s="208"/>
      <c r="C183" s="185" t="s">
        <v>900</v>
      </c>
      <c r="D183" s="185"/>
      <c r="E183" s="185"/>
      <c r="F183" s="206" t="s">
        <v>825</v>
      </c>
      <c r="G183" s="185"/>
      <c r="H183" s="185" t="s">
        <v>901</v>
      </c>
      <c r="I183" s="185" t="s">
        <v>860</v>
      </c>
      <c r="J183" s="185"/>
      <c r="K183" s="229"/>
    </row>
    <row r="184" spans="2:11" customFormat="1" ht="15" customHeight="1">
      <c r="B184" s="208"/>
      <c r="C184" s="185" t="s">
        <v>889</v>
      </c>
      <c r="D184" s="185"/>
      <c r="E184" s="185"/>
      <c r="F184" s="206" t="s">
        <v>825</v>
      </c>
      <c r="G184" s="185"/>
      <c r="H184" s="185" t="s">
        <v>902</v>
      </c>
      <c r="I184" s="185" t="s">
        <v>860</v>
      </c>
      <c r="J184" s="185"/>
      <c r="K184" s="229"/>
    </row>
    <row r="185" spans="2:11" customFormat="1" ht="15" customHeight="1">
      <c r="B185" s="208"/>
      <c r="C185" s="185" t="s">
        <v>109</v>
      </c>
      <c r="D185" s="185"/>
      <c r="E185" s="185"/>
      <c r="F185" s="206" t="s">
        <v>831</v>
      </c>
      <c r="G185" s="185"/>
      <c r="H185" s="185" t="s">
        <v>903</v>
      </c>
      <c r="I185" s="185" t="s">
        <v>827</v>
      </c>
      <c r="J185" s="185">
        <v>50</v>
      </c>
      <c r="K185" s="229"/>
    </row>
    <row r="186" spans="2:11" customFormat="1" ht="15" customHeight="1">
      <c r="B186" s="208"/>
      <c r="C186" s="185" t="s">
        <v>904</v>
      </c>
      <c r="D186" s="185"/>
      <c r="E186" s="185"/>
      <c r="F186" s="206" t="s">
        <v>831</v>
      </c>
      <c r="G186" s="185"/>
      <c r="H186" s="185" t="s">
        <v>905</v>
      </c>
      <c r="I186" s="185" t="s">
        <v>906</v>
      </c>
      <c r="J186" s="185"/>
      <c r="K186" s="229"/>
    </row>
    <row r="187" spans="2:11" customFormat="1" ht="15" customHeight="1">
      <c r="B187" s="208"/>
      <c r="C187" s="185" t="s">
        <v>907</v>
      </c>
      <c r="D187" s="185"/>
      <c r="E187" s="185"/>
      <c r="F187" s="206" t="s">
        <v>831</v>
      </c>
      <c r="G187" s="185"/>
      <c r="H187" s="185" t="s">
        <v>908</v>
      </c>
      <c r="I187" s="185" t="s">
        <v>906</v>
      </c>
      <c r="J187" s="185"/>
      <c r="K187" s="229"/>
    </row>
    <row r="188" spans="2:11" customFormat="1" ht="15" customHeight="1">
      <c r="B188" s="208"/>
      <c r="C188" s="185" t="s">
        <v>909</v>
      </c>
      <c r="D188" s="185"/>
      <c r="E188" s="185"/>
      <c r="F188" s="206" t="s">
        <v>831</v>
      </c>
      <c r="G188" s="185"/>
      <c r="H188" s="185" t="s">
        <v>910</v>
      </c>
      <c r="I188" s="185" t="s">
        <v>906</v>
      </c>
      <c r="J188" s="185"/>
      <c r="K188" s="229"/>
    </row>
    <row r="189" spans="2:11" customFormat="1" ht="15" customHeight="1">
      <c r="B189" s="208"/>
      <c r="C189" s="242" t="s">
        <v>911</v>
      </c>
      <c r="D189" s="185"/>
      <c r="E189" s="185"/>
      <c r="F189" s="206" t="s">
        <v>831</v>
      </c>
      <c r="G189" s="185"/>
      <c r="H189" s="185" t="s">
        <v>912</v>
      </c>
      <c r="I189" s="185" t="s">
        <v>913</v>
      </c>
      <c r="J189" s="243" t="s">
        <v>914</v>
      </c>
      <c r="K189" s="229"/>
    </row>
    <row r="190" spans="2:11" customFormat="1" ht="15" customHeight="1">
      <c r="B190" s="244"/>
      <c r="C190" s="245" t="s">
        <v>915</v>
      </c>
      <c r="D190" s="246"/>
      <c r="E190" s="246"/>
      <c r="F190" s="247" t="s">
        <v>831</v>
      </c>
      <c r="G190" s="246"/>
      <c r="H190" s="246" t="s">
        <v>916</v>
      </c>
      <c r="I190" s="246" t="s">
        <v>913</v>
      </c>
      <c r="J190" s="248" t="s">
        <v>914</v>
      </c>
      <c r="K190" s="249"/>
    </row>
    <row r="191" spans="2:11" customFormat="1" ht="15" customHeight="1">
      <c r="B191" s="208"/>
      <c r="C191" s="242" t="s">
        <v>41</v>
      </c>
      <c r="D191" s="185"/>
      <c r="E191" s="185"/>
      <c r="F191" s="206" t="s">
        <v>825</v>
      </c>
      <c r="G191" s="185"/>
      <c r="H191" s="182" t="s">
        <v>917</v>
      </c>
      <c r="I191" s="185" t="s">
        <v>918</v>
      </c>
      <c r="J191" s="185"/>
      <c r="K191" s="229"/>
    </row>
    <row r="192" spans="2:11" customFormat="1" ht="15" customHeight="1">
      <c r="B192" s="208"/>
      <c r="C192" s="242" t="s">
        <v>919</v>
      </c>
      <c r="D192" s="185"/>
      <c r="E192" s="185"/>
      <c r="F192" s="206" t="s">
        <v>825</v>
      </c>
      <c r="G192" s="185"/>
      <c r="H192" s="185" t="s">
        <v>920</v>
      </c>
      <c r="I192" s="185" t="s">
        <v>860</v>
      </c>
      <c r="J192" s="185"/>
      <c r="K192" s="229"/>
    </row>
    <row r="193" spans="2:11" customFormat="1" ht="15" customHeight="1">
      <c r="B193" s="208"/>
      <c r="C193" s="242" t="s">
        <v>921</v>
      </c>
      <c r="D193" s="185"/>
      <c r="E193" s="185"/>
      <c r="F193" s="206" t="s">
        <v>825</v>
      </c>
      <c r="G193" s="185"/>
      <c r="H193" s="185" t="s">
        <v>922</v>
      </c>
      <c r="I193" s="185" t="s">
        <v>860</v>
      </c>
      <c r="J193" s="185"/>
      <c r="K193" s="229"/>
    </row>
    <row r="194" spans="2:11" customFormat="1" ht="15" customHeight="1">
      <c r="B194" s="208"/>
      <c r="C194" s="242" t="s">
        <v>923</v>
      </c>
      <c r="D194" s="185"/>
      <c r="E194" s="185"/>
      <c r="F194" s="206" t="s">
        <v>831</v>
      </c>
      <c r="G194" s="185"/>
      <c r="H194" s="185" t="s">
        <v>924</v>
      </c>
      <c r="I194" s="185" t="s">
        <v>860</v>
      </c>
      <c r="J194" s="185"/>
      <c r="K194" s="229"/>
    </row>
    <row r="195" spans="2:11" customFormat="1" ht="15" customHeight="1">
      <c r="B195" s="235"/>
      <c r="C195" s="250"/>
      <c r="D195" s="215"/>
      <c r="E195" s="215"/>
      <c r="F195" s="215"/>
      <c r="G195" s="215"/>
      <c r="H195" s="215"/>
      <c r="I195" s="215"/>
      <c r="J195" s="215"/>
      <c r="K195" s="236"/>
    </row>
    <row r="196" spans="2:11" customFormat="1" ht="18.75" customHeight="1">
      <c r="B196" s="217"/>
      <c r="C196" s="227"/>
      <c r="D196" s="227"/>
      <c r="E196" s="227"/>
      <c r="F196" s="237"/>
      <c r="G196" s="227"/>
      <c r="H196" s="227"/>
      <c r="I196" s="227"/>
      <c r="J196" s="227"/>
      <c r="K196" s="217"/>
    </row>
    <row r="197" spans="2:11" customFormat="1" ht="18.75" customHeight="1">
      <c r="B197" s="217"/>
      <c r="C197" s="227"/>
      <c r="D197" s="227"/>
      <c r="E197" s="227"/>
      <c r="F197" s="237"/>
      <c r="G197" s="227"/>
      <c r="H197" s="227"/>
      <c r="I197" s="227"/>
      <c r="J197" s="227"/>
      <c r="K197" s="217"/>
    </row>
    <row r="198" spans="2:11" customFormat="1" ht="18.75" customHeight="1">
      <c r="B198" s="192"/>
      <c r="C198" s="192"/>
      <c r="D198" s="192"/>
      <c r="E198" s="192"/>
      <c r="F198" s="192"/>
      <c r="G198" s="192"/>
      <c r="H198" s="192"/>
      <c r="I198" s="192"/>
      <c r="J198" s="192"/>
      <c r="K198" s="192"/>
    </row>
    <row r="199" spans="2:11" customFormat="1" ht="12">
      <c r="B199" s="174"/>
      <c r="C199" s="175"/>
      <c r="D199" s="175"/>
      <c r="E199" s="175"/>
      <c r="F199" s="175"/>
      <c r="G199" s="175"/>
      <c r="H199" s="175"/>
      <c r="I199" s="175"/>
      <c r="J199" s="175"/>
      <c r="K199" s="176"/>
    </row>
    <row r="200" spans="2:11" customFormat="1" ht="22.2">
      <c r="B200" s="177"/>
      <c r="C200" s="301" t="s">
        <v>925</v>
      </c>
      <c r="D200" s="301"/>
      <c r="E200" s="301"/>
      <c r="F200" s="301"/>
      <c r="G200" s="301"/>
      <c r="H200" s="301"/>
      <c r="I200" s="301"/>
      <c r="J200" s="301"/>
      <c r="K200" s="178"/>
    </row>
    <row r="201" spans="2:11" customFormat="1" ht="25.5" customHeight="1">
      <c r="B201" s="177"/>
      <c r="C201" s="251" t="s">
        <v>926</v>
      </c>
      <c r="D201" s="251"/>
      <c r="E201" s="251"/>
      <c r="F201" s="251" t="s">
        <v>927</v>
      </c>
      <c r="G201" s="252"/>
      <c r="H201" s="304" t="s">
        <v>928</v>
      </c>
      <c r="I201" s="304"/>
      <c r="J201" s="304"/>
      <c r="K201" s="178"/>
    </row>
    <row r="202" spans="2:11" customFormat="1" ht="5.25" customHeight="1">
      <c r="B202" s="208"/>
      <c r="C202" s="203"/>
      <c r="D202" s="203"/>
      <c r="E202" s="203"/>
      <c r="F202" s="203"/>
      <c r="G202" s="227"/>
      <c r="H202" s="203"/>
      <c r="I202" s="203"/>
      <c r="J202" s="203"/>
      <c r="K202" s="229"/>
    </row>
    <row r="203" spans="2:11" customFormat="1" ht="15" customHeight="1">
      <c r="B203" s="208"/>
      <c r="C203" s="185" t="s">
        <v>918</v>
      </c>
      <c r="D203" s="185"/>
      <c r="E203" s="185"/>
      <c r="F203" s="206" t="s">
        <v>42</v>
      </c>
      <c r="G203" s="185"/>
      <c r="H203" s="305" t="s">
        <v>929</v>
      </c>
      <c r="I203" s="305"/>
      <c r="J203" s="305"/>
      <c r="K203" s="229"/>
    </row>
    <row r="204" spans="2:11" customFormat="1" ht="15" customHeight="1">
      <c r="B204" s="208"/>
      <c r="C204" s="185"/>
      <c r="D204" s="185"/>
      <c r="E204" s="185"/>
      <c r="F204" s="206" t="s">
        <v>43</v>
      </c>
      <c r="G204" s="185"/>
      <c r="H204" s="305" t="s">
        <v>930</v>
      </c>
      <c r="I204" s="305"/>
      <c r="J204" s="305"/>
      <c r="K204" s="229"/>
    </row>
    <row r="205" spans="2:11" customFormat="1" ht="15" customHeight="1">
      <c r="B205" s="208"/>
      <c r="C205" s="185"/>
      <c r="D205" s="185"/>
      <c r="E205" s="185"/>
      <c r="F205" s="206" t="s">
        <v>46</v>
      </c>
      <c r="G205" s="185"/>
      <c r="H205" s="305" t="s">
        <v>931</v>
      </c>
      <c r="I205" s="305"/>
      <c r="J205" s="305"/>
      <c r="K205" s="229"/>
    </row>
    <row r="206" spans="2:11" customFormat="1" ht="15" customHeight="1">
      <c r="B206" s="208"/>
      <c r="C206" s="185"/>
      <c r="D206" s="185"/>
      <c r="E206" s="185"/>
      <c r="F206" s="206" t="s">
        <v>44</v>
      </c>
      <c r="G206" s="185"/>
      <c r="H206" s="305" t="s">
        <v>932</v>
      </c>
      <c r="I206" s="305"/>
      <c r="J206" s="305"/>
      <c r="K206" s="229"/>
    </row>
    <row r="207" spans="2:11" customFormat="1" ht="15" customHeight="1">
      <c r="B207" s="208"/>
      <c r="C207" s="185"/>
      <c r="D207" s="185"/>
      <c r="E207" s="185"/>
      <c r="F207" s="206" t="s">
        <v>45</v>
      </c>
      <c r="G207" s="185"/>
      <c r="H207" s="305" t="s">
        <v>933</v>
      </c>
      <c r="I207" s="305"/>
      <c r="J207" s="305"/>
      <c r="K207" s="229"/>
    </row>
    <row r="208" spans="2:11" customFormat="1" ht="15" customHeight="1">
      <c r="B208" s="208"/>
      <c r="C208" s="185"/>
      <c r="D208" s="185"/>
      <c r="E208" s="185"/>
      <c r="F208" s="206"/>
      <c r="G208" s="185"/>
      <c r="H208" s="185"/>
      <c r="I208" s="185"/>
      <c r="J208" s="185"/>
      <c r="K208" s="229"/>
    </row>
    <row r="209" spans="2:11" customFormat="1" ht="15" customHeight="1">
      <c r="B209" s="208"/>
      <c r="C209" s="185" t="s">
        <v>872</v>
      </c>
      <c r="D209" s="185"/>
      <c r="E209" s="185"/>
      <c r="F209" s="206" t="s">
        <v>78</v>
      </c>
      <c r="G209" s="185"/>
      <c r="H209" s="305" t="s">
        <v>934</v>
      </c>
      <c r="I209" s="305"/>
      <c r="J209" s="305"/>
      <c r="K209" s="229"/>
    </row>
    <row r="210" spans="2:11" customFormat="1" ht="15" customHeight="1">
      <c r="B210" s="208"/>
      <c r="C210" s="185"/>
      <c r="D210" s="185"/>
      <c r="E210" s="185"/>
      <c r="F210" s="206" t="s">
        <v>767</v>
      </c>
      <c r="G210" s="185"/>
      <c r="H210" s="305" t="s">
        <v>768</v>
      </c>
      <c r="I210" s="305"/>
      <c r="J210" s="305"/>
      <c r="K210" s="229"/>
    </row>
    <row r="211" spans="2:11" customFormat="1" ht="15" customHeight="1">
      <c r="B211" s="208"/>
      <c r="C211" s="185"/>
      <c r="D211" s="185"/>
      <c r="E211" s="185"/>
      <c r="F211" s="206" t="s">
        <v>765</v>
      </c>
      <c r="G211" s="185"/>
      <c r="H211" s="305" t="s">
        <v>935</v>
      </c>
      <c r="I211" s="305"/>
      <c r="J211" s="305"/>
      <c r="K211" s="229"/>
    </row>
    <row r="212" spans="2:11" customFormat="1" ht="15" customHeight="1">
      <c r="B212" s="253"/>
      <c r="C212" s="185"/>
      <c r="D212" s="185"/>
      <c r="E212" s="185"/>
      <c r="F212" s="206" t="s">
        <v>769</v>
      </c>
      <c r="G212" s="242"/>
      <c r="H212" s="306" t="s">
        <v>770</v>
      </c>
      <c r="I212" s="306"/>
      <c r="J212" s="306"/>
      <c r="K212" s="254"/>
    </row>
    <row r="213" spans="2:11" customFormat="1" ht="15" customHeight="1">
      <c r="B213" s="253"/>
      <c r="C213" s="185"/>
      <c r="D213" s="185"/>
      <c r="E213" s="185"/>
      <c r="F213" s="206" t="s">
        <v>771</v>
      </c>
      <c r="G213" s="242"/>
      <c r="H213" s="306" t="s">
        <v>547</v>
      </c>
      <c r="I213" s="306"/>
      <c r="J213" s="306"/>
      <c r="K213" s="254"/>
    </row>
    <row r="214" spans="2:11" customFormat="1" ht="15" customHeight="1">
      <c r="B214" s="253"/>
      <c r="C214" s="185"/>
      <c r="D214" s="185"/>
      <c r="E214" s="185"/>
      <c r="F214" s="206"/>
      <c r="G214" s="242"/>
      <c r="H214" s="233"/>
      <c r="I214" s="233"/>
      <c r="J214" s="233"/>
      <c r="K214" s="254"/>
    </row>
    <row r="215" spans="2:11" customFormat="1" ht="15" customHeight="1">
      <c r="B215" s="253"/>
      <c r="C215" s="185" t="s">
        <v>896</v>
      </c>
      <c r="D215" s="185"/>
      <c r="E215" s="185"/>
      <c r="F215" s="206">
        <v>1</v>
      </c>
      <c r="G215" s="242"/>
      <c r="H215" s="306" t="s">
        <v>936</v>
      </c>
      <c r="I215" s="306"/>
      <c r="J215" s="306"/>
      <c r="K215" s="254"/>
    </row>
    <row r="216" spans="2:11" customFormat="1" ht="15" customHeight="1">
      <c r="B216" s="253"/>
      <c r="C216" s="185"/>
      <c r="D216" s="185"/>
      <c r="E216" s="185"/>
      <c r="F216" s="206">
        <v>2</v>
      </c>
      <c r="G216" s="242"/>
      <c r="H216" s="306" t="s">
        <v>937</v>
      </c>
      <c r="I216" s="306"/>
      <c r="J216" s="306"/>
      <c r="K216" s="254"/>
    </row>
    <row r="217" spans="2:11" customFormat="1" ht="15" customHeight="1">
      <c r="B217" s="253"/>
      <c r="C217" s="185"/>
      <c r="D217" s="185"/>
      <c r="E217" s="185"/>
      <c r="F217" s="206">
        <v>3</v>
      </c>
      <c r="G217" s="242"/>
      <c r="H217" s="306" t="s">
        <v>938</v>
      </c>
      <c r="I217" s="306"/>
      <c r="J217" s="306"/>
      <c r="K217" s="254"/>
    </row>
    <row r="218" spans="2:11" customFormat="1" ht="15" customHeight="1">
      <c r="B218" s="253"/>
      <c r="C218" s="185"/>
      <c r="D218" s="185"/>
      <c r="E218" s="185"/>
      <c r="F218" s="206">
        <v>4</v>
      </c>
      <c r="G218" s="242"/>
      <c r="H218" s="306" t="s">
        <v>939</v>
      </c>
      <c r="I218" s="306"/>
      <c r="J218" s="306"/>
      <c r="K218" s="254"/>
    </row>
    <row r="219" spans="2:11" customFormat="1" ht="12.75" customHeight="1">
      <c r="B219" s="255"/>
      <c r="C219" s="256"/>
      <c r="D219" s="256"/>
      <c r="E219" s="256"/>
      <c r="F219" s="256"/>
      <c r="G219" s="256"/>
      <c r="H219" s="256"/>
      <c r="I219" s="256"/>
      <c r="J219" s="256"/>
      <c r="K219" s="257"/>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C29A8566905EE43B27BE3EB837E23D1" ma:contentTypeVersion="20" ma:contentTypeDescription="Vytvoří nový dokument" ma:contentTypeScope="" ma:versionID="2ed30507bde5883a590afdf1d5d9dc6b">
  <xsd:schema xmlns:xsd="http://www.w3.org/2001/XMLSchema" xmlns:xs="http://www.w3.org/2001/XMLSchema" xmlns:p="http://schemas.microsoft.com/office/2006/metadata/properties" xmlns:ns2="9ff150a7-0dd8-4c18-9463-a952d6568fe2" xmlns:ns3="d4cc1580-2a65-4676-bc43-8335e1d94486" targetNamespace="http://schemas.microsoft.com/office/2006/metadata/properties" ma:root="true" ma:fieldsID="742aaa7823a2d6ff6b23df8dd4790bc2" ns2:_="" ns3:_="">
    <xsd:import namespace="9ff150a7-0dd8-4c18-9463-a952d6568fe2"/>
    <xsd:import namespace="d4cc1580-2a65-4676-bc43-8335e1d944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DATE"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Odkaz"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150a7-0dd8-4c18-9463-a952d6568fe2"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129cb2dd-91a4-4f00-a29c-2dee25cc79de}" ma:internalName="TaxCatchAll" ma:showField="CatchAllData" ma:web="9ff150a7-0dd8-4c18-9463-a952d6568fe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cc1580-2a65-4676-bc43-8335e1d944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7af5795b-154a-4650-8316-fc4b5658d9b9"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Odkaz" ma:index="27"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 xmlns="d4cc1580-2a65-4676-bc43-8335e1d94486" xsi:nil="true"/>
    <Odkaz xmlns="d4cc1580-2a65-4676-bc43-8335e1d94486">
      <Url xsi:nil="true"/>
      <Description xsi:nil="true"/>
    </Odkaz>
    <TaxCatchAll xmlns="9ff150a7-0dd8-4c18-9463-a952d6568fe2" xsi:nil="true"/>
    <lcf76f155ced4ddcb4097134ff3c332f xmlns="d4cc1580-2a65-4676-bc43-8335e1d944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6CB236-06E7-41F8-8B4B-D2CBD7C9EAFA}">
  <ds:schemaRefs>
    <ds:schemaRef ds:uri="http://schemas.microsoft.com/sharepoint/v3/contenttype/forms"/>
  </ds:schemaRefs>
</ds:datastoreItem>
</file>

<file path=customXml/itemProps2.xml><?xml version="1.0" encoding="utf-8"?>
<ds:datastoreItem xmlns:ds="http://schemas.openxmlformats.org/officeDocument/2006/customXml" ds:itemID="{81C86BEF-607A-482A-ACDB-9F55DFC2F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150a7-0dd8-4c18-9463-a952d6568fe2"/>
    <ds:schemaRef ds:uri="d4cc1580-2a65-4676-bc43-8335e1d94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3AAEB2-7B59-4744-8BB9-6F9F51BF5F55}">
  <ds:schemaRefs>
    <ds:schemaRef ds:uri="http://schemas.microsoft.com/office/2006/metadata/properties"/>
    <ds:schemaRef ds:uri="http://schemas.microsoft.com/office/infopath/2007/PartnerControls"/>
    <ds:schemaRef ds:uri="d4cc1580-2a65-4676-bc43-8335e1d94486"/>
    <ds:schemaRef ds:uri="9ff150a7-0dd8-4c18-9463-a952d6568f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06 - Rekonstrukce vytápěn...</vt:lpstr>
      <vt:lpstr>02 - Zařízení č. 01 - Vzd...</vt:lpstr>
      <vt:lpstr>03 - Zařízení č. 02 - Zdr...</vt:lpstr>
      <vt:lpstr>Pokyny pro vyplnění</vt:lpstr>
      <vt:lpstr>'02 - Zařízení č. 01 - Vzd...'!Názvy_tisku</vt:lpstr>
      <vt:lpstr>'03 - Zařízení č. 02 - Zdr...'!Názvy_tisku</vt:lpstr>
      <vt:lpstr>'06 - Rekonstrukce vytápěn...'!Názvy_tisku</vt:lpstr>
      <vt:lpstr>'Rekapitulace stavby'!Názvy_tisku</vt:lpstr>
      <vt:lpstr>'02 - Zařízení č. 01 - Vzd...'!Oblast_tisku</vt:lpstr>
      <vt:lpstr>'03 - Zařízení č. 02 - Zdr...'!Oblast_tisku</vt:lpstr>
      <vt:lpstr>'06 - Rekonstrukce vytápěn...'!Oblast_tisku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Milan Vopařil</dc:creator>
  <cp:lastModifiedBy>Lukáš Hlobil</cp:lastModifiedBy>
  <dcterms:created xsi:type="dcterms:W3CDTF">2025-08-01T10:47:22Z</dcterms:created>
  <dcterms:modified xsi:type="dcterms:W3CDTF">2025-09-21T17:06:10Z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64800</vt:r8>
  </property>
  <property fmtid="{D5CDD505-2E9C-101B-9397-08002B2CF9AE}" pid="3" name="ContentTypeId">
    <vt:lpwstr>0x0101008C29A8566905EE43B27BE3EB837E23D1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