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radim\Desktop\Nabídka_Těrlicko\Opakování_VZ_Těrlicko\Těrlicko_8.7.2025_final\P3_TS_PD_VV\P3_TS_PD_VV\"/>
    </mc:Choice>
  </mc:AlternateContent>
  <xr:revisionPtr revIDLastSave="0" documentId="13_ncr:1_{5E5F4631-04CD-48B1-A6EE-DDEAD38A2D5E}" xr6:coauthVersionLast="47" xr6:coauthVersionMax="47" xr10:uidLastSave="{00000000-0000-0000-0000-000000000000}"/>
  <bookViews>
    <workbookView xWindow="-108" yWindow="-108" windowWidth="23256" windowHeight="12456" xr2:uid="{00000000-000D-0000-FFFF-FFFF00000000}"/>
  </bookViews>
  <sheets>
    <sheet name="Rekapitulace stavby" sheetId="1" r:id="rId1"/>
    <sheet name="D.1 - SO 100 Zpevněné plo..." sheetId="2" r:id="rId2"/>
    <sheet name="D.2 - SO 300_01 Příppjka ..." sheetId="3" r:id="rId3"/>
    <sheet name="D.3 - SO 300_02 Přípojka ..." sheetId="4" r:id="rId4"/>
    <sheet name="D.4 - SO 400 _ VO" sheetId="5" r:id="rId5"/>
    <sheet name="VON - Vedlejší a ostatní ..." sheetId="6" r:id="rId6"/>
  </sheets>
  <definedNames>
    <definedName name="_xlnm._FilterDatabase" localSheetId="1" hidden="1">'D.1 - SO 100 Zpevněné plo...'!$C$126:$K$235</definedName>
    <definedName name="_xlnm._FilterDatabase" localSheetId="2" hidden="1">'D.2 - SO 300_01 Příppjka ...'!$C$127:$K$236</definedName>
    <definedName name="_xlnm._FilterDatabase" localSheetId="3" hidden="1">'D.3 - SO 300_02 Přípojka ...'!$C$126:$K$217</definedName>
    <definedName name="_xlnm._FilterDatabase" localSheetId="4" hidden="1">'D.4 - SO 400 _ VO'!$C$134:$K$191</definedName>
    <definedName name="_xlnm._FilterDatabase" localSheetId="5" hidden="1">'VON - Vedlejší a ostatní ...'!$C$122:$K$154</definedName>
    <definedName name="_xlnm.Print_Titles" localSheetId="1">'D.1 - SO 100 Zpevněné plo...'!$126:$126</definedName>
    <definedName name="_xlnm.Print_Titles" localSheetId="2">'D.2 - SO 300_01 Příppjka ...'!$127:$127</definedName>
    <definedName name="_xlnm.Print_Titles" localSheetId="3">'D.3 - SO 300_02 Přípojka ...'!$126:$126</definedName>
    <definedName name="_xlnm.Print_Titles" localSheetId="4">'D.4 - SO 400 _ VO'!$134:$134</definedName>
    <definedName name="_xlnm.Print_Titles" localSheetId="0">'Rekapitulace stavby'!$92:$92</definedName>
    <definedName name="_xlnm.Print_Titles" localSheetId="5">'VON - Vedlejší a ostatní ...'!$122:$122</definedName>
    <definedName name="_xlnm.Print_Area" localSheetId="1">'D.1 - SO 100 Zpevněné plo...'!$C$4:$J$39,'D.1 - SO 100 Zpevněné plo...'!$C$50:$J$76,'D.1 - SO 100 Zpevněné plo...'!$C$82:$J$108,'D.1 - SO 100 Zpevněné plo...'!$C$114:$K$235</definedName>
    <definedName name="_xlnm.Print_Area" localSheetId="2">'D.2 - SO 300_01 Příppjka ...'!$C$4:$J$39,'D.2 - SO 300_01 Příppjka ...'!$C$50:$J$76,'D.2 - SO 300_01 Příppjka ...'!$C$82:$J$109,'D.2 - SO 300_01 Příppjka ...'!$C$115:$K$236</definedName>
    <definedName name="_xlnm.Print_Area" localSheetId="3">'D.3 - SO 300_02 Přípojka ...'!$C$4:$J$39,'D.3 - SO 300_02 Přípojka ...'!$C$50:$J$76,'D.3 - SO 300_02 Přípojka ...'!$C$82:$J$108,'D.3 - SO 300_02 Přípojka ...'!$C$114:$K$217</definedName>
    <definedName name="_xlnm.Print_Area" localSheetId="4">'D.4 - SO 400 _ VO'!$C$4:$J$39,'D.4 - SO 400 _ VO'!$C$50:$J$76,'D.4 - SO 400 _ VO'!$C$82:$J$116,'D.4 - SO 400 _ VO'!$C$122:$K$191</definedName>
    <definedName name="_xlnm.Print_Area" localSheetId="0">'Rekapitulace stavby'!$D$4:$AO$76,'Rekapitulace stavby'!$C$82:$AQ$100</definedName>
    <definedName name="_xlnm.Print_Area" localSheetId="5">'VON - Vedlejší a ostatní ...'!$C$4:$J$39,'VON - Vedlejší a ostatní ...'!$C$50:$J$76,'VON - Vedlejší a ostatní ...'!$C$82:$J$104,'VON - Vedlejší a ostatní ...'!$C$110:$K$154</definedName>
  </definedNames>
  <calcPr calcId="181029"/>
</workbook>
</file>

<file path=xl/calcChain.xml><?xml version="1.0" encoding="utf-8"?>
<calcChain xmlns="http://schemas.openxmlformats.org/spreadsheetml/2006/main">
  <c r="J37" i="6" l="1"/>
  <c r="J36" i="6"/>
  <c r="AY99" i="1"/>
  <c r="J35" i="6"/>
  <c r="AX99" i="1"/>
  <c r="BI153" i="6"/>
  <c r="BH153" i="6"/>
  <c r="BG153" i="6"/>
  <c r="BF153" i="6"/>
  <c r="T153" i="6"/>
  <c r="T152" i="6"/>
  <c r="R153" i="6"/>
  <c r="R152" i="6"/>
  <c r="P153" i="6"/>
  <c r="P152" i="6"/>
  <c r="BI151" i="6"/>
  <c r="BH151" i="6"/>
  <c r="BG151" i="6"/>
  <c r="BF151" i="6"/>
  <c r="T151" i="6"/>
  <c r="T150" i="6"/>
  <c r="R151" i="6"/>
  <c r="R150" i="6"/>
  <c r="P151" i="6"/>
  <c r="P150" i="6"/>
  <c r="BI148" i="6"/>
  <c r="BH148" i="6"/>
  <c r="BG148" i="6"/>
  <c r="BF148" i="6"/>
  <c r="T148" i="6"/>
  <c r="R148" i="6"/>
  <c r="P148" i="6"/>
  <c r="BI146" i="6"/>
  <c r="BH146" i="6"/>
  <c r="BG146" i="6"/>
  <c r="BF146" i="6"/>
  <c r="T146" i="6"/>
  <c r="R146" i="6"/>
  <c r="P146" i="6"/>
  <c r="BI143" i="6"/>
  <c r="BH143" i="6"/>
  <c r="BG143" i="6"/>
  <c r="BF143" i="6"/>
  <c r="T143" i="6"/>
  <c r="R143" i="6"/>
  <c r="P143" i="6"/>
  <c r="BI141" i="6"/>
  <c r="BH141" i="6"/>
  <c r="BG141" i="6"/>
  <c r="BF141" i="6"/>
  <c r="T141" i="6"/>
  <c r="R141" i="6"/>
  <c r="P141" i="6"/>
  <c r="BI139" i="6"/>
  <c r="BH139" i="6"/>
  <c r="BG139" i="6"/>
  <c r="BF139" i="6"/>
  <c r="T139" i="6"/>
  <c r="R139" i="6"/>
  <c r="P139" i="6"/>
  <c r="BI136" i="6"/>
  <c r="BH136" i="6"/>
  <c r="BG136" i="6"/>
  <c r="BF136" i="6"/>
  <c r="T136" i="6"/>
  <c r="T135" i="6" s="1"/>
  <c r="R136" i="6"/>
  <c r="R135" i="6"/>
  <c r="P136" i="6"/>
  <c r="P135" i="6" s="1"/>
  <c r="BI133" i="6"/>
  <c r="BH133" i="6"/>
  <c r="BG133" i="6"/>
  <c r="BF133" i="6"/>
  <c r="T133" i="6"/>
  <c r="R133" i="6"/>
  <c r="P133" i="6"/>
  <c r="BI131" i="6"/>
  <c r="BH131" i="6"/>
  <c r="BG131" i="6"/>
  <c r="BF131" i="6"/>
  <c r="T131" i="6"/>
  <c r="R131" i="6"/>
  <c r="P131" i="6"/>
  <c r="BI129" i="6"/>
  <c r="BH129" i="6"/>
  <c r="BG129" i="6"/>
  <c r="BF129" i="6"/>
  <c r="T129" i="6"/>
  <c r="R129" i="6"/>
  <c r="P129" i="6"/>
  <c r="BI128" i="6"/>
  <c r="BH128" i="6"/>
  <c r="BG128" i="6"/>
  <c r="BF128" i="6"/>
  <c r="T128" i="6"/>
  <c r="R128" i="6"/>
  <c r="P128" i="6"/>
  <c r="BI126" i="6"/>
  <c r="BH126" i="6"/>
  <c r="BG126" i="6"/>
  <c r="BF126" i="6"/>
  <c r="T126" i="6"/>
  <c r="R126" i="6"/>
  <c r="P126" i="6"/>
  <c r="J119" i="6"/>
  <c r="F119" i="6"/>
  <c r="F117" i="6"/>
  <c r="E115" i="6"/>
  <c r="J91" i="6"/>
  <c r="F91" i="6"/>
  <c r="F89" i="6"/>
  <c r="E87" i="6"/>
  <c r="J24" i="6"/>
  <c r="E24" i="6"/>
  <c r="J92" i="6"/>
  <c r="J23" i="6"/>
  <c r="J18" i="6"/>
  <c r="E18" i="6"/>
  <c r="F92" i="6" s="1"/>
  <c r="J17" i="6"/>
  <c r="J12" i="6"/>
  <c r="J117" i="6"/>
  <c r="E7" i="6"/>
  <c r="E113" i="6" s="1"/>
  <c r="J154" i="5"/>
  <c r="J37" i="5"/>
  <c r="J36" i="5"/>
  <c r="AY98" i="1" s="1"/>
  <c r="J35" i="5"/>
  <c r="AX98" i="1"/>
  <c r="BI191" i="5"/>
  <c r="BH191" i="5"/>
  <c r="BG191" i="5"/>
  <c r="BF191" i="5"/>
  <c r="T191" i="5"/>
  <c r="R191" i="5"/>
  <c r="P191" i="5"/>
  <c r="BI190" i="5"/>
  <c r="BH190" i="5"/>
  <c r="BG190" i="5"/>
  <c r="BF190" i="5"/>
  <c r="T190" i="5"/>
  <c r="R190" i="5"/>
  <c r="P190" i="5"/>
  <c r="BI188" i="5"/>
  <c r="BH188" i="5"/>
  <c r="BG188" i="5"/>
  <c r="BF188" i="5"/>
  <c r="T188" i="5"/>
  <c r="T187" i="5"/>
  <c r="R188" i="5"/>
  <c r="R187" i="5" s="1"/>
  <c r="P188" i="5"/>
  <c r="P187" i="5"/>
  <c r="BI186" i="5"/>
  <c r="BH186" i="5"/>
  <c r="BG186" i="5"/>
  <c r="BF186" i="5"/>
  <c r="T186" i="5"/>
  <c r="T185" i="5" s="1"/>
  <c r="R186" i="5"/>
  <c r="R185" i="5"/>
  <c r="P186" i="5"/>
  <c r="P185" i="5" s="1"/>
  <c r="BI184" i="5"/>
  <c r="BH184" i="5"/>
  <c r="BG184" i="5"/>
  <c r="BF184" i="5"/>
  <c r="T184" i="5"/>
  <c r="T183" i="5"/>
  <c r="R184" i="5"/>
  <c r="R183" i="5" s="1"/>
  <c r="P184" i="5"/>
  <c r="P183" i="5"/>
  <c r="BI182" i="5"/>
  <c r="BH182" i="5"/>
  <c r="BG182" i="5"/>
  <c r="BF182" i="5"/>
  <c r="T182" i="5"/>
  <c r="T181" i="5" s="1"/>
  <c r="T175" i="5" s="1"/>
  <c r="R182" i="5"/>
  <c r="R181" i="5"/>
  <c r="P182" i="5"/>
  <c r="P181" i="5" s="1"/>
  <c r="BI180" i="5"/>
  <c r="BH180" i="5"/>
  <c r="BG180" i="5"/>
  <c r="BF180" i="5"/>
  <c r="T180" i="5"/>
  <c r="T179" i="5"/>
  <c r="R180" i="5"/>
  <c r="R179" i="5" s="1"/>
  <c r="P180" i="5"/>
  <c r="P179" i="5"/>
  <c r="BI178" i="5"/>
  <c r="BH178" i="5"/>
  <c r="BG178" i="5"/>
  <c r="BF178" i="5"/>
  <c r="T178" i="5"/>
  <c r="R178" i="5"/>
  <c r="P178" i="5"/>
  <c r="BI177" i="5"/>
  <c r="BH177" i="5"/>
  <c r="BG177" i="5"/>
  <c r="BF177" i="5"/>
  <c r="T177" i="5"/>
  <c r="R177" i="5"/>
  <c r="P177" i="5"/>
  <c r="BI176" i="5"/>
  <c r="BH176" i="5"/>
  <c r="BG176" i="5"/>
  <c r="BF176" i="5"/>
  <c r="T176" i="5"/>
  <c r="R176" i="5"/>
  <c r="R175" i="5" s="1"/>
  <c r="P176" i="5"/>
  <c r="BI174" i="5"/>
  <c r="BH174" i="5"/>
  <c r="BG174" i="5"/>
  <c r="BF174" i="5"/>
  <c r="T174" i="5"/>
  <c r="R174" i="5"/>
  <c r="P174" i="5"/>
  <c r="BI173" i="5"/>
  <c r="BH173" i="5"/>
  <c r="BG173" i="5"/>
  <c r="BF173" i="5"/>
  <c r="T173" i="5"/>
  <c r="R173" i="5"/>
  <c r="P173" i="5"/>
  <c r="BI171" i="5"/>
  <c r="BH171" i="5"/>
  <c r="BG171" i="5"/>
  <c r="BF171" i="5"/>
  <c r="T171" i="5"/>
  <c r="R171" i="5"/>
  <c r="P171" i="5"/>
  <c r="BI170" i="5"/>
  <c r="BH170" i="5"/>
  <c r="BG170" i="5"/>
  <c r="BF170" i="5"/>
  <c r="T170" i="5"/>
  <c r="R170" i="5"/>
  <c r="P170"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2" i="5"/>
  <c r="BH162" i="5"/>
  <c r="BG162" i="5"/>
  <c r="BF162" i="5"/>
  <c r="T162" i="5"/>
  <c r="R162" i="5"/>
  <c r="P162" i="5"/>
  <c r="BI161" i="5"/>
  <c r="BH161" i="5"/>
  <c r="BG161" i="5"/>
  <c r="BF161" i="5"/>
  <c r="T161" i="5"/>
  <c r="R161" i="5"/>
  <c r="P161" i="5"/>
  <c r="BI159" i="5"/>
  <c r="BH159" i="5"/>
  <c r="BG159" i="5"/>
  <c r="BF159" i="5"/>
  <c r="T159" i="5"/>
  <c r="R159" i="5"/>
  <c r="P159" i="5"/>
  <c r="BI158" i="5"/>
  <c r="BH158" i="5"/>
  <c r="BG158" i="5"/>
  <c r="BF158" i="5"/>
  <c r="T158" i="5"/>
  <c r="R158" i="5"/>
  <c r="P158" i="5"/>
  <c r="BI156" i="5"/>
  <c r="BH156" i="5"/>
  <c r="BG156" i="5"/>
  <c r="BF156" i="5"/>
  <c r="T156" i="5"/>
  <c r="T155" i="5"/>
  <c r="R156" i="5"/>
  <c r="R155" i="5" s="1"/>
  <c r="P156" i="5"/>
  <c r="P155" i="5" s="1"/>
  <c r="J102" i="5"/>
  <c r="BI153" i="5"/>
  <c r="BH153" i="5"/>
  <c r="BG153" i="5"/>
  <c r="BF153" i="5"/>
  <c r="T153" i="5"/>
  <c r="R153" i="5"/>
  <c r="P153" i="5"/>
  <c r="BI152" i="5"/>
  <c r="BH152" i="5"/>
  <c r="BG152" i="5"/>
  <c r="BF152" i="5"/>
  <c r="T152" i="5"/>
  <c r="R152" i="5"/>
  <c r="P152"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39" i="5"/>
  <c r="BH139" i="5"/>
  <c r="BG139" i="5"/>
  <c r="BF139" i="5"/>
  <c r="T139" i="5"/>
  <c r="R139" i="5"/>
  <c r="P139" i="5"/>
  <c r="BI138" i="5"/>
  <c r="BH138" i="5"/>
  <c r="BG138" i="5"/>
  <c r="BF138" i="5"/>
  <c r="T138" i="5"/>
  <c r="R138" i="5"/>
  <c r="P138" i="5"/>
  <c r="F129" i="5"/>
  <c r="E127" i="5"/>
  <c r="F89" i="5"/>
  <c r="E87" i="5"/>
  <c r="J24" i="5"/>
  <c r="E24" i="5"/>
  <c r="J132" i="5"/>
  <c r="J23" i="5"/>
  <c r="J21" i="5"/>
  <c r="E21" i="5"/>
  <c r="J131" i="5"/>
  <c r="J20" i="5"/>
  <c r="J18" i="5"/>
  <c r="E18" i="5"/>
  <c r="F92" i="5"/>
  <c r="J17" i="5"/>
  <c r="J15" i="5"/>
  <c r="E15" i="5"/>
  <c r="F91" i="5"/>
  <c r="J14" i="5"/>
  <c r="J12" i="5"/>
  <c r="J129" i="5"/>
  <c r="E7" i="5"/>
  <c r="E125" i="5" s="1"/>
  <c r="J37" i="4"/>
  <c r="J36" i="4"/>
  <c r="AY97" i="1"/>
  <c r="J35" i="4"/>
  <c r="AX97" i="1" s="1"/>
  <c r="BI216" i="4"/>
  <c r="BH216" i="4"/>
  <c r="BG216" i="4"/>
  <c r="BF216" i="4"/>
  <c r="T216" i="4"/>
  <c r="T215" i="4"/>
  <c r="T214" i="4" s="1"/>
  <c r="R216" i="4"/>
  <c r="R215" i="4"/>
  <c r="R214" i="4"/>
  <c r="P216" i="4"/>
  <c r="P215" i="4" s="1"/>
  <c r="P214" i="4" s="1"/>
  <c r="BI213" i="4"/>
  <c r="BH213" i="4"/>
  <c r="BG213" i="4"/>
  <c r="BF213" i="4"/>
  <c r="T213" i="4"/>
  <c r="T212" i="4"/>
  <c r="R213" i="4"/>
  <c r="R212" i="4"/>
  <c r="P213" i="4"/>
  <c r="P212" i="4" s="1"/>
  <c r="BI211" i="4"/>
  <c r="BH211" i="4"/>
  <c r="BG211" i="4"/>
  <c r="BF211" i="4"/>
  <c r="T211" i="4"/>
  <c r="R211" i="4"/>
  <c r="P211" i="4"/>
  <c r="BI209" i="4"/>
  <c r="BH209" i="4"/>
  <c r="BG209" i="4"/>
  <c r="BF209" i="4"/>
  <c r="T209" i="4"/>
  <c r="R209" i="4"/>
  <c r="P209" i="4"/>
  <c r="BI208" i="4"/>
  <c r="BH208" i="4"/>
  <c r="BG208" i="4"/>
  <c r="BF208" i="4"/>
  <c r="T208" i="4"/>
  <c r="R208" i="4"/>
  <c r="P208" i="4"/>
  <c r="BI206" i="4"/>
  <c r="BH206" i="4"/>
  <c r="BG206" i="4"/>
  <c r="BF206" i="4"/>
  <c r="T206" i="4"/>
  <c r="R206" i="4"/>
  <c r="P206" i="4"/>
  <c r="BI204" i="4"/>
  <c r="BH204" i="4"/>
  <c r="BG204" i="4"/>
  <c r="BF204" i="4"/>
  <c r="T204" i="4"/>
  <c r="T203" i="4" s="1"/>
  <c r="R204" i="4"/>
  <c r="R203" i="4"/>
  <c r="P204" i="4"/>
  <c r="P203"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6" i="4"/>
  <c r="BH196" i="4"/>
  <c r="BG196" i="4"/>
  <c r="BF196" i="4"/>
  <c r="T196" i="4"/>
  <c r="R196" i="4"/>
  <c r="P196" i="4"/>
  <c r="BI194" i="4"/>
  <c r="BH194" i="4"/>
  <c r="BG194" i="4"/>
  <c r="BF194" i="4"/>
  <c r="T194" i="4"/>
  <c r="R194" i="4"/>
  <c r="P194" i="4"/>
  <c r="BI192" i="4"/>
  <c r="BH192" i="4"/>
  <c r="BG192" i="4"/>
  <c r="BF192" i="4"/>
  <c r="T192" i="4"/>
  <c r="R192" i="4"/>
  <c r="P192" i="4"/>
  <c r="BI191" i="4"/>
  <c r="BH191" i="4"/>
  <c r="BG191" i="4"/>
  <c r="BF191" i="4"/>
  <c r="T191" i="4"/>
  <c r="R191" i="4"/>
  <c r="P191" i="4"/>
  <c r="BI188" i="4"/>
  <c r="BH188" i="4"/>
  <c r="BG188" i="4"/>
  <c r="BF188" i="4"/>
  <c r="T188" i="4"/>
  <c r="R188" i="4"/>
  <c r="P188" i="4"/>
  <c r="BI186" i="4"/>
  <c r="BH186" i="4"/>
  <c r="BG186" i="4"/>
  <c r="BF186" i="4"/>
  <c r="T186" i="4"/>
  <c r="R186" i="4"/>
  <c r="P186" i="4"/>
  <c r="BI185" i="4"/>
  <c r="BH185" i="4"/>
  <c r="BG185" i="4"/>
  <c r="BF185" i="4"/>
  <c r="T185" i="4"/>
  <c r="R185" i="4"/>
  <c r="P185" i="4"/>
  <c r="BI184" i="4"/>
  <c r="BH184" i="4"/>
  <c r="BG184" i="4"/>
  <c r="BF184" i="4"/>
  <c r="T184" i="4"/>
  <c r="R184" i="4"/>
  <c r="P184" i="4"/>
  <c r="BI180" i="4"/>
  <c r="BH180" i="4"/>
  <c r="BG180" i="4"/>
  <c r="BF180" i="4"/>
  <c r="T180" i="4"/>
  <c r="T179" i="4" s="1"/>
  <c r="R180" i="4"/>
  <c r="R179" i="4" s="1"/>
  <c r="P180" i="4"/>
  <c r="P179" i="4"/>
  <c r="BI178" i="4"/>
  <c r="BH178" i="4"/>
  <c r="BG178" i="4"/>
  <c r="BF178" i="4"/>
  <c r="T178" i="4"/>
  <c r="T177" i="4" s="1"/>
  <c r="R178" i="4"/>
  <c r="R177" i="4"/>
  <c r="P178"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4" i="4"/>
  <c r="BH164" i="4"/>
  <c r="BG164" i="4"/>
  <c r="BF164" i="4"/>
  <c r="T164" i="4"/>
  <c r="R164" i="4"/>
  <c r="P164" i="4"/>
  <c r="BI161" i="4"/>
  <c r="BH161" i="4"/>
  <c r="BG161" i="4"/>
  <c r="BF161" i="4"/>
  <c r="T161" i="4"/>
  <c r="R161" i="4"/>
  <c r="P161" i="4"/>
  <c r="BI157" i="4"/>
  <c r="BH157" i="4"/>
  <c r="BG157" i="4"/>
  <c r="BF157" i="4"/>
  <c r="T157" i="4"/>
  <c r="R157" i="4"/>
  <c r="P157" i="4"/>
  <c r="BI155" i="4"/>
  <c r="BH155" i="4"/>
  <c r="BG155" i="4"/>
  <c r="BF155" i="4"/>
  <c r="T155" i="4"/>
  <c r="R155" i="4"/>
  <c r="P155" i="4"/>
  <c r="BI152" i="4"/>
  <c r="BH152" i="4"/>
  <c r="BG152" i="4"/>
  <c r="BF152" i="4"/>
  <c r="T152" i="4"/>
  <c r="R152" i="4"/>
  <c r="P152" i="4"/>
  <c r="BI151" i="4"/>
  <c r="BH151" i="4"/>
  <c r="BG151" i="4"/>
  <c r="BF151" i="4"/>
  <c r="T151" i="4"/>
  <c r="R151" i="4"/>
  <c r="P151" i="4"/>
  <c r="BI150" i="4"/>
  <c r="BH150" i="4"/>
  <c r="BG150" i="4"/>
  <c r="BF150" i="4"/>
  <c r="T150" i="4"/>
  <c r="R150" i="4"/>
  <c r="P150" i="4"/>
  <c r="BI148" i="4"/>
  <c r="BH148" i="4"/>
  <c r="BG148" i="4"/>
  <c r="BF148" i="4"/>
  <c r="T148" i="4"/>
  <c r="R148" i="4"/>
  <c r="P148" i="4"/>
  <c r="BI145" i="4"/>
  <c r="BH145" i="4"/>
  <c r="BG145" i="4"/>
  <c r="BF145" i="4"/>
  <c r="T145" i="4"/>
  <c r="R145" i="4"/>
  <c r="P145" i="4"/>
  <c r="BI143" i="4"/>
  <c r="BH143" i="4"/>
  <c r="BG143" i="4"/>
  <c r="BF143" i="4"/>
  <c r="T143" i="4"/>
  <c r="R143" i="4"/>
  <c r="P143" i="4"/>
  <c r="BI142" i="4"/>
  <c r="BH142" i="4"/>
  <c r="BG142" i="4"/>
  <c r="BF142" i="4"/>
  <c r="T142" i="4"/>
  <c r="R142" i="4"/>
  <c r="P142" i="4"/>
  <c r="BI139" i="4"/>
  <c r="BH139" i="4"/>
  <c r="BG139" i="4"/>
  <c r="BF139" i="4"/>
  <c r="T139" i="4"/>
  <c r="R139" i="4"/>
  <c r="P139" i="4"/>
  <c r="BI135" i="4"/>
  <c r="BH135" i="4"/>
  <c r="BG135" i="4"/>
  <c r="BF135" i="4"/>
  <c r="T135" i="4"/>
  <c r="R135" i="4"/>
  <c r="P135" i="4"/>
  <c r="BI134" i="4"/>
  <c r="BH134" i="4"/>
  <c r="BG134" i="4"/>
  <c r="BF134" i="4"/>
  <c r="T134" i="4"/>
  <c r="R134" i="4"/>
  <c r="P134" i="4"/>
  <c r="BI130" i="4"/>
  <c r="BH130" i="4"/>
  <c r="BG130" i="4"/>
  <c r="BF130" i="4"/>
  <c r="T130" i="4"/>
  <c r="R130" i="4"/>
  <c r="P130" i="4"/>
  <c r="J123" i="4"/>
  <c r="F123" i="4"/>
  <c r="F121" i="4"/>
  <c r="E119" i="4"/>
  <c r="J91" i="4"/>
  <c r="F91" i="4"/>
  <c r="F89" i="4"/>
  <c r="E87" i="4"/>
  <c r="J24" i="4"/>
  <c r="E24" i="4"/>
  <c r="J92" i="4" s="1"/>
  <c r="J23" i="4"/>
  <c r="J18" i="4"/>
  <c r="E18" i="4"/>
  <c r="F92" i="4" s="1"/>
  <c r="J17" i="4"/>
  <c r="J12" i="4"/>
  <c r="J89" i="4"/>
  <c r="E7" i="4"/>
  <c r="E117" i="4"/>
  <c r="J37" i="3"/>
  <c r="J36" i="3"/>
  <c r="AY96" i="1"/>
  <c r="J35" i="3"/>
  <c r="AX96" i="1" s="1"/>
  <c r="BI235" i="3"/>
  <c r="BH235" i="3"/>
  <c r="BG235" i="3"/>
  <c r="BF235" i="3"/>
  <c r="T235" i="3"/>
  <c r="T234" i="3"/>
  <c r="T233" i="3"/>
  <c r="R235" i="3"/>
  <c r="R234" i="3"/>
  <c r="R233" i="3" s="1"/>
  <c r="P235" i="3"/>
  <c r="P234" i="3"/>
  <c r="P233" i="3" s="1"/>
  <c r="BI232" i="3"/>
  <c r="BH232" i="3"/>
  <c r="BG232" i="3"/>
  <c r="BF232" i="3"/>
  <c r="T232" i="3"/>
  <c r="T231" i="3"/>
  <c r="T230" i="3"/>
  <c r="R232" i="3"/>
  <c r="R231" i="3"/>
  <c r="R230" i="3"/>
  <c r="P232" i="3"/>
  <c r="P231" i="3"/>
  <c r="P230" i="3" s="1"/>
  <c r="BI229" i="3"/>
  <c r="BH229" i="3"/>
  <c r="BG229" i="3"/>
  <c r="BF229" i="3"/>
  <c r="T229" i="3"/>
  <c r="T228" i="3" s="1"/>
  <c r="R229" i="3"/>
  <c r="R228" i="3" s="1"/>
  <c r="P229" i="3"/>
  <c r="P228" i="3"/>
  <c r="BI227" i="3"/>
  <c r="BH227" i="3"/>
  <c r="BG227" i="3"/>
  <c r="BF227" i="3"/>
  <c r="T227" i="3"/>
  <c r="R227" i="3"/>
  <c r="P227" i="3"/>
  <c r="BI225" i="3"/>
  <c r="BH225" i="3"/>
  <c r="BG225" i="3"/>
  <c r="BF225" i="3"/>
  <c r="T225" i="3"/>
  <c r="R225" i="3"/>
  <c r="P225" i="3"/>
  <c r="BI224" i="3"/>
  <c r="BH224" i="3"/>
  <c r="BG224" i="3"/>
  <c r="BF224" i="3"/>
  <c r="T224" i="3"/>
  <c r="R224" i="3"/>
  <c r="P224" i="3"/>
  <c r="BI222" i="3"/>
  <c r="BH222" i="3"/>
  <c r="BG222" i="3"/>
  <c r="BF222" i="3"/>
  <c r="T222" i="3"/>
  <c r="R222" i="3"/>
  <c r="P222" i="3"/>
  <c r="BI220" i="3"/>
  <c r="BH220" i="3"/>
  <c r="BG220" i="3"/>
  <c r="BF220" i="3"/>
  <c r="T220" i="3"/>
  <c r="T219" i="3" s="1"/>
  <c r="R220" i="3"/>
  <c r="R219" i="3" s="1"/>
  <c r="P220" i="3"/>
  <c r="P219" i="3" s="1"/>
  <c r="BI218" i="3"/>
  <c r="BH218" i="3"/>
  <c r="BG218" i="3"/>
  <c r="BF218" i="3"/>
  <c r="T218" i="3"/>
  <c r="R218" i="3"/>
  <c r="P218" i="3"/>
  <c r="BI217" i="3"/>
  <c r="BH217" i="3"/>
  <c r="BG217" i="3"/>
  <c r="BF217" i="3"/>
  <c r="T217" i="3"/>
  <c r="R217" i="3"/>
  <c r="P217" i="3"/>
  <c r="BI216" i="3"/>
  <c r="BH216" i="3"/>
  <c r="BG216" i="3"/>
  <c r="BF216" i="3"/>
  <c r="T216" i="3"/>
  <c r="R216" i="3"/>
  <c r="P216" i="3"/>
  <c r="BI214" i="3"/>
  <c r="BH214" i="3"/>
  <c r="BG214" i="3"/>
  <c r="BF214" i="3"/>
  <c r="T214" i="3"/>
  <c r="R214" i="3"/>
  <c r="P214" i="3"/>
  <c r="BI212" i="3"/>
  <c r="BH212" i="3"/>
  <c r="BG212" i="3"/>
  <c r="BF212" i="3"/>
  <c r="T212" i="3"/>
  <c r="R212" i="3"/>
  <c r="P212" i="3"/>
  <c r="BI210" i="3"/>
  <c r="BH210" i="3"/>
  <c r="BG210" i="3"/>
  <c r="BF210" i="3"/>
  <c r="T210" i="3"/>
  <c r="R210" i="3"/>
  <c r="P210" i="3"/>
  <c r="BI208" i="3"/>
  <c r="BH208" i="3"/>
  <c r="BG208" i="3"/>
  <c r="BF208" i="3"/>
  <c r="T208" i="3"/>
  <c r="R208" i="3"/>
  <c r="P208" i="3"/>
  <c r="BI206" i="3"/>
  <c r="BH206" i="3"/>
  <c r="BG206" i="3"/>
  <c r="BF206" i="3"/>
  <c r="T206" i="3"/>
  <c r="R206" i="3"/>
  <c r="P206" i="3"/>
  <c r="BI204" i="3"/>
  <c r="BH204" i="3"/>
  <c r="BG204" i="3"/>
  <c r="BF204" i="3"/>
  <c r="T204" i="3"/>
  <c r="R204" i="3"/>
  <c r="P204" i="3"/>
  <c r="BI202" i="3"/>
  <c r="BH202" i="3"/>
  <c r="BG202" i="3"/>
  <c r="BF202" i="3"/>
  <c r="T202" i="3"/>
  <c r="R202" i="3"/>
  <c r="P202" i="3"/>
  <c r="BI200" i="3"/>
  <c r="BH200" i="3"/>
  <c r="BG200" i="3"/>
  <c r="BF200" i="3"/>
  <c r="T200" i="3"/>
  <c r="R200" i="3"/>
  <c r="P200" i="3"/>
  <c r="BI198" i="3"/>
  <c r="BH198" i="3"/>
  <c r="BG198" i="3"/>
  <c r="BF198" i="3"/>
  <c r="T198" i="3"/>
  <c r="R198" i="3"/>
  <c r="P198" i="3"/>
  <c r="BI196" i="3"/>
  <c r="BH196" i="3"/>
  <c r="BG196" i="3"/>
  <c r="BF196" i="3"/>
  <c r="T196" i="3"/>
  <c r="R196" i="3"/>
  <c r="P196" i="3"/>
  <c r="BI194" i="3"/>
  <c r="BH194" i="3"/>
  <c r="BG194" i="3"/>
  <c r="BF194" i="3"/>
  <c r="T194" i="3"/>
  <c r="R194" i="3"/>
  <c r="P194" i="3"/>
  <c r="BI192" i="3"/>
  <c r="BH192" i="3"/>
  <c r="BG192" i="3"/>
  <c r="BF192" i="3"/>
  <c r="T192" i="3"/>
  <c r="R192" i="3"/>
  <c r="P192" i="3"/>
  <c r="BI190" i="3"/>
  <c r="BH190" i="3"/>
  <c r="BG190" i="3"/>
  <c r="BF190" i="3"/>
  <c r="T190" i="3"/>
  <c r="R190" i="3"/>
  <c r="P190" i="3"/>
  <c r="BI189" i="3"/>
  <c r="BH189" i="3"/>
  <c r="BG189" i="3"/>
  <c r="BF189" i="3"/>
  <c r="T189" i="3"/>
  <c r="R189" i="3"/>
  <c r="P189" i="3"/>
  <c r="BI186" i="3"/>
  <c r="BH186" i="3"/>
  <c r="BG186" i="3"/>
  <c r="BF186" i="3"/>
  <c r="T186" i="3"/>
  <c r="R186" i="3"/>
  <c r="P186" i="3"/>
  <c r="BI184" i="3"/>
  <c r="BH184" i="3"/>
  <c r="BG184" i="3"/>
  <c r="BF184" i="3"/>
  <c r="T184" i="3"/>
  <c r="R184" i="3"/>
  <c r="P184" i="3"/>
  <c r="BI182" i="3"/>
  <c r="BH182" i="3"/>
  <c r="BG182" i="3"/>
  <c r="BF182" i="3"/>
  <c r="T182" i="3"/>
  <c r="R182" i="3"/>
  <c r="P182" i="3"/>
  <c r="BI179" i="3"/>
  <c r="BH179" i="3"/>
  <c r="BG179" i="3"/>
  <c r="BF179" i="3"/>
  <c r="T179" i="3"/>
  <c r="R179" i="3"/>
  <c r="P179" i="3"/>
  <c r="BI177" i="3"/>
  <c r="BH177" i="3"/>
  <c r="BG177" i="3"/>
  <c r="BF177" i="3"/>
  <c r="T177" i="3"/>
  <c r="R177" i="3"/>
  <c r="P177" i="3"/>
  <c r="BI176" i="3"/>
  <c r="BH176" i="3"/>
  <c r="BG176" i="3"/>
  <c r="BF176" i="3"/>
  <c r="T176" i="3"/>
  <c r="R176" i="3"/>
  <c r="P176" i="3"/>
  <c r="BI175" i="3"/>
  <c r="BH175" i="3"/>
  <c r="BG175" i="3"/>
  <c r="BF175" i="3"/>
  <c r="T175" i="3"/>
  <c r="R175" i="3"/>
  <c r="P175" i="3"/>
  <c r="BI174" i="3"/>
  <c r="BH174" i="3"/>
  <c r="BG174" i="3"/>
  <c r="BF174" i="3"/>
  <c r="T174" i="3"/>
  <c r="R174" i="3"/>
  <c r="P174"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5" i="3"/>
  <c r="BH165" i="3"/>
  <c r="BG165" i="3"/>
  <c r="BF165" i="3"/>
  <c r="T165" i="3"/>
  <c r="R165" i="3"/>
  <c r="P165" i="3"/>
  <c r="BI162" i="3"/>
  <c r="BH162" i="3"/>
  <c r="BG162" i="3"/>
  <c r="BF162" i="3"/>
  <c r="T162" i="3"/>
  <c r="R162" i="3"/>
  <c r="P162" i="3"/>
  <c r="BI158" i="3"/>
  <c r="BH158" i="3"/>
  <c r="BG158" i="3"/>
  <c r="BF158" i="3"/>
  <c r="T158" i="3"/>
  <c r="R158" i="3"/>
  <c r="P158" i="3"/>
  <c r="BI156" i="3"/>
  <c r="BH156" i="3"/>
  <c r="BG156" i="3"/>
  <c r="BF156" i="3"/>
  <c r="T156" i="3"/>
  <c r="R156" i="3"/>
  <c r="P156" i="3"/>
  <c r="BI153" i="3"/>
  <c r="BH153" i="3"/>
  <c r="BG153" i="3"/>
  <c r="BF153" i="3"/>
  <c r="T153" i="3"/>
  <c r="R153" i="3"/>
  <c r="P153" i="3"/>
  <c r="BI152" i="3"/>
  <c r="BH152" i="3"/>
  <c r="BG152" i="3"/>
  <c r="BF152" i="3"/>
  <c r="T152" i="3"/>
  <c r="R152" i="3"/>
  <c r="P152" i="3"/>
  <c r="BI151" i="3"/>
  <c r="BH151" i="3"/>
  <c r="BG151" i="3"/>
  <c r="BF151" i="3"/>
  <c r="T151" i="3"/>
  <c r="R151" i="3"/>
  <c r="P151" i="3"/>
  <c r="BI149" i="3"/>
  <c r="BH149" i="3"/>
  <c r="BG149" i="3"/>
  <c r="BF149" i="3"/>
  <c r="T149" i="3"/>
  <c r="R149" i="3"/>
  <c r="P149" i="3"/>
  <c r="BI146" i="3"/>
  <c r="BH146" i="3"/>
  <c r="BG146" i="3"/>
  <c r="BF146" i="3"/>
  <c r="T146" i="3"/>
  <c r="R146" i="3"/>
  <c r="P146" i="3"/>
  <c r="BI144" i="3"/>
  <c r="BH144" i="3"/>
  <c r="BG144" i="3"/>
  <c r="BF144" i="3"/>
  <c r="T144" i="3"/>
  <c r="R144" i="3"/>
  <c r="P144" i="3"/>
  <c r="BI143" i="3"/>
  <c r="BH143" i="3"/>
  <c r="BG143" i="3"/>
  <c r="BF143" i="3"/>
  <c r="T143" i="3"/>
  <c r="R143" i="3"/>
  <c r="P143" i="3"/>
  <c r="BI140" i="3"/>
  <c r="BH140" i="3"/>
  <c r="BG140" i="3"/>
  <c r="BF140" i="3"/>
  <c r="T140" i="3"/>
  <c r="R140" i="3"/>
  <c r="P140" i="3"/>
  <c r="BI136" i="3"/>
  <c r="BH136" i="3"/>
  <c r="BG136" i="3"/>
  <c r="BF136" i="3"/>
  <c r="T136" i="3"/>
  <c r="R136" i="3"/>
  <c r="P136" i="3"/>
  <c r="BI135" i="3"/>
  <c r="BH135" i="3"/>
  <c r="BG135" i="3"/>
  <c r="BF135" i="3"/>
  <c r="T135" i="3"/>
  <c r="R135" i="3"/>
  <c r="P135" i="3"/>
  <c r="BI131" i="3"/>
  <c r="BH131" i="3"/>
  <c r="BG131" i="3"/>
  <c r="BF131" i="3"/>
  <c r="T131" i="3"/>
  <c r="R131" i="3"/>
  <c r="P131" i="3"/>
  <c r="J124" i="3"/>
  <c r="F124" i="3"/>
  <c r="F122" i="3"/>
  <c r="E120" i="3"/>
  <c r="J91" i="3"/>
  <c r="F91" i="3"/>
  <c r="F89" i="3"/>
  <c r="E87" i="3"/>
  <c r="J24" i="3"/>
  <c r="E24" i="3"/>
  <c r="J92" i="3" s="1"/>
  <c r="J23" i="3"/>
  <c r="J18" i="3"/>
  <c r="E18" i="3"/>
  <c r="F125" i="3" s="1"/>
  <c r="J17" i="3"/>
  <c r="J12" i="3"/>
  <c r="J89" i="3" s="1"/>
  <c r="E7" i="3"/>
  <c r="E118" i="3" s="1"/>
  <c r="J37" i="2"/>
  <c r="J36" i="2"/>
  <c r="AY95" i="1" s="1"/>
  <c r="J35" i="2"/>
  <c r="AX95" i="1"/>
  <c r="BI235" i="2"/>
  <c r="BH235" i="2"/>
  <c r="BG235" i="2"/>
  <c r="BF235" i="2"/>
  <c r="T235" i="2"/>
  <c r="R235" i="2"/>
  <c r="P235" i="2"/>
  <c r="BI233" i="2"/>
  <c r="BH233" i="2"/>
  <c r="BG233" i="2"/>
  <c r="BF233" i="2"/>
  <c r="T233" i="2"/>
  <c r="R233" i="2"/>
  <c r="P233" i="2"/>
  <c r="BI231" i="2"/>
  <c r="BH231" i="2"/>
  <c r="BG231" i="2"/>
  <c r="BF231" i="2"/>
  <c r="T231" i="2"/>
  <c r="R231" i="2"/>
  <c r="P231" i="2"/>
  <c r="BI229" i="2"/>
  <c r="BH229" i="2"/>
  <c r="BG229" i="2"/>
  <c r="BF229" i="2"/>
  <c r="T229" i="2"/>
  <c r="R229" i="2"/>
  <c r="P229" i="2"/>
  <c r="BI228" i="2"/>
  <c r="BH228" i="2"/>
  <c r="BG228" i="2"/>
  <c r="BF228" i="2"/>
  <c r="T228" i="2"/>
  <c r="R228" i="2"/>
  <c r="P228" i="2"/>
  <c r="BI225" i="2"/>
  <c r="BH225" i="2"/>
  <c r="BG225" i="2"/>
  <c r="BF225" i="2"/>
  <c r="T225" i="2"/>
  <c r="T224" i="2" s="1"/>
  <c r="R225" i="2"/>
  <c r="R224" i="2" s="1"/>
  <c r="P225" i="2"/>
  <c r="P224" i="2"/>
  <c r="BI223" i="2"/>
  <c r="BH223" i="2"/>
  <c r="BG223" i="2"/>
  <c r="BF223" i="2"/>
  <c r="T223" i="2"/>
  <c r="R223" i="2"/>
  <c r="P223" i="2"/>
  <c r="BI221" i="2"/>
  <c r="BH221" i="2"/>
  <c r="BG221" i="2"/>
  <c r="BF221" i="2"/>
  <c r="T221" i="2"/>
  <c r="R221" i="2"/>
  <c r="P221" i="2"/>
  <c r="BI220" i="2"/>
  <c r="BH220" i="2"/>
  <c r="BG220" i="2"/>
  <c r="BF220" i="2"/>
  <c r="T220" i="2"/>
  <c r="R220" i="2"/>
  <c r="P220" i="2"/>
  <c r="BI218" i="2"/>
  <c r="BH218" i="2"/>
  <c r="BG218" i="2"/>
  <c r="BF218" i="2"/>
  <c r="T218" i="2"/>
  <c r="R218" i="2"/>
  <c r="P218"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0" i="2"/>
  <c r="BH210" i="2"/>
  <c r="BG210" i="2"/>
  <c r="BF210" i="2"/>
  <c r="T210" i="2"/>
  <c r="R210" i="2"/>
  <c r="P210" i="2"/>
  <c r="BI208" i="2"/>
  <c r="BH208" i="2"/>
  <c r="BG208" i="2"/>
  <c r="BF208" i="2"/>
  <c r="T208" i="2"/>
  <c r="R208" i="2"/>
  <c r="P208" i="2"/>
  <c r="BI207" i="2"/>
  <c r="BH207" i="2"/>
  <c r="BG207" i="2"/>
  <c r="BF207" i="2"/>
  <c r="T207" i="2"/>
  <c r="R207" i="2"/>
  <c r="P207" i="2"/>
  <c r="BI206" i="2"/>
  <c r="BH206" i="2"/>
  <c r="BG206" i="2"/>
  <c r="BF206" i="2"/>
  <c r="T206" i="2"/>
  <c r="R206" i="2"/>
  <c r="P206"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5" i="2"/>
  <c r="BH185" i="2"/>
  <c r="BG185" i="2"/>
  <c r="BF185" i="2"/>
  <c r="T185" i="2"/>
  <c r="R185" i="2"/>
  <c r="P185" i="2"/>
  <c r="BI180" i="2"/>
  <c r="BH180" i="2"/>
  <c r="BG180" i="2"/>
  <c r="BF180" i="2"/>
  <c r="T180" i="2"/>
  <c r="R180" i="2"/>
  <c r="P180" i="2"/>
  <c r="BI176" i="2"/>
  <c r="BH176" i="2"/>
  <c r="BG176" i="2"/>
  <c r="BF176" i="2"/>
  <c r="T176" i="2"/>
  <c r="R176" i="2"/>
  <c r="P176" i="2"/>
  <c r="BI174" i="2"/>
  <c r="BH174" i="2"/>
  <c r="BG174" i="2"/>
  <c r="BF174" i="2"/>
  <c r="T174" i="2"/>
  <c r="R174" i="2"/>
  <c r="P174" i="2"/>
  <c r="BI173" i="2"/>
  <c r="BH173" i="2"/>
  <c r="BG173" i="2"/>
  <c r="BF173" i="2"/>
  <c r="T173" i="2"/>
  <c r="R173" i="2"/>
  <c r="P173" i="2"/>
  <c r="BI172" i="2"/>
  <c r="BH172" i="2"/>
  <c r="BG172" i="2"/>
  <c r="BF172" i="2"/>
  <c r="T172" i="2"/>
  <c r="R172" i="2"/>
  <c r="P172" i="2"/>
  <c r="BI170" i="2"/>
  <c r="BH170" i="2"/>
  <c r="BG170" i="2"/>
  <c r="BF170" i="2"/>
  <c r="T170" i="2"/>
  <c r="R170" i="2"/>
  <c r="P170" i="2"/>
  <c r="BI169" i="2"/>
  <c r="BH169" i="2"/>
  <c r="BG169" i="2"/>
  <c r="BF169" i="2"/>
  <c r="T169" i="2"/>
  <c r="R169" i="2"/>
  <c r="P169" i="2"/>
  <c r="BI167" i="2"/>
  <c r="BH167" i="2"/>
  <c r="BG167" i="2"/>
  <c r="BF167" i="2"/>
  <c r="T167" i="2"/>
  <c r="R167" i="2"/>
  <c r="P167"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7" i="2"/>
  <c r="BH157" i="2"/>
  <c r="BG157" i="2"/>
  <c r="BF157" i="2"/>
  <c r="T157" i="2"/>
  <c r="R157" i="2"/>
  <c r="P157" i="2"/>
  <c r="BI156" i="2"/>
  <c r="BH156" i="2"/>
  <c r="BG156" i="2"/>
  <c r="BF156" i="2"/>
  <c r="T156" i="2"/>
  <c r="R156" i="2"/>
  <c r="P156" i="2"/>
  <c r="BI154" i="2"/>
  <c r="BH154" i="2"/>
  <c r="BG154" i="2"/>
  <c r="BF154" i="2"/>
  <c r="T154" i="2"/>
  <c r="R154" i="2"/>
  <c r="P154" i="2"/>
  <c r="BI153" i="2"/>
  <c r="BH153" i="2"/>
  <c r="BG153" i="2"/>
  <c r="BF153" i="2"/>
  <c r="T153" i="2"/>
  <c r="R153" i="2"/>
  <c r="P153"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J123" i="2"/>
  <c r="F123" i="2"/>
  <c r="F121" i="2"/>
  <c r="E119" i="2"/>
  <c r="J91" i="2"/>
  <c r="F91" i="2"/>
  <c r="F89" i="2"/>
  <c r="E87" i="2"/>
  <c r="J24" i="2"/>
  <c r="E24" i="2"/>
  <c r="J92" i="2"/>
  <c r="J23" i="2"/>
  <c r="J18" i="2"/>
  <c r="E18" i="2"/>
  <c r="F92" i="2" s="1"/>
  <c r="J17" i="2"/>
  <c r="J12" i="2"/>
  <c r="J121" i="2"/>
  <c r="E7" i="2"/>
  <c r="E85" i="2" s="1"/>
  <c r="L90" i="1"/>
  <c r="AM90" i="1"/>
  <c r="AM89" i="1"/>
  <c r="L89" i="1"/>
  <c r="AM87" i="1"/>
  <c r="L87" i="1"/>
  <c r="L85" i="1"/>
  <c r="L84" i="1"/>
  <c r="BK218" i="2"/>
  <c r="BK154" i="2"/>
  <c r="BK221" i="2"/>
  <c r="J173" i="2"/>
  <c r="BK144" i="2"/>
  <c r="J130" i="2"/>
  <c r="J172" i="2"/>
  <c r="J231" i="2"/>
  <c r="BK201" i="2"/>
  <c r="BK151" i="2"/>
  <c r="BK206" i="2"/>
  <c r="J164" i="2"/>
  <c r="BK148" i="2"/>
  <c r="BK215" i="2"/>
  <c r="J151" i="2"/>
  <c r="BK210" i="2"/>
  <c r="J163" i="2"/>
  <c r="BK136" i="2"/>
  <c r="J224" i="3"/>
  <c r="J170" i="3"/>
  <c r="J225" i="3"/>
  <c r="BK210" i="3"/>
  <c r="J156" i="3"/>
  <c r="BK186" i="3"/>
  <c r="J153" i="3"/>
  <c r="BK208" i="4"/>
  <c r="BK150" i="4"/>
  <c r="BK170" i="4"/>
  <c r="J209" i="4"/>
  <c r="BK145" i="4"/>
  <c r="BK204" i="4"/>
  <c r="J185" i="4"/>
  <c r="BK200" i="4"/>
  <c r="J152" i="4"/>
  <c r="BK175" i="4"/>
  <c r="BK216" i="4"/>
  <c r="BK151" i="4"/>
  <c r="J186" i="4"/>
  <c r="BK139" i="4"/>
  <c r="BK152" i="5"/>
  <c r="J173" i="5"/>
  <c r="J156" i="5"/>
  <c r="BK156" i="5"/>
  <c r="BK138" i="5"/>
  <c r="BK173" i="5"/>
  <c r="BK144" i="5"/>
  <c r="J161" i="5"/>
  <c r="BK168" i="5"/>
  <c r="J153" i="5"/>
  <c r="BK178" i="5"/>
  <c r="J159" i="5"/>
  <c r="J146" i="6"/>
  <c r="J153" i="6"/>
  <c r="J151" i="6"/>
  <c r="J141" i="6"/>
  <c r="BK189" i="2"/>
  <c r="BK138" i="2"/>
  <c r="BK169" i="2"/>
  <c r="J140" i="2"/>
  <c r="J210" i="2"/>
  <c r="J159" i="2"/>
  <c r="BK192" i="2"/>
  <c r="J147" i="2"/>
  <c r="BK214" i="2"/>
  <c r="BK174" i="2"/>
  <c r="J142" i="2"/>
  <c r="BK223" i="2"/>
  <c r="J165" i="2"/>
  <c r="J144" i="2"/>
  <c r="J192" i="2"/>
  <c r="J153" i="2"/>
  <c r="J131" i="2"/>
  <c r="BK182" i="3"/>
  <c r="J208" i="3"/>
  <c r="BK153" i="3"/>
  <c r="BK225" i="3"/>
  <c r="J182" i="3"/>
  <c r="J151" i="3"/>
  <c r="J190" i="3"/>
  <c r="J204" i="3"/>
  <c r="J179" i="3"/>
  <c r="BK151" i="3"/>
  <c r="BK232" i="3"/>
  <c r="J200" i="3"/>
  <c r="BK169" i="3"/>
  <c r="BK220" i="3"/>
  <c r="BK171" i="3"/>
  <c r="BK135" i="3"/>
  <c r="BK178" i="4"/>
  <c r="J194" i="4"/>
  <c r="J164" i="4"/>
  <c r="J188" i="4"/>
  <c r="J211" i="4"/>
  <c r="BK192" i="4"/>
  <c r="J201" i="4"/>
  <c r="BK143" i="4"/>
  <c r="BK168" i="4"/>
  <c r="J134" i="4"/>
  <c r="BK164" i="4"/>
  <c r="J142" i="4"/>
  <c r="J184" i="4"/>
  <c r="J151" i="4"/>
  <c r="J147" i="5"/>
  <c r="BK171" i="5"/>
  <c r="J191" i="5"/>
  <c r="J148" i="5"/>
  <c r="J178" i="5"/>
  <c r="BK158" i="5"/>
  <c r="BK188" i="5"/>
  <c r="J171" i="5"/>
  <c r="BK149" i="5"/>
  <c r="J165" i="5"/>
  <c r="BK146" i="6"/>
  <c r="BK143" i="6"/>
  <c r="J126" i="6"/>
  <c r="BK153" i="6"/>
  <c r="BK225" i="2"/>
  <c r="BK160" i="2"/>
  <c r="J225" i="2"/>
  <c r="BK150" i="2"/>
  <c r="BK131" i="2"/>
  <c r="BK165" i="2"/>
  <c r="J214" i="2"/>
  <c r="BK167" i="2"/>
  <c r="BK231" i="2"/>
  <c r="BK199" i="2"/>
  <c r="BK153" i="2"/>
  <c r="BK228" i="2"/>
  <c r="BK170" i="2"/>
  <c r="J137" i="2"/>
  <c r="J199" i="2"/>
  <c r="J154" i="2"/>
  <c r="J195" i="2"/>
  <c r="J206" i="3"/>
  <c r="BK136" i="3"/>
  <c r="J212" i="3"/>
  <c r="BK175" i="3"/>
  <c r="J146" i="3"/>
  <c r="J229" i="3"/>
  <c r="J218" i="3"/>
  <c r="BK184" i="3"/>
  <c r="BK152" i="3"/>
  <c r="BK198" i="3"/>
  <c r="BK216" i="3"/>
  <c r="J198" i="3"/>
  <c r="J171" i="3"/>
  <c r="J143" i="3"/>
  <c r="J202" i="3"/>
  <c r="J176" i="3"/>
  <c r="J227" i="3"/>
  <c r="BK176" i="3"/>
  <c r="J152" i="3"/>
  <c r="J192" i="4"/>
  <c r="BK198" i="4"/>
  <c r="J148" i="4"/>
  <c r="BK186" i="4"/>
  <c r="BK206" i="4"/>
  <c r="BK161" i="4"/>
  <c r="J191" i="4"/>
  <c r="J150" i="4"/>
  <c r="J155" i="4"/>
  <c r="BK135" i="4"/>
  <c r="BK173" i="4"/>
  <c r="BK148" i="4"/>
  <c r="J173" i="4"/>
  <c r="BK177" i="5"/>
  <c r="J177" i="5"/>
  <c r="J170" i="5"/>
  <c r="BK186" i="5"/>
  <c r="BK150" i="5"/>
  <c r="J188" i="5"/>
  <c r="BK147" i="5"/>
  <c r="BK167" i="5"/>
  <c r="BK165" i="5"/>
  <c r="BK148" i="5"/>
  <c r="BK170" i="5"/>
  <c r="J150" i="5"/>
  <c r="J133" i="6"/>
  <c r="J148" i="6"/>
  <c r="BK136" i="6"/>
  <c r="BK129" i="6"/>
  <c r="J185" i="2"/>
  <c r="J133" i="2"/>
  <c r="J189" i="2"/>
  <c r="J141" i="2"/>
  <c r="J201" i="2"/>
  <c r="BK164" i="2"/>
  <c r="J215" i="2"/>
  <c r="J180" i="2"/>
  <c r="BK235" i="2"/>
  <c r="BK205" i="2"/>
  <c r="J135" i="2"/>
  <c r="BK191" i="2"/>
  <c r="BK140" i="2"/>
  <c r="J160" i="2"/>
  <c r="J205" i="2"/>
  <c r="BK218" i="3"/>
  <c r="BK156" i="3"/>
  <c r="BK222" i="3"/>
  <c r="BK189" i="3"/>
  <c r="BK170" i="3"/>
  <c r="J131" i="3"/>
  <c r="J222" i="3"/>
  <c r="J217" i="3"/>
  <c r="BK177" i="3"/>
  <c r="BK144" i="3"/>
  <c r="J235" i="3"/>
  <c r="BK212" i="3"/>
  <c r="J186" i="3"/>
  <c r="BK146" i="3"/>
  <c r="BK206" i="3"/>
  <c r="BK190" i="3"/>
  <c r="BK131" i="3"/>
  <c r="BK179" i="3"/>
  <c r="BK162" i="3"/>
  <c r="J169" i="4"/>
  <c r="J176" i="4"/>
  <c r="BK130" i="4"/>
  <c r="BK213" i="4"/>
  <c r="BK196" i="4"/>
  <c r="J135" i="4"/>
  <c r="BK185" i="4"/>
  <c r="J198" i="4"/>
  <c r="J143" i="4"/>
  <c r="J199" i="4"/>
  <c r="BK152" i="4"/>
  <c r="J196" i="4"/>
  <c r="BK157" i="4"/>
  <c r="BK162" i="5"/>
  <c r="J176" i="5"/>
  <c r="BK159" i="5"/>
  <c r="BK184" i="5"/>
  <c r="J184" i="5"/>
  <c r="BK161" i="5"/>
  <c r="BK143" i="5"/>
  <c r="J149" i="5"/>
  <c r="J164" i="5"/>
  <c r="J144" i="5"/>
  <c r="J168" i="5"/>
  <c r="BK139" i="5"/>
  <c r="J139" i="6"/>
  <c r="J136" i="6"/>
  <c r="BK131" i="6"/>
  <c r="J223" i="2"/>
  <c r="J176" i="2"/>
  <c r="BK143" i="2"/>
  <c r="J218" i="2"/>
  <c r="BK159" i="2"/>
  <c r="BK142" i="2"/>
  <c r="BK197" i="2"/>
  <c r="BK156" i="2"/>
  <c r="J212" i="2"/>
  <c r="BK173" i="2"/>
  <c r="J221" i="2"/>
  <c r="BK185" i="2"/>
  <c r="J161" i="2"/>
  <c r="BK132" i="2"/>
  <c r="J203" i="2"/>
  <c r="BK145" i="2"/>
  <c r="J206" i="2"/>
  <c r="J157" i="2"/>
  <c r="J190" i="2"/>
  <c r="J184" i="3"/>
  <c r="BK194" i="3"/>
  <c r="BK174" i="3"/>
  <c r="J149" i="3"/>
  <c r="BK224" i="3"/>
  <c r="J214" i="3"/>
  <c r="BK172" i="3"/>
  <c r="BK140" i="3"/>
  <c r="BK229" i="3"/>
  <c r="BK200" i="3"/>
  <c r="J169" i="3"/>
  <c r="BK227" i="3"/>
  <c r="J194" i="3"/>
  <c r="BK143" i="3"/>
  <c r="BK192" i="3"/>
  <c r="J174" i="3"/>
  <c r="J213" i="4"/>
  <c r="BK174" i="4"/>
  <c r="BK188" i="4"/>
  <c r="BK155" i="4"/>
  <c r="J175" i="4"/>
  <c r="BK199" i="4"/>
  <c r="J157" i="4"/>
  <c r="J180" i="4"/>
  <c r="BK191" i="4"/>
  <c r="BK142" i="4"/>
  <c r="J174" i="4"/>
  <c r="J145" i="4"/>
  <c r="BK176" i="4"/>
  <c r="J130" i="4"/>
  <c r="J143" i="5"/>
  <c r="BK174" i="5"/>
  <c r="J158" i="5"/>
  <c r="BK153" i="5"/>
  <c r="J190" i="5"/>
  <c r="J167" i="5"/>
  <c r="BK142" i="5"/>
  <c r="J186" i="5"/>
  <c r="J152" i="5"/>
  <c r="J174" i="5"/>
  <c r="BK146" i="5"/>
  <c r="BK126" i="6"/>
  <c r="BK133" i="6"/>
  <c r="BK151" i="6"/>
  <c r="J143" i="6"/>
  <c r="J228" i="2"/>
  <c r="BK180" i="2"/>
  <c r="BK134" i="2"/>
  <c r="J207" i="2"/>
  <c r="BK149" i="2"/>
  <c r="BK137" i="2"/>
  <c r="BK193" i="2"/>
  <c r="J233" i="2"/>
  <c r="J193" i="2"/>
  <c r="BK141" i="2"/>
  <c r="J213" i="2"/>
  <c r="BK172" i="2"/>
  <c r="J149" i="2"/>
  <c r="BK216" i="2"/>
  <c r="BK163" i="2"/>
  <c r="J134" i="2"/>
  <c r="J170" i="2"/>
  <c r="J216" i="2"/>
  <c r="J216" i="3"/>
  <c r="J144" i="3"/>
  <c r="BK214" i="3"/>
  <c r="J177" i="3"/>
  <c r="J162" i="3"/>
  <c r="J140" i="3"/>
  <c r="J220" i="3"/>
  <c r="BK204" i="3"/>
  <c r="BK158" i="3"/>
  <c r="J135" i="3"/>
  <c r="BK217" i="3"/>
  <c r="J189" i="3"/>
  <c r="J158" i="3"/>
  <c r="BK235" i="3"/>
  <c r="J196" i="3"/>
  <c r="J165" i="3"/>
  <c r="BK208" i="3"/>
  <c r="J175" i="3"/>
  <c r="BK149" i="3"/>
  <c r="J206" i="4"/>
  <c r="BK180" i="4"/>
  <c r="J204" i="4"/>
  <c r="J216" i="4"/>
  <c r="J200" i="4"/>
  <c r="J171" i="4"/>
  <c r="BK209" i="4"/>
  <c r="J168" i="4"/>
  <c r="J170" i="4"/>
  <c r="BK211" i="4"/>
  <c r="J161" i="4"/>
  <c r="BK201" i="4"/>
  <c r="BK169" i="4"/>
  <c r="BK166" i="5"/>
  <c r="BK141" i="5"/>
  <c r="BK164" i="5"/>
  <c r="J166" i="5"/>
  <c r="J139" i="5"/>
  <c r="BK176" i="5"/>
  <c r="J146" i="5"/>
  <c r="J138" i="5"/>
  <c r="BK182" i="5"/>
  <c r="J162" i="5"/>
  <c r="J142" i="5"/>
  <c r="J141" i="5"/>
  <c r="BK148" i="6"/>
  <c r="BK128" i="6"/>
  <c r="BK141" i="6"/>
  <c r="J131" i="6"/>
  <c r="J128" i="6"/>
  <c r="BK212" i="2"/>
  <c r="J148" i="2"/>
  <c r="BK233" i="2"/>
  <c r="J167" i="2"/>
  <c r="J143" i="2"/>
  <c r="BK213" i="2"/>
  <c r="J169" i="2"/>
  <c r="BK229" i="2"/>
  <c r="J191" i="2"/>
  <c r="BK135" i="2"/>
  <c r="BK208" i="2"/>
  <c r="BK162" i="2"/>
  <c r="J138" i="2"/>
  <c r="BK207" i="2"/>
  <c r="BK157" i="2"/>
  <c r="J132" i="2"/>
  <c r="J162" i="2"/>
  <c r="BK203" i="2"/>
  <c r="BK202" i="3"/>
  <c r="J210" i="3"/>
  <c r="J232" i="3"/>
  <c r="BK196" i="3"/>
  <c r="J192" i="3"/>
  <c r="J136" i="3"/>
  <c r="J172" i="3"/>
  <c r="BK165" i="3"/>
  <c r="BK171" i="4"/>
  <c r="J139" i="4"/>
  <c r="J208" i="4"/>
  <c r="BK134" i="4"/>
  <c r="BK184" i="4"/>
  <c r="BK194" i="4"/>
  <c r="J178" i="4"/>
  <c r="BK190" i="5"/>
  <c r="J182" i="5"/>
  <c r="J180" i="5"/>
  <c r="BK180" i="5"/>
  <c r="BK191" i="5"/>
  <c r="J129" i="6"/>
  <c r="BK139" i="6"/>
  <c r="J220" i="2"/>
  <c r="BK130" i="2"/>
  <c r="J174" i="2"/>
  <c r="J145" i="2"/>
  <c r="J136" i="2"/>
  <c r="BK190" i="2"/>
  <c r="J235" i="2"/>
  <c r="J208" i="2"/>
  <c r="BK161" i="2"/>
  <c r="J156" i="2"/>
  <c r="BK133" i="2"/>
  <c r="BK195" i="2"/>
  <c r="J150" i="2"/>
  <c r="J229" i="2"/>
  <c r="J197" i="2"/>
  <c r="BK147" i="2"/>
  <c r="BK220" i="2"/>
  <c r="BK176" i="2"/>
  <c r="AS94" i="1"/>
  <c r="P175" i="5" l="1"/>
  <c r="R166" i="2"/>
  <c r="R194" i="2"/>
  <c r="R230" i="2"/>
  <c r="P183" i="3"/>
  <c r="P167" i="4"/>
  <c r="P129" i="4"/>
  <c r="P128" i="4" s="1"/>
  <c r="P127" i="4" s="1"/>
  <c r="AU97" i="1" s="1"/>
  <c r="BK205" i="4"/>
  <c r="J205" i="4" s="1"/>
  <c r="J104" i="4" s="1"/>
  <c r="R137" i="5"/>
  <c r="T145" i="5"/>
  <c r="BK157" i="5"/>
  <c r="J157" i="5" s="1"/>
  <c r="J104" i="5" s="1"/>
  <c r="BK163" i="5"/>
  <c r="J163" i="5" s="1"/>
  <c r="J106" i="5" s="1"/>
  <c r="P172" i="5"/>
  <c r="P166" i="2"/>
  <c r="T194" i="2"/>
  <c r="T230" i="2"/>
  <c r="R168" i="3"/>
  <c r="R130" i="3"/>
  <c r="R129" i="3" s="1"/>
  <c r="R128" i="3" s="1"/>
  <c r="T178" i="3"/>
  <c r="P221" i="3"/>
  <c r="BK183" i="4"/>
  <c r="J183" i="4" s="1"/>
  <c r="J102" i="4" s="1"/>
  <c r="R146" i="2"/>
  <c r="R129" i="2" s="1"/>
  <c r="R128" i="2" s="1"/>
  <c r="BK175" i="2"/>
  <c r="J175" i="2"/>
  <c r="J101" i="2" s="1"/>
  <c r="BK217" i="2"/>
  <c r="J217" i="2" s="1"/>
  <c r="J103" i="2" s="1"/>
  <c r="P230" i="2"/>
  <c r="T183" i="3"/>
  <c r="BK167" i="4"/>
  <c r="J167" i="4"/>
  <c r="J99" i="4" s="1"/>
  <c r="P205" i="4"/>
  <c r="BK137" i="5"/>
  <c r="J137" i="5" s="1"/>
  <c r="J98" i="5" s="1"/>
  <c r="R140" i="5"/>
  <c r="BK151" i="5"/>
  <c r="J151" i="5"/>
  <c r="J101" i="5" s="1"/>
  <c r="R157" i="5"/>
  <c r="R160" i="5"/>
  <c r="R169" i="5"/>
  <c r="P146" i="2"/>
  <c r="P129" i="2"/>
  <c r="P128" i="2" s="1"/>
  <c r="R175" i="2"/>
  <c r="T217" i="2"/>
  <c r="T227" i="2"/>
  <c r="T226" i="2" s="1"/>
  <c r="BK183" i="3"/>
  <c r="J183" i="3"/>
  <c r="J101" i="3"/>
  <c r="R183" i="4"/>
  <c r="T137" i="5"/>
  <c r="P145" i="5"/>
  <c r="P157" i="5"/>
  <c r="R163" i="5"/>
  <c r="T169" i="5"/>
  <c r="R189" i="5"/>
  <c r="P125" i="6"/>
  <c r="P138" i="6"/>
  <c r="BK166" i="2"/>
  <c r="J166" i="2" s="1"/>
  <c r="J100" i="2" s="1"/>
  <c r="BK194" i="2"/>
  <c r="J194" i="2" s="1"/>
  <c r="J102" i="2" s="1"/>
  <c r="BK227" i="2"/>
  <c r="J227" i="2" s="1"/>
  <c r="J106" i="2" s="1"/>
  <c r="T168" i="3"/>
  <c r="T130" i="3"/>
  <c r="T129" i="3" s="1"/>
  <c r="T128" i="3" s="1"/>
  <c r="P178" i="3"/>
  <c r="T221" i="3"/>
  <c r="T183" i="4"/>
  <c r="BK140" i="5"/>
  <c r="J140" i="5" s="1"/>
  <c r="J99" i="5" s="1"/>
  <c r="R145" i="5"/>
  <c r="BK160" i="5"/>
  <c r="J160" i="5"/>
  <c r="J105" i="5"/>
  <c r="T160" i="5"/>
  <c r="R172" i="5"/>
  <c r="R125" i="6"/>
  <c r="BK145" i="6"/>
  <c r="J145" i="6" s="1"/>
  <c r="J101" i="6" s="1"/>
  <c r="T146" i="2"/>
  <c r="T129" i="2"/>
  <c r="T128" i="2" s="1"/>
  <c r="T127" i="2" s="1"/>
  <c r="T175" i="2"/>
  <c r="R217" i="2"/>
  <c r="BK230" i="2"/>
  <c r="J230" i="2" s="1"/>
  <c r="J107" i="2" s="1"/>
  <c r="BK168" i="3"/>
  <c r="BK130" i="3" s="1"/>
  <c r="R178" i="3"/>
  <c r="R221" i="3"/>
  <c r="R167" i="4"/>
  <c r="R129" i="4" s="1"/>
  <c r="R128" i="4" s="1"/>
  <c r="R127" i="4" s="1"/>
  <c r="T205" i="4"/>
  <c r="P137" i="5"/>
  <c r="T140" i="5"/>
  <c r="R151" i="5"/>
  <c r="T157" i="5"/>
  <c r="P160" i="5"/>
  <c r="BK169" i="5"/>
  <c r="J169" i="5"/>
  <c r="J107" i="5" s="1"/>
  <c r="T172" i="5"/>
  <c r="BK189" i="5"/>
  <c r="J189" i="5"/>
  <c r="J115" i="5" s="1"/>
  <c r="P145" i="6"/>
  <c r="BK146" i="2"/>
  <c r="J146" i="2"/>
  <c r="J99" i="2" s="1"/>
  <c r="P175" i="2"/>
  <c r="P217" i="2"/>
  <c r="R227" i="2"/>
  <c r="R226" i="2" s="1"/>
  <c r="R183" i="3"/>
  <c r="T167" i="4"/>
  <c r="T129" i="4"/>
  <c r="T128" i="4" s="1"/>
  <c r="T127" i="4" s="1"/>
  <c r="R205" i="4"/>
  <c r="BK145" i="5"/>
  <c r="J145" i="5" s="1"/>
  <c r="J100" i="5" s="1"/>
  <c r="T151" i="5"/>
  <c r="T163" i="5"/>
  <c r="BK172" i="5"/>
  <c r="J172" i="5"/>
  <c r="J108" i="5" s="1"/>
  <c r="T189" i="5"/>
  <c r="BK125" i="6"/>
  <c r="J125" i="6" s="1"/>
  <c r="J98" i="6" s="1"/>
  <c r="T138" i="6"/>
  <c r="T124" i="6" s="1"/>
  <c r="T123" i="6" s="1"/>
  <c r="T145" i="6"/>
  <c r="T166" i="2"/>
  <c r="P194" i="2"/>
  <c r="P227" i="2"/>
  <c r="P168" i="3"/>
  <c r="P130" i="3" s="1"/>
  <c r="P129" i="3" s="1"/>
  <c r="P128" i="3" s="1"/>
  <c r="AU96" i="1" s="1"/>
  <c r="BK178" i="3"/>
  <c r="J178" i="3" s="1"/>
  <c r="J100" i="3" s="1"/>
  <c r="BK221" i="3"/>
  <c r="J221" i="3" s="1"/>
  <c r="J103" i="3" s="1"/>
  <c r="P183" i="4"/>
  <c r="P140" i="5"/>
  <c r="P151" i="5"/>
  <c r="P163" i="5"/>
  <c r="P169" i="5"/>
  <c r="P189" i="5"/>
  <c r="T125" i="6"/>
  <c r="BK138" i="6"/>
  <c r="J138" i="6"/>
  <c r="J100" i="6" s="1"/>
  <c r="R138" i="6"/>
  <c r="R145" i="6"/>
  <c r="BK219" i="3"/>
  <c r="J219" i="3"/>
  <c r="J102" i="3"/>
  <c r="BK228" i="3"/>
  <c r="J228" i="3"/>
  <c r="J104" i="3" s="1"/>
  <c r="BK177" i="4"/>
  <c r="J177" i="4" s="1"/>
  <c r="J100" i="4" s="1"/>
  <c r="BK187" i="5"/>
  <c r="J187" i="5"/>
  <c r="J114" i="5" s="1"/>
  <c r="BK224" i="2"/>
  <c r="J224" i="2" s="1"/>
  <c r="J104" i="2" s="1"/>
  <c r="BK234" i="3"/>
  <c r="J234" i="3" s="1"/>
  <c r="J108" i="3" s="1"/>
  <c r="BK179" i="4"/>
  <c r="J179" i="4" s="1"/>
  <c r="J101" i="4" s="1"/>
  <c r="BK212" i="4"/>
  <c r="J212" i="4"/>
  <c r="J105" i="4" s="1"/>
  <c r="BK215" i="4"/>
  <c r="BK214" i="4"/>
  <c r="J214" i="4"/>
  <c r="J106" i="4" s="1"/>
  <c r="BK231" i="3"/>
  <c r="BK230" i="3" s="1"/>
  <c r="J230" i="3" s="1"/>
  <c r="J105" i="3" s="1"/>
  <c r="BK181" i="5"/>
  <c r="J181" i="5"/>
  <c r="J111" i="5"/>
  <c r="BK183" i="5"/>
  <c r="J183" i="5"/>
  <c r="J112" i="5" s="1"/>
  <c r="BK185" i="5"/>
  <c r="J185" i="5" s="1"/>
  <c r="J113" i="5" s="1"/>
  <c r="BK179" i="5"/>
  <c r="J179" i="5" s="1"/>
  <c r="J110" i="5" s="1"/>
  <c r="BK155" i="5"/>
  <c r="J155" i="5" s="1"/>
  <c r="J103" i="5" s="1"/>
  <c r="BK135" i="6"/>
  <c r="J135" i="6"/>
  <c r="J99" i="6" s="1"/>
  <c r="BK129" i="2"/>
  <c r="J129" i="2"/>
  <c r="J98" i="2"/>
  <c r="BK129" i="4"/>
  <c r="J129" i="4"/>
  <c r="J98" i="4" s="1"/>
  <c r="BK203" i="4"/>
  <c r="J203" i="4" s="1"/>
  <c r="J103" i="4" s="1"/>
  <c r="BK150" i="6"/>
  <c r="J150" i="6"/>
  <c r="J102" i="6" s="1"/>
  <c r="BK152" i="6"/>
  <c r="J152" i="6" s="1"/>
  <c r="J103" i="6" s="1"/>
  <c r="E85" i="6"/>
  <c r="J89" i="6"/>
  <c r="F120" i="6"/>
  <c r="BE126" i="6"/>
  <c r="BE129" i="6"/>
  <c r="BE133" i="6"/>
  <c r="BE136" i="6"/>
  <c r="BE148" i="6"/>
  <c r="J120" i="6"/>
  <c r="BE128" i="6"/>
  <c r="BE146" i="6"/>
  <c r="BE139" i="6"/>
  <c r="BE151" i="6"/>
  <c r="BE141" i="6"/>
  <c r="BE153" i="6"/>
  <c r="BE131" i="6"/>
  <c r="BE143" i="6"/>
  <c r="J89" i="5"/>
  <c r="F131" i="5"/>
  <c r="BE138" i="5"/>
  <c r="BE143" i="5"/>
  <c r="BE144" i="5"/>
  <c r="BE148" i="5"/>
  <c r="BE166" i="5"/>
  <c r="BE167" i="5"/>
  <c r="BE184" i="5"/>
  <c r="BE190" i="5"/>
  <c r="BK128" i="4"/>
  <c r="J128" i="4" s="1"/>
  <c r="J97" i="4" s="1"/>
  <c r="J91" i="5"/>
  <c r="BE146" i="5"/>
  <c r="BE147" i="5"/>
  <c r="BE158" i="5"/>
  <c r="BE159" i="5"/>
  <c r="BE176" i="5"/>
  <c r="BE177" i="5"/>
  <c r="BE178" i="5"/>
  <c r="BE180" i="5"/>
  <c r="BE139" i="5"/>
  <c r="BE153" i="5"/>
  <c r="BE173" i="5"/>
  <c r="J92" i="5"/>
  <c r="BE156" i="5"/>
  <c r="BE170" i="5"/>
  <c r="BE171" i="5"/>
  <c r="BE174" i="5"/>
  <c r="BE182" i="5"/>
  <c r="BE191" i="5"/>
  <c r="E85" i="5"/>
  <c r="BE152" i="5"/>
  <c r="BE164" i="5"/>
  <c r="BE165" i="5"/>
  <c r="BE168" i="5"/>
  <c r="J215" i="4"/>
  <c r="J107" i="4"/>
  <c r="F132" i="5"/>
  <c r="BE141" i="5"/>
  <c r="BE142" i="5"/>
  <c r="BE150" i="5"/>
  <c r="BE162" i="5"/>
  <c r="BE149" i="5"/>
  <c r="BE161" i="5"/>
  <c r="BE186" i="5"/>
  <c r="BE188" i="5"/>
  <c r="J231" i="3"/>
  <c r="J106" i="3" s="1"/>
  <c r="BK233" i="3"/>
  <c r="J233" i="3" s="1"/>
  <c r="J107" i="3" s="1"/>
  <c r="BE130" i="4"/>
  <c r="BE143" i="4"/>
  <c r="BE169" i="4"/>
  <c r="BE170" i="4"/>
  <c r="BE175" i="4"/>
  <c r="BE176" i="4"/>
  <c r="BE178" i="4"/>
  <c r="BE186" i="4"/>
  <c r="BE188" i="4"/>
  <c r="BE206" i="4"/>
  <c r="BE208" i="4"/>
  <c r="BE209" i="4"/>
  <c r="BE213" i="4"/>
  <c r="J121" i="4"/>
  <c r="J124" i="4"/>
  <c r="BE161" i="4"/>
  <c r="BE192" i="4"/>
  <c r="BE201" i="4"/>
  <c r="E85" i="4"/>
  <c r="F124" i="4"/>
  <c r="BE134" i="4"/>
  <c r="BE196" i="4"/>
  <c r="BE204" i="4"/>
  <c r="BE150" i="4"/>
  <c r="BE164" i="4"/>
  <c r="BE168" i="4"/>
  <c r="BE174" i="4"/>
  <c r="BE142" i="4"/>
  <c r="BE148" i="4"/>
  <c r="BE155" i="4"/>
  <c r="BE157" i="4"/>
  <c r="BE185" i="4"/>
  <c r="BE199" i="4"/>
  <c r="BE200" i="4"/>
  <c r="BE171" i="4"/>
  <c r="BE184" i="4"/>
  <c r="BE191" i="4"/>
  <c r="BE135" i="4"/>
  <c r="BE139" i="4"/>
  <c r="BE145" i="4"/>
  <c r="BE151" i="4"/>
  <c r="BE152" i="4"/>
  <c r="BE173" i="4"/>
  <c r="BE180" i="4"/>
  <c r="BE194" i="4"/>
  <c r="BE198" i="4"/>
  <c r="BE211" i="4"/>
  <c r="BE216" i="4"/>
  <c r="J125" i="3"/>
  <c r="BE151" i="3"/>
  <c r="BE184" i="3"/>
  <c r="BE190" i="3"/>
  <c r="BE218" i="3"/>
  <c r="F92" i="3"/>
  <c r="J122" i="3"/>
  <c r="BE153" i="3"/>
  <c r="BE162" i="3"/>
  <c r="BE186" i="3"/>
  <c r="BE189" i="3"/>
  <c r="BE198" i="3"/>
  <c r="BE144" i="3"/>
  <c r="BE156" i="3"/>
  <c r="BE172" i="3"/>
  <c r="BE174" i="3"/>
  <c r="BE175" i="3"/>
  <c r="BE176" i="3"/>
  <c r="BE177" i="3"/>
  <c r="BE182" i="3"/>
  <c r="BE194" i="3"/>
  <c r="BE196" i="3"/>
  <c r="BE225" i="3"/>
  <c r="BE232" i="3"/>
  <c r="BE140" i="3"/>
  <c r="BE146" i="3"/>
  <c r="BE152" i="3"/>
  <c r="BE165" i="3"/>
  <c r="BE204" i="3"/>
  <c r="BE220" i="3"/>
  <c r="BE224" i="3"/>
  <c r="E85" i="3"/>
  <c r="BE136" i="3"/>
  <c r="BE170" i="3"/>
  <c r="BE171" i="3"/>
  <c r="BE200" i="3"/>
  <c r="BE202" i="3"/>
  <c r="BE216" i="3"/>
  <c r="BE227" i="3"/>
  <c r="BE143" i="3"/>
  <c r="BE158" i="3"/>
  <c r="BE169" i="3"/>
  <c r="BE179" i="3"/>
  <c r="BE192" i="3"/>
  <c r="BE206" i="3"/>
  <c r="BE229" i="3"/>
  <c r="BE235" i="3"/>
  <c r="BK128" i="2"/>
  <c r="BE131" i="3"/>
  <c r="BE135" i="3"/>
  <c r="BE149" i="3"/>
  <c r="BE208" i="3"/>
  <c r="BE210" i="3"/>
  <c r="BE212" i="3"/>
  <c r="BE214" i="3"/>
  <c r="BE217" i="3"/>
  <c r="BE222" i="3"/>
  <c r="F124" i="2"/>
  <c r="BE185" i="2"/>
  <c r="BE193" i="2"/>
  <c r="BE151" i="2"/>
  <c r="BE165" i="2"/>
  <c r="BE167" i="2"/>
  <c r="BE169" i="2"/>
  <c r="BE174" i="2"/>
  <c r="BE195" i="2"/>
  <c r="BE213" i="2"/>
  <c r="BE214" i="2"/>
  <c r="BE215" i="2"/>
  <c r="E117" i="2"/>
  <c r="BE130" i="2"/>
  <c r="BE138" i="2"/>
  <c r="BE143" i="2"/>
  <c r="BE154" i="2"/>
  <c r="BE156" i="2"/>
  <c r="BE162" i="2"/>
  <c r="BE176" i="2"/>
  <c r="BE180" i="2"/>
  <c r="BE189" i="2"/>
  <c r="BE199" i="2"/>
  <c r="BE212" i="2"/>
  <c r="BE221" i="2"/>
  <c r="BE225" i="2"/>
  <c r="BE233" i="2"/>
  <c r="J89" i="2"/>
  <c r="BE136" i="2"/>
  <c r="BE137" i="2"/>
  <c r="BE145" i="2"/>
  <c r="BE160" i="2"/>
  <c r="BE163" i="2"/>
  <c r="BE173" i="2"/>
  <c r="BE190" i="2"/>
  <c r="BE192" i="2"/>
  <c r="BE218" i="2"/>
  <c r="BE220" i="2"/>
  <c r="BE223" i="2"/>
  <c r="BE229" i="2"/>
  <c r="J124" i="2"/>
  <c r="BE131" i="2"/>
  <c r="BE140" i="2"/>
  <c r="BE142" i="2"/>
  <c r="BE148" i="2"/>
  <c r="BE149" i="2"/>
  <c r="BE164" i="2"/>
  <c r="BE205" i="2"/>
  <c r="BE228" i="2"/>
  <c r="BE206" i="2"/>
  <c r="BE207" i="2"/>
  <c r="BE132" i="2"/>
  <c r="BE133" i="2"/>
  <c r="BE134" i="2"/>
  <c r="BE135" i="2"/>
  <c r="BE157" i="2"/>
  <c r="BE191" i="2"/>
  <c r="BE197" i="2"/>
  <c r="BE201" i="2"/>
  <c r="BE203" i="2"/>
  <c r="BE231" i="2"/>
  <c r="BE141" i="2"/>
  <c r="BE144" i="2"/>
  <c r="BE147" i="2"/>
  <c r="BE150" i="2"/>
  <c r="BE153" i="2"/>
  <c r="BE159" i="2"/>
  <c r="BE161" i="2"/>
  <c r="BE170" i="2"/>
  <c r="BE172" i="2"/>
  <c r="BE208" i="2"/>
  <c r="BE210" i="2"/>
  <c r="BE216" i="2"/>
  <c r="BE235" i="2"/>
  <c r="J34" i="2"/>
  <c r="AW95" i="1" s="1"/>
  <c r="J34" i="4"/>
  <c r="AW97" i="1" s="1"/>
  <c r="F37" i="5"/>
  <c r="BD98" i="1"/>
  <c r="F34" i="3"/>
  <c r="BA96" i="1"/>
  <c r="F36" i="3"/>
  <c r="BC96" i="1" s="1"/>
  <c r="J34" i="6"/>
  <c r="AW99" i="1" s="1"/>
  <c r="F37" i="6"/>
  <c r="BD99" i="1"/>
  <c r="F35" i="3"/>
  <c r="BB96" i="1"/>
  <c r="J34" i="3"/>
  <c r="AW96" i="1" s="1"/>
  <c r="F37" i="4"/>
  <c r="BD97" i="1" s="1"/>
  <c r="F35" i="5"/>
  <c r="BB98" i="1"/>
  <c r="F36" i="6"/>
  <c r="BC99" i="1"/>
  <c r="F35" i="2"/>
  <c r="BB95" i="1" s="1"/>
  <c r="F34" i="5"/>
  <c r="BA98" i="1" s="1"/>
  <c r="F37" i="2"/>
  <c r="BD95" i="1"/>
  <c r="F34" i="4"/>
  <c r="BA97" i="1"/>
  <c r="J34" i="5"/>
  <c r="AW98" i="1" s="1"/>
  <c r="F35" i="6"/>
  <c r="BB99" i="1" s="1"/>
  <c r="F36" i="2"/>
  <c r="BC95" i="1"/>
  <c r="F37" i="3"/>
  <c r="BD96" i="1"/>
  <c r="F35" i="4"/>
  <c r="BB97" i="1" s="1"/>
  <c r="F34" i="6"/>
  <c r="BA99" i="1" s="1"/>
  <c r="F34" i="2"/>
  <c r="BA95" i="1"/>
  <c r="F36" i="4"/>
  <c r="BC97" i="1"/>
  <c r="F36" i="5"/>
  <c r="BC98" i="1" s="1"/>
  <c r="R127" i="2" l="1"/>
  <c r="BK129" i="3"/>
  <c r="J129" i="3" s="1"/>
  <c r="J97" i="3" s="1"/>
  <c r="J130" i="3"/>
  <c r="J98" i="3" s="1"/>
  <c r="BK226" i="2"/>
  <c r="J226" i="2" s="1"/>
  <c r="J105" i="2" s="1"/>
  <c r="J168" i="3"/>
  <c r="J99" i="3" s="1"/>
  <c r="BK175" i="5"/>
  <c r="J175" i="5" s="1"/>
  <c r="J109" i="5" s="1"/>
  <c r="BK136" i="5"/>
  <c r="BK135" i="5" s="1"/>
  <c r="J135" i="5" s="1"/>
  <c r="J96" i="5" s="1"/>
  <c r="P226" i="2"/>
  <c r="P127" i="2" s="1"/>
  <c r="AU95" i="1" s="1"/>
  <c r="T136" i="5"/>
  <c r="T135" i="5"/>
  <c r="R124" i="6"/>
  <c r="R123" i="6"/>
  <c r="P124" i="6"/>
  <c r="P123" i="6" s="1"/>
  <c r="AU99" i="1" s="1"/>
  <c r="R136" i="5"/>
  <c r="R135" i="5" s="1"/>
  <c r="P136" i="5"/>
  <c r="P135" i="5" s="1"/>
  <c r="AU98" i="1" s="1"/>
  <c r="BK124" i="6"/>
  <c r="BK123" i="6" s="1"/>
  <c r="J123" i="6" s="1"/>
  <c r="J30" i="6" s="1"/>
  <c r="AG99" i="1" s="1"/>
  <c r="AN99" i="1" s="1"/>
  <c r="BK127" i="4"/>
  <c r="J127" i="4" s="1"/>
  <c r="J30" i="4" s="1"/>
  <c r="AG97" i="1" s="1"/>
  <c r="BK128" i="3"/>
  <c r="J128" i="3"/>
  <c r="J30" i="3" s="1"/>
  <c r="AG96" i="1" s="1"/>
  <c r="J128" i="2"/>
  <c r="J97" i="2" s="1"/>
  <c r="F33" i="2"/>
  <c r="AZ95" i="1" s="1"/>
  <c r="J33" i="4"/>
  <c r="AV97" i="1"/>
  <c r="AT97" i="1" s="1"/>
  <c r="F33" i="6"/>
  <c r="AZ99" i="1"/>
  <c r="J33" i="3"/>
  <c r="AV96" i="1" s="1"/>
  <c r="AT96" i="1" s="1"/>
  <c r="J33" i="5"/>
  <c r="AV98" i="1" s="1"/>
  <c r="AT98" i="1" s="1"/>
  <c r="J33" i="6"/>
  <c r="AV99" i="1"/>
  <c r="AT99" i="1"/>
  <c r="J33" i="2"/>
  <c r="AV95" i="1"/>
  <c r="AT95" i="1" s="1"/>
  <c r="F33" i="4"/>
  <c r="AZ97" i="1" s="1"/>
  <c r="BC94" i="1"/>
  <c r="W32" i="1" s="1"/>
  <c r="F33" i="3"/>
  <c r="AZ96" i="1" s="1"/>
  <c r="F33" i="5"/>
  <c r="AZ98" i="1"/>
  <c r="BA94" i="1"/>
  <c r="W30" i="1" s="1"/>
  <c r="BD94" i="1"/>
  <c r="W33" i="1" s="1"/>
  <c r="BB94" i="1"/>
  <c r="AX94" i="1" s="1"/>
  <c r="J30" i="5" l="1"/>
  <c r="AG98" i="1" s="1"/>
  <c r="BK127" i="2"/>
  <c r="J127" i="2" s="1"/>
  <c r="J136" i="5"/>
  <c r="J97" i="5" s="1"/>
  <c r="J124" i="6"/>
  <c r="J97" i="6" s="1"/>
  <c r="J96" i="6"/>
  <c r="AN98" i="1"/>
  <c r="J39" i="6"/>
  <c r="AN97" i="1"/>
  <c r="J96" i="4"/>
  <c r="J39" i="5"/>
  <c r="AN96" i="1"/>
  <c r="J96" i="3"/>
  <c r="J39" i="4"/>
  <c r="J39" i="3"/>
  <c r="AU94" i="1"/>
  <c r="W31" i="1"/>
  <c r="AZ94" i="1"/>
  <c r="W29" i="1" s="1"/>
  <c r="AY94" i="1"/>
  <c r="AW94" i="1"/>
  <c r="AK30" i="1"/>
  <c r="J96" i="2" l="1"/>
  <c r="J30" i="2"/>
  <c r="AV94" i="1"/>
  <c r="AK29" i="1"/>
  <c r="AG95" i="1" l="1"/>
  <c r="J39" i="2"/>
  <c r="AT94" i="1"/>
  <c r="AG94" i="1" l="1"/>
  <c r="AK26" i="1" s="1"/>
  <c r="AK35" i="1" s="1"/>
  <c r="AN95" i="1"/>
  <c r="AN94" i="1"/>
</calcChain>
</file>

<file path=xl/sharedStrings.xml><?xml version="1.0" encoding="utf-8"?>
<sst xmlns="http://schemas.openxmlformats.org/spreadsheetml/2006/main" count="5160" uniqueCount="863">
  <si>
    <t>Export Komplet</t>
  </si>
  <si>
    <t/>
  </si>
  <si>
    <t>2.0</t>
  </si>
  <si>
    <t>False</t>
  </si>
  <si>
    <t>{4100c355-2a3f-4632-822b-4da99851df9f}</t>
  </si>
  <si>
    <t>&gt;&gt;  skryté sloupce  &lt;&lt;</t>
  </si>
  <si>
    <t>0,01</t>
  </si>
  <si>
    <t>21</t>
  </si>
  <si>
    <t>12</t>
  </si>
  <si>
    <t>REKAPITULACE STAVBY</t>
  </si>
  <si>
    <t>v ---  níže se nacházejí doplnkové a pomocné údaje k sestavám  --- v</t>
  </si>
  <si>
    <t>Návod na vyplnění</t>
  </si>
  <si>
    <t>0,001</t>
  </si>
  <si>
    <t>Kód:</t>
  </si>
  <si>
    <t>N24-138_exp2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</si>
  <si>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</si>
  <si>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</si>
  <si>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KSO:</t>
  </si>
  <si>
    <t>CC-CZ:</t>
  </si>
  <si>
    <t>Místo:</t>
  </si>
  <si>
    <t xml:space="preserve"> </t>
  </si>
  <si>
    <t>Datum:</t>
  </si>
  <si>
    <t>8. 10. 2024</t>
  </si>
  <si>
    <t>Zadavatel:</t>
  </si>
  <si>
    <t>IČ:</t>
  </si>
  <si>
    <t>Obec Těrlicko</t>
  </si>
  <si>
    <t>DIČ:</t>
  </si>
  <si>
    <t>Uchazeč:</t>
  </si>
  <si>
    <t>Vyplň údaj</t>
  </si>
  <si>
    <t>Projektant:</t>
  </si>
  <si>
    <t>INPROS FM s.r.o.</t>
  </si>
  <si>
    <t>True</t>
  </si>
  <si>
    <t>Zpracovatel:</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</si>
  <si>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</si>
  <si>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 Zhotovitel je POVINEN před objednání všech materiálů si ověřit objem dodávek přímo na stavbě (v objemech / množství vykázaných ve VV jsou započítány předpokládané ztratné/ostatní kce, které se může lišit od skutečnosti) !!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</si>
  <si>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</si>
  <si>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</si>
  <si>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</si>
  <si>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</si>
  <si>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</si>
  <si>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</si>
  <si>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</si>
  <si>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</si>
  <si>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</si>
  <si>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</si>
  <si>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</si>
  <si>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</si>
  <si>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</si>
  <si>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</si>
  <si>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</si>
  <si>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</si>
  <si>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</si>
  <si>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</si>
  <si>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</si>
  <si>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</si>
  <si>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</si>
  <si>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</si>
  <si>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</si>
  <si>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</si>
  <si>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</si>
  <si>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</si>
  <si>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</si>
  <si>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</si>
  <si>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</si>
  <si>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</si>
  <si>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</si>
  <si>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</si>
  <si>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</si>
  <si>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</si>
  <si>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</si>
  <si>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</si>
  <si>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</si>
  <si>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</si>
  <si>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</si>
  <si>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</si>
  <si>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</si>
  <si>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</si>
  <si>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</si>
  <si>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</si>
  <si>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</si>
  <si>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t>
  </si>
  <si>
    <t xml:space="preserve">SO 100 Zpevněné plochy </t>
  </si>
  <si>
    <t>STA</t>
  </si>
  <si>
    <t>1</t>
  </si>
  <si>
    <t>{1d988eab-b174-46a6-b53c-14272e4f2339}</t>
  </si>
  <si>
    <t>2</t>
  </si>
  <si>
    <t>D.2</t>
  </si>
  <si>
    <t>SO 300_01 Příppjka vodovodu</t>
  </si>
  <si>
    <t>{b44b2d68-9dd0-4bfa-8778-b85122dfbdcc}</t>
  </si>
  <si>
    <t>D.3</t>
  </si>
  <si>
    <t xml:space="preserve">SO 300_02 Přípojka kanalizace </t>
  </si>
  <si>
    <t>{9d66d1b1-306c-45ce-a92c-bb3b26396e0d}</t>
  </si>
  <si>
    <t>D.4</t>
  </si>
  <si>
    <t>SO 400 _ VO</t>
  </si>
  <si>
    <t>{8cff8b1a-518b-43e6-8df0-80e8e4ca9f07}</t>
  </si>
  <si>
    <t>VON</t>
  </si>
  <si>
    <t xml:space="preserve">Vedlejší a ostatní náklady stavby </t>
  </si>
  <si>
    <t>{1b1d7be7-e8b0-41fc-ba27-486044cb8287}</t>
  </si>
  <si>
    <t>KRYCÍ LIST SOUPISU PRACÍ</t>
  </si>
  <si>
    <t>Objekt:</t>
  </si>
  <si>
    <t xml:space="preserve">D.1 - SO 100 Zpevněné plochy </t>
  </si>
  <si>
    <t>REKAPITULACE ČLENĚNÍ SOUPISU PRACÍ</t>
  </si>
  <si>
    <t>Kód dílu - Popis</t>
  </si>
  <si>
    <t>Cena celkem [CZK]</t>
  </si>
  <si>
    <t>Náklady ze soupisu prací</t>
  </si>
  <si>
    <t>-1</t>
  </si>
  <si>
    <t>HSV - Práce a dodávky HSV</t>
  </si>
  <si>
    <t xml:space="preserve">    1 - Zemní práce</t>
  </si>
  <si>
    <t xml:space="preserve">      18 - Zemní práce - povrchové úpravy terénu</t>
  </si>
  <si>
    <t xml:space="preserve">    3 - Svislé a kompletní konstrukce</t>
  </si>
  <si>
    <t xml:space="preserve">    5 - Komunikace pozemní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</si>
  <si>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</si>
  <si>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</si>
  <si>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</si>
  <si>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</si>
  <si>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</si>
  <si>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</si>
  <si>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</si>
  <si>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</si>
  <si>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</si>
  <si>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</si>
  <si>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</si>
  <si>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</si>
  <si>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</si>
  <si>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</si>
  <si>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</si>
  <si>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</si>
  <si>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</si>
  <si>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</si>
  <si>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</si>
  <si>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</si>
  <si>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</si>
  <si>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</si>
  <si>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</si>
  <si>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</si>
  <si>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113106132</t>
  </si>
  <si>
    <t>Rozebrání dlažeb z betonových nebo kamenných dlaždic komunikací pro pěší strojně pl do 50 m2</t>
  </si>
  <si>
    <t>m2</t>
  </si>
  <si>
    <t>CS ÚRS 2024 02</t>
  </si>
  <si>
    <t>4</t>
  </si>
  <si>
    <t>-1524344991</t>
  </si>
  <si>
    <t>113106134</t>
  </si>
  <si>
    <t>Rozebrání dlažeb ze zámkových dlaždic komunikací pro pěší strojně pl do 50 m2</t>
  </si>
  <si>
    <t>1752229588</t>
  </si>
  <si>
    <t>3</t>
  </si>
  <si>
    <t>113107183</t>
  </si>
  <si>
    <t>Odstranění podkladu živičného tl přes 100 do 150 mm strojně pl přes 50 do 200 m2</t>
  </si>
  <si>
    <t>-381508342</t>
  </si>
  <si>
    <t>113107323</t>
  </si>
  <si>
    <t>Odstranění podkladu z kameniva drceného tl přes 200 do 300 mm strojně pl do 50 m2</t>
  </si>
  <si>
    <t>194351985</t>
  </si>
  <si>
    <t>5</t>
  </si>
  <si>
    <t>113107324</t>
  </si>
  <si>
    <t>Odstranění podkladu z kameniva drceného tl přes 300 do 400 mm strojně pl do 50 m2</t>
  </si>
  <si>
    <t>1389409791</t>
  </si>
  <si>
    <t>6</t>
  </si>
  <si>
    <t>113202111</t>
  </si>
  <si>
    <t>Vytrhání obrub krajníků obrubníků stojatých</t>
  </si>
  <si>
    <t>m</t>
  </si>
  <si>
    <t>2048772171</t>
  </si>
  <si>
    <t>7</t>
  </si>
  <si>
    <t>122251101</t>
  </si>
  <si>
    <t>Odkopávky a prokopávky nezapažené v hornině třídy těžitelnosti I skupiny 3 objem do 20 m3 strojně</t>
  </si>
  <si>
    <t>m3</t>
  </si>
  <si>
    <t>-2096679009</t>
  </si>
  <si>
    <t>8</t>
  </si>
  <si>
    <t>162751117</t>
  </si>
  <si>
    <t>Vodorovné přemístění přes 9 000 do 10000 m výkopku/sypaniny z horniny třídy těžitelnosti I skupiny 1 až 3</t>
  </si>
  <si>
    <t>1830068143</t>
  </si>
  <si>
    <t>9</t>
  </si>
  <si>
    <t>162751119</t>
  </si>
  <si>
    <t>Příplatek k vodorovnému přemístění výkopku/sypaniny z horniny třídy těžitelnosti I skupiny 1 až 3 ZKD 1000 m přes 10000 m</t>
  </si>
  <si>
    <t>2100298658</t>
  </si>
  <si>
    <t>VV</t>
  </si>
  <si>
    <t>24,6*10 'Přepočtené koeficientem množství</t>
  </si>
  <si>
    <t>10</t>
  </si>
  <si>
    <t>171151103</t>
  </si>
  <si>
    <t>Uložení sypaniny z hornin soudržných do násypů zhutněných strojně</t>
  </si>
  <si>
    <t>1624815337</t>
  </si>
  <si>
    <t>11</t>
  </si>
  <si>
    <t>M</t>
  </si>
  <si>
    <t>10364100R</t>
  </si>
  <si>
    <t>zemina pro terénní úpravy - tříděná_specifikace dle PD a TZ</t>
  </si>
  <si>
    <t>CS VLASTNÍ</t>
  </si>
  <si>
    <t>-791689417</t>
  </si>
  <si>
    <t>17120123R</t>
  </si>
  <si>
    <t xml:space="preserve">Poplatek za uložení navážek, zeminy a kamení na skládce (skládkovné) </t>
  </si>
  <si>
    <t>1123540672</t>
  </si>
  <si>
    <t>13</t>
  </si>
  <si>
    <t>171251201</t>
  </si>
  <si>
    <t>Uložení sypaniny na skládky nebo meziskládky</t>
  </si>
  <si>
    <t>771944827</t>
  </si>
  <si>
    <t>14</t>
  </si>
  <si>
    <t>181912112</t>
  </si>
  <si>
    <t>Úprava pláně v hornině třídy těžitelnosti I skupiny 3 se zhutněním ručně</t>
  </si>
  <si>
    <t>364628869</t>
  </si>
  <si>
    <t>15</t>
  </si>
  <si>
    <t>182251101</t>
  </si>
  <si>
    <t>Svahování násypů strojně</t>
  </si>
  <si>
    <t>922166143</t>
  </si>
  <si>
    <t>18</t>
  </si>
  <si>
    <t>Zemní práce - povrchové úpravy terénu</t>
  </si>
  <si>
    <t>16</t>
  </si>
  <si>
    <t>181111111</t>
  </si>
  <si>
    <t>Plošná úprava terénu do 500 m2 zemina skupiny 1 až 4 nerovnosti přes 50 do 100 mm v rovinně a svahu do 1:5</t>
  </si>
  <si>
    <t>1666814074</t>
  </si>
  <si>
    <t>17</t>
  </si>
  <si>
    <t>181111112</t>
  </si>
  <si>
    <t>Plošná úprava terénu do 500 m2 zemina skupiny 1 až 4 nerovnosti přes 50 do 100 mm ve svahu přes 1:5 do 1:2</t>
  </si>
  <si>
    <t>289493192</t>
  </si>
  <si>
    <t>181351003</t>
  </si>
  <si>
    <t>Rozprostření ornice tl vrstvy do 200 mm pl do 100 m2 v rovině nebo ve svahu do 1:5 strojně</t>
  </si>
  <si>
    <t>1414352484</t>
  </si>
  <si>
    <t>19</t>
  </si>
  <si>
    <t>182351023</t>
  </si>
  <si>
    <t>Rozprostření ornice pl do 100 m2 ve svahu přes 1:5 tl vrstvy do 200 mm strojně</t>
  </si>
  <si>
    <t>-1990923305</t>
  </si>
  <si>
    <t>20</t>
  </si>
  <si>
    <t>10364101R</t>
  </si>
  <si>
    <t>zemina pro terénní úpravy -  ornice</t>
  </si>
  <si>
    <t>-1144896361</t>
  </si>
  <si>
    <t>P</t>
  </si>
  <si>
    <t xml:space="preserve">Poznámka k položce:_x000D_
Jednotková cena obsahuje veškeré potřebné přesuny._x000D_
</t>
  </si>
  <si>
    <t>181411131</t>
  </si>
  <si>
    <t>Založení parkového trávníku výsevem pl do 1000 m2 v rovině a ve svahu do 1:5</t>
  </si>
  <si>
    <t>-919352216</t>
  </si>
  <si>
    <t>22</t>
  </si>
  <si>
    <t>00572410R</t>
  </si>
  <si>
    <t>osivo směs travní _ složení a specifikace dle PD a TZ</t>
  </si>
  <si>
    <t>kg</t>
  </si>
  <si>
    <t>1326434763</t>
  </si>
  <si>
    <t>92,4*0,03 'Přepočtené koeficientem množství</t>
  </si>
  <si>
    <t>23</t>
  </si>
  <si>
    <t>181411132</t>
  </si>
  <si>
    <t>Založení parkového trávníku výsevem pl do 1000 m2 ve svahu přes 1:5 do 1:2</t>
  </si>
  <si>
    <t>-1205561015</t>
  </si>
  <si>
    <t>24</t>
  </si>
  <si>
    <t>-1344950963</t>
  </si>
  <si>
    <t>45*0,03 'Přepočtené koeficientem množství</t>
  </si>
  <si>
    <t>25</t>
  </si>
  <si>
    <t>181951111</t>
  </si>
  <si>
    <t>Úprava pláně v hornině třídy těžitelnosti I skupiny 1 až 3 bez zhutnění strojně</t>
  </si>
  <si>
    <t>-1819973600</t>
  </si>
  <si>
    <t>26</t>
  </si>
  <si>
    <t>183403152</t>
  </si>
  <si>
    <t>Obdělání půdy vláčením v rovině a svahu do 1:5</t>
  </si>
  <si>
    <t>1720693118</t>
  </si>
  <si>
    <t>27</t>
  </si>
  <si>
    <t>183403252</t>
  </si>
  <si>
    <t>Obdělání půdy vláčením ve svahu přes 1:5 do 1:2</t>
  </si>
  <si>
    <t>2103006802</t>
  </si>
  <si>
    <t>28</t>
  </si>
  <si>
    <t>183403153</t>
  </si>
  <si>
    <t>Obdělání půdy hrabáním v rovině a svahu do 1:5</t>
  </si>
  <si>
    <t>-960148311</t>
  </si>
  <si>
    <t>29</t>
  </si>
  <si>
    <t>183403253</t>
  </si>
  <si>
    <t>Obdělání půdy hrabáním ve svahu přes 1:5 do 1:2</t>
  </si>
  <si>
    <t>406121354</t>
  </si>
  <si>
    <t>30</t>
  </si>
  <si>
    <t>183403161</t>
  </si>
  <si>
    <t>Obdělání půdy válením v rovině a svahu do 1:5</t>
  </si>
  <si>
    <t>-1147887869</t>
  </si>
  <si>
    <t>31</t>
  </si>
  <si>
    <t>183403261</t>
  </si>
  <si>
    <t>Obdělání půdy válením ve svahu přes 1:5 do 1:2</t>
  </si>
  <si>
    <t>-942440595</t>
  </si>
  <si>
    <t>Svislé a kompletní konstrukce</t>
  </si>
  <si>
    <t>32</t>
  </si>
  <si>
    <t>339921131</t>
  </si>
  <si>
    <t>Osazování betonových palisád do betonového základu v řadě výšky prvku do 0,5 m</t>
  </si>
  <si>
    <t>2066051815</t>
  </si>
  <si>
    <t>Poznámka k položce:_x000D_
JC, nad rámec ceníkového obsahu, zahrnuje náklady na specifikaci betonu : C 20/25 XC2</t>
  </si>
  <si>
    <t>33</t>
  </si>
  <si>
    <t>59228407R</t>
  </si>
  <si>
    <t xml:space="preserve">palisáda tyčová hranatá betonová 120/165/400 mm </t>
  </si>
  <si>
    <t>kus</t>
  </si>
  <si>
    <t>849393968</t>
  </si>
  <si>
    <t>34</t>
  </si>
  <si>
    <t>339921132</t>
  </si>
  <si>
    <t>Osazování betonových palisád do betonového základu v řadě výšky prvku přes 0,5 do 1 m</t>
  </si>
  <si>
    <t>-510803018</t>
  </si>
  <si>
    <t>35</t>
  </si>
  <si>
    <t>59228419R</t>
  </si>
  <si>
    <t xml:space="preserve">palisáda tyčová hranatá betonová 120/165/600 mm </t>
  </si>
  <si>
    <t>-668073980</t>
  </si>
  <si>
    <t>36</t>
  </si>
  <si>
    <t>59228424R</t>
  </si>
  <si>
    <t xml:space="preserve">palisáda tyčová hranatá betonová 120/165/800 mm </t>
  </si>
  <si>
    <t>-1841928415</t>
  </si>
  <si>
    <t>37</t>
  </si>
  <si>
    <t>59228414R</t>
  </si>
  <si>
    <t xml:space="preserve">palisáda tyčová hranatá betonová 120/165/1000 mm </t>
  </si>
  <si>
    <t>1891545842</t>
  </si>
  <si>
    <t>Komunikace pozemní</t>
  </si>
  <si>
    <t>38</t>
  </si>
  <si>
    <t>564201011</t>
  </si>
  <si>
    <t>Podklad nebo podsyp ze štěrkopísku ŠP plochy do 100 m2 tl 40 mm</t>
  </si>
  <si>
    <t>1590947546</t>
  </si>
  <si>
    <t>"ZP1" 56,0</t>
  </si>
  <si>
    <t>"ZP1a" 26,0</t>
  </si>
  <si>
    <t>Součet</t>
  </si>
  <si>
    <t>39</t>
  </si>
  <si>
    <t>56483101R</t>
  </si>
  <si>
    <t xml:space="preserve">Podklad ze štěrkodrtě ŠD plochy do 100 m2 </t>
  </si>
  <si>
    <t>811557098</t>
  </si>
  <si>
    <t>Poznámka k položce:_x000D_
JC zahrnuje : kompletní dodávka a provedení dle specifikace PD a TZ včetně všech přímo souvisejících prací/činností a dodávek_x000D_
--------------------------------------------------------------------------------------------------------------------------------------------------------</t>
  </si>
  <si>
    <t>"ZP1" (56,0*0,27)</t>
  </si>
  <si>
    <t>"ZP1a" (26*0,08)</t>
  </si>
  <si>
    <t>40</t>
  </si>
  <si>
    <t>596211120</t>
  </si>
  <si>
    <t>Kladení zámkové dlažby komunikací pro pěší ručně tl 60 mm skupiny B pl do 50 m2</t>
  </si>
  <si>
    <t>927585685</t>
  </si>
  <si>
    <t>41</t>
  </si>
  <si>
    <t>59245015R</t>
  </si>
  <si>
    <t xml:space="preserve">dlažba zámková betonová tvaru I tl 60mm _ specifikace dle PD a TZ </t>
  </si>
  <si>
    <t>2006105506</t>
  </si>
  <si>
    <t>42</t>
  </si>
  <si>
    <t>59245221R</t>
  </si>
  <si>
    <t xml:space="preserve">dlažba zámková betonová reliéfní tl 60mm _ specifikace dle PD a TZ </t>
  </si>
  <si>
    <t>730326767</t>
  </si>
  <si>
    <t>43</t>
  </si>
  <si>
    <t>59245018R</t>
  </si>
  <si>
    <t xml:space="preserve">dlažba skladebná betonová 200x100mm tl 60mm _ specifikace dle PD a TZ </t>
  </si>
  <si>
    <t>2025324240</t>
  </si>
  <si>
    <t>44</t>
  </si>
  <si>
    <t>59245021R</t>
  </si>
  <si>
    <t xml:space="preserve">dlažba skladebná betonová 200x200mm tl 60mm _ specifikace dle PD a TZ </t>
  </si>
  <si>
    <t>-1597210349</t>
  </si>
  <si>
    <t>45</t>
  </si>
  <si>
    <t>599141111</t>
  </si>
  <si>
    <t>Vyplnění spár mezi silničními dílci živičnou zálivkou</t>
  </si>
  <si>
    <t>-1132345610</t>
  </si>
  <si>
    <t>Ostatní konstrukce a práce, bourání</t>
  </si>
  <si>
    <t>46</t>
  </si>
  <si>
    <t>9151111R1</t>
  </si>
  <si>
    <t>Vodorovné dopravní značení _ V4</t>
  </si>
  <si>
    <t>-733364289</t>
  </si>
  <si>
    <t>Poznámka k položce:_x000D_
JC zahrnuje : kompletní systémové dodávky a provedení dle specifikace PD a TZ včetně všech přímo souvisejících prací/činností a dodávek/doplňků a příslušenství</t>
  </si>
  <si>
    <t>47</t>
  </si>
  <si>
    <t>9151111R2</t>
  </si>
  <si>
    <t>Vodorovné dopravní značení _ V7</t>
  </si>
  <si>
    <t>1708127923</t>
  </si>
  <si>
    <t>48</t>
  </si>
  <si>
    <t>9151111R3</t>
  </si>
  <si>
    <t>Svislé dopravní značení _ demontáž, přemístění, nové osazení (včetně základového prvku)</t>
  </si>
  <si>
    <t>-178691920</t>
  </si>
  <si>
    <t>49</t>
  </si>
  <si>
    <t>9151111R4</t>
  </si>
  <si>
    <t>Svislé dopravní značení včetně základového prvku _ E13</t>
  </si>
  <si>
    <t>-378659578</t>
  </si>
  <si>
    <t>50</t>
  </si>
  <si>
    <t>916131213</t>
  </si>
  <si>
    <t>Osazení silničního obrubníku betonového stojatého s boční opěrou do lože z betonu prostého</t>
  </si>
  <si>
    <t>-810807769</t>
  </si>
  <si>
    <t>51</t>
  </si>
  <si>
    <t>59217032</t>
  </si>
  <si>
    <t>obrubník silniční betonový 1000x150x150mm</t>
  </si>
  <si>
    <t>1924636405</t>
  </si>
  <si>
    <t>52</t>
  </si>
  <si>
    <t>59217031</t>
  </si>
  <si>
    <t>obrubník silniční betonový 1000x150x250mm</t>
  </si>
  <si>
    <t>14177169</t>
  </si>
  <si>
    <t>53</t>
  </si>
  <si>
    <t>59217030</t>
  </si>
  <si>
    <t>obrubník silniční betonový přechodový 1000x150x150-250mm</t>
  </si>
  <si>
    <t>-1201285316</t>
  </si>
  <si>
    <t>54</t>
  </si>
  <si>
    <t>916231213</t>
  </si>
  <si>
    <t>Osazení chodníkového obrubníku betonového stojatého s boční opěrou do lože z betonu prostého</t>
  </si>
  <si>
    <t>-1514021280</t>
  </si>
  <si>
    <t>55</t>
  </si>
  <si>
    <t>59217017</t>
  </si>
  <si>
    <t>obrubník betonový chodníkový 1000x100x250mm</t>
  </si>
  <si>
    <t>747259056</t>
  </si>
  <si>
    <t>9*1,1 'Přepočtené koeficientem množství</t>
  </si>
  <si>
    <t>56</t>
  </si>
  <si>
    <t>919726120</t>
  </si>
  <si>
    <t>Textilie pro ochranu, zpevnění _ jutová síť</t>
  </si>
  <si>
    <t>-1396455576</t>
  </si>
  <si>
    <t>57</t>
  </si>
  <si>
    <t>919726122</t>
  </si>
  <si>
    <t>Geotextilie pro ochranu, separaci a filtraci netkaná měrná hm přes 200 do 300 g/m2</t>
  </si>
  <si>
    <t>-581577498</t>
  </si>
  <si>
    <t>58</t>
  </si>
  <si>
    <t>919735113</t>
  </si>
  <si>
    <t>Řezání stávajícího živičného krytu hl přes 100 do 150 mm</t>
  </si>
  <si>
    <t>-66479011</t>
  </si>
  <si>
    <t>59</t>
  </si>
  <si>
    <t>961055111</t>
  </si>
  <si>
    <t>Bourání základů ze ŽB</t>
  </si>
  <si>
    <t>-763166323</t>
  </si>
  <si>
    <t>60</t>
  </si>
  <si>
    <t>962052210</t>
  </si>
  <si>
    <t>Bourání zdiva nadzákladového ze ŽB do 1 m3</t>
  </si>
  <si>
    <t>2082615562</t>
  </si>
  <si>
    <t>997</t>
  </si>
  <si>
    <t>Přesun sutě</t>
  </si>
  <si>
    <t>61</t>
  </si>
  <si>
    <t>997013R31</t>
  </si>
  <si>
    <t xml:space="preserve">Poplatek za uložení na skládce (skládkovné) stavebního odpadu bez rozlišení </t>
  </si>
  <si>
    <t>t</t>
  </si>
  <si>
    <t>-441537847</t>
  </si>
  <si>
    <t>Poznámka k položce:_x000D_
Jednotková cena stanovena pro stavební odpad BEZ ROZLIŠENÍ _včetně nebezpečných odpadů._x000D_
----------------------------------------------------------------------------------------------------------------------</t>
  </si>
  <si>
    <t>62</t>
  </si>
  <si>
    <t>997321511</t>
  </si>
  <si>
    <t>Vodorovná doprava suti a vybouraných hmot po suchu do 1 km</t>
  </si>
  <si>
    <t>-1367783197</t>
  </si>
  <si>
    <t>63</t>
  </si>
  <si>
    <t>997321519</t>
  </si>
  <si>
    <t>Příplatek ZKD 1 km vodorovné dopravy suti a vybouraných hmot po suchu</t>
  </si>
  <si>
    <t>1643808980</t>
  </si>
  <si>
    <t>129,552*20 'Přepočtené koeficientem množství</t>
  </si>
  <si>
    <t>64</t>
  </si>
  <si>
    <t>997321611</t>
  </si>
  <si>
    <t>Nakládání nebo překládání suti a vybouraných hmot</t>
  </si>
  <si>
    <t>-699008405</t>
  </si>
  <si>
    <t>998</t>
  </si>
  <si>
    <t>Přesun hmot</t>
  </si>
  <si>
    <t>65</t>
  </si>
  <si>
    <t>998223011</t>
  </si>
  <si>
    <t>Přesun hmot pro pozemní komunikace s krytem dlážděným</t>
  </si>
  <si>
    <t>1630600534</t>
  </si>
  <si>
    <t>PSV</t>
  </si>
  <si>
    <t>Práce a dodávky PSV</t>
  </si>
  <si>
    <t>711</t>
  </si>
  <si>
    <t>Izolace proti vodě, vlhkosti a plynům</t>
  </si>
  <si>
    <t>66</t>
  </si>
  <si>
    <t>711161215</t>
  </si>
  <si>
    <t>Izolace proti zemní vlhkosti nopovou fólií svislá, nopek v 20,0 mm, tl do 1,0 mm</t>
  </si>
  <si>
    <t>-1394794701</t>
  </si>
  <si>
    <t>67</t>
  </si>
  <si>
    <t>711161383</t>
  </si>
  <si>
    <t>Izolace proti zemní vlhkosti nopovou fólií ukončení horní lištou</t>
  </si>
  <si>
    <t>2129294157</t>
  </si>
  <si>
    <t>767</t>
  </si>
  <si>
    <t>Konstrukce zámečnické</t>
  </si>
  <si>
    <t>68</t>
  </si>
  <si>
    <t>767431R01</t>
  </si>
  <si>
    <t xml:space="preserve">Z-01 - D+M _ ocelové zábradlí </t>
  </si>
  <si>
    <t>739215756</t>
  </si>
  <si>
    <t>Poznámka k položce:_x000D_
JC obsahuje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</si>
  <si>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69</t>
  </si>
  <si>
    <t>767431R02</t>
  </si>
  <si>
    <t xml:space="preserve">Z-02 - D+M _ ocelové zábradlí </t>
  </si>
  <si>
    <t>-128573695</t>
  </si>
  <si>
    <t>70</t>
  </si>
  <si>
    <t>767996701</t>
  </si>
  <si>
    <t>Demontáž atypických zámečnických konstrukcí řezáním hm jednotlivých dílů do 50 kg</t>
  </si>
  <si>
    <t>1850919219</t>
  </si>
  <si>
    <t>D.2 - SO 300_01 Příppjka vodovodu</t>
  </si>
  <si>
    <t xml:space="preserve">    4 - Vodorovné konstrukce</t>
  </si>
  <si>
    <t xml:space="preserve">    8 - Trubní vedení</t>
  </si>
  <si>
    <t xml:space="preserve">    722 - Zdravotechnika </t>
  </si>
  <si>
    <t>VRN - VRN</t>
  </si>
  <si>
    <t xml:space="preserve">    VRN1 - Průzkumné, geodetické a projektové práce</t>
  </si>
  <si>
    <t>115101201</t>
  </si>
  <si>
    <t>Čerpání vody na dopravní výšku do 10 m průměrný přítok do 500 l/min</t>
  </si>
  <si>
    <t>hod</t>
  </si>
  <si>
    <t>-847357825</t>
  </si>
  <si>
    <t>Poznámka k položce:_x000D_
-JC obsahuje , nad rámec ceníkového obsahu, také náklady na likvidaci čerpaných vod</t>
  </si>
  <si>
    <t>"předpoklad_bude upřesněno v rámci realizace stavby" 24,0</t>
  </si>
  <si>
    <t>121151103</t>
  </si>
  <si>
    <t>Sejmutí ornice plochy do 100 m2 tl vrstvy do 200 mm strojně</t>
  </si>
  <si>
    <t>-570133282</t>
  </si>
  <si>
    <t>132254202</t>
  </si>
  <si>
    <t>Hloubení zapažených rýh š do 2000 mm v hornině třídy těžitelnosti I skupiny 3 objem do 50 m3</t>
  </si>
  <si>
    <t>1986749349</t>
  </si>
  <si>
    <t xml:space="preserve">Poznámka k položce:_x000D_
JC, nad rámec ceníkového obsahu, také zahrnuje náklady na ruční hloubení v místě inženýrských sítí </t>
  </si>
  <si>
    <t>"trasa trubního vedení" 13,0*1,0*1,8</t>
  </si>
  <si>
    <t>151101101</t>
  </si>
  <si>
    <t>Zřízení příložného pažení a rozepření stěn rýh hl do 2 m</t>
  </si>
  <si>
    <t>1736036382</t>
  </si>
  <si>
    <t>"trasa trubního vedení" 13,0*2*1,8</t>
  </si>
  <si>
    <t>151101111</t>
  </si>
  <si>
    <t>Odstranění příložného pažení a rozepření stěn rýh hl do 2 m</t>
  </si>
  <si>
    <t>-702043210</t>
  </si>
  <si>
    <t>161151103</t>
  </si>
  <si>
    <t>Svislé přemístění výkopku z horniny třídy těžitelnosti I skupiny 1 až 3 hl výkopu do 8 m</t>
  </si>
  <si>
    <t>2108184451</t>
  </si>
  <si>
    <t>23,4*0,5 'Přepočtené koeficientem množství</t>
  </si>
  <si>
    <t>200217189</t>
  </si>
  <si>
    <t>637581404</t>
  </si>
  <si>
    <t>23,4*10 'Přepočtené koeficientem množství</t>
  </si>
  <si>
    <t>-1135177725</t>
  </si>
  <si>
    <t>1755531535</t>
  </si>
  <si>
    <t>174151101</t>
  </si>
  <si>
    <t>Zásyp jam, šachet rýh nebo kolem objektů sypaninou se zhutněním</t>
  </si>
  <si>
    <t>1769423799</t>
  </si>
  <si>
    <t>(23,4)-(4,16+1,04)</t>
  </si>
  <si>
    <t>58344198R</t>
  </si>
  <si>
    <t xml:space="preserve">externí zásypový, nenamrzavý, zhutnitelný materiál _ specifikace dle PD a TZ </t>
  </si>
  <si>
    <t>-1317204472</t>
  </si>
  <si>
    <t>18,2*1,1 'Přepočtené koeficientem množství</t>
  </si>
  <si>
    <t>175111101</t>
  </si>
  <si>
    <t>Obsypání potrubí ručně sypaninou bez prohození, uloženou do 3 m</t>
  </si>
  <si>
    <t>-619516452</t>
  </si>
  <si>
    <t>Poznámka k položce:_x000D_
-výška obsypu potrubí _ průměrná pro celé trasy/stoky</t>
  </si>
  <si>
    <t>"trasa trubního vedení" 13,0*0,8*0,4</t>
  </si>
  <si>
    <t>58331200R</t>
  </si>
  <si>
    <t>štěrkopísek tříděný zásypový/obsypový</t>
  </si>
  <si>
    <t>629202212</t>
  </si>
  <si>
    <t>Poznámka k položce:_x000D_
-JC obsahuje "obsypový materiál" - dle specifikace PD a TZ</t>
  </si>
  <si>
    <t>4,16*2 'Přepočtené koeficientem množství</t>
  </si>
  <si>
    <t>-505248969</t>
  </si>
  <si>
    <t>"trasa trubního vedení" 13,0*0,8</t>
  </si>
  <si>
    <t>-1302206889</t>
  </si>
  <si>
    <t>802400845</t>
  </si>
  <si>
    <t>-1379582099</t>
  </si>
  <si>
    <t>-624499181</t>
  </si>
  <si>
    <t>32,5*0,03 'Přepočtené koeficientem množství</t>
  </si>
  <si>
    <t>261720576</t>
  </si>
  <si>
    <t>-2049018487</t>
  </si>
  <si>
    <t>1793444128</t>
  </si>
  <si>
    <t>423089802</t>
  </si>
  <si>
    <t>Vodorovné konstrukce</t>
  </si>
  <si>
    <t>451572111</t>
  </si>
  <si>
    <t>Lože pod potrubí otevřený výkop z kameniva drobného těženého</t>
  </si>
  <si>
    <t>73264253</t>
  </si>
  <si>
    <t>"trasa trubního vedení" 13,0*0,8*0,1</t>
  </si>
  <si>
    <t>452313131</t>
  </si>
  <si>
    <t>Podkladní bloky z betonu prostého bez zvýšených nároků na prostředí tř. C 12/15 otevřený výkop</t>
  </si>
  <si>
    <t>1175721753</t>
  </si>
  <si>
    <t>Trubní vedení</t>
  </si>
  <si>
    <t>871241211</t>
  </si>
  <si>
    <t>Montáž potrubí z PE100 RC SDR 11 otevřený výkop svařovaných elektrotvarovkou d 90 x 8,2 mm</t>
  </si>
  <si>
    <t>1338812071</t>
  </si>
  <si>
    <t>Poznámka k položce:_x000D_
JC obsahuje , nad rámec ceníkového obsahu , také náklady na montáže veškerých přímo souvisejících tvarovek/armatur/doplňků a příslušenství</t>
  </si>
  <si>
    <t>28613557R</t>
  </si>
  <si>
    <t>potrubí PE 100 RC SDR11 PN 16 DN 80 mm , včetně armatur / tvarovek / doplňků a příslušenství</t>
  </si>
  <si>
    <t>477931128</t>
  </si>
  <si>
    <t>Poznámka k položce:_x000D_
V jednotkové ceně zahrnuty náklady také na dodávku přímo souvisejících tvarovek/armatur a příslušenství/doplňků_dle PD a TZ _x000D_
-----------------------------------------------------------------------------------------------------------------------------------------------------------</t>
  </si>
  <si>
    <t>15*1,15 'Přepočtené koeficientem množství</t>
  </si>
  <si>
    <t>871251811</t>
  </si>
  <si>
    <t>Bourání stávajícího potrubí z polyetylenu D přes 50 do 90 mm</t>
  </si>
  <si>
    <t>124460360</t>
  </si>
  <si>
    <t>891212R01</t>
  </si>
  <si>
    <t>Dodávka a montáž _ Chránička PE DN160 včetně příslušenství</t>
  </si>
  <si>
    <t>-920366352</t>
  </si>
  <si>
    <t xml:space="preserve">Poznámka k položce:_x000D_
JC obsahuje : Kompletní systémová dodávka a provedení dle specifikace PD a TZ včetně všech přímo souvisejících prací/činností a dodávek/doplňků/příslušenství_x000D_
-------------------------------------------------------------------------------------------------------------------------------------------------------------------------------------------------_x000D_
Chránička PE DN160_x000D_
Manžeta z EPDM DN80xDN160 (ks 2)_x000D_
Kluzná objímka PA/PE 4-25 (ks 10)_x000D_
(Rozsah vztažen na délku chráničky)_x000D_
</t>
  </si>
  <si>
    <t>891212R11</t>
  </si>
  <si>
    <t>Dodávka a montáž _ Waga multi joint D80/80, PN16, jištěná proti posunu (GGG/PE)</t>
  </si>
  <si>
    <t>1228500702</t>
  </si>
  <si>
    <t xml:space="preserve">Poznámka k položce:_x000D_
JC obsahuje : Kompletní systémová dodávka a provedení dle specifikace PD a TZ včetně všech přímo souvisejících prací/činností a dodávek/doplňků/příslušenství_x000D_
-------------------------------------------------------------------------------------------------------------------------------------------------------------------------------------------------_x000D_
_x000D_
</t>
  </si>
  <si>
    <t>891212R12</t>
  </si>
  <si>
    <t>Dodávka a montáž _ Elektrospojka DN80, PE100, SDR11</t>
  </si>
  <si>
    <t>707063724</t>
  </si>
  <si>
    <t>891212R13</t>
  </si>
  <si>
    <t>Dodávka a montáž _ PE T-Kus 80/80/80, PE 100, SDR11</t>
  </si>
  <si>
    <t>-1393935176</t>
  </si>
  <si>
    <t>891212R14</t>
  </si>
  <si>
    <t>Dodávka a montáž _ Přírubový spoj DN80, PN16 (těsnění s kov. vložkou + nerez. šrouby + nerez. podložky)</t>
  </si>
  <si>
    <t>-99524452</t>
  </si>
  <si>
    <t>891212R15</t>
  </si>
  <si>
    <t>Dodávka a montáž _ Lemový nákružek DN80 s otočnou přírubou PP-Ocel DN80</t>
  </si>
  <si>
    <t>296999471</t>
  </si>
  <si>
    <t>891212R16</t>
  </si>
  <si>
    <t>Dodávka a montáž _ Přírubové koleno 90°s patkou DN80, litinový, otočné příruby, PN16</t>
  </si>
  <si>
    <t>-739776529</t>
  </si>
  <si>
    <t>891212R21</t>
  </si>
  <si>
    <t>Dodávka a montáž _ PE Koleno DN80-30°, PE100, SDR11</t>
  </si>
  <si>
    <t>-1039120591</t>
  </si>
  <si>
    <t>891212R22</t>
  </si>
  <si>
    <t>Dodávka a montáž _ PE Koleno DN80-45°, PE100, SDR11</t>
  </si>
  <si>
    <t>-1614869160</t>
  </si>
  <si>
    <t>891212R31</t>
  </si>
  <si>
    <t>Dodávka a montáž _ Podzemní hydrant dvojčinný DN80, PN16, RD=1,5m</t>
  </si>
  <si>
    <t>1310095189</t>
  </si>
  <si>
    <t>891212R32</t>
  </si>
  <si>
    <t>Dodávka a montáž _ Zemní souprava teleskopická pro hydrant Rd=1,0m</t>
  </si>
  <si>
    <t>-190851000</t>
  </si>
  <si>
    <t>891212R33</t>
  </si>
  <si>
    <t>Dodávka a montáž _ Zemní souprava teleskopická pro hydrant Rd=2,0m</t>
  </si>
  <si>
    <t>1528198300</t>
  </si>
  <si>
    <t>891212R34</t>
  </si>
  <si>
    <t>Dodávka a montáž _ Uliční poklop tuhý hydrantový</t>
  </si>
  <si>
    <t>705380488</t>
  </si>
  <si>
    <t>892241111</t>
  </si>
  <si>
    <t>Tlaková zkouška vodou potrubí DN do 80</t>
  </si>
  <si>
    <t>1032945453</t>
  </si>
  <si>
    <t>899721111</t>
  </si>
  <si>
    <t>Signalizační vodič DN do 150 mm na potrubí</t>
  </si>
  <si>
    <t>-1175164727</t>
  </si>
  <si>
    <t>899722113</t>
  </si>
  <si>
    <t>Krytí potrubí z plastů výstražnou fólií z PVC 34cm</t>
  </si>
  <si>
    <t>706259719</t>
  </si>
  <si>
    <t>2093570795</t>
  </si>
  <si>
    <t>-1205477730</t>
  </si>
  <si>
    <t>-1081240765</t>
  </si>
  <si>
    <t>1590257010</t>
  </si>
  <si>
    <t>0,03*20 'Přepočtené koeficientem množství</t>
  </si>
  <si>
    <t>-932657336</t>
  </si>
  <si>
    <t>998276101</t>
  </si>
  <si>
    <t>Přesun hmot pro trubní vedení z trub z plastických hmot otevřený výkop</t>
  </si>
  <si>
    <t>1130925767</t>
  </si>
  <si>
    <t>722</t>
  </si>
  <si>
    <t xml:space="preserve">Zdravotechnika </t>
  </si>
  <si>
    <t>722290234</t>
  </si>
  <si>
    <t>Proplach a dezinfekce vodovodního potrubí DN do 80</t>
  </si>
  <si>
    <t>1388532680</t>
  </si>
  <si>
    <t>VRN</t>
  </si>
  <si>
    <t>VRN1</t>
  </si>
  <si>
    <t>Průzkumné, geodetické a projektové práce</t>
  </si>
  <si>
    <t>01325400R</t>
  </si>
  <si>
    <t>Zpracování provozního řádu _ budovaných tras a trubního vedení</t>
  </si>
  <si>
    <t>kpl.</t>
  </si>
  <si>
    <t>1024</t>
  </si>
  <si>
    <t>387850594</t>
  </si>
  <si>
    <t>Poznámka k položce:_x000D_
VEŠKERÉ FORMY A PŘEDÁNÍ SE ŘÍDÍ PODMÍNKAMI ZADÁVACÍ DOKUMENTACE STAVBY</t>
  </si>
  <si>
    <t xml:space="preserve">D.3 - SO 300_02 Přípojka kanalizace </t>
  </si>
  <si>
    <t>-1469551739</t>
  </si>
  <si>
    <t>-137197235</t>
  </si>
  <si>
    <t>563965291</t>
  </si>
  <si>
    <t>"trasa trubního vedení" (5,0*0,8*1,0)+(2,0*0,8*2,0)</t>
  </si>
  <si>
    <t>-1025867060</t>
  </si>
  <si>
    <t>"trasa trubního vedení" (5,0*2*1,0)+(2,0*2*2,0)</t>
  </si>
  <si>
    <t>-1394349961</t>
  </si>
  <si>
    <t>-1627953272</t>
  </si>
  <si>
    <t>7,2*0,5 'Přepočtené koeficientem množství</t>
  </si>
  <si>
    <t>-2000966440</t>
  </si>
  <si>
    <t>-991823109</t>
  </si>
  <si>
    <t>7,2*10 'Přepočtené koeficientem množství</t>
  </si>
  <si>
    <t>74498092</t>
  </si>
  <si>
    <t>-2047822261</t>
  </si>
  <si>
    <t>1419803924</t>
  </si>
  <si>
    <t>(7,2)-(2,52+0,84)</t>
  </si>
  <si>
    <t>-81012612</t>
  </si>
  <si>
    <t>3,84*1,1 'Přepočtené koeficientem množství</t>
  </si>
  <si>
    <t>-777006200</t>
  </si>
  <si>
    <t>"trasa trubního vedení" (5,0*0,8*0,45)+(2,0*0,8*0,45)</t>
  </si>
  <si>
    <t>-2096710812</t>
  </si>
  <si>
    <t>2,52*2 'Přepočtené koeficientem množství</t>
  </si>
  <si>
    <t>-1103042230</t>
  </si>
  <si>
    <t>"trasa trubního vedení" (5,0*0,8)+(2,0*0,8)</t>
  </si>
  <si>
    <t>-1012868527</t>
  </si>
  <si>
    <t>-189578266</t>
  </si>
  <si>
    <t>1036496434</t>
  </si>
  <si>
    <t>-1858405515</t>
  </si>
  <si>
    <t>12,5*0,03 'Přepočtené koeficientem množství</t>
  </si>
  <si>
    <t>1810804164</t>
  </si>
  <si>
    <t>-536616701</t>
  </si>
  <si>
    <t>761589398</t>
  </si>
  <si>
    <t>-361779685</t>
  </si>
  <si>
    <t>359901211</t>
  </si>
  <si>
    <t>Monitoring stoky jakékoli výšky na nové kanalizaci</t>
  </si>
  <si>
    <t>-1009226386</t>
  </si>
  <si>
    <t>-1542076981</t>
  </si>
  <si>
    <t>"trasa trubního vedení" (5,0*0,8*0,15)+(2,0*0,8*0,15)</t>
  </si>
  <si>
    <t>721290112</t>
  </si>
  <si>
    <t>Zkouška těsnosti potrubí kanalizace vodou DN 150/DN 200</t>
  </si>
  <si>
    <t>-484411313</t>
  </si>
  <si>
    <t>810391811</t>
  </si>
  <si>
    <t>Bourání stávajícího potrubí z betonu DN přes 200 do 400</t>
  </si>
  <si>
    <t>1814072974</t>
  </si>
  <si>
    <t>871313121</t>
  </si>
  <si>
    <t>Montáž kanalizačního potrubí z PVC těsněné gumovým kroužkem otevřený výkop sklon do 20 % DN 160</t>
  </si>
  <si>
    <t>1694389415</t>
  </si>
  <si>
    <t>28611164R</t>
  </si>
  <si>
    <t>trubka kanalizační PVC KG DN 160 SN8</t>
  </si>
  <si>
    <t>-1982504295</t>
  </si>
  <si>
    <t>6*1,15 'Přepočtené koeficientem množství</t>
  </si>
  <si>
    <t>890311811</t>
  </si>
  <si>
    <t>Bourání šachet ze ŽB ručně obestavěného prostoru do 1,5 m3</t>
  </si>
  <si>
    <t>1003137736</t>
  </si>
  <si>
    <t>890411811</t>
  </si>
  <si>
    <t>Rozebrání šachet z prefabrikovaných skruží ručně obestavěného prostoru do 1,5 m3</t>
  </si>
  <si>
    <t>-183336427</t>
  </si>
  <si>
    <t xml:space="preserve">Poznámka k položce:_x000D_
Upřesnění dle TZ: (demontáže pro zpětné využití)_x000D_
Rozebrání stávající šachty _x000D_
odstranit – skruž, kónus, vyrovnávací prstence, poklop_x000D_
</t>
  </si>
  <si>
    <t>89118212R</t>
  </si>
  <si>
    <t xml:space="preserve">Montáž kanalizačních šachet prefa beton , včetně dopojení kanalizačních tras </t>
  </si>
  <si>
    <t>105833034</t>
  </si>
  <si>
    <t xml:space="preserve">Poznámka k položce:_x000D_
JC zahrnuje : kompletní provedení dle specifikace PD a TZ včetně všech přímo souvisejících prací/činností a dodávek_x000D_
-------------------------------------------------------------------------------------------------------------------------------------------_x000D_
(JC také zahrnuje náklady na přemístění prvků šachet na místo určené PD)_x000D_
Upřesnění dle TZ:_x000D_
Přesun stávající vpusti a nové uložení 	_x000D_
Složení nové šachty:_x000D_
Kónus TBR-Q.1 1000x625/600/120 SPK	_x000D_
Vyr. Prstenec TBW-Q.1 120/600/120	_x000D_
Vyr. Prstenec. TBW-Q.1 100/600/120	_x000D_
Poklop D400 BEGU	_x000D_
Těsnění pro DN1000_x000D_
--------------------------_x000D_
</t>
  </si>
  <si>
    <t>89118213R</t>
  </si>
  <si>
    <t xml:space="preserve">Dodávka a montáž kanalizační obrubníkové vpusti , včetně dopojení kanalizačních tras </t>
  </si>
  <si>
    <t>-1119744068</t>
  </si>
  <si>
    <t xml:space="preserve">Poznámka k položce:_x000D_
JC zahrnuje : kompletní systémové dodávky a provedení dle specifikace PD a TZ včetně všech přímo souvisejících prací/činností a dodávek/doplňků a příslušenství_x000D_
---------------------------------------------------------------------------------------------------------------------------------------------------------------------------------------------------_x000D_
_x000D_
</t>
  </si>
  <si>
    <t>899133R00</t>
  </si>
  <si>
    <t xml:space="preserve">Vyčištění uliční vpusti </t>
  </si>
  <si>
    <t>1948627334</t>
  </si>
  <si>
    <t>899623151</t>
  </si>
  <si>
    <t>Obetonování potrubí nebo zdiva stok betonem prostým tř. C 16/20 v otevřeném výkopu</t>
  </si>
  <si>
    <t>465733487</t>
  </si>
  <si>
    <t>-1905926243</t>
  </si>
  <si>
    <t>899951R24</t>
  </si>
  <si>
    <t xml:space="preserve">D+M _ sedlová odbočka DN 160 </t>
  </si>
  <si>
    <t>1396077510</t>
  </si>
  <si>
    <t xml:space="preserve">Poznámka k položce:_x000D_
Kompletní systémová dodávka a provedení dle specifikace PD a TZ včetně všech přímo souvisejících prací/činností a dodávek/doplňků a příslušenství_x000D_
----------------------------------------------------------------------------------------------------------------------------------------------------------------------------------_x000D_
_x000D_
_x000D_
_x000D_
_x000D_
</t>
  </si>
  <si>
    <t>977151124</t>
  </si>
  <si>
    <t>Jádrové vrty diamantovými korunkami do stavebních materiálů D přes 150 do 180 mm</t>
  </si>
  <si>
    <t>401052789</t>
  </si>
  <si>
    <t>977358432</t>
  </si>
  <si>
    <t>536342211</t>
  </si>
  <si>
    <t>-437294517</t>
  </si>
  <si>
    <t>4,318*20 'Přepočtené koeficientem množství</t>
  </si>
  <si>
    <t>1070793601</t>
  </si>
  <si>
    <t>-447978390</t>
  </si>
  <si>
    <t>-1336284810</t>
  </si>
  <si>
    <t>D.4 - SO 400 _ VO</t>
  </si>
  <si>
    <t>D1 - Elektromontáže</t>
  </si>
  <si>
    <t xml:space="preserve">    D2 - SVÍTIDLA LED</t>
  </si>
  <si>
    <t xml:space="preserve">    D3 - STOŽÁRY</t>
  </si>
  <si>
    <t xml:space="preserve">    D4 - KABEL SILOVÝ,IZOLACE PVC</t>
  </si>
  <si>
    <t xml:space="preserve">    D5 - Ukončení vodičů izolovaných s označením a zapojením na svorkovnici s otevřením a uzavřením krytu</t>
  </si>
  <si>
    <t xml:space="preserve">    D6 - ZINKOVANÉ PROVEDENÍ</t>
  </si>
  <si>
    <t xml:space="preserve">    D7 - OCELOVÝ DRÁT POZINKOVANÝ</t>
  </si>
  <si>
    <t xml:space="preserve">    D8 - SVORKA HROMOSVODNÍ,UZEMŇOVACÍ</t>
  </si>
  <si>
    <t xml:space="preserve">    D9 - MONTÁŽNÍ PRÁCE</t>
  </si>
  <si>
    <t xml:space="preserve">    D10 - HODINOVE ZUCTOVACI SAZBY</t>
  </si>
  <si>
    <t xml:space="preserve">    D11 - KOORDINACE POSTUPU PRACI</t>
  </si>
  <si>
    <t xml:space="preserve">    D12 - PROVEDENI REVIZNICH ZKOUSEK DLE CSN 331500</t>
  </si>
  <si>
    <t>D13 - Zemní práce</t>
  </si>
  <si>
    <t xml:space="preserve">    D14 - POUZDROVÝ ZÁKL.PRO STOŽ.VENK. OSVĚTLENÍ MIMO OSU TRASY KABELU</t>
  </si>
  <si>
    <t xml:space="preserve">    D15 - HLOUBENÍ KABELOVÉ RÝHY</t>
  </si>
  <si>
    <t xml:space="preserve">    D16 - ZŘÍZENÍ KABELOVÉHO LOŽE</t>
  </si>
  <si>
    <t xml:space="preserve">    D17 - FOLIE VÝSTRAŽNÁ Z PVC</t>
  </si>
  <si>
    <t xml:space="preserve">    D18 - ZÁHOZ KABELOVÉ RÝHY, HUTNĚNÍ</t>
  </si>
  <si>
    <t>OST - Ostatní</t>
  </si>
  <si>
    <t>D1</t>
  </si>
  <si>
    <t>Elektromontáže</t>
  </si>
  <si>
    <t>D2</t>
  </si>
  <si>
    <t>SVÍTIDLA LED</t>
  </si>
  <si>
    <t>Svítidla LED asymetrické pro nasvětlování přechodů pro chodce, 45,5W, 8000lm, osazení 1xLED-HB 1750-12750, lm-4S, 4000K (ref. výrobek Philips DigiStreet mini, BGP761 T25 DPR1/740)</t>
  </si>
  <si>
    <t>ks</t>
  </si>
  <si>
    <t>recyklační poplatek dle zákona o odpadech - svítidla</t>
  </si>
  <si>
    <t>D3</t>
  </si>
  <si>
    <t>STOŽÁRY</t>
  </si>
  <si>
    <t>Stožár bezpaticový, přechodový, výšky 6000/7200mm, 159/133/114mm, žárově zinkovaný s otvorem na stožárovou svorkovnici (ref. výrobek STP6-C)</t>
  </si>
  <si>
    <t>Výložník jednoduchý, délka vyložení 1,5m, úprava žárovým zinkováním, na stožár průměru 114mm, osazovací průměr pro svítidlo 60mm (ref. výrobek UD1/114-1500)</t>
  </si>
  <si>
    <t>Stožárová svorkovnice s nosičem pro 1ks pojistky</t>
  </si>
  <si>
    <t>Plastová manžeta</t>
  </si>
  <si>
    <t>D4</t>
  </si>
  <si>
    <t>KABEL SILOVÝ,IZOLACE PVC</t>
  </si>
  <si>
    <t>CYKY-J 3x1.5 , volně ve stožáru - propoj ve stožárech</t>
  </si>
  <si>
    <t>CYKY-J 4x10 , v kabelovém výkopu - kabelový rozvod VO</t>
  </si>
  <si>
    <t>Trubková chránička ohebná D63mm - VO</t>
  </si>
  <si>
    <t>Trubková chránička pevná D63mm - na podpěrný bod distribučního vedení NN betonový</t>
  </si>
  <si>
    <t>Pojistková skřín SP100 na podpěrný bod vedení NN betonový</t>
  </si>
  <si>
    <t>D5</t>
  </si>
  <si>
    <t>Ukončení vodičů izolovaných s označením a zapojením na svorkovnici s otevřením a uzavřením krytu</t>
  </si>
  <si>
    <t>10 mm2</t>
  </si>
  <si>
    <t>do 2,5 mm2</t>
  </si>
  <si>
    <t>D6</t>
  </si>
  <si>
    <t>ZINKOVANÉ PROVEDENÍ</t>
  </si>
  <si>
    <t>D7</t>
  </si>
  <si>
    <t>OCELOVÝ DRÁT POZINKOVANÝ</t>
  </si>
  <si>
    <t>Drát 10 drát o 10mm(0,62kg/m), pevně</t>
  </si>
  <si>
    <t>D8</t>
  </si>
  <si>
    <t>SVORKA HROMOSVODNÍ,UZEMŇOVACÍ</t>
  </si>
  <si>
    <t>SP připojovací</t>
  </si>
  <si>
    <t>SS spojovací</t>
  </si>
  <si>
    <t>D9</t>
  </si>
  <si>
    <t>MONTÁŽNÍ PRÁCE</t>
  </si>
  <si>
    <t>Tvarování mont.dílu</t>
  </si>
  <si>
    <t>Ochrana zemniče proti korozi</t>
  </si>
  <si>
    <t>D10</t>
  </si>
  <si>
    <t>HODINOVE ZUCTOVACI SAZBY</t>
  </si>
  <si>
    <t>Montážní plošina do 10m výšky</t>
  </si>
  <si>
    <t>Vytýčení stožárů VO</t>
  </si>
  <si>
    <t>Zaměření skutečného stavu</t>
  </si>
  <si>
    <t>Kontrolní světelně technický výpočet</t>
  </si>
  <si>
    <t>Kontrolní světelně technické měření</t>
  </si>
  <si>
    <t>D11</t>
  </si>
  <si>
    <t>KOORDINACE POSTUPU PRACI</t>
  </si>
  <si>
    <t>S ostatnimi profesemi</t>
  </si>
  <si>
    <t>S majitelem distribuční sítě NN</t>
  </si>
  <si>
    <t>D12</t>
  </si>
  <si>
    <t>PROVEDENI REVIZNICH ZKOUSEK DLE CSN 331500</t>
  </si>
  <si>
    <t>Revizni technik</t>
  </si>
  <si>
    <t>Podružný materiál</t>
  </si>
  <si>
    <t>D13</t>
  </si>
  <si>
    <t>Kabelový protlak pod vozovkou, vč. starovacích jam, trubka D60, hloubka 1200mm pod komunikací</t>
  </si>
  <si>
    <t>VÝKOP + ZÁHOZ STARTOVACÍ JÁMY PRO KABELOVÉ PROTLAKY_Zemina třídy 3-4,ručně (2x jáma 1,9x1,5x2,5m)</t>
  </si>
  <si>
    <t>ZÁHOZ ,UPĚCHOVÁNÍ,ÚPRAVA POVRCHU_V zemine třídy 3-4</t>
  </si>
  <si>
    <t>D14</t>
  </si>
  <si>
    <t>POUZDROVÝ ZÁKL.PRO STOŽ.VENK. OSVĚTLENÍ MIMO OSU TRASY KABELU</t>
  </si>
  <si>
    <t>D 250x3000 mm</t>
  </si>
  <si>
    <t>D15</t>
  </si>
  <si>
    <t>HLOUBENÍ KABELOVÉ RÝHY</t>
  </si>
  <si>
    <t>Zemina třídy 3, šíře 350mm,hloubka 700mm</t>
  </si>
  <si>
    <t>D16</t>
  </si>
  <si>
    <t>ZŘÍZENÍ KABELOVÉHO LOŽE</t>
  </si>
  <si>
    <t>Z prosáté zeminy, bez zakrytí, šíře do 65cm,tloušťka 5cm</t>
  </si>
  <si>
    <t>D17</t>
  </si>
  <si>
    <t>FOLIE VÝSTRAŽNÁ Z PVC</t>
  </si>
  <si>
    <t>Do šířky 20cm</t>
  </si>
  <si>
    <t>D18</t>
  </si>
  <si>
    <t>ZÁHOZ KABELOVÉ RÝHY, HUTNĚNÍ</t>
  </si>
  <si>
    <t>OST</t>
  </si>
  <si>
    <t>Ostatní</t>
  </si>
  <si>
    <t>OST_R00</t>
  </si>
  <si>
    <t>PPV</t>
  </si>
  <si>
    <t>512</t>
  </si>
  <si>
    <t>-1528440082</t>
  </si>
  <si>
    <t>OST_R01</t>
  </si>
  <si>
    <t>GZS</t>
  </si>
  <si>
    <t>-494687909</t>
  </si>
  <si>
    <t xml:space="preserve">VON - Vedlejší a ostatní náklady stavby </t>
  </si>
  <si>
    <t>VRN - Vedlejší rozpočtové náklady</t>
  </si>
  <si>
    <t xml:space="preserve">    VRN2 - Příprava staveniště</t>
  </si>
  <si>
    <t xml:space="preserve">    VRN3 - Zařízení staveniště</t>
  </si>
  <si>
    <t xml:space="preserve">    VRN4 - Inženýrská činnost</t>
  </si>
  <si>
    <t xml:space="preserve">    VRN6 - Územní vlivy</t>
  </si>
  <si>
    <t xml:space="preserve">    VRN9 - Ostatní náklady</t>
  </si>
  <si>
    <t>Vedlejší rozpočtové náklady</t>
  </si>
  <si>
    <t>012103000</t>
  </si>
  <si>
    <t>Geodetické práce před výstavbou</t>
  </si>
  <si>
    <t>-2077639674</t>
  </si>
  <si>
    <t>Poznámka k položce:_x000D_
-vytyčení stavby nebo jejich částí oprávněným geodetem vč. vypracování příslušných protokolů - před zahájením stavby_x000D_
(veškeré nové a upravované stavby/konstrukce , inženýrské a liniové stavby v rámci stavby)_x000D_
VEŠKERÉ FORMY A PŘEDÁNÍ SE ŘÍDÍ PODMÍNKAMI ZADÁVACÍ DOKUMENTACE STAVBY</t>
  </si>
  <si>
    <t>012164000</t>
  </si>
  <si>
    <t>Vytyčení a zaměření inženýrských sítí _ plynovodu technologií georadaru</t>
  </si>
  <si>
    <t>-1485245246</t>
  </si>
  <si>
    <t>012303000</t>
  </si>
  <si>
    <t>Geodetické práce po výstavbě</t>
  </si>
  <si>
    <t>500457488</t>
  </si>
  <si>
    <t>Poznámka k položce:_x000D_
-zaměření skutečného provedení stavby nebo jejich částí vč. vypracování geometrických plánů a ostatních příslušných protokolů_x000D_
(veškeré nové a upravované stavby/konstrukce , inženýrské a liniové stavby v rámci stavby)_x000D_
VEŠKERÉ FORMY A PŘEDÁNÍ SE ŘÍDÍ PODMÍNKAMI ZADÁVACÍ DOKUMENTACE STAVBY</t>
  </si>
  <si>
    <t>013244000</t>
  </si>
  <si>
    <t>Dokumentace dílenská pro realizaci stavby</t>
  </si>
  <si>
    <t>-1729075072</t>
  </si>
  <si>
    <t>Poznámka k položce:_x000D_
V jednotkové ceně zahrnuty náklady na vypracování :_x000D_
-prováděcí / dílenské dokumentace pro provedení stavby vč. potřebných detailů_x000D_
(v JC jsou také zahrnuty náklady na provedení potřebných průzkumů/ posudků požadovaných PD)_x000D_
VEŠKERÉ FORMY A PŘEDÁNÍ SE ŘÍDÍ PODMÍNKAMI ZADÁVACÍ DOKUMENTACE STAVBY</t>
  </si>
  <si>
    <t>013254000</t>
  </si>
  <si>
    <t>Dokumentace skutečného provedení stavby</t>
  </si>
  <si>
    <t>480275917</t>
  </si>
  <si>
    <t>VRN2</t>
  </si>
  <si>
    <t>Příprava staveniště</t>
  </si>
  <si>
    <t>020001000</t>
  </si>
  <si>
    <t xml:space="preserve">Příprava staveniště </t>
  </si>
  <si>
    <t>277817657</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</si>
  <si>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 vč. potřebných posudků/dozorů_x000D_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</si>
  <si>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</si>
  <si>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</si>
  <si>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</si>
  <si>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</si>
  <si>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1636466335</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</si>
  <si>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</si>
  <si>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035103001</t>
  </si>
  <si>
    <t>Pronájem ploch</t>
  </si>
  <si>
    <t>-2063169992</t>
  </si>
  <si>
    <t>Poznámka k položce:_x000D_
(plochy potřebné pro zařízení staveniště, které nejsou v majetku objednatele)</t>
  </si>
  <si>
    <t>039002000</t>
  </si>
  <si>
    <t>Zrušení zařízení staveniště</t>
  </si>
  <si>
    <t>1131621740</t>
  </si>
  <si>
    <t>Poznámka k položce:_x000D_
-náklady zhotovitele spojené s kompletní likvidací zařízení staveniště vč. uvedení všech dotčených ploch do bezvadného stavu</t>
  </si>
  <si>
    <t>VRN4</t>
  </si>
  <si>
    <t>Inženýrská činnost</t>
  </si>
  <si>
    <t>043103000</t>
  </si>
  <si>
    <t>Zkoušky bez rozlišení</t>
  </si>
  <si>
    <t>1089574791</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</si>
  <si>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</si>
  <si>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</si>
  <si>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</si>
  <si>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563704018</t>
  </si>
  <si>
    <t>Poznámka k položce:_x000D_
-příprava předávací dokumentace dle ZD_x000D_
-ostatní kompletační činnost</t>
  </si>
  <si>
    <t>VRN6</t>
  </si>
  <si>
    <t>Územní vlivy</t>
  </si>
  <si>
    <t>062002000</t>
  </si>
  <si>
    <t>Ztížené dopravní podmínky</t>
  </si>
  <si>
    <t>1532175272</t>
  </si>
  <si>
    <t>VRN9</t>
  </si>
  <si>
    <t>Ostatní náklady</t>
  </si>
  <si>
    <t>090001000</t>
  </si>
  <si>
    <t>498398880</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</si>
  <si>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 řádné zajištění (při realizaci stavby) . Zpětné protokolární předání všech inženýrských sítí jednotlivým správcům vč. uvedení dotčených ploch do bezvadného stavu._x000D_
----------------------------------------------------------------------------_x000D_
-ostatní, jinde neuvedené, náklady potřebné k provedení a předání díla objednateli _ dle PD a TZ</t>
  </si>
  <si>
    <t>STAVEBNÍ ÚPRAVY SCHODIŠTĚ U UL. OKRAJOVÁ - opakování 5/25/VZOŘ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</si>
</sst>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2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29"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4" fontId="23"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9" fillId="0" borderId="0" xfId="0" applyFont="1" applyAlignment="1">
      <alignment horizontal="lef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3"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3" borderId="14" xfId="0" applyFont="1" applyFill="1" applyBorder="1" applyAlignment="1" applyProtection="1">
      <alignment horizontal="left" vertical="center"/>
      <protection locked="0"/>
    </xf>
    <xf numFmtId="0" fontId="34" fillId="0" borderId="0" xfId="0" applyFont="1" applyAlignment="1">
      <alignment horizontal="center" vertical="center"/>
    </xf>
    <xf numFmtId="0" fontId="36"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22" fillId="3" borderId="19" xfId="0" applyFont="1" applyFill="1" applyBorder="1" applyAlignment="1" applyProtection="1">
      <alignment horizontal="left" vertical="center"/>
      <protection locked="0"/>
    </xf>
    <xf numFmtId="0" fontId="22" fillId="0" borderId="20" xfId="0" applyFont="1" applyBorder="1" applyAlignment="1">
      <alignment horizontal="center" vertical="center"/>
    </xf>
    <xf numFmtId="0" fontId="0" fillId="0" borderId="20" xfId="0" applyBorder="1" applyAlignment="1">
      <alignment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12" fillId="2" borderId="0" xfId="0" applyFont="1" applyFill="1" applyAlignment="1">
      <alignment horizontal="center" vertical="center"/>
    </xf>
    <xf numFmtId="0" fontId="0" fillId="0" borderId="0" xfId="0"/>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21" fillId="5" borderId="7" xfId="0" applyFont="1" applyFill="1" applyBorder="1" applyAlignment="1">
      <alignment horizontal="righ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workbookViewId="0">
      <selection activeCell="K7" sqref="K7"/>
    </sheetView>
  </sheetViews>
  <sheetFormatPr defaultRowHeight="10.199999999999999"/>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c r="A1" s="14" t="s">
        <v>0</v>
      </c>
      <c r="AZ1" s="14" t="s">
        <v>1</v>
      </c>
      <c r="BA1" s="14" t="s">
        <v>2</v>
      </c>
      <c r="BB1" s="14" t="s">
        <v>1</v>
      </c>
      <c r="BT1" s="14" t="s">
        <v>3</v>
      </c>
      <c r="BU1" s="14" t="s">
        <v>3</v>
      </c>
      <c r="BV1" s="14" t="s">
        <v>4</v>
      </c>
    </row>
    <row r="2" spans="1:74" ht="36.9" customHeight="1">
      <c r="AR2" s="179" t="s">
        <v>5</v>
      </c>
      <c r="AS2" s="180"/>
      <c r="AT2" s="180"/>
      <c r="AU2" s="180"/>
      <c r="AV2" s="180"/>
      <c r="AW2" s="180"/>
      <c r="AX2" s="180"/>
      <c r="AY2" s="180"/>
      <c r="AZ2" s="180"/>
      <c r="BA2" s="180"/>
      <c r="BB2" s="180"/>
      <c r="BC2" s="180"/>
      <c r="BD2" s="180"/>
      <c r="BE2" s="180"/>
      <c r="BS2" s="15" t="s">
        <v>6</v>
      </c>
      <c r="BT2" s="15" t="s">
        <v>7</v>
      </c>
    </row>
    <row r="3" spans="1:74" ht="6.9"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 customHeight="1">
      <c r="B4" s="18"/>
      <c r="D4" s="19" t="s">
        <v>9</v>
      </c>
      <c r="AR4" s="18"/>
      <c r="AS4" s="20" t="s">
        <v>10</v>
      </c>
      <c r="BE4" s="21" t="s">
        <v>11</v>
      </c>
      <c r="BS4" s="15" t="s">
        <v>12</v>
      </c>
    </row>
    <row r="5" spans="1:74" ht="12" customHeight="1">
      <c r="B5" s="18"/>
      <c r="D5" s="22" t="s">
        <v>13</v>
      </c>
      <c r="K5" s="191" t="s">
        <v>14</v>
      </c>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R5" s="18"/>
      <c r="BE5" s="188" t="s">
        <v>15</v>
      </c>
      <c r="BS5" s="15" t="s">
        <v>6</v>
      </c>
    </row>
    <row r="6" spans="1:74" ht="36.9" customHeight="1">
      <c r="B6" s="18"/>
      <c r="D6" s="24" t="s">
        <v>16</v>
      </c>
      <c r="K6" s="192" t="s">
        <v>862</v>
      </c>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R6" s="18"/>
      <c r="BE6" s="189"/>
      <c r="BS6" s="15" t="s">
        <v>6</v>
      </c>
    </row>
    <row r="7" spans="1:74" ht="12" customHeight="1">
      <c r="B7" s="18"/>
      <c r="D7" s="25" t="s">
        <v>17</v>
      </c>
      <c r="K7" s="23" t="s">
        <v>1</v>
      </c>
      <c r="AK7" s="25" t="s">
        <v>18</v>
      </c>
      <c r="AN7" s="23" t="s">
        <v>1</v>
      </c>
      <c r="AR7" s="18"/>
      <c r="BE7" s="189"/>
      <c r="BS7" s="15" t="s">
        <v>6</v>
      </c>
    </row>
    <row r="8" spans="1:74" ht="12" customHeight="1">
      <c r="B8" s="18"/>
      <c r="D8" s="25" t="s">
        <v>19</v>
      </c>
      <c r="K8" s="23" t="s">
        <v>20</v>
      </c>
      <c r="AK8" s="25" t="s">
        <v>21</v>
      </c>
      <c r="AN8" s="26" t="s">
        <v>22</v>
      </c>
      <c r="AR8" s="18"/>
      <c r="BE8" s="189"/>
      <c r="BS8" s="15" t="s">
        <v>6</v>
      </c>
    </row>
    <row r="9" spans="1:74" ht="14.4" customHeight="1">
      <c r="B9" s="18"/>
      <c r="AR9" s="18"/>
      <c r="BE9" s="189"/>
      <c r="BS9" s="15" t="s">
        <v>6</v>
      </c>
    </row>
    <row r="10" spans="1:74" ht="12" customHeight="1">
      <c r="B10" s="18"/>
      <c r="D10" s="25" t="s">
        <v>23</v>
      </c>
      <c r="AK10" s="25" t="s">
        <v>24</v>
      </c>
      <c r="AN10" s="23" t="s">
        <v>1</v>
      </c>
      <c r="AR10" s="18"/>
      <c r="BE10" s="189"/>
      <c r="BS10" s="15" t="s">
        <v>6</v>
      </c>
    </row>
    <row r="11" spans="1:74" ht="18.45" customHeight="1">
      <c r="B11" s="18"/>
      <c r="E11" s="23" t="s">
        <v>25</v>
      </c>
      <c r="AK11" s="25" t="s">
        <v>26</v>
      </c>
      <c r="AN11" s="23" t="s">
        <v>1</v>
      </c>
      <c r="AR11" s="18"/>
      <c r="BE11" s="189"/>
      <c r="BS11" s="15" t="s">
        <v>6</v>
      </c>
    </row>
    <row r="12" spans="1:74" ht="6.9" customHeight="1">
      <c r="B12" s="18"/>
      <c r="AR12" s="18"/>
      <c r="BE12" s="189"/>
      <c r="BS12" s="15" t="s">
        <v>6</v>
      </c>
    </row>
    <row r="13" spans="1:74" ht="12" customHeight="1">
      <c r="B13" s="18"/>
      <c r="D13" s="25" t="s">
        <v>27</v>
      </c>
      <c r="AK13" s="25" t="s">
        <v>24</v>
      </c>
      <c r="AN13" s="27" t="s">
        <v>28</v>
      </c>
      <c r="AR13" s="18"/>
      <c r="BE13" s="189"/>
      <c r="BS13" s="15" t="s">
        <v>6</v>
      </c>
    </row>
    <row r="14" spans="1:74" ht="13.2">
      <c r="B14" s="18"/>
      <c r="E14" s="193" t="s">
        <v>28</v>
      </c>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25" t="s">
        <v>26</v>
      </c>
      <c r="AN14" s="27" t="s">
        <v>28</v>
      </c>
      <c r="AR14" s="18"/>
      <c r="BE14" s="189"/>
      <c r="BS14" s="15" t="s">
        <v>6</v>
      </c>
    </row>
    <row r="15" spans="1:74" ht="6.9" customHeight="1">
      <c r="B15" s="18"/>
      <c r="AR15" s="18"/>
      <c r="BE15" s="189"/>
      <c r="BS15" s="15" t="s">
        <v>3</v>
      </c>
    </row>
    <row r="16" spans="1:74" ht="12" customHeight="1">
      <c r="B16" s="18"/>
      <c r="D16" s="25" t="s">
        <v>29</v>
      </c>
      <c r="AK16" s="25" t="s">
        <v>24</v>
      </c>
      <c r="AN16" s="23" t="s">
        <v>1</v>
      </c>
      <c r="AR16" s="18"/>
      <c r="BE16" s="189"/>
      <c r="BS16" s="15" t="s">
        <v>3</v>
      </c>
    </row>
    <row r="17" spans="2:71" ht="18.45" customHeight="1">
      <c r="B17" s="18"/>
      <c r="E17" s="23" t="s">
        <v>30</v>
      </c>
      <c r="AK17" s="25" t="s">
        <v>26</v>
      </c>
      <c r="AN17" s="23" t="s">
        <v>1</v>
      </c>
      <c r="AR17" s="18"/>
      <c r="BE17" s="189"/>
      <c r="BS17" s="15" t="s">
        <v>31</v>
      </c>
    </row>
    <row r="18" spans="2:71" ht="6.9" customHeight="1">
      <c r="B18" s="18"/>
      <c r="AR18" s="18"/>
      <c r="BE18" s="189"/>
      <c r="BS18" s="15" t="s">
        <v>6</v>
      </c>
    </row>
    <row r="19" spans="2:71" ht="12" customHeight="1">
      <c r="B19" s="18"/>
      <c r="D19" s="25" t="s">
        <v>32</v>
      </c>
      <c r="AK19" s="25" t="s">
        <v>24</v>
      </c>
      <c r="AN19" s="23" t="s">
        <v>1</v>
      </c>
      <c r="AR19" s="18"/>
      <c r="BE19" s="189"/>
      <c r="BS19" s="15" t="s">
        <v>6</v>
      </c>
    </row>
    <row r="20" spans="2:71" ht="18.45" customHeight="1">
      <c r="B20" s="18"/>
      <c r="E20" s="23" t="s">
        <v>20</v>
      </c>
      <c r="AK20" s="25" t="s">
        <v>26</v>
      </c>
      <c r="AN20" s="23" t="s">
        <v>1</v>
      </c>
      <c r="AR20" s="18"/>
      <c r="BE20" s="189"/>
      <c r="BS20" s="15" t="s">
        <v>31</v>
      </c>
    </row>
    <row r="21" spans="2:71" ht="6.9" customHeight="1">
      <c r="B21" s="18"/>
      <c r="AR21" s="18"/>
      <c r="BE21" s="189"/>
    </row>
    <row r="22" spans="2:71" ht="12" customHeight="1">
      <c r="B22" s="18"/>
      <c r="D22" s="25" t="s">
        <v>33</v>
      </c>
      <c r="AR22" s="18"/>
      <c r="BE22" s="189"/>
    </row>
    <row r="23" spans="2:71" ht="107.25" customHeight="1">
      <c r="B23" s="18"/>
      <c r="E23" s="195" t="s">
        <v>34</v>
      </c>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R23" s="18"/>
      <c r="BE23" s="189"/>
    </row>
    <row r="24" spans="2:71" ht="6.9" customHeight="1">
      <c r="B24" s="18"/>
      <c r="AR24" s="18"/>
      <c r="BE24" s="189"/>
    </row>
    <row r="25" spans="2:71" ht="6.9"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189"/>
    </row>
    <row r="26" spans="2:71" s="1" customFormat="1" ht="25.95" customHeight="1">
      <c r="B26" s="30"/>
      <c r="D26" s="31" t="s">
        <v>35</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96">
        <f>ROUND(AG94,2)</f>
        <v>0</v>
      </c>
      <c r="AL26" s="197"/>
      <c r="AM26" s="197"/>
      <c r="AN26" s="197"/>
      <c r="AO26" s="197"/>
      <c r="AR26" s="30"/>
      <c r="BE26" s="189"/>
    </row>
    <row r="27" spans="2:71" s="1" customFormat="1" ht="6.9" customHeight="1">
      <c r="B27" s="30"/>
      <c r="AR27" s="30"/>
      <c r="BE27" s="189"/>
    </row>
    <row r="28" spans="2:71" s="1" customFormat="1" ht="13.2">
      <c r="B28" s="30"/>
      <c r="L28" s="198" t="s">
        <v>36</v>
      </c>
      <c r="M28" s="198"/>
      <c r="N28" s="198"/>
      <c r="O28" s="198"/>
      <c r="P28" s="198"/>
      <c r="W28" s="198" t="s">
        <v>37</v>
      </c>
      <c r="X28" s="198"/>
      <c r="Y28" s="198"/>
      <c r="Z28" s="198"/>
      <c r="AA28" s="198"/>
      <c r="AB28" s="198"/>
      <c r="AC28" s="198"/>
      <c r="AD28" s="198"/>
      <c r="AE28" s="198"/>
      <c r="AK28" s="198" t="s">
        <v>38</v>
      </c>
      <c r="AL28" s="198"/>
      <c r="AM28" s="198"/>
      <c r="AN28" s="198"/>
      <c r="AO28" s="198"/>
      <c r="AR28" s="30"/>
      <c r="BE28" s="189"/>
    </row>
    <row r="29" spans="2:71" s="2" customFormat="1" ht="14.4" customHeight="1">
      <c r="B29" s="34"/>
      <c r="D29" s="25" t="s">
        <v>39</v>
      </c>
      <c r="F29" s="25" t="s">
        <v>40</v>
      </c>
      <c r="L29" s="183">
        <v>0.21</v>
      </c>
      <c r="M29" s="182"/>
      <c r="N29" s="182"/>
      <c r="O29" s="182"/>
      <c r="P29" s="182"/>
      <c r="W29" s="181">
        <f>ROUND(AZ94, 2)</f>
        <v>0</v>
      </c>
      <c r="X29" s="182"/>
      <c r="Y29" s="182"/>
      <c r="Z29" s="182"/>
      <c r="AA29" s="182"/>
      <c r="AB29" s="182"/>
      <c r="AC29" s="182"/>
      <c r="AD29" s="182"/>
      <c r="AE29" s="182"/>
      <c r="AK29" s="181">
        <f>ROUND(AV94, 2)</f>
        <v>0</v>
      </c>
      <c r="AL29" s="182"/>
      <c r="AM29" s="182"/>
      <c r="AN29" s="182"/>
      <c r="AO29" s="182"/>
      <c r="AR29" s="34"/>
      <c r="BE29" s="190"/>
    </row>
    <row r="30" spans="2:71" s="2" customFormat="1" ht="14.4" customHeight="1">
      <c r="B30" s="34"/>
      <c r="F30" s="25" t="s">
        <v>41</v>
      </c>
      <c r="L30" s="183">
        <v>0.12</v>
      </c>
      <c r="M30" s="182"/>
      <c r="N30" s="182"/>
      <c r="O30" s="182"/>
      <c r="P30" s="182"/>
      <c r="W30" s="181">
        <f>ROUND(BA94, 2)</f>
        <v>0</v>
      </c>
      <c r="X30" s="182"/>
      <c r="Y30" s="182"/>
      <c r="Z30" s="182"/>
      <c r="AA30" s="182"/>
      <c r="AB30" s="182"/>
      <c r="AC30" s="182"/>
      <c r="AD30" s="182"/>
      <c r="AE30" s="182"/>
      <c r="AK30" s="181">
        <f>ROUND(AW94, 2)</f>
        <v>0</v>
      </c>
      <c r="AL30" s="182"/>
      <c r="AM30" s="182"/>
      <c r="AN30" s="182"/>
      <c r="AO30" s="182"/>
      <c r="AR30" s="34"/>
      <c r="BE30" s="190"/>
    </row>
    <row r="31" spans="2:71" s="2" customFormat="1" ht="14.4" hidden="1" customHeight="1">
      <c r="B31" s="34"/>
      <c r="F31" s="25" t="s">
        <v>42</v>
      </c>
      <c r="L31" s="183">
        <v>0.21</v>
      </c>
      <c r="M31" s="182"/>
      <c r="N31" s="182"/>
      <c r="O31" s="182"/>
      <c r="P31" s="182"/>
      <c r="W31" s="181">
        <f>ROUND(BB94, 2)</f>
        <v>0</v>
      </c>
      <c r="X31" s="182"/>
      <c r="Y31" s="182"/>
      <c r="Z31" s="182"/>
      <c r="AA31" s="182"/>
      <c r="AB31" s="182"/>
      <c r="AC31" s="182"/>
      <c r="AD31" s="182"/>
      <c r="AE31" s="182"/>
      <c r="AK31" s="181">
        <v>0</v>
      </c>
      <c r="AL31" s="182"/>
      <c r="AM31" s="182"/>
      <c r="AN31" s="182"/>
      <c r="AO31" s="182"/>
      <c r="AR31" s="34"/>
      <c r="BE31" s="190"/>
    </row>
    <row r="32" spans="2:71" s="2" customFormat="1" ht="14.4" hidden="1" customHeight="1">
      <c r="B32" s="34"/>
      <c r="F32" s="25" t="s">
        <v>43</v>
      </c>
      <c r="L32" s="183">
        <v>0.12</v>
      </c>
      <c r="M32" s="182"/>
      <c r="N32" s="182"/>
      <c r="O32" s="182"/>
      <c r="P32" s="182"/>
      <c r="W32" s="181">
        <f>ROUND(BC94, 2)</f>
        <v>0</v>
      </c>
      <c r="X32" s="182"/>
      <c r="Y32" s="182"/>
      <c r="Z32" s="182"/>
      <c r="AA32" s="182"/>
      <c r="AB32" s="182"/>
      <c r="AC32" s="182"/>
      <c r="AD32" s="182"/>
      <c r="AE32" s="182"/>
      <c r="AK32" s="181">
        <v>0</v>
      </c>
      <c r="AL32" s="182"/>
      <c r="AM32" s="182"/>
      <c r="AN32" s="182"/>
      <c r="AO32" s="182"/>
      <c r="AR32" s="34"/>
      <c r="BE32" s="190"/>
    </row>
    <row r="33" spans="2:57" s="2" customFormat="1" ht="14.4" hidden="1" customHeight="1">
      <c r="B33" s="34"/>
      <c r="F33" s="25" t="s">
        <v>44</v>
      </c>
      <c r="L33" s="183">
        <v>0</v>
      </c>
      <c r="M33" s="182"/>
      <c r="N33" s="182"/>
      <c r="O33" s="182"/>
      <c r="P33" s="182"/>
      <c r="W33" s="181">
        <f>ROUND(BD94, 2)</f>
        <v>0</v>
      </c>
      <c r="X33" s="182"/>
      <c r="Y33" s="182"/>
      <c r="Z33" s="182"/>
      <c r="AA33" s="182"/>
      <c r="AB33" s="182"/>
      <c r="AC33" s="182"/>
      <c r="AD33" s="182"/>
      <c r="AE33" s="182"/>
      <c r="AK33" s="181">
        <v>0</v>
      </c>
      <c r="AL33" s="182"/>
      <c r="AM33" s="182"/>
      <c r="AN33" s="182"/>
      <c r="AO33" s="182"/>
      <c r="AR33" s="34"/>
      <c r="BE33" s="190"/>
    </row>
    <row r="34" spans="2:57" s="1" customFormat="1" ht="6.9" customHeight="1">
      <c r="B34" s="30"/>
      <c r="AR34" s="30"/>
      <c r="BE34" s="189"/>
    </row>
    <row r="35" spans="2:57" s="1" customFormat="1" ht="25.95" customHeight="1">
      <c r="B35" s="30"/>
      <c r="C35" s="35"/>
      <c r="D35" s="36" t="s">
        <v>45</v>
      </c>
      <c r="E35" s="37"/>
      <c r="F35" s="37"/>
      <c r="G35" s="37"/>
      <c r="H35" s="37"/>
      <c r="I35" s="37"/>
      <c r="J35" s="37"/>
      <c r="K35" s="37"/>
      <c r="L35" s="37"/>
      <c r="M35" s="37"/>
      <c r="N35" s="37"/>
      <c r="O35" s="37"/>
      <c r="P35" s="37"/>
      <c r="Q35" s="37"/>
      <c r="R35" s="37"/>
      <c r="S35" s="37"/>
      <c r="T35" s="38" t="s">
        <v>46</v>
      </c>
      <c r="U35" s="37"/>
      <c r="V35" s="37"/>
      <c r="W35" s="37"/>
      <c r="X35" s="187" t="s">
        <v>47</v>
      </c>
      <c r="Y35" s="185"/>
      <c r="Z35" s="185"/>
      <c r="AA35" s="185"/>
      <c r="AB35" s="185"/>
      <c r="AC35" s="37"/>
      <c r="AD35" s="37"/>
      <c r="AE35" s="37"/>
      <c r="AF35" s="37"/>
      <c r="AG35" s="37"/>
      <c r="AH35" s="37"/>
      <c r="AI35" s="37"/>
      <c r="AJ35" s="37"/>
      <c r="AK35" s="184">
        <f>SUM(AK26:AK33)</f>
        <v>0</v>
      </c>
      <c r="AL35" s="185"/>
      <c r="AM35" s="185"/>
      <c r="AN35" s="185"/>
      <c r="AO35" s="186"/>
      <c r="AP35" s="35"/>
      <c r="AQ35" s="35"/>
      <c r="AR35" s="30"/>
    </row>
    <row r="36" spans="2:57" s="1" customFormat="1" ht="6.9" customHeight="1">
      <c r="B36" s="30"/>
      <c r="AR36" s="30"/>
    </row>
    <row r="37" spans="2:57" s="1" customFormat="1" ht="14.4" customHeight="1">
      <c r="B37" s="30"/>
      <c r="AR37" s="30"/>
    </row>
    <row r="38" spans="2:57" ht="14.4" customHeight="1">
      <c r="B38" s="18"/>
      <c r="AR38" s="18"/>
    </row>
    <row r="39" spans="2:57" ht="14.4" customHeight="1">
      <c r="B39" s="18"/>
      <c r="AR39" s="18"/>
    </row>
    <row r="40" spans="2:57" ht="14.4" customHeight="1">
      <c r="B40" s="18"/>
      <c r="AR40" s="18"/>
    </row>
    <row r="41" spans="2:57" ht="14.4" customHeight="1">
      <c r="B41" s="18"/>
      <c r="AR41" s="18"/>
    </row>
    <row r="42" spans="2:57" ht="14.4" customHeight="1">
      <c r="B42" s="18"/>
      <c r="AR42" s="18"/>
    </row>
    <row r="43" spans="2:57" ht="14.4" customHeight="1">
      <c r="B43" s="18"/>
      <c r="AR43" s="18"/>
    </row>
    <row r="44" spans="2:57" ht="14.4" customHeight="1">
      <c r="B44" s="18"/>
      <c r="AR44" s="18"/>
    </row>
    <row r="45" spans="2:57" ht="14.4" customHeight="1">
      <c r="B45" s="18"/>
      <c r="AR45" s="18"/>
    </row>
    <row r="46" spans="2:57" ht="14.4" customHeight="1">
      <c r="B46" s="18"/>
      <c r="AR46" s="18"/>
    </row>
    <row r="47" spans="2:57" ht="14.4" customHeight="1">
      <c r="B47" s="18"/>
      <c r="AR47" s="18"/>
    </row>
    <row r="48" spans="2:57" ht="14.4" customHeight="1">
      <c r="B48" s="18"/>
      <c r="AR48" s="18"/>
    </row>
    <row r="49" spans="2:44" s="1" customFormat="1" ht="14.4" customHeight="1">
      <c r="B49" s="30"/>
      <c r="D49" s="39" t="s">
        <v>48</v>
      </c>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39" t="s">
        <v>49</v>
      </c>
      <c r="AI49" s="40"/>
      <c r="AJ49" s="40"/>
      <c r="AK49" s="40"/>
      <c r="AL49" s="40"/>
      <c r="AM49" s="40"/>
      <c r="AN49" s="40"/>
      <c r="AO49" s="40"/>
      <c r="AR49" s="30"/>
    </row>
    <row r="50" spans="2:44">
      <c r="B50" s="18"/>
      <c r="AR50" s="18"/>
    </row>
    <row r="51" spans="2:44">
      <c r="B51" s="18"/>
      <c r="AR51" s="18"/>
    </row>
    <row r="52" spans="2:44">
      <c r="B52" s="18"/>
      <c r="AR52" s="18"/>
    </row>
    <row r="53" spans="2:44">
      <c r="B53" s="18"/>
      <c r="AR53" s="18"/>
    </row>
    <row r="54" spans="2:44">
      <c r="B54" s="18"/>
      <c r="AR54" s="18"/>
    </row>
    <row r="55" spans="2:44">
      <c r="B55" s="18"/>
      <c r="AR55" s="18"/>
    </row>
    <row r="56" spans="2:44">
      <c r="B56" s="18"/>
      <c r="AR56" s="18"/>
    </row>
    <row r="57" spans="2:44">
      <c r="B57" s="18"/>
      <c r="AR57" s="18"/>
    </row>
    <row r="58" spans="2:44">
      <c r="B58" s="18"/>
      <c r="AR58" s="18"/>
    </row>
    <row r="59" spans="2:44">
      <c r="B59" s="18"/>
      <c r="AR59" s="18"/>
    </row>
    <row r="60" spans="2:44" s="1" customFormat="1" ht="13.2">
      <c r="B60" s="30"/>
      <c r="D60" s="41" t="s">
        <v>50</v>
      </c>
      <c r="E60" s="32"/>
      <c r="F60" s="32"/>
      <c r="G60" s="32"/>
      <c r="H60" s="32"/>
      <c r="I60" s="32"/>
      <c r="J60" s="32"/>
      <c r="K60" s="32"/>
      <c r="L60" s="32"/>
      <c r="M60" s="32"/>
      <c r="N60" s="32"/>
      <c r="O60" s="32"/>
      <c r="P60" s="32"/>
      <c r="Q60" s="32"/>
      <c r="R60" s="32"/>
      <c r="S60" s="32"/>
      <c r="T60" s="32"/>
      <c r="U60" s="32"/>
      <c r="V60" s="41" t="s">
        <v>51</v>
      </c>
      <c r="W60" s="32"/>
      <c r="X60" s="32"/>
      <c r="Y60" s="32"/>
      <c r="Z60" s="32"/>
      <c r="AA60" s="32"/>
      <c r="AB60" s="32"/>
      <c r="AC60" s="32"/>
      <c r="AD60" s="32"/>
      <c r="AE60" s="32"/>
      <c r="AF60" s="32"/>
      <c r="AG60" s="32"/>
      <c r="AH60" s="41" t="s">
        <v>50</v>
      </c>
      <c r="AI60" s="32"/>
      <c r="AJ60" s="32"/>
      <c r="AK60" s="32"/>
      <c r="AL60" s="32"/>
      <c r="AM60" s="41" t="s">
        <v>51</v>
      </c>
      <c r="AN60" s="32"/>
      <c r="AO60" s="32"/>
      <c r="AR60" s="30"/>
    </row>
    <row r="61" spans="2:44">
      <c r="B61" s="18"/>
      <c r="AR61" s="18"/>
    </row>
    <row r="62" spans="2:44">
      <c r="B62" s="18"/>
      <c r="AR62" s="18"/>
    </row>
    <row r="63" spans="2:44">
      <c r="B63" s="18"/>
      <c r="AR63" s="18"/>
    </row>
    <row r="64" spans="2:44" s="1" customFormat="1" ht="13.2">
      <c r="B64" s="30"/>
      <c r="D64" s="39" t="s">
        <v>52</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9" t="s">
        <v>53</v>
      </c>
      <c r="AI64" s="40"/>
      <c r="AJ64" s="40"/>
      <c r="AK64" s="40"/>
      <c r="AL64" s="40"/>
      <c r="AM64" s="40"/>
      <c r="AN64" s="40"/>
      <c r="AO64" s="40"/>
      <c r="AR64" s="30"/>
    </row>
    <row r="65" spans="2:44">
      <c r="B65" s="18"/>
      <c r="AR65" s="18"/>
    </row>
    <row r="66" spans="2:44">
      <c r="B66" s="18"/>
      <c r="AR66" s="18"/>
    </row>
    <row r="67" spans="2:44">
      <c r="B67" s="18"/>
      <c r="AR67" s="18"/>
    </row>
    <row r="68" spans="2:44">
      <c r="B68" s="18"/>
      <c r="AR68" s="18"/>
    </row>
    <row r="69" spans="2:44">
      <c r="B69" s="18"/>
      <c r="AR69" s="18"/>
    </row>
    <row r="70" spans="2:44">
      <c r="B70" s="18"/>
      <c r="AR70" s="18"/>
    </row>
    <row r="71" spans="2:44">
      <c r="B71" s="18"/>
      <c r="AR71" s="18"/>
    </row>
    <row r="72" spans="2:44">
      <c r="B72" s="18"/>
      <c r="AR72" s="18"/>
    </row>
    <row r="73" spans="2:44">
      <c r="B73" s="18"/>
      <c r="AR73" s="18"/>
    </row>
    <row r="74" spans="2:44">
      <c r="B74" s="18"/>
      <c r="AR74" s="18"/>
    </row>
    <row r="75" spans="2:44" s="1" customFormat="1" ht="13.2">
      <c r="B75" s="30"/>
      <c r="D75" s="41" t="s">
        <v>50</v>
      </c>
      <c r="E75" s="32"/>
      <c r="F75" s="32"/>
      <c r="G75" s="32"/>
      <c r="H75" s="32"/>
      <c r="I75" s="32"/>
      <c r="J75" s="32"/>
      <c r="K75" s="32"/>
      <c r="L75" s="32"/>
      <c r="M75" s="32"/>
      <c r="N75" s="32"/>
      <c r="O75" s="32"/>
      <c r="P75" s="32"/>
      <c r="Q75" s="32"/>
      <c r="R75" s="32"/>
      <c r="S75" s="32"/>
      <c r="T75" s="32"/>
      <c r="U75" s="32"/>
      <c r="V75" s="41" t="s">
        <v>51</v>
      </c>
      <c r="W75" s="32"/>
      <c r="X75" s="32"/>
      <c r="Y75" s="32"/>
      <c r="Z75" s="32"/>
      <c r="AA75" s="32"/>
      <c r="AB75" s="32"/>
      <c r="AC75" s="32"/>
      <c r="AD75" s="32"/>
      <c r="AE75" s="32"/>
      <c r="AF75" s="32"/>
      <c r="AG75" s="32"/>
      <c r="AH75" s="41" t="s">
        <v>50</v>
      </c>
      <c r="AI75" s="32"/>
      <c r="AJ75" s="32"/>
      <c r="AK75" s="32"/>
      <c r="AL75" s="32"/>
      <c r="AM75" s="41" t="s">
        <v>51</v>
      </c>
      <c r="AN75" s="32"/>
      <c r="AO75" s="32"/>
      <c r="AR75" s="30"/>
    </row>
    <row r="76" spans="2:44" s="1" customFormat="1">
      <c r="B76" s="30"/>
      <c r="AR76" s="30"/>
    </row>
    <row r="77" spans="2:44" s="1" customFormat="1" ht="6.9" customHeight="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30"/>
    </row>
    <row r="81" spans="1:91" s="1" customFormat="1" ht="6.9" customHeight="1">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30"/>
    </row>
    <row r="82" spans="1:91" s="1" customFormat="1" ht="24.9" customHeight="1">
      <c r="B82" s="30"/>
      <c r="C82" s="19" t="s">
        <v>54</v>
      </c>
      <c r="AR82" s="30"/>
    </row>
    <row r="83" spans="1:91" s="1" customFormat="1" ht="6.9" customHeight="1">
      <c r="B83" s="30"/>
      <c r="AR83" s="30"/>
    </row>
    <row r="84" spans="1:91" s="3" customFormat="1" ht="12" customHeight="1">
      <c r="B84" s="46"/>
      <c r="C84" s="25" t="s">
        <v>13</v>
      </c>
      <c r="L84" s="3" t="str">
        <f>K5</f>
        <v>N24-138_exp2</v>
      </c>
      <c r="AR84" s="46"/>
    </row>
    <row r="85" spans="1:91" s="4" customFormat="1" ht="36.9" customHeight="1">
      <c r="B85" s="47"/>
      <c r="C85" s="48" t="s">
        <v>16</v>
      </c>
      <c r="L85" s="209" t="str">
        <f>K6</f>
        <v>STAVEBNÍ ÚPRAVY SCHODIŠTĚ U UL. OKRAJOVÁ - opakování 5/25/VZOŘ</v>
      </c>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0"/>
      <c r="AL85" s="210"/>
      <c r="AM85" s="210"/>
      <c r="AN85" s="210"/>
      <c r="AO85" s="210"/>
      <c r="AR85" s="47"/>
    </row>
    <row r="86" spans="1:91" s="1" customFormat="1" ht="6.9" customHeight="1">
      <c r="B86" s="30"/>
      <c r="AR86" s="30"/>
    </row>
    <row r="87" spans="1:91" s="1" customFormat="1" ht="12" customHeight="1">
      <c r="B87" s="30"/>
      <c r="C87" s="25" t="s">
        <v>19</v>
      </c>
      <c r="L87" s="49" t="str">
        <f>IF(K8="","",K8)</f>
        <v xml:space="preserve"> </v>
      </c>
      <c r="AI87" s="25" t="s">
        <v>21</v>
      </c>
      <c r="AM87" s="211" t="str">
        <f>IF(AN8= "","",AN8)</f>
        <v>8. 10. 2024</v>
      </c>
      <c r="AN87" s="211"/>
      <c r="AR87" s="30"/>
    </row>
    <row r="88" spans="1:91" s="1" customFormat="1" ht="6.9" customHeight="1">
      <c r="B88" s="30"/>
      <c r="AR88" s="30"/>
    </row>
    <row r="89" spans="1:91" s="1" customFormat="1" ht="15.15" customHeight="1">
      <c r="B89" s="30"/>
      <c r="C89" s="25" t="s">
        <v>23</v>
      </c>
      <c r="L89" s="3" t="str">
        <f>IF(E11= "","",E11)</f>
        <v>Obec Těrlicko</v>
      </c>
      <c r="AI89" s="25" t="s">
        <v>29</v>
      </c>
      <c r="AM89" s="212" t="str">
        <f>IF(E17="","",E17)</f>
        <v>INPROS FM s.r.o.</v>
      </c>
      <c r="AN89" s="213"/>
      <c r="AO89" s="213"/>
      <c r="AP89" s="213"/>
      <c r="AR89" s="30"/>
      <c r="AS89" s="214" t="s">
        <v>55</v>
      </c>
      <c r="AT89" s="215"/>
      <c r="AU89" s="51"/>
      <c r="AV89" s="51"/>
      <c r="AW89" s="51"/>
      <c r="AX89" s="51"/>
      <c r="AY89" s="51"/>
      <c r="AZ89" s="51"/>
      <c r="BA89" s="51"/>
      <c r="BB89" s="51"/>
      <c r="BC89" s="51"/>
      <c r="BD89" s="52"/>
    </row>
    <row r="90" spans="1:91" s="1" customFormat="1" ht="15.15" customHeight="1">
      <c r="B90" s="30"/>
      <c r="C90" s="25" t="s">
        <v>27</v>
      </c>
      <c r="L90" s="3" t="str">
        <f>IF(E14= "Vyplň údaj","",E14)</f>
        <v/>
      </c>
      <c r="AI90" s="25" t="s">
        <v>32</v>
      </c>
      <c r="AM90" s="212" t="str">
        <f>IF(E20="","",E20)</f>
        <v xml:space="preserve"> </v>
      </c>
      <c r="AN90" s="213"/>
      <c r="AO90" s="213"/>
      <c r="AP90" s="213"/>
      <c r="AR90" s="30"/>
      <c r="AS90" s="216"/>
      <c r="AT90" s="217"/>
      <c r="BD90" s="54"/>
    </row>
    <row r="91" spans="1:91" s="1" customFormat="1" ht="10.8" customHeight="1">
      <c r="B91" s="30"/>
      <c r="AR91" s="30"/>
      <c r="AS91" s="216"/>
      <c r="AT91" s="217"/>
      <c r="BD91" s="54"/>
    </row>
    <row r="92" spans="1:91" s="1" customFormat="1" ht="29.25" customHeight="1">
      <c r="B92" s="30"/>
      <c r="C92" s="202" t="s">
        <v>56</v>
      </c>
      <c r="D92" s="203"/>
      <c r="E92" s="203"/>
      <c r="F92" s="203"/>
      <c r="G92" s="203"/>
      <c r="H92" s="55"/>
      <c r="I92" s="205" t="s">
        <v>57</v>
      </c>
      <c r="J92" s="203"/>
      <c r="K92" s="203"/>
      <c r="L92" s="203"/>
      <c r="M92" s="203"/>
      <c r="N92" s="203"/>
      <c r="O92" s="203"/>
      <c r="P92" s="203"/>
      <c r="Q92" s="203"/>
      <c r="R92" s="203"/>
      <c r="S92" s="203"/>
      <c r="T92" s="203"/>
      <c r="U92" s="203"/>
      <c r="V92" s="203"/>
      <c r="W92" s="203"/>
      <c r="X92" s="203"/>
      <c r="Y92" s="203"/>
      <c r="Z92" s="203"/>
      <c r="AA92" s="203"/>
      <c r="AB92" s="203"/>
      <c r="AC92" s="203"/>
      <c r="AD92" s="203"/>
      <c r="AE92" s="203"/>
      <c r="AF92" s="203"/>
      <c r="AG92" s="204" t="s">
        <v>58</v>
      </c>
      <c r="AH92" s="203"/>
      <c r="AI92" s="203"/>
      <c r="AJ92" s="203"/>
      <c r="AK92" s="203"/>
      <c r="AL92" s="203"/>
      <c r="AM92" s="203"/>
      <c r="AN92" s="205" t="s">
        <v>59</v>
      </c>
      <c r="AO92" s="203"/>
      <c r="AP92" s="206"/>
      <c r="AQ92" s="56" t="s">
        <v>60</v>
      </c>
      <c r="AR92" s="30"/>
      <c r="AS92" s="57" t="s">
        <v>61</v>
      </c>
      <c r="AT92" s="58" t="s">
        <v>62</v>
      </c>
      <c r="AU92" s="58" t="s">
        <v>63</v>
      </c>
      <c r="AV92" s="58" t="s">
        <v>64</v>
      </c>
      <c r="AW92" s="58" t="s">
        <v>65</v>
      </c>
      <c r="AX92" s="58" t="s">
        <v>66</v>
      </c>
      <c r="AY92" s="58" t="s">
        <v>67</v>
      </c>
      <c r="AZ92" s="58" t="s">
        <v>68</v>
      </c>
      <c r="BA92" s="58" t="s">
        <v>69</v>
      </c>
      <c r="BB92" s="58" t="s">
        <v>70</v>
      </c>
      <c r="BC92" s="58" t="s">
        <v>71</v>
      </c>
      <c r="BD92" s="59" t="s">
        <v>72</v>
      </c>
    </row>
    <row r="93" spans="1:91" s="1" customFormat="1" ht="10.8" customHeight="1">
      <c r="B93" s="30"/>
      <c r="AR93" s="30"/>
      <c r="AS93" s="60"/>
      <c r="AT93" s="51"/>
      <c r="AU93" s="51"/>
      <c r="AV93" s="51"/>
      <c r="AW93" s="51"/>
      <c r="AX93" s="51"/>
      <c r="AY93" s="51"/>
      <c r="AZ93" s="51"/>
      <c r="BA93" s="51"/>
      <c r="BB93" s="51"/>
      <c r="BC93" s="51"/>
      <c r="BD93" s="52"/>
    </row>
    <row r="94" spans="1:91" s="5" customFormat="1" ht="32.4" customHeight="1">
      <c r="B94" s="61"/>
      <c r="C94" s="62" t="s">
        <v>73</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207">
        <f>ROUND(SUM(AG95:AG99),2)</f>
        <v>0</v>
      </c>
      <c r="AH94" s="207"/>
      <c r="AI94" s="207"/>
      <c r="AJ94" s="207"/>
      <c r="AK94" s="207"/>
      <c r="AL94" s="207"/>
      <c r="AM94" s="207"/>
      <c r="AN94" s="208">
        <f t="shared" ref="AN94:AN99" si="0">SUM(AG94,AT94)</f>
        <v>0</v>
      </c>
      <c r="AO94" s="208"/>
      <c r="AP94" s="208"/>
      <c r="AQ94" s="65" t="s">
        <v>1</v>
      </c>
      <c r="AR94" s="61"/>
      <c r="AS94" s="66">
        <f>ROUND(SUM(AS95:AS99),2)</f>
        <v>0</v>
      </c>
      <c r="AT94" s="67">
        <f t="shared" ref="AT94:AT99" si="1">ROUND(SUM(AV94:AW94),2)</f>
        <v>0</v>
      </c>
      <c r="AU94" s="68">
        <f>ROUND(SUM(AU95:AU99),5)</f>
        <v>0</v>
      </c>
      <c r="AV94" s="67">
        <f>ROUND(AZ94*L29,2)</f>
        <v>0</v>
      </c>
      <c r="AW94" s="67">
        <f>ROUND(BA94*L30,2)</f>
        <v>0</v>
      </c>
      <c r="AX94" s="67">
        <f>ROUND(BB94*L29,2)</f>
        <v>0</v>
      </c>
      <c r="AY94" s="67">
        <f>ROUND(BC94*L30,2)</f>
        <v>0</v>
      </c>
      <c r="AZ94" s="67">
        <f>ROUND(SUM(AZ95:AZ99),2)</f>
        <v>0</v>
      </c>
      <c r="BA94" s="67">
        <f>ROUND(SUM(BA95:BA99),2)</f>
        <v>0</v>
      </c>
      <c r="BB94" s="67">
        <f>ROUND(SUM(BB95:BB99),2)</f>
        <v>0</v>
      </c>
      <c r="BC94" s="67">
        <f>ROUND(SUM(BC95:BC99),2)</f>
        <v>0</v>
      </c>
      <c r="BD94" s="69">
        <f>ROUND(SUM(BD95:BD99),2)</f>
        <v>0</v>
      </c>
      <c r="BS94" s="70" t="s">
        <v>74</v>
      </c>
      <c r="BT94" s="70" t="s">
        <v>75</v>
      </c>
      <c r="BU94" s="71" t="s">
        <v>76</v>
      </c>
      <c r="BV94" s="70" t="s">
        <v>77</v>
      </c>
      <c r="BW94" s="70" t="s">
        <v>4</v>
      </c>
      <c r="BX94" s="70" t="s">
        <v>78</v>
      </c>
      <c r="CL94" s="70" t="s">
        <v>1</v>
      </c>
    </row>
    <row r="95" spans="1:91" s="6" customFormat="1" ht="16.5" customHeight="1">
      <c r="A95" s="72" t="s">
        <v>79</v>
      </c>
      <c r="B95" s="73"/>
      <c r="C95" s="74"/>
      <c r="D95" s="201" t="s">
        <v>80</v>
      </c>
      <c r="E95" s="201"/>
      <c r="F95" s="201"/>
      <c r="G95" s="201"/>
      <c r="H95" s="201"/>
      <c r="I95" s="75"/>
      <c r="J95" s="201" t="s">
        <v>81</v>
      </c>
      <c r="K95" s="201"/>
      <c r="L95" s="201"/>
      <c r="M95" s="201"/>
      <c r="N95" s="201"/>
      <c r="O95" s="201"/>
      <c r="P95" s="201"/>
      <c r="Q95" s="201"/>
      <c r="R95" s="201"/>
      <c r="S95" s="201"/>
      <c r="T95" s="201"/>
      <c r="U95" s="201"/>
      <c r="V95" s="201"/>
      <c r="W95" s="201"/>
      <c r="X95" s="201"/>
      <c r="Y95" s="201"/>
      <c r="Z95" s="201"/>
      <c r="AA95" s="201"/>
      <c r="AB95" s="201"/>
      <c r="AC95" s="201"/>
      <c r="AD95" s="201"/>
      <c r="AE95" s="201"/>
      <c r="AF95" s="201"/>
      <c r="AG95" s="199">
        <f>'D.1 - SO 100 Zpevněné plo...'!J30</f>
        <v>0</v>
      </c>
      <c r="AH95" s="200"/>
      <c r="AI95" s="200"/>
      <c r="AJ95" s="200"/>
      <c r="AK95" s="200"/>
      <c r="AL95" s="200"/>
      <c r="AM95" s="200"/>
      <c r="AN95" s="199">
        <f t="shared" si="0"/>
        <v>0</v>
      </c>
      <c r="AO95" s="200"/>
      <c r="AP95" s="200"/>
      <c r="AQ95" s="76" t="s">
        <v>82</v>
      </c>
      <c r="AR95" s="73"/>
      <c r="AS95" s="77">
        <v>0</v>
      </c>
      <c r="AT95" s="78">
        <f t="shared" si="1"/>
        <v>0</v>
      </c>
      <c r="AU95" s="79">
        <f>'D.1 - SO 100 Zpevněné plo...'!P127</f>
        <v>0</v>
      </c>
      <c r="AV95" s="78">
        <f>'D.1 - SO 100 Zpevněné plo...'!J33</f>
        <v>0</v>
      </c>
      <c r="AW95" s="78">
        <f>'D.1 - SO 100 Zpevněné plo...'!J34</f>
        <v>0</v>
      </c>
      <c r="AX95" s="78">
        <f>'D.1 - SO 100 Zpevněné plo...'!J35</f>
        <v>0</v>
      </c>
      <c r="AY95" s="78">
        <f>'D.1 - SO 100 Zpevněné plo...'!J36</f>
        <v>0</v>
      </c>
      <c r="AZ95" s="78">
        <f>'D.1 - SO 100 Zpevněné plo...'!F33</f>
        <v>0</v>
      </c>
      <c r="BA95" s="78">
        <f>'D.1 - SO 100 Zpevněné plo...'!F34</f>
        <v>0</v>
      </c>
      <c r="BB95" s="78">
        <f>'D.1 - SO 100 Zpevněné plo...'!F35</f>
        <v>0</v>
      </c>
      <c r="BC95" s="78">
        <f>'D.1 - SO 100 Zpevněné plo...'!F36</f>
        <v>0</v>
      </c>
      <c r="BD95" s="80">
        <f>'D.1 - SO 100 Zpevněné plo...'!F37</f>
        <v>0</v>
      </c>
      <c r="BT95" s="81" t="s">
        <v>83</v>
      </c>
      <c r="BV95" s="81" t="s">
        <v>77</v>
      </c>
      <c r="BW95" s="81" t="s">
        <v>84</v>
      </c>
      <c r="BX95" s="81" t="s">
        <v>4</v>
      </c>
      <c r="CL95" s="81" t="s">
        <v>1</v>
      </c>
      <c r="CM95" s="81" t="s">
        <v>85</v>
      </c>
    </row>
    <row r="96" spans="1:91" s="6" customFormat="1" ht="16.5" customHeight="1">
      <c r="A96" s="72" t="s">
        <v>79</v>
      </c>
      <c r="B96" s="73"/>
      <c r="C96" s="74"/>
      <c r="D96" s="201" t="s">
        <v>86</v>
      </c>
      <c r="E96" s="201"/>
      <c r="F96" s="201"/>
      <c r="G96" s="201"/>
      <c r="H96" s="201"/>
      <c r="I96" s="75"/>
      <c r="J96" s="201" t="s">
        <v>87</v>
      </c>
      <c r="K96" s="201"/>
      <c r="L96" s="201"/>
      <c r="M96" s="201"/>
      <c r="N96" s="201"/>
      <c r="O96" s="201"/>
      <c r="P96" s="201"/>
      <c r="Q96" s="201"/>
      <c r="R96" s="201"/>
      <c r="S96" s="201"/>
      <c r="T96" s="201"/>
      <c r="U96" s="201"/>
      <c r="V96" s="201"/>
      <c r="W96" s="201"/>
      <c r="X96" s="201"/>
      <c r="Y96" s="201"/>
      <c r="Z96" s="201"/>
      <c r="AA96" s="201"/>
      <c r="AB96" s="201"/>
      <c r="AC96" s="201"/>
      <c r="AD96" s="201"/>
      <c r="AE96" s="201"/>
      <c r="AF96" s="201"/>
      <c r="AG96" s="199">
        <f>'D.2 - SO 300_01 Příppjka ...'!J30</f>
        <v>0</v>
      </c>
      <c r="AH96" s="200"/>
      <c r="AI96" s="200"/>
      <c r="AJ96" s="200"/>
      <c r="AK96" s="200"/>
      <c r="AL96" s="200"/>
      <c r="AM96" s="200"/>
      <c r="AN96" s="199">
        <f t="shared" si="0"/>
        <v>0</v>
      </c>
      <c r="AO96" s="200"/>
      <c r="AP96" s="200"/>
      <c r="AQ96" s="76" t="s">
        <v>82</v>
      </c>
      <c r="AR96" s="73"/>
      <c r="AS96" s="77">
        <v>0</v>
      </c>
      <c r="AT96" s="78">
        <f t="shared" si="1"/>
        <v>0</v>
      </c>
      <c r="AU96" s="79">
        <f>'D.2 - SO 300_01 Příppjka ...'!P128</f>
        <v>0</v>
      </c>
      <c r="AV96" s="78">
        <f>'D.2 - SO 300_01 Příppjka ...'!J33</f>
        <v>0</v>
      </c>
      <c r="AW96" s="78">
        <f>'D.2 - SO 300_01 Příppjka ...'!J34</f>
        <v>0</v>
      </c>
      <c r="AX96" s="78">
        <f>'D.2 - SO 300_01 Příppjka ...'!J35</f>
        <v>0</v>
      </c>
      <c r="AY96" s="78">
        <f>'D.2 - SO 300_01 Příppjka ...'!J36</f>
        <v>0</v>
      </c>
      <c r="AZ96" s="78">
        <f>'D.2 - SO 300_01 Příppjka ...'!F33</f>
        <v>0</v>
      </c>
      <c r="BA96" s="78">
        <f>'D.2 - SO 300_01 Příppjka ...'!F34</f>
        <v>0</v>
      </c>
      <c r="BB96" s="78">
        <f>'D.2 - SO 300_01 Příppjka ...'!F35</f>
        <v>0</v>
      </c>
      <c r="BC96" s="78">
        <f>'D.2 - SO 300_01 Příppjka ...'!F36</f>
        <v>0</v>
      </c>
      <c r="BD96" s="80">
        <f>'D.2 - SO 300_01 Příppjka ...'!F37</f>
        <v>0</v>
      </c>
      <c r="BT96" s="81" t="s">
        <v>83</v>
      </c>
      <c r="BV96" s="81" t="s">
        <v>77</v>
      </c>
      <c r="BW96" s="81" t="s">
        <v>88</v>
      </c>
      <c r="BX96" s="81" t="s">
        <v>4</v>
      </c>
      <c r="CL96" s="81" t="s">
        <v>1</v>
      </c>
      <c r="CM96" s="81" t="s">
        <v>85</v>
      </c>
    </row>
    <row r="97" spans="1:91" s="6" customFormat="1" ht="16.5" customHeight="1">
      <c r="A97" s="72" t="s">
        <v>79</v>
      </c>
      <c r="B97" s="73"/>
      <c r="C97" s="74"/>
      <c r="D97" s="201" t="s">
        <v>89</v>
      </c>
      <c r="E97" s="201"/>
      <c r="F97" s="201"/>
      <c r="G97" s="201"/>
      <c r="H97" s="201"/>
      <c r="I97" s="75"/>
      <c r="J97" s="201" t="s">
        <v>90</v>
      </c>
      <c r="K97" s="201"/>
      <c r="L97" s="201"/>
      <c r="M97" s="201"/>
      <c r="N97" s="201"/>
      <c r="O97" s="201"/>
      <c r="P97" s="201"/>
      <c r="Q97" s="201"/>
      <c r="R97" s="201"/>
      <c r="S97" s="201"/>
      <c r="T97" s="201"/>
      <c r="U97" s="201"/>
      <c r="V97" s="201"/>
      <c r="W97" s="201"/>
      <c r="X97" s="201"/>
      <c r="Y97" s="201"/>
      <c r="Z97" s="201"/>
      <c r="AA97" s="201"/>
      <c r="AB97" s="201"/>
      <c r="AC97" s="201"/>
      <c r="AD97" s="201"/>
      <c r="AE97" s="201"/>
      <c r="AF97" s="201"/>
      <c r="AG97" s="199">
        <f>'D.3 - SO 300_02 Přípojka ...'!J30</f>
        <v>0</v>
      </c>
      <c r="AH97" s="200"/>
      <c r="AI97" s="200"/>
      <c r="AJ97" s="200"/>
      <c r="AK97" s="200"/>
      <c r="AL97" s="200"/>
      <c r="AM97" s="200"/>
      <c r="AN97" s="199">
        <f t="shared" si="0"/>
        <v>0</v>
      </c>
      <c r="AO97" s="200"/>
      <c r="AP97" s="200"/>
      <c r="AQ97" s="76" t="s">
        <v>82</v>
      </c>
      <c r="AR97" s="73"/>
      <c r="AS97" s="77">
        <v>0</v>
      </c>
      <c r="AT97" s="78">
        <f t="shared" si="1"/>
        <v>0</v>
      </c>
      <c r="AU97" s="79">
        <f>'D.3 - SO 300_02 Přípojka ...'!P127</f>
        <v>0</v>
      </c>
      <c r="AV97" s="78">
        <f>'D.3 - SO 300_02 Přípojka ...'!J33</f>
        <v>0</v>
      </c>
      <c r="AW97" s="78">
        <f>'D.3 - SO 300_02 Přípojka ...'!J34</f>
        <v>0</v>
      </c>
      <c r="AX97" s="78">
        <f>'D.3 - SO 300_02 Přípojka ...'!J35</f>
        <v>0</v>
      </c>
      <c r="AY97" s="78">
        <f>'D.3 - SO 300_02 Přípojka ...'!J36</f>
        <v>0</v>
      </c>
      <c r="AZ97" s="78">
        <f>'D.3 - SO 300_02 Přípojka ...'!F33</f>
        <v>0</v>
      </c>
      <c r="BA97" s="78">
        <f>'D.3 - SO 300_02 Přípojka ...'!F34</f>
        <v>0</v>
      </c>
      <c r="BB97" s="78">
        <f>'D.3 - SO 300_02 Přípojka ...'!F35</f>
        <v>0</v>
      </c>
      <c r="BC97" s="78">
        <f>'D.3 - SO 300_02 Přípojka ...'!F36</f>
        <v>0</v>
      </c>
      <c r="BD97" s="80">
        <f>'D.3 - SO 300_02 Přípojka ...'!F37</f>
        <v>0</v>
      </c>
      <c r="BT97" s="81" t="s">
        <v>83</v>
      </c>
      <c r="BV97" s="81" t="s">
        <v>77</v>
      </c>
      <c r="BW97" s="81" t="s">
        <v>91</v>
      </c>
      <c r="BX97" s="81" t="s">
        <v>4</v>
      </c>
      <c r="CL97" s="81" t="s">
        <v>1</v>
      </c>
      <c r="CM97" s="81" t="s">
        <v>85</v>
      </c>
    </row>
    <row r="98" spans="1:91" s="6" customFormat="1" ht="16.5" customHeight="1">
      <c r="A98" s="72" t="s">
        <v>79</v>
      </c>
      <c r="B98" s="73"/>
      <c r="C98" s="74"/>
      <c r="D98" s="201" t="s">
        <v>92</v>
      </c>
      <c r="E98" s="201"/>
      <c r="F98" s="201"/>
      <c r="G98" s="201"/>
      <c r="H98" s="201"/>
      <c r="I98" s="75"/>
      <c r="J98" s="201" t="s">
        <v>93</v>
      </c>
      <c r="K98" s="201"/>
      <c r="L98" s="201"/>
      <c r="M98" s="201"/>
      <c r="N98" s="201"/>
      <c r="O98" s="201"/>
      <c r="P98" s="201"/>
      <c r="Q98" s="201"/>
      <c r="R98" s="201"/>
      <c r="S98" s="201"/>
      <c r="T98" s="201"/>
      <c r="U98" s="201"/>
      <c r="V98" s="201"/>
      <c r="W98" s="201"/>
      <c r="X98" s="201"/>
      <c r="Y98" s="201"/>
      <c r="Z98" s="201"/>
      <c r="AA98" s="201"/>
      <c r="AB98" s="201"/>
      <c r="AC98" s="201"/>
      <c r="AD98" s="201"/>
      <c r="AE98" s="201"/>
      <c r="AF98" s="201"/>
      <c r="AG98" s="199">
        <f>'D.4 - SO 400 _ VO'!J30</f>
        <v>0</v>
      </c>
      <c r="AH98" s="200"/>
      <c r="AI98" s="200"/>
      <c r="AJ98" s="200"/>
      <c r="AK98" s="200"/>
      <c r="AL98" s="200"/>
      <c r="AM98" s="200"/>
      <c r="AN98" s="199">
        <f t="shared" si="0"/>
        <v>0</v>
      </c>
      <c r="AO98" s="200"/>
      <c r="AP98" s="200"/>
      <c r="AQ98" s="76" t="s">
        <v>82</v>
      </c>
      <c r="AR98" s="73"/>
      <c r="AS98" s="77">
        <v>0</v>
      </c>
      <c r="AT98" s="78">
        <f t="shared" si="1"/>
        <v>0</v>
      </c>
      <c r="AU98" s="79">
        <f>'D.4 - SO 400 _ VO'!P135</f>
        <v>0</v>
      </c>
      <c r="AV98" s="78">
        <f>'D.4 - SO 400 _ VO'!J33</f>
        <v>0</v>
      </c>
      <c r="AW98" s="78">
        <f>'D.4 - SO 400 _ VO'!J34</f>
        <v>0</v>
      </c>
      <c r="AX98" s="78">
        <f>'D.4 - SO 400 _ VO'!J35</f>
        <v>0</v>
      </c>
      <c r="AY98" s="78">
        <f>'D.4 - SO 400 _ VO'!J36</f>
        <v>0</v>
      </c>
      <c r="AZ98" s="78">
        <f>'D.4 - SO 400 _ VO'!F33</f>
        <v>0</v>
      </c>
      <c r="BA98" s="78">
        <f>'D.4 - SO 400 _ VO'!F34</f>
        <v>0</v>
      </c>
      <c r="BB98" s="78">
        <f>'D.4 - SO 400 _ VO'!F35</f>
        <v>0</v>
      </c>
      <c r="BC98" s="78">
        <f>'D.4 - SO 400 _ VO'!F36</f>
        <v>0</v>
      </c>
      <c r="BD98" s="80">
        <f>'D.4 - SO 400 _ VO'!F37</f>
        <v>0</v>
      </c>
      <c r="BT98" s="81" t="s">
        <v>83</v>
      </c>
      <c r="BV98" s="81" t="s">
        <v>77</v>
      </c>
      <c r="BW98" s="81" t="s">
        <v>94</v>
      </c>
      <c r="BX98" s="81" t="s">
        <v>4</v>
      </c>
      <c r="CL98" s="81" t="s">
        <v>1</v>
      </c>
      <c r="CM98" s="81" t="s">
        <v>85</v>
      </c>
    </row>
    <row r="99" spans="1:91" s="6" customFormat="1" ht="16.5" customHeight="1">
      <c r="A99" s="72" t="s">
        <v>79</v>
      </c>
      <c r="B99" s="73"/>
      <c r="C99" s="74"/>
      <c r="D99" s="201" t="s">
        <v>95</v>
      </c>
      <c r="E99" s="201"/>
      <c r="F99" s="201"/>
      <c r="G99" s="201"/>
      <c r="H99" s="201"/>
      <c r="I99" s="75"/>
      <c r="J99" s="201" t="s">
        <v>96</v>
      </c>
      <c r="K99" s="201"/>
      <c r="L99" s="201"/>
      <c r="M99" s="201"/>
      <c r="N99" s="201"/>
      <c r="O99" s="201"/>
      <c r="P99" s="201"/>
      <c r="Q99" s="201"/>
      <c r="R99" s="201"/>
      <c r="S99" s="201"/>
      <c r="T99" s="201"/>
      <c r="U99" s="201"/>
      <c r="V99" s="201"/>
      <c r="W99" s="201"/>
      <c r="X99" s="201"/>
      <c r="Y99" s="201"/>
      <c r="Z99" s="201"/>
      <c r="AA99" s="201"/>
      <c r="AB99" s="201"/>
      <c r="AC99" s="201"/>
      <c r="AD99" s="201"/>
      <c r="AE99" s="201"/>
      <c r="AF99" s="201"/>
      <c r="AG99" s="199">
        <f>'VON - Vedlejší a ostatní ...'!J30</f>
        <v>0</v>
      </c>
      <c r="AH99" s="200"/>
      <c r="AI99" s="200"/>
      <c r="AJ99" s="200"/>
      <c r="AK99" s="200"/>
      <c r="AL99" s="200"/>
      <c r="AM99" s="200"/>
      <c r="AN99" s="199">
        <f t="shared" si="0"/>
        <v>0</v>
      </c>
      <c r="AO99" s="200"/>
      <c r="AP99" s="200"/>
      <c r="AQ99" s="76" t="s">
        <v>82</v>
      </c>
      <c r="AR99" s="73"/>
      <c r="AS99" s="82">
        <v>0</v>
      </c>
      <c r="AT99" s="83">
        <f t="shared" si="1"/>
        <v>0</v>
      </c>
      <c r="AU99" s="84">
        <f>'VON - Vedlejší a ostatní ...'!P123</f>
        <v>0</v>
      </c>
      <c r="AV99" s="83">
        <f>'VON - Vedlejší a ostatní ...'!J33</f>
        <v>0</v>
      </c>
      <c r="AW99" s="83">
        <f>'VON - Vedlejší a ostatní ...'!J34</f>
        <v>0</v>
      </c>
      <c r="AX99" s="83">
        <f>'VON - Vedlejší a ostatní ...'!J35</f>
        <v>0</v>
      </c>
      <c r="AY99" s="83">
        <f>'VON - Vedlejší a ostatní ...'!J36</f>
        <v>0</v>
      </c>
      <c r="AZ99" s="83">
        <f>'VON - Vedlejší a ostatní ...'!F33</f>
        <v>0</v>
      </c>
      <c r="BA99" s="83">
        <f>'VON - Vedlejší a ostatní ...'!F34</f>
        <v>0</v>
      </c>
      <c r="BB99" s="83">
        <f>'VON - Vedlejší a ostatní ...'!F35</f>
        <v>0</v>
      </c>
      <c r="BC99" s="83">
        <f>'VON - Vedlejší a ostatní ...'!F36</f>
        <v>0</v>
      </c>
      <c r="BD99" s="85">
        <f>'VON - Vedlejší a ostatní ...'!F37</f>
        <v>0</v>
      </c>
      <c r="BT99" s="81" t="s">
        <v>83</v>
      </c>
      <c r="BV99" s="81" t="s">
        <v>77</v>
      </c>
      <c r="BW99" s="81" t="s">
        <v>97</v>
      </c>
      <c r="BX99" s="81" t="s">
        <v>4</v>
      </c>
      <c r="CL99" s="81" t="s">
        <v>1</v>
      </c>
      <c r="CM99" s="81" t="s">
        <v>85</v>
      </c>
    </row>
    <row r="100" spans="1:91" s="1" customFormat="1" ht="30" customHeight="1">
      <c r="B100" s="30"/>
      <c r="AR100" s="30"/>
    </row>
    <row r="101" spans="1:91" s="1" customFormat="1" ht="6.9" customHeight="1">
      <c r="B101" s="42"/>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30"/>
    </row>
  </sheetData>
  <mergeCells count="58">
    <mergeCell ref="AS89:AT91"/>
    <mergeCell ref="AM90:AP90"/>
    <mergeCell ref="C92:G92"/>
    <mergeCell ref="AG92:AM92"/>
    <mergeCell ref="I92:AF92"/>
    <mergeCell ref="AN92:AP92"/>
    <mergeCell ref="D95:H95"/>
    <mergeCell ref="AG95:AM95"/>
    <mergeCell ref="J95:AF95"/>
    <mergeCell ref="AN95:AP95"/>
    <mergeCell ref="AG94:AM94"/>
    <mergeCell ref="AN94:AP94"/>
    <mergeCell ref="D96:H96"/>
    <mergeCell ref="AG96:AM96"/>
    <mergeCell ref="AN96:AP96"/>
    <mergeCell ref="AN97:AP97"/>
    <mergeCell ref="D97:H97"/>
    <mergeCell ref="J97:AF97"/>
    <mergeCell ref="AG97:AM97"/>
    <mergeCell ref="D98:H98"/>
    <mergeCell ref="J98:AF98"/>
    <mergeCell ref="AN99:AP99"/>
    <mergeCell ref="AG99:AM99"/>
    <mergeCell ref="D99:H99"/>
    <mergeCell ref="J99:AF99"/>
    <mergeCell ref="AK30:AO30"/>
    <mergeCell ref="L30:P30"/>
    <mergeCell ref="W30:AE30"/>
    <mergeCell ref="L31:P31"/>
    <mergeCell ref="AN98:AP98"/>
    <mergeCell ref="AG98:AM98"/>
    <mergeCell ref="J96:AF96"/>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D.1 - SO 100 Zpevněné plo...'!C2" display="/" xr:uid="{00000000-0004-0000-0000-000000000000}"/>
    <hyperlink ref="A96" location="'D.2 - SO 300_01 Příppjka ...'!C2" display="/" xr:uid="{00000000-0004-0000-0000-000001000000}"/>
    <hyperlink ref="A97" location="'D.3 - SO 300_02 Přípojka ...'!C2" display="/" xr:uid="{00000000-0004-0000-0000-000002000000}"/>
    <hyperlink ref="A98" location="'D.4 - SO 400 _ VO'!C2" display="/" xr:uid="{00000000-0004-0000-0000-000003000000}"/>
    <hyperlink ref="A99" location="'VON - Vedlejší a ostatní ...'!C2" display="/" xr:uid="{00000000-0004-0000-0000-00000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36"/>
  <sheetViews>
    <sheetView showGridLines="0" workbookViewId="0"/>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9" t="s">
        <v>5</v>
      </c>
      <c r="M2" s="180"/>
      <c r="N2" s="180"/>
      <c r="O2" s="180"/>
      <c r="P2" s="180"/>
      <c r="Q2" s="180"/>
      <c r="R2" s="180"/>
      <c r="S2" s="180"/>
      <c r="T2" s="180"/>
      <c r="U2" s="180"/>
      <c r="V2" s="180"/>
      <c r="AT2" s="15" t="s">
        <v>84</v>
      </c>
    </row>
    <row r="3" spans="2:46" ht="6.9" customHeight="1">
      <c r="B3" s="16"/>
      <c r="C3" s="17"/>
      <c r="D3" s="17"/>
      <c r="E3" s="17"/>
      <c r="F3" s="17"/>
      <c r="G3" s="17"/>
      <c r="H3" s="17"/>
      <c r="I3" s="17"/>
      <c r="J3" s="17"/>
      <c r="K3" s="17"/>
      <c r="L3" s="18"/>
      <c r="AT3" s="15" t="s">
        <v>85</v>
      </c>
    </row>
    <row r="4" spans="2:46" ht="24.9" customHeight="1">
      <c r="B4" s="18"/>
      <c r="D4" s="19" t="s">
        <v>98</v>
      </c>
      <c r="L4" s="18"/>
      <c r="M4" s="86" t="s">
        <v>10</v>
      </c>
      <c r="AT4" s="15" t="s">
        <v>3</v>
      </c>
    </row>
    <row r="5" spans="2:46" ht="6.9" customHeight="1">
      <c r="B5" s="18"/>
      <c r="L5" s="18"/>
    </row>
    <row r="6" spans="2:46" ht="12" customHeight="1">
      <c r="B6" s="18"/>
      <c r="D6" s="25" t="s">
        <v>16</v>
      </c>
      <c r="L6" s="18"/>
    </row>
    <row r="7" spans="2:46" ht="16.5" customHeight="1">
      <c r="B7" s="18"/>
      <c r="E7" s="219" t="str">
        <f>'Rekapitulace stavby'!K6</f>
        <v>STAVEBNÍ ÚPRAVY SCHODIŠTĚ U UL. OKRAJOVÁ - opakování 5/25/VZOŘ</v>
      </c>
      <c r="F7" s="220"/>
      <c r="G7" s="220"/>
      <c r="H7" s="220"/>
      <c r="L7" s="18"/>
    </row>
    <row r="8" spans="2:46" s="1" customFormat="1" ht="12" customHeight="1">
      <c r="B8" s="30"/>
      <c r="D8" s="25" t="s">
        <v>99</v>
      </c>
      <c r="L8" s="30"/>
    </row>
    <row r="9" spans="2:46" s="1" customFormat="1" ht="16.5" customHeight="1">
      <c r="B9" s="30"/>
      <c r="E9" s="209" t="s">
        <v>100</v>
      </c>
      <c r="F9" s="218"/>
      <c r="G9" s="218"/>
      <c r="H9" s="218"/>
      <c r="L9" s="30"/>
    </row>
    <row r="10" spans="2:46" s="1" customFormat="1">
      <c r="B10" s="30"/>
      <c r="L10" s="30"/>
    </row>
    <row r="11" spans="2:46" s="1" customFormat="1" ht="12" customHeight="1">
      <c r="B11" s="30"/>
      <c r="D11" s="25" t="s">
        <v>17</v>
      </c>
      <c r="F11" s="23" t="s">
        <v>1</v>
      </c>
      <c r="I11" s="25" t="s">
        <v>18</v>
      </c>
      <c r="J11" s="23" t="s">
        <v>1</v>
      </c>
      <c r="L11" s="30"/>
    </row>
    <row r="12" spans="2:46" s="1" customFormat="1" ht="12" customHeight="1">
      <c r="B12" s="30"/>
      <c r="D12" s="25" t="s">
        <v>19</v>
      </c>
      <c r="F12" s="23" t="s">
        <v>20</v>
      </c>
      <c r="I12" s="25" t="s">
        <v>21</v>
      </c>
      <c r="J12" s="50" t="str">
        <f>'Rekapitulace stavby'!AN8</f>
        <v>8. 10. 2024</v>
      </c>
      <c r="L12" s="30"/>
    </row>
    <row r="13" spans="2:46" s="1" customFormat="1" ht="10.8" customHeight="1">
      <c r="B13" s="30"/>
      <c r="L13" s="30"/>
    </row>
    <row r="14" spans="2:46" s="1" customFormat="1" ht="12" customHeight="1">
      <c r="B14" s="30"/>
      <c r="D14" s="25" t="s">
        <v>23</v>
      </c>
      <c r="I14" s="25" t="s">
        <v>24</v>
      </c>
      <c r="J14" s="23" t="s">
        <v>1</v>
      </c>
      <c r="L14" s="30"/>
    </row>
    <row r="15" spans="2:46" s="1" customFormat="1" ht="18" customHeight="1">
      <c r="B15" s="30"/>
      <c r="E15" s="23" t="s">
        <v>25</v>
      </c>
      <c r="I15" s="25" t="s">
        <v>26</v>
      </c>
      <c r="J15" s="23" t="s">
        <v>1</v>
      </c>
      <c r="L15" s="30"/>
    </row>
    <row r="16" spans="2:46" s="1" customFormat="1" ht="6.9" customHeight="1">
      <c r="B16" s="30"/>
      <c r="L16" s="30"/>
    </row>
    <row r="17" spans="2:12" s="1" customFormat="1" ht="12" customHeight="1">
      <c r="B17" s="30"/>
      <c r="D17" s="25" t="s">
        <v>27</v>
      </c>
      <c r="I17" s="25" t="s">
        <v>24</v>
      </c>
      <c r="J17" s="26" t="str">
        <f>'Rekapitulace stavby'!AN13</f>
        <v>Vyplň údaj</v>
      </c>
      <c r="L17" s="30"/>
    </row>
    <row r="18" spans="2:12" s="1" customFormat="1" ht="18" customHeight="1">
      <c r="B18" s="30"/>
      <c r="E18" s="221" t="str">
        <f>'Rekapitulace stavby'!E14</f>
        <v>Vyplň údaj</v>
      </c>
      <c r="F18" s="191"/>
      <c r="G18" s="191"/>
      <c r="H18" s="191"/>
      <c r="I18" s="25" t="s">
        <v>26</v>
      </c>
      <c r="J18" s="26" t="str">
        <f>'Rekapitulace stavby'!AN14</f>
        <v>Vyplň údaj</v>
      </c>
      <c r="L18" s="30"/>
    </row>
    <row r="19" spans="2:12" s="1" customFormat="1" ht="6.9" customHeight="1">
      <c r="B19" s="30"/>
      <c r="L19" s="30"/>
    </row>
    <row r="20" spans="2:12" s="1" customFormat="1" ht="12" customHeight="1">
      <c r="B20" s="30"/>
      <c r="D20" s="25" t="s">
        <v>29</v>
      </c>
      <c r="I20" s="25" t="s">
        <v>24</v>
      </c>
      <c r="J20" s="23" t="s">
        <v>1</v>
      </c>
      <c r="L20" s="30"/>
    </row>
    <row r="21" spans="2:12" s="1" customFormat="1" ht="18" customHeight="1">
      <c r="B21" s="30"/>
      <c r="E21" s="23" t="s">
        <v>30</v>
      </c>
      <c r="I21" s="25" t="s">
        <v>26</v>
      </c>
      <c r="J21" s="23" t="s">
        <v>1</v>
      </c>
      <c r="L21" s="30"/>
    </row>
    <row r="22" spans="2:12" s="1" customFormat="1" ht="6.9" customHeight="1">
      <c r="B22" s="30"/>
      <c r="L22" s="30"/>
    </row>
    <row r="23" spans="2:12" s="1" customFormat="1" ht="12" customHeight="1">
      <c r="B23" s="30"/>
      <c r="D23" s="25" t="s">
        <v>32</v>
      </c>
      <c r="I23" s="25" t="s">
        <v>24</v>
      </c>
      <c r="J23" s="23" t="str">
        <f>IF('Rekapitulace stavby'!AN19="","",'Rekapitulace stavby'!AN19)</f>
        <v/>
      </c>
      <c r="L23" s="30"/>
    </row>
    <row r="24" spans="2:12" s="1" customFormat="1" ht="18" customHeight="1">
      <c r="B24" s="30"/>
      <c r="E24" s="23" t="str">
        <f>IF('Rekapitulace stavby'!E20="","",'Rekapitulace stavby'!E20)</f>
        <v xml:space="preserve"> </v>
      </c>
      <c r="I24" s="25" t="s">
        <v>26</v>
      </c>
      <c r="J24" s="23" t="str">
        <f>IF('Rekapitulace stavby'!AN20="","",'Rekapitulace stavby'!AN20)</f>
        <v/>
      </c>
      <c r="L24" s="30"/>
    </row>
    <row r="25" spans="2:12" s="1" customFormat="1" ht="6.9" customHeight="1">
      <c r="B25" s="30"/>
      <c r="L25" s="30"/>
    </row>
    <row r="26" spans="2:12" s="1" customFormat="1" ht="12" customHeight="1">
      <c r="B26" s="30"/>
      <c r="D26" s="25" t="s">
        <v>33</v>
      </c>
      <c r="L26" s="30"/>
    </row>
    <row r="27" spans="2:12" s="7" customFormat="1" ht="119.25" customHeight="1">
      <c r="B27" s="87"/>
      <c r="E27" s="195" t="s">
        <v>34</v>
      </c>
      <c r="F27" s="195"/>
      <c r="G27" s="195"/>
      <c r="H27" s="195"/>
      <c r="L27" s="87"/>
    </row>
    <row r="28" spans="2:12" s="1" customFormat="1" ht="6.9" customHeight="1">
      <c r="B28" s="30"/>
      <c r="L28" s="30"/>
    </row>
    <row r="29" spans="2:12" s="1" customFormat="1" ht="6.9" customHeight="1">
      <c r="B29" s="30"/>
      <c r="D29" s="51"/>
      <c r="E29" s="51"/>
      <c r="F29" s="51"/>
      <c r="G29" s="51"/>
      <c r="H29" s="51"/>
      <c r="I29" s="51"/>
      <c r="J29" s="51"/>
      <c r="K29" s="51"/>
      <c r="L29" s="30"/>
    </row>
    <row r="30" spans="2:12" s="1" customFormat="1" ht="25.35" customHeight="1">
      <c r="B30" s="30"/>
      <c r="D30" s="88" t="s">
        <v>35</v>
      </c>
      <c r="J30" s="64">
        <f>ROUND(J127, 2)</f>
        <v>0</v>
      </c>
      <c r="L30" s="30"/>
    </row>
    <row r="31" spans="2:12" s="1" customFormat="1" ht="6.9" customHeight="1">
      <c r="B31" s="30"/>
      <c r="D31" s="51"/>
      <c r="E31" s="51"/>
      <c r="F31" s="51"/>
      <c r="G31" s="51"/>
      <c r="H31" s="51"/>
      <c r="I31" s="51"/>
      <c r="J31" s="51"/>
      <c r="K31" s="51"/>
      <c r="L31" s="30"/>
    </row>
    <row r="32" spans="2:12" s="1" customFormat="1" ht="14.4" customHeight="1">
      <c r="B32" s="30"/>
      <c r="F32" s="33" t="s">
        <v>37</v>
      </c>
      <c r="I32" s="33" t="s">
        <v>36</v>
      </c>
      <c r="J32" s="33" t="s">
        <v>38</v>
      </c>
      <c r="L32" s="30"/>
    </row>
    <row r="33" spans="2:12" s="1" customFormat="1" ht="14.4" customHeight="1">
      <c r="B33" s="30"/>
      <c r="D33" s="53" t="s">
        <v>39</v>
      </c>
      <c r="E33" s="25" t="s">
        <v>40</v>
      </c>
      <c r="F33" s="89">
        <f>ROUND((SUM(BE127:BE235)),  2)</f>
        <v>0</v>
      </c>
      <c r="I33" s="90">
        <v>0.21</v>
      </c>
      <c r="J33" s="89">
        <f>ROUND(((SUM(BE127:BE235))*I33),  2)</f>
        <v>0</v>
      </c>
      <c r="L33" s="30"/>
    </row>
    <row r="34" spans="2:12" s="1" customFormat="1" ht="14.4" customHeight="1">
      <c r="B34" s="30"/>
      <c r="E34" s="25" t="s">
        <v>41</v>
      </c>
      <c r="F34" s="89">
        <f>ROUND((SUM(BF127:BF235)),  2)</f>
        <v>0</v>
      </c>
      <c r="I34" s="90">
        <v>0.12</v>
      </c>
      <c r="J34" s="89">
        <f>ROUND(((SUM(BF127:BF235))*I34),  2)</f>
        <v>0</v>
      </c>
      <c r="L34" s="30"/>
    </row>
    <row r="35" spans="2:12" s="1" customFormat="1" ht="14.4" hidden="1" customHeight="1">
      <c r="B35" s="30"/>
      <c r="E35" s="25" t="s">
        <v>42</v>
      </c>
      <c r="F35" s="89">
        <f>ROUND((SUM(BG127:BG235)),  2)</f>
        <v>0</v>
      </c>
      <c r="I35" s="90">
        <v>0.21</v>
      </c>
      <c r="J35" s="89">
        <f>0</f>
        <v>0</v>
      </c>
      <c r="L35" s="30"/>
    </row>
    <row r="36" spans="2:12" s="1" customFormat="1" ht="14.4" hidden="1" customHeight="1">
      <c r="B36" s="30"/>
      <c r="E36" s="25" t="s">
        <v>43</v>
      </c>
      <c r="F36" s="89">
        <f>ROUND((SUM(BH127:BH235)),  2)</f>
        <v>0</v>
      </c>
      <c r="I36" s="90">
        <v>0.12</v>
      </c>
      <c r="J36" s="89">
        <f>0</f>
        <v>0</v>
      </c>
      <c r="L36" s="30"/>
    </row>
    <row r="37" spans="2:12" s="1" customFormat="1" ht="14.4" hidden="1" customHeight="1">
      <c r="B37" s="30"/>
      <c r="E37" s="25" t="s">
        <v>44</v>
      </c>
      <c r="F37" s="89">
        <f>ROUND((SUM(BI127:BI235)),  2)</f>
        <v>0</v>
      </c>
      <c r="I37" s="90">
        <v>0</v>
      </c>
      <c r="J37" s="89">
        <f>0</f>
        <v>0</v>
      </c>
      <c r="L37" s="30"/>
    </row>
    <row r="38" spans="2:12" s="1" customFormat="1" ht="6.9" customHeight="1">
      <c r="B38" s="30"/>
      <c r="L38" s="30"/>
    </row>
    <row r="39" spans="2:12" s="1" customFormat="1" ht="25.35" customHeight="1">
      <c r="B39" s="30"/>
      <c r="C39" s="91"/>
      <c r="D39" s="92" t="s">
        <v>45</v>
      </c>
      <c r="E39" s="55"/>
      <c r="F39" s="55"/>
      <c r="G39" s="93" t="s">
        <v>46</v>
      </c>
      <c r="H39" s="94" t="s">
        <v>47</v>
      </c>
      <c r="I39" s="55"/>
      <c r="J39" s="95">
        <f>SUM(J30:J37)</f>
        <v>0</v>
      </c>
      <c r="K39" s="96"/>
      <c r="L39" s="30"/>
    </row>
    <row r="40" spans="2:12" s="1" customFormat="1" ht="14.4" customHeight="1">
      <c r="B40" s="30"/>
      <c r="L40" s="30"/>
    </row>
    <row r="41" spans="2:12" ht="14.4" customHeight="1">
      <c r="B41" s="18"/>
      <c r="L41" s="18"/>
    </row>
    <row r="42" spans="2:12" ht="14.4" customHeight="1">
      <c r="B42" s="18"/>
      <c r="L42" s="18"/>
    </row>
    <row r="43" spans="2:12" ht="14.4" customHeight="1">
      <c r="B43" s="18"/>
      <c r="L43" s="18"/>
    </row>
    <row r="44" spans="2:12" ht="14.4" customHeight="1">
      <c r="B44" s="18"/>
      <c r="L44" s="18"/>
    </row>
    <row r="45" spans="2:12" ht="14.4" customHeight="1">
      <c r="B45" s="18"/>
      <c r="L45" s="18"/>
    </row>
    <row r="46" spans="2:12" ht="14.4" customHeight="1">
      <c r="B46" s="18"/>
      <c r="L46" s="18"/>
    </row>
    <row r="47" spans="2:12" ht="14.4" customHeight="1">
      <c r="B47" s="18"/>
      <c r="L47" s="18"/>
    </row>
    <row r="48" spans="2:12" ht="14.4" customHeight="1">
      <c r="B48" s="18"/>
      <c r="L48" s="18"/>
    </row>
    <row r="49" spans="2:12" ht="14.4" customHeight="1">
      <c r="B49" s="18"/>
      <c r="L49" s="18"/>
    </row>
    <row r="50" spans="2:12" s="1" customFormat="1" ht="14.4" customHeight="1">
      <c r="B50" s="30"/>
      <c r="D50" s="39" t="s">
        <v>48</v>
      </c>
      <c r="E50" s="40"/>
      <c r="F50" s="40"/>
      <c r="G50" s="39" t="s">
        <v>49</v>
      </c>
      <c r="H50" s="40"/>
      <c r="I50" s="40"/>
      <c r="J50" s="40"/>
      <c r="K50" s="40"/>
      <c r="L50" s="30"/>
    </row>
    <row r="51" spans="2:12">
      <c r="B51" s="18"/>
      <c r="L51" s="18"/>
    </row>
    <row r="52" spans="2:12">
      <c r="B52" s="18"/>
      <c r="L52" s="18"/>
    </row>
    <row r="53" spans="2:12">
      <c r="B53" s="18"/>
      <c r="L53" s="18"/>
    </row>
    <row r="54" spans="2:12">
      <c r="B54" s="18"/>
      <c r="L54" s="18"/>
    </row>
    <row r="55" spans="2:12">
      <c r="B55" s="18"/>
      <c r="L55" s="18"/>
    </row>
    <row r="56" spans="2:12">
      <c r="B56" s="18"/>
      <c r="L56" s="18"/>
    </row>
    <row r="57" spans="2:12">
      <c r="B57" s="18"/>
      <c r="L57" s="18"/>
    </row>
    <row r="58" spans="2:12">
      <c r="B58" s="18"/>
      <c r="L58" s="18"/>
    </row>
    <row r="59" spans="2:12">
      <c r="B59" s="18"/>
      <c r="L59" s="18"/>
    </row>
    <row r="60" spans="2:12">
      <c r="B60" s="18"/>
      <c r="L60" s="18"/>
    </row>
    <row r="61" spans="2:12" s="1" customFormat="1" ht="13.2">
      <c r="B61" s="30"/>
      <c r="D61" s="41" t="s">
        <v>50</v>
      </c>
      <c r="E61" s="32"/>
      <c r="F61" s="97" t="s">
        <v>51</v>
      </c>
      <c r="G61" s="41" t="s">
        <v>50</v>
      </c>
      <c r="H61" s="32"/>
      <c r="I61" s="32"/>
      <c r="J61" s="98" t="s">
        <v>51</v>
      </c>
      <c r="K61" s="32"/>
      <c r="L61" s="30"/>
    </row>
    <row r="62" spans="2:12">
      <c r="B62" s="18"/>
      <c r="L62" s="18"/>
    </row>
    <row r="63" spans="2:12">
      <c r="B63" s="18"/>
      <c r="L63" s="18"/>
    </row>
    <row r="64" spans="2:12">
      <c r="B64" s="18"/>
      <c r="L64" s="18"/>
    </row>
    <row r="65" spans="2:12" s="1" customFormat="1" ht="13.2">
      <c r="B65" s="30"/>
      <c r="D65" s="39" t="s">
        <v>52</v>
      </c>
      <c r="E65" s="40"/>
      <c r="F65" s="40"/>
      <c r="G65" s="39" t="s">
        <v>53</v>
      </c>
      <c r="H65" s="40"/>
      <c r="I65" s="40"/>
      <c r="J65" s="40"/>
      <c r="K65" s="40"/>
      <c r="L65" s="30"/>
    </row>
    <row r="66" spans="2:12">
      <c r="B66" s="18"/>
      <c r="L66" s="18"/>
    </row>
    <row r="67" spans="2:12">
      <c r="B67" s="18"/>
      <c r="L67" s="18"/>
    </row>
    <row r="68" spans="2:12">
      <c r="B68" s="18"/>
      <c r="L68" s="18"/>
    </row>
    <row r="69" spans="2:12">
      <c r="B69" s="18"/>
      <c r="L69" s="18"/>
    </row>
    <row r="70" spans="2:12">
      <c r="B70" s="18"/>
      <c r="L70" s="18"/>
    </row>
    <row r="71" spans="2:12">
      <c r="B71" s="18"/>
      <c r="L71" s="18"/>
    </row>
    <row r="72" spans="2:12">
      <c r="B72" s="18"/>
      <c r="L72" s="18"/>
    </row>
    <row r="73" spans="2:12">
      <c r="B73" s="18"/>
      <c r="L73" s="18"/>
    </row>
    <row r="74" spans="2:12">
      <c r="B74" s="18"/>
      <c r="L74" s="18"/>
    </row>
    <row r="75" spans="2:12">
      <c r="B75" s="18"/>
      <c r="L75" s="18"/>
    </row>
    <row r="76" spans="2:12" s="1" customFormat="1" ht="13.2">
      <c r="B76" s="30"/>
      <c r="D76" s="41" t="s">
        <v>50</v>
      </c>
      <c r="E76" s="32"/>
      <c r="F76" s="97" t="s">
        <v>51</v>
      </c>
      <c r="G76" s="41" t="s">
        <v>50</v>
      </c>
      <c r="H76" s="32"/>
      <c r="I76" s="32"/>
      <c r="J76" s="98" t="s">
        <v>51</v>
      </c>
      <c r="K76" s="32"/>
      <c r="L76" s="30"/>
    </row>
    <row r="77" spans="2:12" s="1" customFormat="1" ht="14.4" customHeight="1">
      <c r="B77" s="42"/>
      <c r="C77" s="43"/>
      <c r="D77" s="43"/>
      <c r="E77" s="43"/>
      <c r="F77" s="43"/>
      <c r="G77" s="43"/>
      <c r="H77" s="43"/>
      <c r="I77" s="43"/>
      <c r="J77" s="43"/>
      <c r="K77" s="43"/>
      <c r="L77" s="30"/>
    </row>
    <row r="81" spans="2:47" s="1" customFormat="1" ht="6.9" customHeight="1">
      <c r="B81" s="44"/>
      <c r="C81" s="45"/>
      <c r="D81" s="45"/>
      <c r="E81" s="45"/>
      <c r="F81" s="45"/>
      <c r="G81" s="45"/>
      <c r="H81" s="45"/>
      <c r="I81" s="45"/>
      <c r="J81" s="45"/>
      <c r="K81" s="45"/>
      <c r="L81" s="30"/>
    </row>
    <row r="82" spans="2:47" s="1" customFormat="1" ht="24.9" customHeight="1">
      <c r="B82" s="30"/>
      <c r="C82" s="19" t="s">
        <v>101</v>
      </c>
      <c r="L82" s="30"/>
    </row>
    <row r="83" spans="2:47" s="1" customFormat="1" ht="6.9" customHeight="1">
      <c r="B83" s="30"/>
      <c r="L83" s="30"/>
    </row>
    <row r="84" spans="2:47" s="1" customFormat="1" ht="12" customHeight="1">
      <c r="B84" s="30"/>
      <c r="C84" s="25" t="s">
        <v>16</v>
      </c>
      <c r="L84" s="30"/>
    </row>
    <row r="85" spans="2:47" s="1" customFormat="1" ht="16.5" customHeight="1">
      <c r="B85" s="30"/>
      <c r="E85" s="219" t="str">
        <f>E7</f>
        <v>STAVEBNÍ ÚPRAVY SCHODIŠTĚ U UL. OKRAJOVÁ - opakování 5/25/VZOŘ</v>
      </c>
      <c r="F85" s="220"/>
      <c r="G85" s="220"/>
      <c r="H85" s="220"/>
      <c r="L85" s="30"/>
    </row>
    <row r="86" spans="2:47" s="1" customFormat="1" ht="12" customHeight="1">
      <c r="B86" s="30"/>
      <c r="C86" s="25" t="s">
        <v>99</v>
      </c>
      <c r="L86" s="30"/>
    </row>
    <row r="87" spans="2:47" s="1" customFormat="1" ht="16.5" customHeight="1">
      <c r="B87" s="30"/>
      <c r="E87" s="209" t="str">
        <f>E9</f>
        <v xml:space="preserve">D.1 - SO 100 Zpevněné plochy </v>
      </c>
      <c r="F87" s="218"/>
      <c r="G87" s="218"/>
      <c r="H87" s="218"/>
      <c r="L87" s="30"/>
    </row>
    <row r="88" spans="2:47" s="1" customFormat="1" ht="6.9" customHeight="1">
      <c r="B88" s="30"/>
      <c r="L88" s="30"/>
    </row>
    <row r="89" spans="2:47" s="1" customFormat="1" ht="12" customHeight="1">
      <c r="B89" s="30"/>
      <c r="C89" s="25" t="s">
        <v>19</v>
      </c>
      <c r="F89" s="23" t="str">
        <f>F12</f>
        <v xml:space="preserve"> </v>
      </c>
      <c r="I89" s="25" t="s">
        <v>21</v>
      </c>
      <c r="J89" s="50" t="str">
        <f>IF(J12="","",J12)</f>
        <v>8. 10. 2024</v>
      </c>
      <c r="L89" s="30"/>
    </row>
    <row r="90" spans="2:47" s="1" customFormat="1" ht="6.9" customHeight="1">
      <c r="B90" s="30"/>
      <c r="L90" s="30"/>
    </row>
    <row r="91" spans="2:47" s="1" customFormat="1" ht="15.15" customHeight="1">
      <c r="B91" s="30"/>
      <c r="C91" s="25" t="s">
        <v>23</v>
      </c>
      <c r="F91" s="23" t="str">
        <f>E15</f>
        <v>Obec Těrlicko</v>
      </c>
      <c r="I91" s="25" t="s">
        <v>29</v>
      </c>
      <c r="J91" s="28" t="str">
        <f>E21</f>
        <v>INPROS FM s.r.o.</v>
      </c>
      <c r="L91" s="30"/>
    </row>
    <row r="92" spans="2:47" s="1" customFormat="1" ht="15.15" customHeight="1">
      <c r="B92" s="30"/>
      <c r="C92" s="25" t="s">
        <v>27</v>
      </c>
      <c r="F92" s="23" t="str">
        <f>IF(E18="","",E18)</f>
        <v>Vyplň údaj</v>
      </c>
      <c r="I92" s="25" t="s">
        <v>32</v>
      </c>
      <c r="J92" s="28" t="str">
        <f>E24</f>
        <v xml:space="preserve"> </v>
      </c>
      <c r="L92" s="30"/>
    </row>
    <row r="93" spans="2:47" s="1" customFormat="1" ht="10.35" customHeight="1">
      <c r="B93" s="30"/>
      <c r="L93" s="30"/>
    </row>
    <row r="94" spans="2:47" s="1" customFormat="1" ht="29.25" customHeight="1">
      <c r="B94" s="30"/>
      <c r="C94" s="99" t="s">
        <v>102</v>
      </c>
      <c r="D94" s="91"/>
      <c r="E94" s="91"/>
      <c r="F94" s="91"/>
      <c r="G94" s="91"/>
      <c r="H94" s="91"/>
      <c r="I94" s="91"/>
      <c r="J94" s="100" t="s">
        <v>103</v>
      </c>
      <c r="K94" s="91"/>
      <c r="L94" s="30"/>
    </row>
    <row r="95" spans="2:47" s="1" customFormat="1" ht="10.35" customHeight="1">
      <c r="B95" s="30"/>
      <c r="L95" s="30"/>
    </row>
    <row r="96" spans="2:47" s="1" customFormat="1" ht="22.8" customHeight="1">
      <c r="B96" s="30"/>
      <c r="C96" s="101" t="s">
        <v>104</v>
      </c>
      <c r="J96" s="64">
        <f>J127</f>
        <v>0</v>
      </c>
      <c r="L96" s="30"/>
      <c r="AU96" s="15" t="s">
        <v>105</v>
      </c>
    </row>
    <row r="97" spans="2:12" s="8" customFormat="1" ht="24.9" customHeight="1">
      <c r="B97" s="102"/>
      <c r="D97" s="103" t="s">
        <v>106</v>
      </c>
      <c r="E97" s="104"/>
      <c r="F97" s="104"/>
      <c r="G97" s="104"/>
      <c r="H97" s="104"/>
      <c r="I97" s="104"/>
      <c r="J97" s="105">
        <f>J128</f>
        <v>0</v>
      </c>
      <c r="L97" s="102"/>
    </row>
    <row r="98" spans="2:12" s="9" customFormat="1" ht="19.95" customHeight="1">
      <c r="B98" s="106"/>
      <c r="D98" s="107" t="s">
        <v>107</v>
      </c>
      <c r="E98" s="108"/>
      <c r="F98" s="108"/>
      <c r="G98" s="108"/>
      <c r="H98" s="108"/>
      <c r="I98" s="108"/>
      <c r="J98" s="109">
        <f>J129</f>
        <v>0</v>
      </c>
      <c r="L98" s="106"/>
    </row>
    <row r="99" spans="2:12" s="9" customFormat="1" ht="14.85" customHeight="1">
      <c r="B99" s="106"/>
      <c r="D99" s="107" t="s">
        <v>108</v>
      </c>
      <c r="E99" s="108"/>
      <c r="F99" s="108"/>
      <c r="G99" s="108"/>
      <c r="H99" s="108"/>
      <c r="I99" s="108"/>
      <c r="J99" s="109">
        <f>J146</f>
        <v>0</v>
      </c>
      <c r="L99" s="106"/>
    </row>
    <row r="100" spans="2:12" s="9" customFormat="1" ht="19.95" customHeight="1">
      <c r="B100" s="106"/>
      <c r="D100" s="107" t="s">
        <v>109</v>
      </c>
      <c r="E100" s="108"/>
      <c r="F100" s="108"/>
      <c r="G100" s="108"/>
      <c r="H100" s="108"/>
      <c r="I100" s="108"/>
      <c r="J100" s="109">
        <f>J166</f>
        <v>0</v>
      </c>
      <c r="L100" s="106"/>
    </row>
    <row r="101" spans="2:12" s="9" customFormat="1" ht="19.95" customHeight="1">
      <c r="B101" s="106"/>
      <c r="D101" s="107" t="s">
        <v>110</v>
      </c>
      <c r="E101" s="108"/>
      <c r="F101" s="108"/>
      <c r="G101" s="108"/>
      <c r="H101" s="108"/>
      <c r="I101" s="108"/>
      <c r="J101" s="109">
        <f>J175</f>
        <v>0</v>
      </c>
      <c r="L101" s="106"/>
    </row>
    <row r="102" spans="2:12" s="9" customFormat="1" ht="19.95" customHeight="1">
      <c r="B102" s="106"/>
      <c r="D102" s="107" t="s">
        <v>111</v>
      </c>
      <c r="E102" s="108"/>
      <c r="F102" s="108"/>
      <c r="G102" s="108"/>
      <c r="H102" s="108"/>
      <c r="I102" s="108"/>
      <c r="J102" s="109">
        <f>J194</f>
        <v>0</v>
      </c>
      <c r="L102" s="106"/>
    </row>
    <row r="103" spans="2:12" s="9" customFormat="1" ht="19.95" customHeight="1">
      <c r="B103" s="106"/>
      <c r="D103" s="107" t="s">
        <v>112</v>
      </c>
      <c r="E103" s="108"/>
      <c r="F103" s="108"/>
      <c r="G103" s="108"/>
      <c r="H103" s="108"/>
      <c r="I103" s="108"/>
      <c r="J103" s="109">
        <f>J217</f>
        <v>0</v>
      </c>
      <c r="L103" s="106"/>
    </row>
    <row r="104" spans="2:12" s="9" customFormat="1" ht="19.95" customHeight="1">
      <c r="B104" s="106"/>
      <c r="D104" s="107" t="s">
        <v>113</v>
      </c>
      <c r="E104" s="108"/>
      <c r="F104" s="108"/>
      <c r="G104" s="108"/>
      <c r="H104" s="108"/>
      <c r="I104" s="108"/>
      <c r="J104" s="109">
        <f>J224</f>
        <v>0</v>
      </c>
      <c r="L104" s="106"/>
    </row>
    <row r="105" spans="2:12" s="8" customFormat="1" ht="24.9" customHeight="1">
      <c r="B105" s="102"/>
      <c r="D105" s="103" t="s">
        <v>114</v>
      </c>
      <c r="E105" s="104"/>
      <c r="F105" s="104"/>
      <c r="G105" s="104"/>
      <c r="H105" s="104"/>
      <c r="I105" s="104"/>
      <c r="J105" s="105">
        <f>J226</f>
        <v>0</v>
      </c>
      <c r="L105" s="102"/>
    </row>
    <row r="106" spans="2:12" s="9" customFormat="1" ht="19.95" customHeight="1">
      <c r="B106" s="106"/>
      <c r="D106" s="107" t="s">
        <v>115</v>
      </c>
      <c r="E106" s="108"/>
      <c r="F106" s="108"/>
      <c r="G106" s="108"/>
      <c r="H106" s="108"/>
      <c r="I106" s="108"/>
      <c r="J106" s="109">
        <f>J227</f>
        <v>0</v>
      </c>
      <c r="L106" s="106"/>
    </row>
    <row r="107" spans="2:12" s="9" customFormat="1" ht="19.95" customHeight="1">
      <c r="B107" s="106"/>
      <c r="D107" s="107" t="s">
        <v>116</v>
      </c>
      <c r="E107" s="108"/>
      <c r="F107" s="108"/>
      <c r="G107" s="108"/>
      <c r="H107" s="108"/>
      <c r="I107" s="108"/>
      <c r="J107" s="109">
        <f>J230</f>
        <v>0</v>
      </c>
      <c r="L107" s="106"/>
    </row>
    <row r="108" spans="2:12" s="1" customFormat="1" ht="21.75" customHeight="1">
      <c r="B108" s="30"/>
      <c r="L108" s="30"/>
    </row>
    <row r="109" spans="2:12" s="1" customFormat="1" ht="6.9" customHeight="1">
      <c r="B109" s="42"/>
      <c r="C109" s="43"/>
      <c r="D109" s="43"/>
      <c r="E109" s="43"/>
      <c r="F109" s="43"/>
      <c r="G109" s="43"/>
      <c r="H109" s="43"/>
      <c r="I109" s="43"/>
      <c r="J109" s="43"/>
      <c r="K109" s="43"/>
      <c r="L109" s="30"/>
    </row>
    <row r="113" spans="2:63" s="1" customFormat="1" ht="6.9" customHeight="1">
      <c r="B113" s="44"/>
      <c r="C113" s="45"/>
      <c r="D113" s="45"/>
      <c r="E113" s="45"/>
      <c r="F113" s="45"/>
      <c r="G113" s="45"/>
      <c r="H113" s="45"/>
      <c r="I113" s="45"/>
      <c r="J113" s="45"/>
      <c r="K113" s="45"/>
      <c r="L113" s="30"/>
    </row>
    <row r="114" spans="2:63" s="1" customFormat="1" ht="24.9" customHeight="1">
      <c r="B114" s="30"/>
      <c r="C114" s="19" t="s">
        <v>117</v>
      </c>
      <c r="L114" s="30"/>
    </row>
    <row r="115" spans="2:63" s="1" customFormat="1" ht="6.9" customHeight="1">
      <c r="B115" s="30"/>
      <c r="L115" s="30"/>
    </row>
    <row r="116" spans="2:63" s="1" customFormat="1" ht="12" customHeight="1">
      <c r="B116" s="30"/>
      <c r="C116" s="25" t="s">
        <v>16</v>
      </c>
      <c r="L116" s="30"/>
    </row>
    <row r="117" spans="2:63" s="1" customFormat="1" ht="16.5" customHeight="1">
      <c r="B117" s="30"/>
      <c r="E117" s="219" t="str">
        <f>E7</f>
        <v>STAVEBNÍ ÚPRAVY SCHODIŠTĚ U UL. OKRAJOVÁ - opakování 5/25/VZOŘ</v>
      </c>
      <c r="F117" s="220"/>
      <c r="G117" s="220"/>
      <c r="H117" s="220"/>
      <c r="L117" s="30"/>
    </row>
    <row r="118" spans="2:63" s="1" customFormat="1" ht="12" customHeight="1">
      <c r="B118" s="30"/>
      <c r="C118" s="25" t="s">
        <v>99</v>
      </c>
      <c r="L118" s="30"/>
    </row>
    <row r="119" spans="2:63" s="1" customFormat="1" ht="16.5" customHeight="1">
      <c r="B119" s="30"/>
      <c r="E119" s="209" t="str">
        <f>E9</f>
        <v xml:space="preserve">D.1 - SO 100 Zpevněné plochy </v>
      </c>
      <c r="F119" s="218"/>
      <c r="G119" s="218"/>
      <c r="H119" s="218"/>
      <c r="L119" s="30"/>
    </row>
    <row r="120" spans="2:63" s="1" customFormat="1" ht="6.9" customHeight="1">
      <c r="B120" s="30"/>
      <c r="L120" s="30"/>
    </row>
    <row r="121" spans="2:63" s="1" customFormat="1" ht="12" customHeight="1">
      <c r="B121" s="30"/>
      <c r="C121" s="25" t="s">
        <v>19</v>
      </c>
      <c r="F121" s="23" t="str">
        <f>F12</f>
        <v xml:space="preserve"> </v>
      </c>
      <c r="I121" s="25" t="s">
        <v>21</v>
      </c>
      <c r="J121" s="50" t="str">
        <f>IF(J12="","",J12)</f>
        <v>8. 10. 2024</v>
      </c>
      <c r="L121" s="30"/>
    </row>
    <row r="122" spans="2:63" s="1" customFormat="1" ht="6.9" customHeight="1">
      <c r="B122" s="30"/>
      <c r="L122" s="30"/>
    </row>
    <row r="123" spans="2:63" s="1" customFormat="1" ht="15.15" customHeight="1">
      <c r="B123" s="30"/>
      <c r="C123" s="25" t="s">
        <v>23</v>
      </c>
      <c r="F123" s="23" t="str">
        <f>E15</f>
        <v>Obec Těrlicko</v>
      </c>
      <c r="I123" s="25" t="s">
        <v>29</v>
      </c>
      <c r="J123" s="28" t="str">
        <f>E21</f>
        <v>INPROS FM s.r.o.</v>
      </c>
      <c r="L123" s="30"/>
    </row>
    <row r="124" spans="2:63" s="1" customFormat="1" ht="15.15" customHeight="1">
      <c r="B124" s="30"/>
      <c r="C124" s="25" t="s">
        <v>27</v>
      </c>
      <c r="F124" s="23" t="str">
        <f>IF(E18="","",E18)</f>
        <v>Vyplň údaj</v>
      </c>
      <c r="I124" s="25" t="s">
        <v>32</v>
      </c>
      <c r="J124" s="28" t="str">
        <f>E24</f>
        <v xml:space="preserve"> </v>
      </c>
      <c r="L124" s="30"/>
    </row>
    <row r="125" spans="2:63" s="1" customFormat="1" ht="10.35" customHeight="1">
      <c r="B125" s="30"/>
      <c r="L125" s="30"/>
    </row>
    <row r="126" spans="2:63" s="10" customFormat="1" ht="29.25" customHeight="1">
      <c r="B126" s="110"/>
      <c r="C126" s="111" t="s">
        <v>118</v>
      </c>
      <c r="D126" s="112" t="s">
        <v>60</v>
      </c>
      <c r="E126" s="112" t="s">
        <v>56</v>
      </c>
      <c r="F126" s="112" t="s">
        <v>57</v>
      </c>
      <c r="G126" s="112" t="s">
        <v>119</v>
      </c>
      <c r="H126" s="112" t="s">
        <v>120</v>
      </c>
      <c r="I126" s="112" t="s">
        <v>121</v>
      </c>
      <c r="J126" s="112" t="s">
        <v>103</v>
      </c>
      <c r="K126" s="113" t="s">
        <v>122</v>
      </c>
      <c r="L126" s="110"/>
      <c r="M126" s="57" t="s">
        <v>1</v>
      </c>
      <c r="N126" s="58" t="s">
        <v>39</v>
      </c>
      <c r="O126" s="58" t="s">
        <v>123</v>
      </c>
      <c r="P126" s="58" t="s">
        <v>124</v>
      </c>
      <c r="Q126" s="58" t="s">
        <v>125</v>
      </c>
      <c r="R126" s="58" t="s">
        <v>126</v>
      </c>
      <c r="S126" s="58" t="s">
        <v>127</v>
      </c>
      <c r="T126" s="59" t="s">
        <v>128</v>
      </c>
    </row>
    <row r="127" spans="2:63" s="1" customFormat="1" ht="22.8" customHeight="1">
      <c r="B127" s="30"/>
      <c r="C127" s="62" t="s">
        <v>129</v>
      </c>
      <c r="J127" s="114">
        <f>BK127</f>
        <v>0</v>
      </c>
      <c r="L127" s="30"/>
      <c r="M127" s="60"/>
      <c r="N127" s="51"/>
      <c r="O127" s="51"/>
      <c r="P127" s="115">
        <f>P128+P226</f>
        <v>0</v>
      </c>
      <c r="Q127" s="51"/>
      <c r="R127" s="115">
        <f>R128+R226</f>
        <v>148.89736600000001</v>
      </c>
      <c r="S127" s="51"/>
      <c r="T127" s="116">
        <f>T128+T226</f>
        <v>129.55175</v>
      </c>
      <c r="AT127" s="15" t="s">
        <v>74</v>
      </c>
      <c r="AU127" s="15" t="s">
        <v>105</v>
      </c>
      <c r="BK127" s="117">
        <f>BK128+BK226</f>
        <v>0</v>
      </c>
    </row>
    <row r="128" spans="2:63" s="11" customFormat="1" ht="25.95" customHeight="1">
      <c r="B128" s="118"/>
      <c r="D128" s="119" t="s">
        <v>74</v>
      </c>
      <c r="E128" s="120" t="s">
        <v>130</v>
      </c>
      <c r="F128" s="120" t="s">
        <v>131</v>
      </c>
      <c r="I128" s="121"/>
      <c r="J128" s="122">
        <f>BK128</f>
        <v>0</v>
      </c>
      <c r="L128" s="118"/>
      <c r="M128" s="123"/>
      <c r="P128" s="124">
        <f>P129+P166+P175+P194+P217+P224</f>
        <v>0</v>
      </c>
      <c r="R128" s="124">
        <f>R129+R166+R175+R194+R217+R224</f>
        <v>148.884006</v>
      </c>
      <c r="T128" s="125">
        <f>T129+T166+T175+T194+T217+T224</f>
        <v>129.25174999999999</v>
      </c>
      <c r="AR128" s="119" t="s">
        <v>83</v>
      </c>
      <c r="AT128" s="126" t="s">
        <v>74</v>
      </c>
      <c r="AU128" s="126" t="s">
        <v>75</v>
      </c>
      <c r="AY128" s="119" t="s">
        <v>132</v>
      </c>
      <c r="BK128" s="127">
        <f>BK129+BK166+BK175+BK194+BK217+BK224</f>
        <v>0</v>
      </c>
    </row>
    <row r="129" spans="2:65" s="11" customFormat="1" ht="22.8" customHeight="1">
      <c r="B129" s="118"/>
      <c r="D129" s="119" t="s">
        <v>74</v>
      </c>
      <c r="E129" s="128" t="s">
        <v>83</v>
      </c>
      <c r="F129" s="128" t="s">
        <v>133</v>
      </c>
      <c r="I129" s="121"/>
      <c r="J129" s="129">
        <f>BK129</f>
        <v>0</v>
      </c>
      <c r="L129" s="118"/>
      <c r="M129" s="123"/>
      <c r="P129" s="124">
        <f>P130+SUM(P131:P146)</f>
        <v>0</v>
      </c>
      <c r="R129" s="124">
        <f>R130+SUM(R131:R146)</f>
        <v>41.155121999999999</v>
      </c>
      <c r="T129" s="125">
        <f>T130+SUM(T131:T146)</f>
        <v>125.17174999999999</v>
      </c>
      <c r="AR129" s="119" t="s">
        <v>83</v>
      </c>
      <c r="AT129" s="126" t="s">
        <v>74</v>
      </c>
      <c r="AU129" s="126" t="s">
        <v>83</v>
      </c>
      <c r="AY129" s="119" t="s">
        <v>132</v>
      </c>
      <c r="BK129" s="127">
        <f>BK130+SUM(BK131:BK146)</f>
        <v>0</v>
      </c>
    </row>
    <row r="130" spans="2:65" s="1" customFormat="1" ht="21.75" customHeight="1">
      <c r="B130" s="130"/>
      <c r="C130" s="131" t="s">
        <v>83</v>
      </c>
      <c r="D130" s="131" t="s">
        <v>134</v>
      </c>
      <c r="E130" s="132" t="s">
        <v>135</v>
      </c>
      <c r="F130" s="133" t="s">
        <v>136</v>
      </c>
      <c r="G130" s="134" t="s">
        <v>137</v>
      </c>
      <c r="H130" s="135">
        <v>61.75</v>
      </c>
      <c r="I130" s="136"/>
      <c r="J130" s="137">
        <f t="shared" ref="J130:J138" si="0">ROUND(I130*H130,2)</f>
        <v>0</v>
      </c>
      <c r="K130" s="133" t="s">
        <v>138</v>
      </c>
      <c r="L130" s="30"/>
      <c r="M130" s="138" t="s">
        <v>1</v>
      </c>
      <c r="N130" s="139" t="s">
        <v>40</v>
      </c>
      <c r="P130" s="140">
        <f t="shared" ref="P130:P138" si="1">O130*H130</f>
        <v>0</v>
      </c>
      <c r="Q130" s="140">
        <v>0</v>
      </c>
      <c r="R130" s="140">
        <f t="shared" ref="R130:R138" si="2">Q130*H130</f>
        <v>0</v>
      </c>
      <c r="S130" s="140">
        <v>0.255</v>
      </c>
      <c r="T130" s="141">
        <f t="shared" ref="T130:T138" si="3">S130*H130</f>
        <v>15.74625</v>
      </c>
      <c r="AR130" s="142" t="s">
        <v>139</v>
      </c>
      <c r="AT130" s="142" t="s">
        <v>134</v>
      </c>
      <c r="AU130" s="142" t="s">
        <v>85</v>
      </c>
      <c r="AY130" s="15" t="s">
        <v>132</v>
      </c>
      <c r="BE130" s="143">
        <f t="shared" ref="BE130:BE138" si="4">IF(N130="základní",J130,0)</f>
        <v>0</v>
      </c>
      <c r="BF130" s="143">
        <f t="shared" ref="BF130:BF138" si="5">IF(N130="snížená",J130,0)</f>
        <v>0</v>
      </c>
      <c r="BG130" s="143">
        <f t="shared" ref="BG130:BG138" si="6">IF(N130="zákl. přenesená",J130,0)</f>
        <v>0</v>
      </c>
      <c r="BH130" s="143">
        <f t="shared" ref="BH130:BH138" si="7">IF(N130="sníž. přenesená",J130,0)</f>
        <v>0</v>
      </c>
      <c r="BI130" s="143">
        <f t="shared" ref="BI130:BI138" si="8">IF(N130="nulová",J130,0)</f>
        <v>0</v>
      </c>
      <c r="BJ130" s="15" t="s">
        <v>83</v>
      </c>
      <c r="BK130" s="143">
        <f t="shared" ref="BK130:BK138" si="9">ROUND(I130*H130,2)</f>
        <v>0</v>
      </c>
      <c r="BL130" s="15" t="s">
        <v>139</v>
      </c>
      <c r="BM130" s="142" t="s">
        <v>140</v>
      </c>
    </row>
    <row r="131" spans="2:65" s="1" customFormat="1" ht="16.5" customHeight="1">
      <c r="B131" s="130"/>
      <c r="C131" s="131" t="s">
        <v>85</v>
      </c>
      <c r="D131" s="131" t="s">
        <v>134</v>
      </c>
      <c r="E131" s="132" t="s">
        <v>141</v>
      </c>
      <c r="F131" s="133" t="s">
        <v>142</v>
      </c>
      <c r="G131" s="134" t="s">
        <v>137</v>
      </c>
      <c r="H131" s="135">
        <v>13</v>
      </c>
      <c r="I131" s="136"/>
      <c r="J131" s="137">
        <f t="shared" si="0"/>
        <v>0</v>
      </c>
      <c r="K131" s="133" t="s">
        <v>138</v>
      </c>
      <c r="L131" s="30"/>
      <c r="M131" s="138" t="s">
        <v>1</v>
      </c>
      <c r="N131" s="139" t="s">
        <v>40</v>
      </c>
      <c r="P131" s="140">
        <f t="shared" si="1"/>
        <v>0</v>
      </c>
      <c r="Q131" s="140">
        <v>0</v>
      </c>
      <c r="R131" s="140">
        <f t="shared" si="2"/>
        <v>0</v>
      </c>
      <c r="S131" s="140">
        <v>0.26</v>
      </c>
      <c r="T131" s="141">
        <f t="shared" si="3"/>
        <v>3.38</v>
      </c>
      <c r="AR131" s="142" t="s">
        <v>139</v>
      </c>
      <c r="AT131" s="142" t="s">
        <v>134</v>
      </c>
      <c r="AU131" s="142" t="s">
        <v>85</v>
      </c>
      <c r="AY131" s="15" t="s">
        <v>132</v>
      </c>
      <c r="BE131" s="143">
        <f t="shared" si="4"/>
        <v>0</v>
      </c>
      <c r="BF131" s="143">
        <f t="shared" si="5"/>
        <v>0</v>
      </c>
      <c r="BG131" s="143">
        <f t="shared" si="6"/>
        <v>0</v>
      </c>
      <c r="BH131" s="143">
        <f t="shared" si="7"/>
        <v>0</v>
      </c>
      <c r="BI131" s="143">
        <f t="shared" si="8"/>
        <v>0</v>
      </c>
      <c r="BJ131" s="15" t="s">
        <v>83</v>
      </c>
      <c r="BK131" s="143">
        <f t="shared" si="9"/>
        <v>0</v>
      </c>
      <c r="BL131" s="15" t="s">
        <v>139</v>
      </c>
      <c r="BM131" s="142" t="s">
        <v>143</v>
      </c>
    </row>
    <row r="132" spans="2:65" s="1" customFormat="1" ht="16.5" customHeight="1">
      <c r="B132" s="130"/>
      <c r="C132" s="131" t="s">
        <v>144</v>
      </c>
      <c r="D132" s="131" t="s">
        <v>134</v>
      </c>
      <c r="E132" s="132" t="s">
        <v>145</v>
      </c>
      <c r="F132" s="133" t="s">
        <v>146</v>
      </c>
      <c r="G132" s="134" t="s">
        <v>137</v>
      </c>
      <c r="H132" s="135">
        <v>113</v>
      </c>
      <c r="I132" s="136"/>
      <c r="J132" s="137">
        <f t="shared" si="0"/>
        <v>0</v>
      </c>
      <c r="K132" s="133" t="s">
        <v>138</v>
      </c>
      <c r="L132" s="30"/>
      <c r="M132" s="138" t="s">
        <v>1</v>
      </c>
      <c r="N132" s="139" t="s">
        <v>40</v>
      </c>
      <c r="P132" s="140">
        <f t="shared" si="1"/>
        <v>0</v>
      </c>
      <c r="Q132" s="140">
        <v>0</v>
      </c>
      <c r="R132" s="140">
        <f t="shared" si="2"/>
        <v>0</v>
      </c>
      <c r="S132" s="140">
        <v>0.316</v>
      </c>
      <c r="T132" s="141">
        <f t="shared" si="3"/>
        <v>35.707999999999998</v>
      </c>
      <c r="AR132" s="142" t="s">
        <v>139</v>
      </c>
      <c r="AT132" s="142" t="s">
        <v>134</v>
      </c>
      <c r="AU132" s="142" t="s">
        <v>85</v>
      </c>
      <c r="AY132" s="15" t="s">
        <v>132</v>
      </c>
      <c r="BE132" s="143">
        <f t="shared" si="4"/>
        <v>0</v>
      </c>
      <c r="BF132" s="143">
        <f t="shared" si="5"/>
        <v>0</v>
      </c>
      <c r="BG132" s="143">
        <f t="shared" si="6"/>
        <v>0</v>
      </c>
      <c r="BH132" s="143">
        <f t="shared" si="7"/>
        <v>0</v>
      </c>
      <c r="BI132" s="143">
        <f t="shared" si="8"/>
        <v>0</v>
      </c>
      <c r="BJ132" s="15" t="s">
        <v>83</v>
      </c>
      <c r="BK132" s="143">
        <f t="shared" si="9"/>
        <v>0</v>
      </c>
      <c r="BL132" s="15" t="s">
        <v>139</v>
      </c>
      <c r="BM132" s="142" t="s">
        <v>147</v>
      </c>
    </row>
    <row r="133" spans="2:65" s="1" customFormat="1" ht="16.5" customHeight="1">
      <c r="B133" s="130"/>
      <c r="C133" s="131" t="s">
        <v>139</v>
      </c>
      <c r="D133" s="131" t="s">
        <v>134</v>
      </c>
      <c r="E133" s="132" t="s">
        <v>148</v>
      </c>
      <c r="F133" s="133" t="s">
        <v>149</v>
      </c>
      <c r="G133" s="134" t="s">
        <v>137</v>
      </c>
      <c r="H133" s="135">
        <v>13</v>
      </c>
      <c r="I133" s="136"/>
      <c r="J133" s="137">
        <f t="shared" si="0"/>
        <v>0</v>
      </c>
      <c r="K133" s="133" t="s">
        <v>138</v>
      </c>
      <c r="L133" s="30"/>
      <c r="M133" s="138" t="s">
        <v>1</v>
      </c>
      <c r="N133" s="139" t="s">
        <v>40</v>
      </c>
      <c r="P133" s="140">
        <f t="shared" si="1"/>
        <v>0</v>
      </c>
      <c r="Q133" s="140">
        <v>0</v>
      </c>
      <c r="R133" s="140">
        <f t="shared" si="2"/>
        <v>0</v>
      </c>
      <c r="S133" s="140">
        <v>0.44</v>
      </c>
      <c r="T133" s="141">
        <f t="shared" si="3"/>
        <v>5.72</v>
      </c>
      <c r="AR133" s="142" t="s">
        <v>139</v>
      </c>
      <c r="AT133" s="142" t="s">
        <v>134</v>
      </c>
      <c r="AU133" s="142" t="s">
        <v>85</v>
      </c>
      <c r="AY133" s="15" t="s">
        <v>132</v>
      </c>
      <c r="BE133" s="143">
        <f t="shared" si="4"/>
        <v>0</v>
      </c>
      <c r="BF133" s="143">
        <f t="shared" si="5"/>
        <v>0</v>
      </c>
      <c r="BG133" s="143">
        <f t="shared" si="6"/>
        <v>0</v>
      </c>
      <c r="BH133" s="143">
        <f t="shared" si="7"/>
        <v>0</v>
      </c>
      <c r="BI133" s="143">
        <f t="shared" si="8"/>
        <v>0</v>
      </c>
      <c r="BJ133" s="15" t="s">
        <v>83</v>
      </c>
      <c r="BK133" s="143">
        <f t="shared" si="9"/>
        <v>0</v>
      </c>
      <c r="BL133" s="15" t="s">
        <v>139</v>
      </c>
      <c r="BM133" s="142" t="s">
        <v>150</v>
      </c>
    </row>
    <row r="134" spans="2:65" s="1" customFormat="1" ht="16.5" customHeight="1">
      <c r="B134" s="130"/>
      <c r="C134" s="131" t="s">
        <v>151</v>
      </c>
      <c r="D134" s="131" t="s">
        <v>134</v>
      </c>
      <c r="E134" s="132" t="s">
        <v>152</v>
      </c>
      <c r="F134" s="133" t="s">
        <v>153</v>
      </c>
      <c r="G134" s="134" t="s">
        <v>137</v>
      </c>
      <c r="H134" s="135">
        <v>61.75</v>
      </c>
      <c r="I134" s="136"/>
      <c r="J134" s="137">
        <f t="shared" si="0"/>
        <v>0</v>
      </c>
      <c r="K134" s="133" t="s">
        <v>138</v>
      </c>
      <c r="L134" s="30"/>
      <c r="M134" s="138" t="s">
        <v>1</v>
      </c>
      <c r="N134" s="139" t="s">
        <v>40</v>
      </c>
      <c r="P134" s="140">
        <f t="shared" si="1"/>
        <v>0</v>
      </c>
      <c r="Q134" s="140">
        <v>0</v>
      </c>
      <c r="R134" s="140">
        <f t="shared" si="2"/>
        <v>0</v>
      </c>
      <c r="S134" s="140">
        <v>0.57999999999999996</v>
      </c>
      <c r="T134" s="141">
        <f t="shared" si="3"/>
        <v>35.814999999999998</v>
      </c>
      <c r="AR134" s="142" t="s">
        <v>139</v>
      </c>
      <c r="AT134" s="142" t="s">
        <v>134</v>
      </c>
      <c r="AU134" s="142" t="s">
        <v>85</v>
      </c>
      <c r="AY134" s="15" t="s">
        <v>132</v>
      </c>
      <c r="BE134" s="143">
        <f t="shared" si="4"/>
        <v>0</v>
      </c>
      <c r="BF134" s="143">
        <f t="shared" si="5"/>
        <v>0</v>
      </c>
      <c r="BG134" s="143">
        <f t="shared" si="6"/>
        <v>0</v>
      </c>
      <c r="BH134" s="143">
        <f t="shared" si="7"/>
        <v>0</v>
      </c>
      <c r="BI134" s="143">
        <f t="shared" si="8"/>
        <v>0</v>
      </c>
      <c r="BJ134" s="15" t="s">
        <v>83</v>
      </c>
      <c r="BK134" s="143">
        <f t="shared" si="9"/>
        <v>0</v>
      </c>
      <c r="BL134" s="15" t="s">
        <v>139</v>
      </c>
      <c r="BM134" s="142" t="s">
        <v>154</v>
      </c>
    </row>
    <row r="135" spans="2:65" s="1" customFormat="1" ht="16.5" customHeight="1">
      <c r="B135" s="130"/>
      <c r="C135" s="131" t="s">
        <v>155</v>
      </c>
      <c r="D135" s="131" t="s">
        <v>134</v>
      </c>
      <c r="E135" s="132" t="s">
        <v>156</v>
      </c>
      <c r="F135" s="133" t="s">
        <v>157</v>
      </c>
      <c r="G135" s="134" t="s">
        <v>158</v>
      </c>
      <c r="H135" s="135">
        <v>140.5</v>
      </c>
      <c r="I135" s="136"/>
      <c r="J135" s="137">
        <f t="shared" si="0"/>
        <v>0</v>
      </c>
      <c r="K135" s="133" t="s">
        <v>138</v>
      </c>
      <c r="L135" s="30"/>
      <c r="M135" s="138" t="s">
        <v>1</v>
      </c>
      <c r="N135" s="139" t="s">
        <v>40</v>
      </c>
      <c r="P135" s="140">
        <f t="shared" si="1"/>
        <v>0</v>
      </c>
      <c r="Q135" s="140">
        <v>0</v>
      </c>
      <c r="R135" s="140">
        <f t="shared" si="2"/>
        <v>0</v>
      </c>
      <c r="S135" s="140">
        <v>0.20499999999999999</v>
      </c>
      <c r="T135" s="141">
        <f t="shared" si="3"/>
        <v>28.802499999999998</v>
      </c>
      <c r="AR135" s="142" t="s">
        <v>139</v>
      </c>
      <c r="AT135" s="142" t="s">
        <v>134</v>
      </c>
      <c r="AU135" s="142" t="s">
        <v>85</v>
      </c>
      <c r="AY135" s="15" t="s">
        <v>132</v>
      </c>
      <c r="BE135" s="143">
        <f t="shared" si="4"/>
        <v>0</v>
      </c>
      <c r="BF135" s="143">
        <f t="shared" si="5"/>
        <v>0</v>
      </c>
      <c r="BG135" s="143">
        <f t="shared" si="6"/>
        <v>0</v>
      </c>
      <c r="BH135" s="143">
        <f t="shared" si="7"/>
        <v>0</v>
      </c>
      <c r="BI135" s="143">
        <f t="shared" si="8"/>
        <v>0</v>
      </c>
      <c r="BJ135" s="15" t="s">
        <v>83</v>
      </c>
      <c r="BK135" s="143">
        <f t="shared" si="9"/>
        <v>0</v>
      </c>
      <c r="BL135" s="15" t="s">
        <v>139</v>
      </c>
      <c r="BM135" s="142" t="s">
        <v>159</v>
      </c>
    </row>
    <row r="136" spans="2:65" s="1" customFormat="1" ht="21.75" customHeight="1">
      <c r="B136" s="130"/>
      <c r="C136" s="131" t="s">
        <v>160</v>
      </c>
      <c r="D136" s="131" t="s">
        <v>134</v>
      </c>
      <c r="E136" s="132" t="s">
        <v>161</v>
      </c>
      <c r="F136" s="133" t="s">
        <v>162</v>
      </c>
      <c r="G136" s="134" t="s">
        <v>163</v>
      </c>
      <c r="H136" s="135">
        <v>24.6</v>
      </c>
      <c r="I136" s="136"/>
      <c r="J136" s="137">
        <f t="shared" si="0"/>
        <v>0</v>
      </c>
      <c r="K136" s="133" t="s">
        <v>138</v>
      </c>
      <c r="L136" s="30"/>
      <c r="M136" s="138" t="s">
        <v>1</v>
      </c>
      <c r="N136" s="139" t="s">
        <v>40</v>
      </c>
      <c r="P136" s="140">
        <f t="shared" si="1"/>
        <v>0</v>
      </c>
      <c r="Q136" s="140">
        <v>0</v>
      </c>
      <c r="R136" s="140">
        <f t="shared" si="2"/>
        <v>0</v>
      </c>
      <c r="S136" s="140">
        <v>0</v>
      </c>
      <c r="T136" s="141">
        <f t="shared" si="3"/>
        <v>0</v>
      </c>
      <c r="AR136" s="142" t="s">
        <v>139</v>
      </c>
      <c r="AT136" s="142" t="s">
        <v>134</v>
      </c>
      <c r="AU136" s="142" t="s">
        <v>85</v>
      </c>
      <c r="AY136" s="15" t="s">
        <v>132</v>
      </c>
      <c r="BE136" s="143">
        <f t="shared" si="4"/>
        <v>0</v>
      </c>
      <c r="BF136" s="143">
        <f t="shared" si="5"/>
        <v>0</v>
      </c>
      <c r="BG136" s="143">
        <f t="shared" si="6"/>
        <v>0</v>
      </c>
      <c r="BH136" s="143">
        <f t="shared" si="7"/>
        <v>0</v>
      </c>
      <c r="BI136" s="143">
        <f t="shared" si="8"/>
        <v>0</v>
      </c>
      <c r="BJ136" s="15" t="s">
        <v>83</v>
      </c>
      <c r="BK136" s="143">
        <f t="shared" si="9"/>
        <v>0</v>
      </c>
      <c r="BL136" s="15" t="s">
        <v>139</v>
      </c>
      <c r="BM136" s="142" t="s">
        <v>164</v>
      </c>
    </row>
    <row r="137" spans="2:65" s="1" customFormat="1" ht="21.75" customHeight="1">
      <c r="B137" s="130"/>
      <c r="C137" s="131" t="s">
        <v>165</v>
      </c>
      <c r="D137" s="131" t="s">
        <v>134</v>
      </c>
      <c r="E137" s="132" t="s">
        <v>166</v>
      </c>
      <c r="F137" s="133" t="s">
        <v>167</v>
      </c>
      <c r="G137" s="134" t="s">
        <v>163</v>
      </c>
      <c r="H137" s="135">
        <v>24.6</v>
      </c>
      <c r="I137" s="136"/>
      <c r="J137" s="137">
        <f t="shared" si="0"/>
        <v>0</v>
      </c>
      <c r="K137" s="133" t="s">
        <v>138</v>
      </c>
      <c r="L137" s="30"/>
      <c r="M137" s="138" t="s">
        <v>1</v>
      </c>
      <c r="N137" s="139" t="s">
        <v>40</v>
      </c>
      <c r="P137" s="140">
        <f t="shared" si="1"/>
        <v>0</v>
      </c>
      <c r="Q137" s="140">
        <v>0</v>
      </c>
      <c r="R137" s="140">
        <f t="shared" si="2"/>
        <v>0</v>
      </c>
      <c r="S137" s="140">
        <v>0</v>
      </c>
      <c r="T137" s="141">
        <f t="shared" si="3"/>
        <v>0</v>
      </c>
      <c r="AR137" s="142" t="s">
        <v>139</v>
      </c>
      <c r="AT137" s="142" t="s">
        <v>134</v>
      </c>
      <c r="AU137" s="142" t="s">
        <v>85</v>
      </c>
      <c r="AY137" s="15" t="s">
        <v>132</v>
      </c>
      <c r="BE137" s="143">
        <f t="shared" si="4"/>
        <v>0</v>
      </c>
      <c r="BF137" s="143">
        <f t="shared" si="5"/>
        <v>0</v>
      </c>
      <c r="BG137" s="143">
        <f t="shared" si="6"/>
        <v>0</v>
      </c>
      <c r="BH137" s="143">
        <f t="shared" si="7"/>
        <v>0</v>
      </c>
      <c r="BI137" s="143">
        <f t="shared" si="8"/>
        <v>0</v>
      </c>
      <c r="BJ137" s="15" t="s">
        <v>83</v>
      </c>
      <c r="BK137" s="143">
        <f t="shared" si="9"/>
        <v>0</v>
      </c>
      <c r="BL137" s="15" t="s">
        <v>139</v>
      </c>
      <c r="BM137" s="142" t="s">
        <v>168</v>
      </c>
    </row>
    <row r="138" spans="2:65" s="1" customFormat="1" ht="24.15" customHeight="1">
      <c r="B138" s="130"/>
      <c r="C138" s="131" t="s">
        <v>169</v>
      </c>
      <c r="D138" s="131" t="s">
        <v>134</v>
      </c>
      <c r="E138" s="132" t="s">
        <v>170</v>
      </c>
      <c r="F138" s="133" t="s">
        <v>171</v>
      </c>
      <c r="G138" s="134" t="s">
        <v>163</v>
      </c>
      <c r="H138" s="135">
        <v>246</v>
      </c>
      <c r="I138" s="136"/>
      <c r="J138" s="137">
        <f t="shared" si="0"/>
        <v>0</v>
      </c>
      <c r="K138" s="133" t="s">
        <v>138</v>
      </c>
      <c r="L138" s="30"/>
      <c r="M138" s="138" t="s">
        <v>1</v>
      </c>
      <c r="N138" s="139" t="s">
        <v>40</v>
      </c>
      <c r="P138" s="140">
        <f t="shared" si="1"/>
        <v>0</v>
      </c>
      <c r="Q138" s="140">
        <v>0</v>
      </c>
      <c r="R138" s="140">
        <f t="shared" si="2"/>
        <v>0</v>
      </c>
      <c r="S138" s="140">
        <v>0</v>
      </c>
      <c r="T138" s="141">
        <f t="shared" si="3"/>
        <v>0</v>
      </c>
      <c r="AR138" s="142" t="s">
        <v>139</v>
      </c>
      <c r="AT138" s="142" t="s">
        <v>134</v>
      </c>
      <c r="AU138" s="142" t="s">
        <v>85</v>
      </c>
      <c r="AY138" s="15" t="s">
        <v>132</v>
      </c>
      <c r="BE138" s="143">
        <f t="shared" si="4"/>
        <v>0</v>
      </c>
      <c r="BF138" s="143">
        <f t="shared" si="5"/>
        <v>0</v>
      </c>
      <c r="BG138" s="143">
        <f t="shared" si="6"/>
        <v>0</v>
      </c>
      <c r="BH138" s="143">
        <f t="shared" si="7"/>
        <v>0</v>
      </c>
      <c r="BI138" s="143">
        <f t="shared" si="8"/>
        <v>0</v>
      </c>
      <c r="BJ138" s="15" t="s">
        <v>83</v>
      </c>
      <c r="BK138" s="143">
        <f t="shared" si="9"/>
        <v>0</v>
      </c>
      <c r="BL138" s="15" t="s">
        <v>139</v>
      </c>
      <c r="BM138" s="142" t="s">
        <v>172</v>
      </c>
    </row>
    <row r="139" spans="2:65" s="12" customFormat="1">
      <c r="B139" s="144"/>
      <c r="D139" s="145" t="s">
        <v>173</v>
      </c>
      <c r="F139" s="146" t="s">
        <v>174</v>
      </c>
      <c r="H139" s="147">
        <v>246</v>
      </c>
      <c r="I139" s="148"/>
      <c r="L139" s="144"/>
      <c r="M139" s="149"/>
      <c r="T139" s="150"/>
      <c r="AT139" s="151" t="s">
        <v>173</v>
      </c>
      <c r="AU139" s="151" t="s">
        <v>85</v>
      </c>
      <c r="AV139" s="12" t="s">
        <v>85</v>
      </c>
      <c r="AW139" s="12" t="s">
        <v>3</v>
      </c>
      <c r="AX139" s="12" t="s">
        <v>83</v>
      </c>
      <c r="AY139" s="151" t="s">
        <v>132</v>
      </c>
    </row>
    <row r="140" spans="2:65" s="1" customFormat="1" ht="16.5" customHeight="1">
      <c r="B140" s="130"/>
      <c r="C140" s="131" t="s">
        <v>175</v>
      </c>
      <c r="D140" s="131" t="s">
        <v>134</v>
      </c>
      <c r="E140" s="132" t="s">
        <v>176</v>
      </c>
      <c r="F140" s="133" t="s">
        <v>177</v>
      </c>
      <c r="G140" s="134" t="s">
        <v>163</v>
      </c>
      <c r="H140" s="135">
        <v>18.48</v>
      </c>
      <c r="I140" s="136"/>
      <c r="J140" s="137">
        <f t="shared" ref="J140:J145" si="10">ROUND(I140*H140,2)</f>
        <v>0</v>
      </c>
      <c r="K140" s="133" t="s">
        <v>138</v>
      </c>
      <c r="L140" s="30"/>
      <c r="M140" s="138" t="s">
        <v>1</v>
      </c>
      <c r="N140" s="139" t="s">
        <v>40</v>
      </c>
      <c r="P140" s="140">
        <f t="shared" ref="P140:P145" si="11">O140*H140</f>
        <v>0</v>
      </c>
      <c r="Q140" s="140">
        <v>0</v>
      </c>
      <c r="R140" s="140">
        <f t="shared" ref="R140:R145" si="12">Q140*H140</f>
        <v>0</v>
      </c>
      <c r="S140" s="140">
        <v>0</v>
      </c>
      <c r="T140" s="141">
        <f t="shared" ref="T140:T145" si="13">S140*H140</f>
        <v>0</v>
      </c>
      <c r="AR140" s="142" t="s">
        <v>139</v>
      </c>
      <c r="AT140" s="142" t="s">
        <v>134</v>
      </c>
      <c r="AU140" s="142" t="s">
        <v>85</v>
      </c>
      <c r="AY140" s="15" t="s">
        <v>132</v>
      </c>
      <c r="BE140" s="143">
        <f t="shared" ref="BE140:BE145" si="14">IF(N140="základní",J140,0)</f>
        <v>0</v>
      </c>
      <c r="BF140" s="143">
        <f t="shared" ref="BF140:BF145" si="15">IF(N140="snížená",J140,0)</f>
        <v>0</v>
      </c>
      <c r="BG140" s="143">
        <f t="shared" ref="BG140:BG145" si="16">IF(N140="zákl. přenesená",J140,0)</f>
        <v>0</v>
      </c>
      <c r="BH140" s="143">
        <f t="shared" ref="BH140:BH145" si="17">IF(N140="sníž. přenesená",J140,0)</f>
        <v>0</v>
      </c>
      <c r="BI140" s="143">
        <f t="shared" ref="BI140:BI145" si="18">IF(N140="nulová",J140,0)</f>
        <v>0</v>
      </c>
      <c r="BJ140" s="15" t="s">
        <v>83</v>
      </c>
      <c r="BK140" s="143">
        <f t="shared" ref="BK140:BK145" si="19">ROUND(I140*H140,2)</f>
        <v>0</v>
      </c>
      <c r="BL140" s="15" t="s">
        <v>139</v>
      </c>
      <c r="BM140" s="142" t="s">
        <v>178</v>
      </c>
    </row>
    <row r="141" spans="2:65" s="1" customFormat="1" ht="16.5" customHeight="1">
      <c r="B141" s="130"/>
      <c r="C141" s="152" t="s">
        <v>179</v>
      </c>
      <c r="D141" s="152" t="s">
        <v>180</v>
      </c>
      <c r="E141" s="153" t="s">
        <v>181</v>
      </c>
      <c r="F141" s="154" t="s">
        <v>182</v>
      </c>
      <c r="G141" s="155" t="s">
        <v>163</v>
      </c>
      <c r="H141" s="156">
        <v>18.48</v>
      </c>
      <c r="I141" s="157"/>
      <c r="J141" s="158">
        <f t="shared" si="10"/>
        <v>0</v>
      </c>
      <c r="K141" s="154" t="s">
        <v>183</v>
      </c>
      <c r="L141" s="159"/>
      <c r="M141" s="160" t="s">
        <v>1</v>
      </c>
      <c r="N141" s="161" t="s">
        <v>40</v>
      </c>
      <c r="P141" s="140">
        <f t="shared" si="11"/>
        <v>0</v>
      </c>
      <c r="Q141" s="140">
        <v>1</v>
      </c>
      <c r="R141" s="140">
        <f t="shared" si="12"/>
        <v>18.48</v>
      </c>
      <c r="S141" s="140">
        <v>0</v>
      </c>
      <c r="T141" s="141">
        <f t="shared" si="13"/>
        <v>0</v>
      </c>
      <c r="AR141" s="142" t="s">
        <v>165</v>
      </c>
      <c r="AT141" s="142" t="s">
        <v>180</v>
      </c>
      <c r="AU141" s="142" t="s">
        <v>85</v>
      </c>
      <c r="AY141" s="15" t="s">
        <v>132</v>
      </c>
      <c r="BE141" s="143">
        <f t="shared" si="14"/>
        <v>0</v>
      </c>
      <c r="BF141" s="143">
        <f t="shared" si="15"/>
        <v>0</v>
      </c>
      <c r="BG141" s="143">
        <f t="shared" si="16"/>
        <v>0</v>
      </c>
      <c r="BH141" s="143">
        <f t="shared" si="17"/>
        <v>0</v>
      </c>
      <c r="BI141" s="143">
        <f t="shared" si="18"/>
        <v>0</v>
      </c>
      <c r="BJ141" s="15" t="s">
        <v>83</v>
      </c>
      <c r="BK141" s="143">
        <f t="shared" si="19"/>
        <v>0</v>
      </c>
      <c r="BL141" s="15" t="s">
        <v>139</v>
      </c>
      <c r="BM141" s="142" t="s">
        <v>184</v>
      </c>
    </row>
    <row r="142" spans="2:65" s="1" customFormat="1" ht="16.5" customHeight="1">
      <c r="B142" s="130"/>
      <c r="C142" s="131" t="s">
        <v>8</v>
      </c>
      <c r="D142" s="131" t="s">
        <v>134</v>
      </c>
      <c r="E142" s="132" t="s">
        <v>185</v>
      </c>
      <c r="F142" s="133" t="s">
        <v>186</v>
      </c>
      <c r="G142" s="134" t="s">
        <v>163</v>
      </c>
      <c r="H142" s="135">
        <v>24.6</v>
      </c>
      <c r="I142" s="136"/>
      <c r="J142" s="137">
        <f t="shared" si="10"/>
        <v>0</v>
      </c>
      <c r="K142" s="133" t="s">
        <v>183</v>
      </c>
      <c r="L142" s="30"/>
      <c r="M142" s="138" t="s">
        <v>1</v>
      </c>
      <c r="N142" s="139" t="s">
        <v>40</v>
      </c>
      <c r="P142" s="140">
        <f t="shared" si="11"/>
        <v>0</v>
      </c>
      <c r="Q142" s="140">
        <v>0</v>
      </c>
      <c r="R142" s="140">
        <f t="shared" si="12"/>
        <v>0</v>
      </c>
      <c r="S142" s="140">
        <v>0</v>
      </c>
      <c r="T142" s="141">
        <f t="shared" si="13"/>
        <v>0</v>
      </c>
      <c r="AR142" s="142" t="s">
        <v>139</v>
      </c>
      <c r="AT142" s="142" t="s">
        <v>134</v>
      </c>
      <c r="AU142" s="142" t="s">
        <v>85</v>
      </c>
      <c r="AY142" s="15" t="s">
        <v>132</v>
      </c>
      <c r="BE142" s="143">
        <f t="shared" si="14"/>
        <v>0</v>
      </c>
      <c r="BF142" s="143">
        <f t="shared" si="15"/>
        <v>0</v>
      </c>
      <c r="BG142" s="143">
        <f t="shared" si="16"/>
        <v>0</v>
      </c>
      <c r="BH142" s="143">
        <f t="shared" si="17"/>
        <v>0</v>
      </c>
      <c r="BI142" s="143">
        <f t="shared" si="18"/>
        <v>0</v>
      </c>
      <c r="BJ142" s="15" t="s">
        <v>83</v>
      </c>
      <c r="BK142" s="143">
        <f t="shared" si="19"/>
        <v>0</v>
      </c>
      <c r="BL142" s="15" t="s">
        <v>139</v>
      </c>
      <c r="BM142" s="142" t="s">
        <v>187</v>
      </c>
    </row>
    <row r="143" spans="2:65" s="1" customFormat="1" ht="16.5" customHeight="1">
      <c r="B143" s="130"/>
      <c r="C143" s="131" t="s">
        <v>188</v>
      </c>
      <c r="D143" s="131" t="s">
        <v>134</v>
      </c>
      <c r="E143" s="132" t="s">
        <v>189</v>
      </c>
      <c r="F143" s="133" t="s">
        <v>190</v>
      </c>
      <c r="G143" s="134" t="s">
        <v>163</v>
      </c>
      <c r="H143" s="135">
        <v>24.6</v>
      </c>
      <c r="I143" s="136"/>
      <c r="J143" s="137">
        <f t="shared" si="10"/>
        <v>0</v>
      </c>
      <c r="K143" s="133" t="s">
        <v>138</v>
      </c>
      <c r="L143" s="30"/>
      <c r="M143" s="138" t="s">
        <v>1</v>
      </c>
      <c r="N143" s="139" t="s">
        <v>40</v>
      </c>
      <c r="P143" s="140">
        <f t="shared" si="11"/>
        <v>0</v>
      </c>
      <c r="Q143" s="140">
        <v>0</v>
      </c>
      <c r="R143" s="140">
        <f t="shared" si="12"/>
        <v>0</v>
      </c>
      <c r="S143" s="140">
        <v>0</v>
      </c>
      <c r="T143" s="141">
        <f t="shared" si="13"/>
        <v>0</v>
      </c>
      <c r="AR143" s="142" t="s">
        <v>139</v>
      </c>
      <c r="AT143" s="142" t="s">
        <v>134</v>
      </c>
      <c r="AU143" s="142" t="s">
        <v>85</v>
      </c>
      <c r="AY143" s="15" t="s">
        <v>132</v>
      </c>
      <c r="BE143" s="143">
        <f t="shared" si="14"/>
        <v>0</v>
      </c>
      <c r="BF143" s="143">
        <f t="shared" si="15"/>
        <v>0</v>
      </c>
      <c r="BG143" s="143">
        <f t="shared" si="16"/>
        <v>0</v>
      </c>
      <c r="BH143" s="143">
        <f t="shared" si="17"/>
        <v>0</v>
      </c>
      <c r="BI143" s="143">
        <f t="shared" si="18"/>
        <v>0</v>
      </c>
      <c r="BJ143" s="15" t="s">
        <v>83</v>
      </c>
      <c r="BK143" s="143">
        <f t="shared" si="19"/>
        <v>0</v>
      </c>
      <c r="BL143" s="15" t="s">
        <v>139</v>
      </c>
      <c r="BM143" s="142" t="s">
        <v>191</v>
      </c>
    </row>
    <row r="144" spans="2:65" s="1" customFormat="1" ht="16.5" customHeight="1">
      <c r="B144" s="130"/>
      <c r="C144" s="131" t="s">
        <v>192</v>
      </c>
      <c r="D144" s="131" t="s">
        <v>134</v>
      </c>
      <c r="E144" s="132" t="s">
        <v>193</v>
      </c>
      <c r="F144" s="133" t="s">
        <v>194</v>
      </c>
      <c r="G144" s="134" t="s">
        <v>137</v>
      </c>
      <c r="H144" s="135">
        <v>82</v>
      </c>
      <c r="I144" s="136"/>
      <c r="J144" s="137">
        <f t="shared" si="10"/>
        <v>0</v>
      </c>
      <c r="K144" s="133" t="s">
        <v>138</v>
      </c>
      <c r="L144" s="30"/>
      <c r="M144" s="138" t="s">
        <v>1</v>
      </c>
      <c r="N144" s="139" t="s">
        <v>40</v>
      </c>
      <c r="P144" s="140">
        <f t="shared" si="11"/>
        <v>0</v>
      </c>
      <c r="Q144" s="140">
        <v>0</v>
      </c>
      <c r="R144" s="140">
        <f t="shared" si="12"/>
        <v>0</v>
      </c>
      <c r="S144" s="140">
        <v>0</v>
      </c>
      <c r="T144" s="141">
        <f t="shared" si="13"/>
        <v>0</v>
      </c>
      <c r="AR144" s="142" t="s">
        <v>139</v>
      </c>
      <c r="AT144" s="142" t="s">
        <v>134</v>
      </c>
      <c r="AU144" s="142" t="s">
        <v>85</v>
      </c>
      <c r="AY144" s="15" t="s">
        <v>132</v>
      </c>
      <c r="BE144" s="143">
        <f t="shared" si="14"/>
        <v>0</v>
      </c>
      <c r="BF144" s="143">
        <f t="shared" si="15"/>
        <v>0</v>
      </c>
      <c r="BG144" s="143">
        <f t="shared" si="16"/>
        <v>0</v>
      </c>
      <c r="BH144" s="143">
        <f t="shared" si="17"/>
        <v>0</v>
      </c>
      <c r="BI144" s="143">
        <f t="shared" si="18"/>
        <v>0</v>
      </c>
      <c r="BJ144" s="15" t="s">
        <v>83</v>
      </c>
      <c r="BK144" s="143">
        <f t="shared" si="19"/>
        <v>0</v>
      </c>
      <c r="BL144" s="15" t="s">
        <v>139</v>
      </c>
      <c r="BM144" s="142" t="s">
        <v>195</v>
      </c>
    </row>
    <row r="145" spans="2:65" s="1" customFormat="1" ht="16.5" customHeight="1">
      <c r="B145" s="130"/>
      <c r="C145" s="131" t="s">
        <v>196</v>
      </c>
      <c r="D145" s="131" t="s">
        <v>134</v>
      </c>
      <c r="E145" s="132" t="s">
        <v>197</v>
      </c>
      <c r="F145" s="133" t="s">
        <v>198</v>
      </c>
      <c r="G145" s="134" t="s">
        <v>137</v>
      </c>
      <c r="H145" s="135">
        <v>45</v>
      </c>
      <c r="I145" s="136"/>
      <c r="J145" s="137">
        <f t="shared" si="10"/>
        <v>0</v>
      </c>
      <c r="K145" s="133" t="s">
        <v>138</v>
      </c>
      <c r="L145" s="30"/>
      <c r="M145" s="138" t="s">
        <v>1</v>
      </c>
      <c r="N145" s="139" t="s">
        <v>40</v>
      </c>
      <c r="P145" s="140">
        <f t="shared" si="11"/>
        <v>0</v>
      </c>
      <c r="Q145" s="140">
        <v>0</v>
      </c>
      <c r="R145" s="140">
        <f t="shared" si="12"/>
        <v>0</v>
      </c>
      <c r="S145" s="140">
        <v>0</v>
      </c>
      <c r="T145" s="141">
        <f t="shared" si="13"/>
        <v>0</v>
      </c>
      <c r="AR145" s="142" t="s">
        <v>139</v>
      </c>
      <c r="AT145" s="142" t="s">
        <v>134</v>
      </c>
      <c r="AU145" s="142" t="s">
        <v>85</v>
      </c>
      <c r="AY145" s="15" t="s">
        <v>132</v>
      </c>
      <c r="BE145" s="143">
        <f t="shared" si="14"/>
        <v>0</v>
      </c>
      <c r="BF145" s="143">
        <f t="shared" si="15"/>
        <v>0</v>
      </c>
      <c r="BG145" s="143">
        <f t="shared" si="16"/>
        <v>0</v>
      </c>
      <c r="BH145" s="143">
        <f t="shared" si="17"/>
        <v>0</v>
      </c>
      <c r="BI145" s="143">
        <f t="shared" si="18"/>
        <v>0</v>
      </c>
      <c r="BJ145" s="15" t="s">
        <v>83</v>
      </c>
      <c r="BK145" s="143">
        <f t="shared" si="19"/>
        <v>0</v>
      </c>
      <c r="BL145" s="15" t="s">
        <v>139</v>
      </c>
      <c r="BM145" s="142" t="s">
        <v>199</v>
      </c>
    </row>
    <row r="146" spans="2:65" s="11" customFormat="1" ht="20.85" customHeight="1">
      <c r="B146" s="118"/>
      <c r="D146" s="119" t="s">
        <v>74</v>
      </c>
      <c r="E146" s="128" t="s">
        <v>200</v>
      </c>
      <c r="F146" s="128" t="s">
        <v>201</v>
      </c>
      <c r="I146" s="121"/>
      <c r="J146" s="129">
        <f>BK146</f>
        <v>0</v>
      </c>
      <c r="L146" s="118"/>
      <c r="M146" s="123"/>
      <c r="P146" s="124">
        <f>SUM(P147:P165)</f>
        <v>0</v>
      </c>
      <c r="R146" s="124">
        <f>SUM(R147:R165)</f>
        <v>22.675121999999998</v>
      </c>
      <c r="T146" s="125">
        <f>SUM(T147:T165)</f>
        <v>0</v>
      </c>
      <c r="AR146" s="119" t="s">
        <v>83</v>
      </c>
      <c r="AT146" s="126" t="s">
        <v>74</v>
      </c>
      <c r="AU146" s="126" t="s">
        <v>85</v>
      </c>
      <c r="AY146" s="119" t="s">
        <v>132</v>
      </c>
      <c r="BK146" s="127">
        <f>SUM(BK147:BK165)</f>
        <v>0</v>
      </c>
    </row>
    <row r="147" spans="2:65" s="1" customFormat="1" ht="24.15" customHeight="1">
      <c r="B147" s="130"/>
      <c r="C147" s="131" t="s">
        <v>202</v>
      </c>
      <c r="D147" s="131" t="s">
        <v>134</v>
      </c>
      <c r="E147" s="132" t="s">
        <v>203</v>
      </c>
      <c r="F147" s="133" t="s">
        <v>204</v>
      </c>
      <c r="G147" s="134" t="s">
        <v>137</v>
      </c>
      <c r="H147" s="135">
        <v>92.4</v>
      </c>
      <c r="I147" s="136"/>
      <c r="J147" s="137">
        <f>ROUND(I147*H147,2)</f>
        <v>0</v>
      </c>
      <c r="K147" s="133" t="s">
        <v>138</v>
      </c>
      <c r="L147" s="30"/>
      <c r="M147" s="138" t="s">
        <v>1</v>
      </c>
      <c r="N147" s="139" t="s">
        <v>40</v>
      </c>
      <c r="P147" s="140">
        <f>O147*H147</f>
        <v>0</v>
      </c>
      <c r="Q147" s="140">
        <v>0</v>
      </c>
      <c r="R147" s="140">
        <f>Q147*H147</f>
        <v>0</v>
      </c>
      <c r="S147" s="140">
        <v>0</v>
      </c>
      <c r="T147" s="141">
        <f>S147*H147</f>
        <v>0</v>
      </c>
      <c r="AR147" s="142" t="s">
        <v>139</v>
      </c>
      <c r="AT147" s="142" t="s">
        <v>134</v>
      </c>
      <c r="AU147" s="142" t="s">
        <v>144</v>
      </c>
      <c r="AY147" s="15" t="s">
        <v>132</v>
      </c>
      <c r="BE147" s="143">
        <f>IF(N147="základní",J147,0)</f>
        <v>0</v>
      </c>
      <c r="BF147" s="143">
        <f>IF(N147="snížená",J147,0)</f>
        <v>0</v>
      </c>
      <c r="BG147" s="143">
        <f>IF(N147="zákl. přenesená",J147,0)</f>
        <v>0</v>
      </c>
      <c r="BH147" s="143">
        <f>IF(N147="sníž. přenesená",J147,0)</f>
        <v>0</v>
      </c>
      <c r="BI147" s="143">
        <f>IF(N147="nulová",J147,0)</f>
        <v>0</v>
      </c>
      <c r="BJ147" s="15" t="s">
        <v>83</v>
      </c>
      <c r="BK147" s="143">
        <f>ROUND(I147*H147,2)</f>
        <v>0</v>
      </c>
      <c r="BL147" s="15" t="s">
        <v>139</v>
      </c>
      <c r="BM147" s="142" t="s">
        <v>205</v>
      </c>
    </row>
    <row r="148" spans="2:65" s="1" customFormat="1" ht="24.15" customHeight="1">
      <c r="B148" s="130"/>
      <c r="C148" s="131" t="s">
        <v>206</v>
      </c>
      <c r="D148" s="131" t="s">
        <v>134</v>
      </c>
      <c r="E148" s="132" t="s">
        <v>207</v>
      </c>
      <c r="F148" s="133" t="s">
        <v>208</v>
      </c>
      <c r="G148" s="134" t="s">
        <v>137</v>
      </c>
      <c r="H148" s="135">
        <v>45</v>
      </c>
      <c r="I148" s="136"/>
      <c r="J148" s="137">
        <f>ROUND(I148*H148,2)</f>
        <v>0</v>
      </c>
      <c r="K148" s="133" t="s">
        <v>138</v>
      </c>
      <c r="L148" s="30"/>
      <c r="M148" s="138" t="s">
        <v>1</v>
      </c>
      <c r="N148" s="139" t="s">
        <v>40</v>
      </c>
      <c r="P148" s="140">
        <f>O148*H148</f>
        <v>0</v>
      </c>
      <c r="Q148" s="140">
        <v>0</v>
      </c>
      <c r="R148" s="140">
        <f>Q148*H148</f>
        <v>0</v>
      </c>
      <c r="S148" s="140">
        <v>0</v>
      </c>
      <c r="T148" s="141">
        <f>S148*H148</f>
        <v>0</v>
      </c>
      <c r="AR148" s="142" t="s">
        <v>139</v>
      </c>
      <c r="AT148" s="142" t="s">
        <v>134</v>
      </c>
      <c r="AU148" s="142" t="s">
        <v>144</v>
      </c>
      <c r="AY148" s="15" t="s">
        <v>132</v>
      </c>
      <c r="BE148" s="143">
        <f>IF(N148="základní",J148,0)</f>
        <v>0</v>
      </c>
      <c r="BF148" s="143">
        <f>IF(N148="snížená",J148,0)</f>
        <v>0</v>
      </c>
      <c r="BG148" s="143">
        <f>IF(N148="zákl. přenesená",J148,0)</f>
        <v>0</v>
      </c>
      <c r="BH148" s="143">
        <f>IF(N148="sníž. přenesená",J148,0)</f>
        <v>0</v>
      </c>
      <c r="BI148" s="143">
        <f>IF(N148="nulová",J148,0)</f>
        <v>0</v>
      </c>
      <c r="BJ148" s="15" t="s">
        <v>83</v>
      </c>
      <c r="BK148" s="143">
        <f>ROUND(I148*H148,2)</f>
        <v>0</v>
      </c>
      <c r="BL148" s="15" t="s">
        <v>139</v>
      </c>
      <c r="BM148" s="142" t="s">
        <v>209</v>
      </c>
    </row>
    <row r="149" spans="2:65" s="1" customFormat="1" ht="16.5" customHeight="1">
      <c r="B149" s="130"/>
      <c r="C149" s="131" t="s">
        <v>200</v>
      </c>
      <c r="D149" s="131" t="s">
        <v>134</v>
      </c>
      <c r="E149" s="132" t="s">
        <v>210</v>
      </c>
      <c r="F149" s="133" t="s">
        <v>211</v>
      </c>
      <c r="G149" s="134" t="s">
        <v>137</v>
      </c>
      <c r="H149" s="135">
        <v>92.4</v>
      </c>
      <c r="I149" s="136"/>
      <c r="J149" s="137">
        <f>ROUND(I149*H149,2)</f>
        <v>0</v>
      </c>
      <c r="K149" s="133" t="s">
        <v>138</v>
      </c>
      <c r="L149" s="30"/>
      <c r="M149" s="138" t="s">
        <v>1</v>
      </c>
      <c r="N149" s="139" t="s">
        <v>40</v>
      </c>
      <c r="P149" s="140">
        <f>O149*H149</f>
        <v>0</v>
      </c>
      <c r="Q149" s="140">
        <v>0</v>
      </c>
      <c r="R149" s="140">
        <f>Q149*H149</f>
        <v>0</v>
      </c>
      <c r="S149" s="140">
        <v>0</v>
      </c>
      <c r="T149" s="141">
        <f>S149*H149</f>
        <v>0</v>
      </c>
      <c r="AR149" s="142" t="s">
        <v>139</v>
      </c>
      <c r="AT149" s="142" t="s">
        <v>134</v>
      </c>
      <c r="AU149" s="142" t="s">
        <v>144</v>
      </c>
      <c r="AY149" s="15" t="s">
        <v>132</v>
      </c>
      <c r="BE149" s="143">
        <f>IF(N149="základní",J149,0)</f>
        <v>0</v>
      </c>
      <c r="BF149" s="143">
        <f>IF(N149="snížená",J149,0)</f>
        <v>0</v>
      </c>
      <c r="BG149" s="143">
        <f>IF(N149="zákl. přenesená",J149,0)</f>
        <v>0</v>
      </c>
      <c r="BH149" s="143">
        <f>IF(N149="sníž. přenesená",J149,0)</f>
        <v>0</v>
      </c>
      <c r="BI149" s="143">
        <f>IF(N149="nulová",J149,0)</f>
        <v>0</v>
      </c>
      <c r="BJ149" s="15" t="s">
        <v>83</v>
      </c>
      <c r="BK149" s="143">
        <f>ROUND(I149*H149,2)</f>
        <v>0</v>
      </c>
      <c r="BL149" s="15" t="s">
        <v>139</v>
      </c>
      <c r="BM149" s="142" t="s">
        <v>212</v>
      </c>
    </row>
    <row r="150" spans="2:65" s="1" customFormat="1" ht="16.5" customHeight="1">
      <c r="B150" s="130"/>
      <c r="C150" s="131" t="s">
        <v>213</v>
      </c>
      <c r="D150" s="131" t="s">
        <v>134</v>
      </c>
      <c r="E150" s="132" t="s">
        <v>214</v>
      </c>
      <c r="F150" s="133" t="s">
        <v>215</v>
      </c>
      <c r="G150" s="134" t="s">
        <v>137</v>
      </c>
      <c r="H150" s="135">
        <v>45</v>
      </c>
      <c r="I150" s="136"/>
      <c r="J150" s="137">
        <f>ROUND(I150*H150,2)</f>
        <v>0</v>
      </c>
      <c r="K150" s="133" t="s">
        <v>138</v>
      </c>
      <c r="L150" s="30"/>
      <c r="M150" s="138" t="s">
        <v>1</v>
      </c>
      <c r="N150" s="139" t="s">
        <v>40</v>
      </c>
      <c r="P150" s="140">
        <f>O150*H150</f>
        <v>0</v>
      </c>
      <c r="Q150" s="140">
        <v>0</v>
      </c>
      <c r="R150" s="140">
        <f>Q150*H150</f>
        <v>0</v>
      </c>
      <c r="S150" s="140">
        <v>0</v>
      </c>
      <c r="T150" s="141">
        <f>S150*H150</f>
        <v>0</v>
      </c>
      <c r="AR150" s="142" t="s">
        <v>139</v>
      </c>
      <c r="AT150" s="142" t="s">
        <v>134</v>
      </c>
      <c r="AU150" s="142" t="s">
        <v>144</v>
      </c>
      <c r="AY150" s="15" t="s">
        <v>132</v>
      </c>
      <c r="BE150" s="143">
        <f>IF(N150="základní",J150,0)</f>
        <v>0</v>
      </c>
      <c r="BF150" s="143">
        <f>IF(N150="snížená",J150,0)</f>
        <v>0</v>
      </c>
      <c r="BG150" s="143">
        <f>IF(N150="zákl. přenesená",J150,0)</f>
        <v>0</v>
      </c>
      <c r="BH150" s="143">
        <f>IF(N150="sníž. přenesená",J150,0)</f>
        <v>0</v>
      </c>
      <c r="BI150" s="143">
        <f>IF(N150="nulová",J150,0)</f>
        <v>0</v>
      </c>
      <c r="BJ150" s="15" t="s">
        <v>83</v>
      </c>
      <c r="BK150" s="143">
        <f>ROUND(I150*H150,2)</f>
        <v>0</v>
      </c>
      <c r="BL150" s="15" t="s">
        <v>139</v>
      </c>
      <c r="BM150" s="142" t="s">
        <v>216</v>
      </c>
    </row>
    <row r="151" spans="2:65" s="1" customFormat="1" ht="16.5" customHeight="1">
      <c r="B151" s="130"/>
      <c r="C151" s="152" t="s">
        <v>217</v>
      </c>
      <c r="D151" s="152" t="s">
        <v>180</v>
      </c>
      <c r="E151" s="153" t="s">
        <v>218</v>
      </c>
      <c r="F151" s="154" t="s">
        <v>219</v>
      </c>
      <c r="G151" s="155" t="s">
        <v>163</v>
      </c>
      <c r="H151" s="156">
        <v>22.670999999999999</v>
      </c>
      <c r="I151" s="157"/>
      <c r="J151" s="158">
        <f>ROUND(I151*H151,2)</f>
        <v>0</v>
      </c>
      <c r="K151" s="154" t="s">
        <v>183</v>
      </c>
      <c r="L151" s="159"/>
      <c r="M151" s="160" t="s">
        <v>1</v>
      </c>
      <c r="N151" s="161" t="s">
        <v>40</v>
      </c>
      <c r="P151" s="140">
        <f>O151*H151</f>
        <v>0</v>
      </c>
      <c r="Q151" s="140">
        <v>1</v>
      </c>
      <c r="R151" s="140">
        <f>Q151*H151</f>
        <v>22.670999999999999</v>
      </c>
      <c r="S151" s="140">
        <v>0</v>
      </c>
      <c r="T151" s="141">
        <f>S151*H151</f>
        <v>0</v>
      </c>
      <c r="AR151" s="142" t="s">
        <v>165</v>
      </c>
      <c r="AT151" s="142" t="s">
        <v>180</v>
      </c>
      <c r="AU151" s="142" t="s">
        <v>144</v>
      </c>
      <c r="AY151" s="15" t="s">
        <v>132</v>
      </c>
      <c r="BE151" s="143">
        <f>IF(N151="základní",J151,0)</f>
        <v>0</v>
      </c>
      <c r="BF151" s="143">
        <f>IF(N151="snížená",J151,0)</f>
        <v>0</v>
      </c>
      <c r="BG151" s="143">
        <f>IF(N151="zákl. přenesená",J151,0)</f>
        <v>0</v>
      </c>
      <c r="BH151" s="143">
        <f>IF(N151="sníž. přenesená",J151,0)</f>
        <v>0</v>
      </c>
      <c r="BI151" s="143">
        <f>IF(N151="nulová",J151,0)</f>
        <v>0</v>
      </c>
      <c r="BJ151" s="15" t="s">
        <v>83</v>
      </c>
      <c r="BK151" s="143">
        <f>ROUND(I151*H151,2)</f>
        <v>0</v>
      </c>
      <c r="BL151" s="15" t="s">
        <v>139</v>
      </c>
      <c r="BM151" s="142" t="s">
        <v>220</v>
      </c>
    </row>
    <row r="152" spans="2:65" s="1" customFormat="1" ht="28.8">
      <c r="B152" s="30"/>
      <c r="D152" s="145" t="s">
        <v>221</v>
      </c>
      <c r="F152" s="162" t="s">
        <v>222</v>
      </c>
      <c r="I152" s="163"/>
      <c r="L152" s="30"/>
      <c r="M152" s="164"/>
      <c r="T152" s="54"/>
      <c r="AT152" s="15" t="s">
        <v>221</v>
      </c>
      <c r="AU152" s="15" t="s">
        <v>144</v>
      </c>
    </row>
    <row r="153" spans="2:65" s="1" customFormat="1" ht="16.5" customHeight="1">
      <c r="B153" s="130"/>
      <c r="C153" s="131" t="s">
        <v>7</v>
      </c>
      <c r="D153" s="131" t="s">
        <v>134</v>
      </c>
      <c r="E153" s="132" t="s">
        <v>223</v>
      </c>
      <c r="F153" s="133" t="s">
        <v>224</v>
      </c>
      <c r="G153" s="134" t="s">
        <v>137</v>
      </c>
      <c r="H153" s="135">
        <v>92.4</v>
      </c>
      <c r="I153" s="136"/>
      <c r="J153" s="137">
        <f>ROUND(I153*H153,2)</f>
        <v>0</v>
      </c>
      <c r="K153" s="133" t="s">
        <v>138</v>
      </c>
      <c r="L153" s="30"/>
      <c r="M153" s="138" t="s">
        <v>1</v>
      </c>
      <c r="N153" s="139" t="s">
        <v>40</v>
      </c>
      <c r="P153" s="140">
        <f>O153*H153</f>
        <v>0</v>
      </c>
      <c r="Q153" s="140">
        <v>0</v>
      </c>
      <c r="R153" s="140">
        <f>Q153*H153</f>
        <v>0</v>
      </c>
      <c r="S153" s="140">
        <v>0</v>
      </c>
      <c r="T153" s="141">
        <f>S153*H153</f>
        <v>0</v>
      </c>
      <c r="AR153" s="142" t="s">
        <v>139</v>
      </c>
      <c r="AT153" s="142" t="s">
        <v>134</v>
      </c>
      <c r="AU153" s="142" t="s">
        <v>144</v>
      </c>
      <c r="AY153" s="15" t="s">
        <v>132</v>
      </c>
      <c r="BE153" s="143">
        <f>IF(N153="základní",J153,0)</f>
        <v>0</v>
      </c>
      <c r="BF153" s="143">
        <f>IF(N153="snížená",J153,0)</f>
        <v>0</v>
      </c>
      <c r="BG153" s="143">
        <f>IF(N153="zákl. přenesená",J153,0)</f>
        <v>0</v>
      </c>
      <c r="BH153" s="143">
        <f>IF(N153="sníž. přenesená",J153,0)</f>
        <v>0</v>
      </c>
      <c r="BI153" s="143">
        <f>IF(N153="nulová",J153,0)</f>
        <v>0</v>
      </c>
      <c r="BJ153" s="15" t="s">
        <v>83</v>
      </c>
      <c r="BK153" s="143">
        <f>ROUND(I153*H153,2)</f>
        <v>0</v>
      </c>
      <c r="BL153" s="15" t="s">
        <v>139</v>
      </c>
      <c r="BM153" s="142" t="s">
        <v>225</v>
      </c>
    </row>
    <row r="154" spans="2:65" s="1" customFormat="1" ht="16.5" customHeight="1">
      <c r="B154" s="130"/>
      <c r="C154" s="152" t="s">
        <v>226</v>
      </c>
      <c r="D154" s="152" t="s">
        <v>180</v>
      </c>
      <c r="E154" s="153" t="s">
        <v>227</v>
      </c>
      <c r="F154" s="154" t="s">
        <v>228</v>
      </c>
      <c r="G154" s="155" t="s">
        <v>229</v>
      </c>
      <c r="H154" s="156">
        <v>2.7719999999999998</v>
      </c>
      <c r="I154" s="157"/>
      <c r="J154" s="158">
        <f>ROUND(I154*H154,2)</f>
        <v>0</v>
      </c>
      <c r="K154" s="154" t="s">
        <v>183</v>
      </c>
      <c r="L154" s="159"/>
      <c r="M154" s="160" t="s">
        <v>1</v>
      </c>
      <c r="N154" s="161" t="s">
        <v>40</v>
      </c>
      <c r="P154" s="140">
        <f>O154*H154</f>
        <v>0</v>
      </c>
      <c r="Q154" s="140">
        <v>1E-3</v>
      </c>
      <c r="R154" s="140">
        <f>Q154*H154</f>
        <v>2.7719999999999997E-3</v>
      </c>
      <c r="S154" s="140">
        <v>0</v>
      </c>
      <c r="T154" s="141">
        <f>S154*H154</f>
        <v>0</v>
      </c>
      <c r="AR154" s="142" t="s">
        <v>165</v>
      </c>
      <c r="AT154" s="142" t="s">
        <v>180</v>
      </c>
      <c r="AU154" s="142" t="s">
        <v>144</v>
      </c>
      <c r="AY154" s="15" t="s">
        <v>132</v>
      </c>
      <c r="BE154" s="143">
        <f>IF(N154="základní",J154,0)</f>
        <v>0</v>
      </c>
      <c r="BF154" s="143">
        <f>IF(N154="snížená",J154,0)</f>
        <v>0</v>
      </c>
      <c r="BG154" s="143">
        <f>IF(N154="zákl. přenesená",J154,0)</f>
        <v>0</v>
      </c>
      <c r="BH154" s="143">
        <f>IF(N154="sníž. přenesená",J154,0)</f>
        <v>0</v>
      </c>
      <c r="BI154" s="143">
        <f>IF(N154="nulová",J154,0)</f>
        <v>0</v>
      </c>
      <c r="BJ154" s="15" t="s">
        <v>83</v>
      </c>
      <c r="BK154" s="143">
        <f>ROUND(I154*H154,2)</f>
        <v>0</v>
      </c>
      <c r="BL154" s="15" t="s">
        <v>139</v>
      </c>
      <c r="BM154" s="142" t="s">
        <v>230</v>
      </c>
    </row>
    <row r="155" spans="2:65" s="12" customFormat="1">
      <c r="B155" s="144"/>
      <c r="D155" s="145" t="s">
        <v>173</v>
      </c>
      <c r="F155" s="146" t="s">
        <v>231</v>
      </c>
      <c r="H155" s="147">
        <v>2.7719999999999998</v>
      </c>
      <c r="I155" s="148"/>
      <c r="L155" s="144"/>
      <c r="M155" s="149"/>
      <c r="T155" s="150"/>
      <c r="AT155" s="151" t="s">
        <v>173</v>
      </c>
      <c r="AU155" s="151" t="s">
        <v>144</v>
      </c>
      <c r="AV155" s="12" t="s">
        <v>85</v>
      </c>
      <c r="AW155" s="12" t="s">
        <v>3</v>
      </c>
      <c r="AX155" s="12" t="s">
        <v>83</v>
      </c>
      <c r="AY155" s="151" t="s">
        <v>132</v>
      </c>
    </row>
    <row r="156" spans="2:65" s="1" customFormat="1" ht="16.5" customHeight="1">
      <c r="B156" s="130"/>
      <c r="C156" s="131" t="s">
        <v>232</v>
      </c>
      <c r="D156" s="131" t="s">
        <v>134</v>
      </c>
      <c r="E156" s="132" t="s">
        <v>233</v>
      </c>
      <c r="F156" s="133" t="s">
        <v>234</v>
      </c>
      <c r="G156" s="134" t="s">
        <v>137</v>
      </c>
      <c r="H156" s="135">
        <v>45</v>
      </c>
      <c r="I156" s="136"/>
      <c r="J156" s="137">
        <f>ROUND(I156*H156,2)</f>
        <v>0</v>
      </c>
      <c r="K156" s="133" t="s">
        <v>138</v>
      </c>
      <c r="L156" s="30"/>
      <c r="M156" s="138" t="s">
        <v>1</v>
      </c>
      <c r="N156" s="139" t="s">
        <v>40</v>
      </c>
      <c r="P156" s="140">
        <f>O156*H156</f>
        <v>0</v>
      </c>
      <c r="Q156" s="140">
        <v>0</v>
      </c>
      <c r="R156" s="140">
        <f>Q156*H156</f>
        <v>0</v>
      </c>
      <c r="S156" s="140">
        <v>0</v>
      </c>
      <c r="T156" s="141">
        <f>S156*H156</f>
        <v>0</v>
      </c>
      <c r="AR156" s="142" t="s">
        <v>139</v>
      </c>
      <c r="AT156" s="142" t="s">
        <v>134</v>
      </c>
      <c r="AU156" s="142" t="s">
        <v>144</v>
      </c>
      <c r="AY156" s="15" t="s">
        <v>132</v>
      </c>
      <c r="BE156" s="143">
        <f>IF(N156="základní",J156,0)</f>
        <v>0</v>
      </c>
      <c r="BF156" s="143">
        <f>IF(N156="snížená",J156,0)</f>
        <v>0</v>
      </c>
      <c r="BG156" s="143">
        <f>IF(N156="zákl. přenesená",J156,0)</f>
        <v>0</v>
      </c>
      <c r="BH156" s="143">
        <f>IF(N156="sníž. přenesená",J156,0)</f>
        <v>0</v>
      </c>
      <c r="BI156" s="143">
        <f>IF(N156="nulová",J156,0)</f>
        <v>0</v>
      </c>
      <c r="BJ156" s="15" t="s">
        <v>83</v>
      </c>
      <c r="BK156" s="143">
        <f>ROUND(I156*H156,2)</f>
        <v>0</v>
      </c>
      <c r="BL156" s="15" t="s">
        <v>139</v>
      </c>
      <c r="BM156" s="142" t="s">
        <v>235</v>
      </c>
    </row>
    <row r="157" spans="2:65" s="1" customFormat="1" ht="16.5" customHeight="1">
      <c r="B157" s="130"/>
      <c r="C157" s="152" t="s">
        <v>236</v>
      </c>
      <c r="D157" s="152" t="s">
        <v>180</v>
      </c>
      <c r="E157" s="153" t="s">
        <v>227</v>
      </c>
      <c r="F157" s="154" t="s">
        <v>228</v>
      </c>
      <c r="G157" s="155" t="s">
        <v>229</v>
      </c>
      <c r="H157" s="156">
        <v>1.35</v>
      </c>
      <c r="I157" s="157"/>
      <c r="J157" s="158">
        <f>ROUND(I157*H157,2)</f>
        <v>0</v>
      </c>
      <c r="K157" s="154" t="s">
        <v>183</v>
      </c>
      <c r="L157" s="159"/>
      <c r="M157" s="160" t="s">
        <v>1</v>
      </c>
      <c r="N157" s="161" t="s">
        <v>40</v>
      </c>
      <c r="P157" s="140">
        <f>O157*H157</f>
        <v>0</v>
      </c>
      <c r="Q157" s="140">
        <v>1E-3</v>
      </c>
      <c r="R157" s="140">
        <f>Q157*H157</f>
        <v>1.3500000000000001E-3</v>
      </c>
      <c r="S157" s="140">
        <v>0</v>
      </c>
      <c r="T157" s="141">
        <f>S157*H157</f>
        <v>0</v>
      </c>
      <c r="AR157" s="142" t="s">
        <v>165</v>
      </c>
      <c r="AT157" s="142" t="s">
        <v>180</v>
      </c>
      <c r="AU157" s="142" t="s">
        <v>144</v>
      </c>
      <c r="AY157" s="15" t="s">
        <v>132</v>
      </c>
      <c r="BE157" s="143">
        <f>IF(N157="základní",J157,0)</f>
        <v>0</v>
      </c>
      <c r="BF157" s="143">
        <f>IF(N157="snížená",J157,0)</f>
        <v>0</v>
      </c>
      <c r="BG157" s="143">
        <f>IF(N157="zákl. přenesená",J157,0)</f>
        <v>0</v>
      </c>
      <c r="BH157" s="143">
        <f>IF(N157="sníž. přenesená",J157,0)</f>
        <v>0</v>
      </c>
      <c r="BI157" s="143">
        <f>IF(N157="nulová",J157,0)</f>
        <v>0</v>
      </c>
      <c r="BJ157" s="15" t="s">
        <v>83</v>
      </c>
      <c r="BK157" s="143">
        <f>ROUND(I157*H157,2)</f>
        <v>0</v>
      </c>
      <c r="BL157" s="15" t="s">
        <v>139</v>
      </c>
      <c r="BM157" s="142" t="s">
        <v>237</v>
      </c>
    </row>
    <row r="158" spans="2:65" s="12" customFormat="1">
      <c r="B158" s="144"/>
      <c r="D158" s="145" t="s">
        <v>173</v>
      </c>
      <c r="F158" s="146" t="s">
        <v>238</v>
      </c>
      <c r="H158" s="147">
        <v>1.35</v>
      </c>
      <c r="I158" s="148"/>
      <c r="L158" s="144"/>
      <c r="M158" s="149"/>
      <c r="T158" s="150"/>
      <c r="AT158" s="151" t="s">
        <v>173</v>
      </c>
      <c r="AU158" s="151" t="s">
        <v>144</v>
      </c>
      <c r="AV158" s="12" t="s">
        <v>85</v>
      </c>
      <c r="AW158" s="12" t="s">
        <v>3</v>
      </c>
      <c r="AX158" s="12" t="s">
        <v>83</v>
      </c>
      <c r="AY158" s="151" t="s">
        <v>132</v>
      </c>
    </row>
    <row r="159" spans="2:65" s="1" customFormat="1" ht="16.5" customHeight="1">
      <c r="B159" s="130"/>
      <c r="C159" s="131" t="s">
        <v>239</v>
      </c>
      <c r="D159" s="131" t="s">
        <v>134</v>
      </c>
      <c r="E159" s="132" t="s">
        <v>240</v>
      </c>
      <c r="F159" s="133" t="s">
        <v>241</v>
      </c>
      <c r="G159" s="134" t="s">
        <v>137</v>
      </c>
      <c r="H159" s="135">
        <v>137.19999999999999</v>
      </c>
      <c r="I159" s="136"/>
      <c r="J159" s="137">
        <f t="shared" ref="J159:J165" si="20">ROUND(I159*H159,2)</f>
        <v>0</v>
      </c>
      <c r="K159" s="133" t="s">
        <v>138</v>
      </c>
      <c r="L159" s="30"/>
      <c r="M159" s="138" t="s">
        <v>1</v>
      </c>
      <c r="N159" s="139" t="s">
        <v>40</v>
      </c>
      <c r="P159" s="140">
        <f t="shared" ref="P159:P165" si="21">O159*H159</f>
        <v>0</v>
      </c>
      <c r="Q159" s="140">
        <v>0</v>
      </c>
      <c r="R159" s="140">
        <f t="shared" ref="R159:R165" si="22">Q159*H159</f>
        <v>0</v>
      </c>
      <c r="S159" s="140">
        <v>0</v>
      </c>
      <c r="T159" s="141">
        <f t="shared" ref="T159:T165" si="23">S159*H159</f>
        <v>0</v>
      </c>
      <c r="AR159" s="142" t="s">
        <v>139</v>
      </c>
      <c r="AT159" s="142" t="s">
        <v>134</v>
      </c>
      <c r="AU159" s="142" t="s">
        <v>144</v>
      </c>
      <c r="AY159" s="15" t="s">
        <v>132</v>
      </c>
      <c r="BE159" s="143">
        <f t="shared" ref="BE159:BE165" si="24">IF(N159="základní",J159,0)</f>
        <v>0</v>
      </c>
      <c r="BF159" s="143">
        <f t="shared" ref="BF159:BF165" si="25">IF(N159="snížená",J159,0)</f>
        <v>0</v>
      </c>
      <c r="BG159" s="143">
        <f t="shared" ref="BG159:BG165" si="26">IF(N159="zákl. přenesená",J159,0)</f>
        <v>0</v>
      </c>
      <c r="BH159" s="143">
        <f t="shared" ref="BH159:BH165" si="27">IF(N159="sníž. přenesená",J159,0)</f>
        <v>0</v>
      </c>
      <c r="BI159" s="143">
        <f t="shared" ref="BI159:BI165" si="28">IF(N159="nulová",J159,0)</f>
        <v>0</v>
      </c>
      <c r="BJ159" s="15" t="s">
        <v>83</v>
      </c>
      <c r="BK159" s="143">
        <f t="shared" ref="BK159:BK165" si="29">ROUND(I159*H159,2)</f>
        <v>0</v>
      </c>
      <c r="BL159" s="15" t="s">
        <v>139</v>
      </c>
      <c r="BM159" s="142" t="s">
        <v>242</v>
      </c>
    </row>
    <row r="160" spans="2:65" s="1" customFormat="1" ht="16.5" customHeight="1">
      <c r="B160" s="130"/>
      <c r="C160" s="131" t="s">
        <v>243</v>
      </c>
      <c r="D160" s="131" t="s">
        <v>134</v>
      </c>
      <c r="E160" s="132" t="s">
        <v>244</v>
      </c>
      <c r="F160" s="133" t="s">
        <v>245</v>
      </c>
      <c r="G160" s="134" t="s">
        <v>137</v>
      </c>
      <c r="H160" s="135">
        <v>92.4</v>
      </c>
      <c r="I160" s="136"/>
      <c r="J160" s="137">
        <f t="shared" si="20"/>
        <v>0</v>
      </c>
      <c r="K160" s="133" t="s">
        <v>138</v>
      </c>
      <c r="L160" s="30"/>
      <c r="M160" s="138" t="s">
        <v>1</v>
      </c>
      <c r="N160" s="139" t="s">
        <v>40</v>
      </c>
      <c r="P160" s="140">
        <f t="shared" si="21"/>
        <v>0</v>
      </c>
      <c r="Q160" s="140">
        <v>0</v>
      </c>
      <c r="R160" s="140">
        <f t="shared" si="22"/>
        <v>0</v>
      </c>
      <c r="S160" s="140">
        <v>0</v>
      </c>
      <c r="T160" s="141">
        <f t="shared" si="23"/>
        <v>0</v>
      </c>
      <c r="AR160" s="142" t="s">
        <v>139</v>
      </c>
      <c r="AT160" s="142" t="s">
        <v>134</v>
      </c>
      <c r="AU160" s="142" t="s">
        <v>144</v>
      </c>
      <c r="AY160" s="15" t="s">
        <v>132</v>
      </c>
      <c r="BE160" s="143">
        <f t="shared" si="24"/>
        <v>0</v>
      </c>
      <c r="BF160" s="143">
        <f t="shared" si="25"/>
        <v>0</v>
      </c>
      <c r="BG160" s="143">
        <f t="shared" si="26"/>
        <v>0</v>
      </c>
      <c r="BH160" s="143">
        <f t="shared" si="27"/>
        <v>0</v>
      </c>
      <c r="BI160" s="143">
        <f t="shared" si="28"/>
        <v>0</v>
      </c>
      <c r="BJ160" s="15" t="s">
        <v>83</v>
      </c>
      <c r="BK160" s="143">
        <f t="shared" si="29"/>
        <v>0</v>
      </c>
      <c r="BL160" s="15" t="s">
        <v>139</v>
      </c>
      <c r="BM160" s="142" t="s">
        <v>246</v>
      </c>
    </row>
    <row r="161" spans="2:65" s="1" customFormat="1" ht="16.5" customHeight="1">
      <c r="B161" s="130"/>
      <c r="C161" s="131" t="s">
        <v>247</v>
      </c>
      <c r="D161" s="131" t="s">
        <v>134</v>
      </c>
      <c r="E161" s="132" t="s">
        <v>248</v>
      </c>
      <c r="F161" s="133" t="s">
        <v>249</v>
      </c>
      <c r="G161" s="134" t="s">
        <v>137</v>
      </c>
      <c r="H161" s="135">
        <v>45</v>
      </c>
      <c r="I161" s="136"/>
      <c r="J161" s="137">
        <f t="shared" si="20"/>
        <v>0</v>
      </c>
      <c r="K161" s="133" t="s">
        <v>138</v>
      </c>
      <c r="L161" s="30"/>
      <c r="M161" s="138" t="s">
        <v>1</v>
      </c>
      <c r="N161" s="139" t="s">
        <v>40</v>
      </c>
      <c r="P161" s="140">
        <f t="shared" si="21"/>
        <v>0</v>
      </c>
      <c r="Q161" s="140">
        <v>0</v>
      </c>
      <c r="R161" s="140">
        <f t="shared" si="22"/>
        <v>0</v>
      </c>
      <c r="S161" s="140">
        <v>0</v>
      </c>
      <c r="T161" s="141">
        <f t="shared" si="23"/>
        <v>0</v>
      </c>
      <c r="AR161" s="142" t="s">
        <v>139</v>
      </c>
      <c r="AT161" s="142" t="s">
        <v>134</v>
      </c>
      <c r="AU161" s="142" t="s">
        <v>144</v>
      </c>
      <c r="AY161" s="15" t="s">
        <v>132</v>
      </c>
      <c r="BE161" s="143">
        <f t="shared" si="24"/>
        <v>0</v>
      </c>
      <c r="BF161" s="143">
        <f t="shared" si="25"/>
        <v>0</v>
      </c>
      <c r="BG161" s="143">
        <f t="shared" si="26"/>
        <v>0</v>
      </c>
      <c r="BH161" s="143">
        <f t="shared" si="27"/>
        <v>0</v>
      </c>
      <c r="BI161" s="143">
        <f t="shared" si="28"/>
        <v>0</v>
      </c>
      <c r="BJ161" s="15" t="s">
        <v>83</v>
      </c>
      <c r="BK161" s="143">
        <f t="shared" si="29"/>
        <v>0</v>
      </c>
      <c r="BL161" s="15" t="s">
        <v>139</v>
      </c>
      <c r="BM161" s="142" t="s">
        <v>250</v>
      </c>
    </row>
    <row r="162" spans="2:65" s="1" customFormat="1" ht="16.5" customHeight="1">
      <c r="B162" s="130"/>
      <c r="C162" s="131" t="s">
        <v>251</v>
      </c>
      <c r="D162" s="131" t="s">
        <v>134</v>
      </c>
      <c r="E162" s="132" t="s">
        <v>252</v>
      </c>
      <c r="F162" s="133" t="s">
        <v>253</v>
      </c>
      <c r="G162" s="134" t="s">
        <v>137</v>
      </c>
      <c r="H162" s="135">
        <v>92.4</v>
      </c>
      <c r="I162" s="136"/>
      <c r="J162" s="137">
        <f t="shared" si="20"/>
        <v>0</v>
      </c>
      <c r="K162" s="133" t="s">
        <v>138</v>
      </c>
      <c r="L162" s="30"/>
      <c r="M162" s="138" t="s">
        <v>1</v>
      </c>
      <c r="N162" s="139" t="s">
        <v>40</v>
      </c>
      <c r="P162" s="140">
        <f t="shared" si="21"/>
        <v>0</v>
      </c>
      <c r="Q162" s="140">
        <v>0</v>
      </c>
      <c r="R162" s="140">
        <f t="shared" si="22"/>
        <v>0</v>
      </c>
      <c r="S162" s="140">
        <v>0</v>
      </c>
      <c r="T162" s="141">
        <f t="shared" si="23"/>
        <v>0</v>
      </c>
      <c r="AR162" s="142" t="s">
        <v>139</v>
      </c>
      <c r="AT162" s="142" t="s">
        <v>134</v>
      </c>
      <c r="AU162" s="142" t="s">
        <v>144</v>
      </c>
      <c r="AY162" s="15" t="s">
        <v>132</v>
      </c>
      <c r="BE162" s="143">
        <f t="shared" si="24"/>
        <v>0</v>
      </c>
      <c r="BF162" s="143">
        <f t="shared" si="25"/>
        <v>0</v>
      </c>
      <c r="BG162" s="143">
        <f t="shared" si="26"/>
        <v>0</v>
      </c>
      <c r="BH162" s="143">
        <f t="shared" si="27"/>
        <v>0</v>
      </c>
      <c r="BI162" s="143">
        <f t="shared" si="28"/>
        <v>0</v>
      </c>
      <c r="BJ162" s="15" t="s">
        <v>83</v>
      </c>
      <c r="BK162" s="143">
        <f t="shared" si="29"/>
        <v>0</v>
      </c>
      <c r="BL162" s="15" t="s">
        <v>139</v>
      </c>
      <c r="BM162" s="142" t="s">
        <v>254</v>
      </c>
    </row>
    <row r="163" spans="2:65" s="1" customFormat="1" ht="16.5" customHeight="1">
      <c r="B163" s="130"/>
      <c r="C163" s="131" t="s">
        <v>255</v>
      </c>
      <c r="D163" s="131" t="s">
        <v>134</v>
      </c>
      <c r="E163" s="132" t="s">
        <v>256</v>
      </c>
      <c r="F163" s="133" t="s">
        <v>257</v>
      </c>
      <c r="G163" s="134" t="s">
        <v>137</v>
      </c>
      <c r="H163" s="135">
        <v>45</v>
      </c>
      <c r="I163" s="136"/>
      <c r="J163" s="137">
        <f t="shared" si="20"/>
        <v>0</v>
      </c>
      <c r="K163" s="133" t="s">
        <v>138</v>
      </c>
      <c r="L163" s="30"/>
      <c r="M163" s="138" t="s">
        <v>1</v>
      </c>
      <c r="N163" s="139" t="s">
        <v>40</v>
      </c>
      <c r="P163" s="140">
        <f t="shared" si="21"/>
        <v>0</v>
      </c>
      <c r="Q163" s="140">
        <v>0</v>
      </c>
      <c r="R163" s="140">
        <f t="shared" si="22"/>
        <v>0</v>
      </c>
      <c r="S163" s="140">
        <v>0</v>
      </c>
      <c r="T163" s="141">
        <f t="shared" si="23"/>
        <v>0</v>
      </c>
      <c r="AR163" s="142" t="s">
        <v>139</v>
      </c>
      <c r="AT163" s="142" t="s">
        <v>134</v>
      </c>
      <c r="AU163" s="142" t="s">
        <v>144</v>
      </c>
      <c r="AY163" s="15" t="s">
        <v>132</v>
      </c>
      <c r="BE163" s="143">
        <f t="shared" si="24"/>
        <v>0</v>
      </c>
      <c r="BF163" s="143">
        <f t="shared" si="25"/>
        <v>0</v>
      </c>
      <c r="BG163" s="143">
        <f t="shared" si="26"/>
        <v>0</v>
      </c>
      <c r="BH163" s="143">
        <f t="shared" si="27"/>
        <v>0</v>
      </c>
      <c r="BI163" s="143">
        <f t="shared" si="28"/>
        <v>0</v>
      </c>
      <c r="BJ163" s="15" t="s">
        <v>83</v>
      </c>
      <c r="BK163" s="143">
        <f t="shared" si="29"/>
        <v>0</v>
      </c>
      <c r="BL163" s="15" t="s">
        <v>139</v>
      </c>
      <c r="BM163" s="142" t="s">
        <v>258</v>
      </c>
    </row>
    <row r="164" spans="2:65" s="1" customFormat="1" ht="16.5" customHeight="1">
      <c r="B164" s="130"/>
      <c r="C164" s="131" t="s">
        <v>259</v>
      </c>
      <c r="D164" s="131" t="s">
        <v>134</v>
      </c>
      <c r="E164" s="132" t="s">
        <v>260</v>
      </c>
      <c r="F164" s="133" t="s">
        <v>261</v>
      </c>
      <c r="G164" s="134" t="s">
        <v>137</v>
      </c>
      <c r="H164" s="135">
        <v>92.4</v>
      </c>
      <c r="I164" s="136"/>
      <c r="J164" s="137">
        <f t="shared" si="20"/>
        <v>0</v>
      </c>
      <c r="K164" s="133" t="s">
        <v>138</v>
      </c>
      <c r="L164" s="30"/>
      <c r="M164" s="138" t="s">
        <v>1</v>
      </c>
      <c r="N164" s="139" t="s">
        <v>40</v>
      </c>
      <c r="P164" s="140">
        <f t="shared" si="21"/>
        <v>0</v>
      </c>
      <c r="Q164" s="140">
        <v>0</v>
      </c>
      <c r="R164" s="140">
        <f t="shared" si="22"/>
        <v>0</v>
      </c>
      <c r="S164" s="140">
        <v>0</v>
      </c>
      <c r="T164" s="141">
        <f t="shared" si="23"/>
        <v>0</v>
      </c>
      <c r="AR164" s="142" t="s">
        <v>139</v>
      </c>
      <c r="AT164" s="142" t="s">
        <v>134</v>
      </c>
      <c r="AU164" s="142" t="s">
        <v>144</v>
      </c>
      <c r="AY164" s="15" t="s">
        <v>132</v>
      </c>
      <c r="BE164" s="143">
        <f t="shared" si="24"/>
        <v>0</v>
      </c>
      <c r="BF164" s="143">
        <f t="shared" si="25"/>
        <v>0</v>
      </c>
      <c r="BG164" s="143">
        <f t="shared" si="26"/>
        <v>0</v>
      </c>
      <c r="BH164" s="143">
        <f t="shared" si="27"/>
        <v>0</v>
      </c>
      <c r="BI164" s="143">
        <f t="shared" si="28"/>
        <v>0</v>
      </c>
      <c r="BJ164" s="15" t="s">
        <v>83</v>
      </c>
      <c r="BK164" s="143">
        <f t="shared" si="29"/>
        <v>0</v>
      </c>
      <c r="BL164" s="15" t="s">
        <v>139</v>
      </c>
      <c r="BM164" s="142" t="s">
        <v>262</v>
      </c>
    </row>
    <row r="165" spans="2:65" s="1" customFormat="1" ht="16.5" customHeight="1">
      <c r="B165" s="130"/>
      <c r="C165" s="131" t="s">
        <v>263</v>
      </c>
      <c r="D165" s="131" t="s">
        <v>134</v>
      </c>
      <c r="E165" s="132" t="s">
        <v>264</v>
      </c>
      <c r="F165" s="133" t="s">
        <v>265</v>
      </c>
      <c r="G165" s="134" t="s">
        <v>137</v>
      </c>
      <c r="H165" s="135">
        <v>45</v>
      </c>
      <c r="I165" s="136"/>
      <c r="J165" s="137">
        <f t="shared" si="20"/>
        <v>0</v>
      </c>
      <c r="K165" s="133" t="s">
        <v>138</v>
      </c>
      <c r="L165" s="30"/>
      <c r="M165" s="138" t="s">
        <v>1</v>
      </c>
      <c r="N165" s="139" t="s">
        <v>40</v>
      </c>
      <c r="P165" s="140">
        <f t="shared" si="21"/>
        <v>0</v>
      </c>
      <c r="Q165" s="140">
        <v>0</v>
      </c>
      <c r="R165" s="140">
        <f t="shared" si="22"/>
        <v>0</v>
      </c>
      <c r="S165" s="140">
        <v>0</v>
      </c>
      <c r="T165" s="141">
        <f t="shared" si="23"/>
        <v>0</v>
      </c>
      <c r="AR165" s="142" t="s">
        <v>139</v>
      </c>
      <c r="AT165" s="142" t="s">
        <v>134</v>
      </c>
      <c r="AU165" s="142" t="s">
        <v>144</v>
      </c>
      <c r="AY165" s="15" t="s">
        <v>132</v>
      </c>
      <c r="BE165" s="143">
        <f t="shared" si="24"/>
        <v>0</v>
      </c>
      <c r="BF165" s="143">
        <f t="shared" si="25"/>
        <v>0</v>
      </c>
      <c r="BG165" s="143">
        <f t="shared" si="26"/>
        <v>0</v>
      </c>
      <c r="BH165" s="143">
        <f t="shared" si="27"/>
        <v>0</v>
      </c>
      <c r="BI165" s="143">
        <f t="shared" si="28"/>
        <v>0</v>
      </c>
      <c r="BJ165" s="15" t="s">
        <v>83</v>
      </c>
      <c r="BK165" s="143">
        <f t="shared" si="29"/>
        <v>0</v>
      </c>
      <c r="BL165" s="15" t="s">
        <v>139</v>
      </c>
      <c r="BM165" s="142" t="s">
        <v>266</v>
      </c>
    </row>
    <row r="166" spans="2:65" s="11" customFormat="1" ht="22.8" customHeight="1">
      <c r="B166" s="118"/>
      <c r="D166" s="119" t="s">
        <v>74</v>
      </c>
      <c r="E166" s="128" t="s">
        <v>144</v>
      </c>
      <c r="F166" s="128" t="s">
        <v>267</v>
      </c>
      <c r="I166" s="121"/>
      <c r="J166" s="129">
        <f>BK166</f>
        <v>0</v>
      </c>
      <c r="L166" s="118"/>
      <c r="M166" s="123"/>
      <c r="P166" s="124">
        <f>SUM(P167:P174)</f>
        <v>0</v>
      </c>
      <c r="R166" s="124">
        <f>SUM(R167:R174)</f>
        <v>19.829003999999998</v>
      </c>
      <c r="T166" s="125">
        <f>SUM(T167:T174)</f>
        <v>0</v>
      </c>
      <c r="AR166" s="119" t="s">
        <v>83</v>
      </c>
      <c r="AT166" s="126" t="s">
        <v>74</v>
      </c>
      <c r="AU166" s="126" t="s">
        <v>83</v>
      </c>
      <c r="AY166" s="119" t="s">
        <v>132</v>
      </c>
      <c r="BK166" s="127">
        <f>SUM(BK167:BK174)</f>
        <v>0</v>
      </c>
    </row>
    <row r="167" spans="2:65" s="1" customFormat="1" ht="16.5" customHeight="1">
      <c r="B167" s="130"/>
      <c r="C167" s="131" t="s">
        <v>268</v>
      </c>
      <c r="D167" s="131" t="s">
        <v>134</v>
      </c>
      <c r="E167" s="132" t="s">
        <v>269</v>
      </c>
      <c r="F167" s="133" t="s">
        <v>270</v>
      </c>
      <c r="G167" s="134" t="s">
        <v>158</v>
      </c>
      <c r="H167" s="135">
        <v>70.599999999999994</v>
      </c>
      <c r="I167" s="136"/>
      <c r="J167" s="137">
        <f>ROUND(I167*H167,2)</f>
        <v>0</v>
      </c>
      <c r="K167" s="133" t="s">
        <v>138</v>
      </c>
      <c r="L167" s="30"/>
      <c r="M167" s="138" t="s">
        <v>1</v>
      </c>
      <c r="N167" s="139" t="s">
        <v>40</v>
      </c>
      <c r="P167" s="140">
        <f>O167*H167</f>
        <v>0</v>
      </c>
      <c r="Q167" s="140">
        <v>0.12064</v>
      </c>
      <c r="R167" s="140">
        <f>Q167*H167</f>
        <v>8.5171839999999985</v>
      </c>
      <c r="S167" s="140">
        <v>0</v>
      </c>
      <c r="T167" s="141">
        <f>S167*H167</f>
        <v>0</v>
      </c>
      <c r="AR167" s="142" t="s">
        <v>139</v>
      </c>
      <c r="AT167" s="142" t="s">
        <v>134</v>
      </c>
      <c r="AU167" s="142" t="s">
        <v>85</v>
      </c>
      <c r="AY167" s="15" t="s">
        <v>132</v>
      </c>
      <c r="BE167" s="143">
        <f>IF(N167="základní",J167,0)</f>
        <v>0</v>
      </c>
      <c r="BF167" s="143">
        <f>IF(N167="snížená",J167,0)</f>
        <v>0</v>
      </c>
      <c r="BG167" s="143">
        <f>IF(N167="zákl. přenesená",J167,0)</f>
        <v>0</v>
      </c>
      <c r="BH167" s="143">
        <f>IF(N167="sníž. přenesená",J167,0)</f>
        <v>0</v>
      </c>
      <c r="BI167" s="143">
        <f>IF(N167="nulová",J167,0)</f>
        <v>0</v>
      </c>
      <c r="BJ167" s="15" t="s">
        <v>83</v>
      </c>
      <c r="BK167" s="143">
        <f>ROUND(I167*H167,2)</f>
        <v>0</v>
      </c>
      <c r="BL167" s="15" t="s">
        <v>139</v>
      </c>
      <c r="BM167" s="142" t="s">
        <v>271</v>
      </c>
    </row>
    <row r="168" spans="2:65" s="1" customFormat="1" ht="19.2">
      <c r="B168" s="30"/>
      <c r="D168" s="145" t="s">
        <v>221</v>
      </c>
      <c r="F168" s="162" t="s">
        <v>272</v>
      </c>
      <c r="I168" s="163"/>
      <c r="L168" s="30"/>
      <c r="M168" s="164"/>
      <c r="T168" s="54"/>
      <c r="AT168" s="15" t="s">
        <v>221</v>
      </c>
      <c r="AU168" s="15" t="s">
        <v>85</v>
      </c>
    </row>
    <row r="169" spans="2:65" s="1" customFormat="1" ht="16.5" customHeight="1">
      <c r="B169" s="130"/>
      <c r="C169" s="152" t="s">
        <v>273</v>
      </c>
      <c r="D169" s="152" t="s">
        <v>180</v>
      </c>
      <c r="E169" s="153" t="s">
        <v>274</v>
      </c>
      <c r="F169" s="154" t="s">
        <v>275</v>
      </c>
      <c r="G169" s="155" t="s">
        <v>276</v>
      </c>
      <c r="H169" s="156">
        <v>428</v>
      </c>
      <c r="I169" s="157"/>
      <c r="J169" s="158">
        <f>ROUND(I169*H169,2)</f>
        <v>0</v>
      </c>
      <c r="K169" s="154" t="s">
        <v>183</v>
      </c>
      <c r="L169" s="159"/>
      <c r="M169" s="160" t="s">
        <v>1</v>
      </c>
      <c r="N169" s="161" t="s">
        <v>40</v>
      </c>
      <c r="P169" s="140">
        <f>O169*H169</f>
        <v>0</v>
      </c>
      <c r="Q169" s="140">
        <v>1.0999999999999999E-2</v>
      </c>
      <c r="R169" s="140">
        <f>Q169*H169</f>
        <v>4.7079999999999993</v>
      </c>
      <c r="S169" s="140">
        <v>0</v>
      </c>
      <c r="T169" s="141">
        <f>S169*H169</f>
        <v>0</v>
      </c>
      <c r="AR169" s="142" t="s">
        <v>165</v>
      </c>
      <c r="AT169" s="142" t="s">
        <v>180</v>
      </c>
      <c r="AU169" s="142" t="s">
        <v>85</v>
      </c>
      <c r="AY169" s="15" t="s">
        <v>132</v>
      </c>
      <c r="BE169" s="143">
        <f>IF(N169="základní",J169,0)</f>
        <v>0</v>
      </c>
      <c r="BF169" s="143">
        <f>IF(N169="snížená",J169,0)</f>
        <v>0</v>
      </c>
      <c r="BG169" s="143">
        <f>IF(N169="zákl. přenesená",J169,0)</f>
        <v>0</v>
      </c>
      <c r="BH169" s="143">
        <f>IF(N169="sníž. přenesená",J169,0)</f>
        <v>0</v>
      </c>
      <c r="BI169" s="143">
        <f>IF(N169="nulová",J169,0)</f>
        <v>0</v>
      </c>
      <c r="BJ169" s="15" t="s">
        <v>83</v>
      </c>
      <c r="BK169" s="143">
        <f>ROUND(I169*H169,2)</f>
        <v>0</v>
      </c>
      <c r="BL169" s="15" t="s">
        <v>139</v>
      </c>
      <c r="BM169" s="142" t="s">
        <v>277</v>
      </c>
    </row>
    <row r="170" spans="2:65" s="1" customFormat="1" ht="16.5" customHeight="1">
      <c r="B170" s="130"/>
      <c r="C170" s="131" t="s">
        <v>278</v>
      </c>
      <c r="D170" s="131" t="s">
        <v>134</v>
      </c>
      <c r="E170" s="132" t="s">
        <v>279</v>
      </c>
      <c r="F170" s="133" t="s">
        <v>280</v>
      </c>
      <c r="G170" s="134" t="s">
        <v>158</v>
      </c>
      <c r="H170" s="135">
        <v>16</v>
      </c>
      <c r="I170" s="136"/>
      <c r="J170" s="137">
        <f>ROUND(I170*H170,2)</f>
        <v>0</v>
      </c>
      <c r="K170" s="133" t="s">
        <v>138</v>
      </c>
      <c r="L170" s="30"/>
      <c r="M170" s="138" t="s">
        <v>1</v>
      </c>
      <c r="N170" s="139" t="s">
        <v>40</v>
      </c>
      <c r="P170" s="140">
        <f>O170*H170</f>
        <v>0</v>
      </c>
      <c r="Q170" s="140">
        <v>0.24127000000000001</v>
      </c>
      <c r="R170" s="140">
        <f>Q170*H170</f>
        <v>3.8603200000000002</v>
      </c>
      <c r="S170" s="140">
        <v>0</v>
      </c>
      <c r="T170" s="141">
        <f>S170*H170</f>
        <v>0</v>
      </c>
      <c r="AR170" s="142" t="s">
        <v>139</v>
      </c>
      <c r="AT170" s="142" t="s">
        <v>134</v>
      </c>
      <c r="AU170" s="142" t="s">
        <v>85</v>
      </c>
      <c r="AY170" s="15" t="s">
        <v>132</v>
      </c>
      <c r="BE170" s="143">
        <f>IF(N170="základní",J170,0)</f>
        <v>0</v>
      </c>
      <c r="BF170" s="143">
        <f>IF(N170="snížená",J170,0)</f>
        <v>0</v>
      </c>
      <c r="BG170" s="143">
        <f>IF(N170="zákl. přenesená",J170,0)</f>
        <v>0</v>
      </c>
      <c r="BH170" s="143">
        <f>IF(N170="sníž. přenesená",J170,0)</f>
        <v>0</v>
      </c>
      <c r="BI170" s="143">
        <f>IF(N170="nulová",J170,0)</f>
        <v>0</v>
      </c>
      <c r="BJ170" s="15" t="s">
        <v>83</v>
      </c>
      <c r="BK170" s="143">
        <f>ROUND(I170*H170,2)</f>
        <v>0</v>
      </c>
      <c r="BL170" s="15" t="s">
        <v>139</v>
      </c>
      <c r="BM170" s="142" t="s">
        <v>281</v>
      </c>
    </row>
    <row r="171" spans="2:65" s="1" customFormat="1" ht="19.2">
      <c r="B171" s="30"/>
      <c r="D171" s="145" t="s">
        <v>221</v>
      </c>
      <c r="F171" s="162" t="s">
        <v>272</v>
      </c>
      <c r="I171" s="163"/>
      <c r="L171" s="30"/>
      <c r="M171" s="164"/>
      <c r="T171" s="54"/>
      <c r="AT171" s="15" t="s">
        <v>221</v>
      </c>
      <c r="AU171" s="15" t="s">
        <v>85</v>
      </c>
    </row>
    <row r="172" spans="2:65" s="1" customFormat="1" ht="16.5" customHeight="1">
      <c r="B172" s="130"/>
      <c r="C172" s="152" t="s">
        <v>282</v>
      </c>
      <c r="D172" s="152" t="s">
        <v>180</v>
      </c>
      <c r="E172" s="153" t="s">
        <v>283</v>
      </c>
      <c r="F172" s="154" t="s">
        <v>284</v>
      </c>
      <c r="G172" s="155" t="s">
        <v>276</v>
      </c>
      <c r="H172" s="156">
        <v>61</v>
      </c>
      <c r="I172" s="157"/>
      <c r="J172" s="158">
        <f>ROUND(I172*H172,2)</f>
        <v>0</v>
      </c>
      <c r="K172" s="154" t="s">
        <v>183</v>
      </c>
      <c r="L172" s="159"/>
      <c r="M172" s="160" t="s">
        <v>1</v>
      </c>
      <c r="N172" s="161" t="s">
        <v>40</v>
      </c>
      <c r="P172" s="140">
        <f>O172*H172</f>
        <v>0</v>
      </c>
      <c r="Q172" s="140">
        <v>1.2E-2</v>
      </c>
      <c r="R172" s="140">
        <f>Q172*H172</f>
        <v>0.73199999999999998</v>
      </c>
      <c r="S172" s="140">
        <v>0</v>
      </c>
      <c r="T172" s="141">
        <f>S172*H172</f>
        <v>0</v>
      </c>
      <c r="AR172" s="142" t="s">
        <v>165</v>
      </c>
      <c r="AT172" s="142" t="s">
        <v>180</v>
      </c>
      <c r="AU172" s="142" t="s">
        <v>85</v>
      </c>
      <c r="AY172" s="15" t="s">
        <v>132</v>
      </c>
      <c r="BE172" s="143">
        <f>IF(N172="základní",J172,0)</f>
        <v>0</v>
      </c>
      <c r="BF172" s="143">
        <f>IF(N172="snížená",J172,0)</f>
        <v>0</v>
      </c>
      <c r="BG172" s="143">
        <f>IF(N172="zákl. přenesená",J172,0)</f>
        <v>0</v>
      </c>
      <c r="BH172" s="143">
        <f>IF(N172="sníž. přenesená",J172,0)</f>
        <v>0</v>
      </c>
      <c r="BI172" s="143">
        <f>IF(N172="nulová",J172,0)</f>
        <v>0</v>
      </c>
      <c r="BJ172" s="15" t="s">
        <v>83</v>
      </c>
      <c r="BK172" s="143">
        <f>ROUND(I172*H172,2)</f>
        <v>0</v>
      </c>
      <c r="BL172" s="15" t="s">
        <v>139</v>
      </c>
      <c r="BM172" s="142" t="s">
        <v>285</v>
      </c>
    </row>
    <row r="173" spans="2:65" s="1" customFormat="1" ht="16.5" customHeight="1">
      <c r="B173" s="130"/>
      <c r="C173" s="152" t="s">
        <v>286</v>
      </c>
      <c r="D173" s="152" t="s">
        <v>180</v>
      </c>
      <c r="E173" s="153" t="s">
        <v>287</v>
      </c>
      <c r="F173" s="154" t="s">
        <v>288</v>
      </c>
      <c r="G173" s="155" t="s">
        <v>276</v>
      </c>
      <c r="H173" s="156">
        <v>24</v>
      </c>
      <c r="I173" s="157"/>
      <c r="J173" s="158">
        <f>ROUND(I173*H173,2)</f>
        <v>0</v>
      </c>
      <c r="K173" s="154" t="s">
        <v>183</v>
      </c>
      <c r="L173" s="159"/>
      <c r="M173" s="160" t="s">
        <v>1</v>
      </c>
      <c r="N173" s="161" t="s">
        <v>40</v>
      </c>
      <c r="P173" s="140">
        <f>O173*H173</f>
        <v>0</v>
      </c>
      <c r="Q173" s="140">
        <v>5.0500000000000003E-2</v>
      </c>
      <c r="R173" s="140">
        <f>Q173*H173</f>
        <v>1.2120000000000002</v>
      </c>
      <c r="S173" s="140">
        <v>0</v>
      </c>
      <c r="T173" s="141">
        <f>S173*H173</f>
        <v>0</v>
      </c>
      <c r="AR173" s="142" t="s">
        <v>165</v>
      </c>
      <c r="AT173" s="142" t="s">
        <v>180</v>
      </c>
      <c r="AU173" s="142" t="s">
        <v>85</v>
      </c>
      <c r="AY173" s="15" t="s">
        <v>132</v>
      </c>
      <c r="BE173" s="143">
        <f>IF(N173="základní",J173,0)</f>
        <v>0</v>
      </c>
      <c r="BF173" s="143">
        <f>IF(N173="snížená",J173,0)</f>
        <v>0</v>
      </c>
      <c r="BG173" s="143">
        <f>IF(N173="zákl. přenesená",J173,0)</f>
        <v>0</v>
      </c>
      <c r="BH173" s="143">
        <f>IF(N173="sníž. přenesená",J173,0)</f>
        <v>0</v>
      </c>
      <c r="BI173" s="143">
        <f>IF(N173="nulová",J173,0)</f>
        <v>0</v>
      </c>
      <c r="BJ173" s="15" t="s">
        <v>83</v>
      </c>
      <c r="BK173" s="143">
        <f>ROUND(I173*H173,2)</f>
        <v>0</v>
      </c>
      <c r="BL173" s="15" t="s">
        <v>139</v>
      </c>
      <c r="BM173" s="142" t="s">
        <v>289</v>
      </c>
    </row>
    <row r="174" spans="2:65" s="1" customFormat="1" ht="16.5" customHeight="1">
      <c r="B174" s="130"/>
      <c r="C174" s="152" t="s">
        <v>290</v>
      </c>
      <c r="D174" s="152" t="s">
        <v>180</v>
      </c>
      <c r="E174" s="153" t="s">
        <v>291</v>
      </c>
      <c r="F174" s="154" t="s">
        <v>292</v>
      </c>
      <c r="G174" s="155" t="s">
        <v>276</v>
      </c>
      <c r="H174" s="156">
        <v>13</v>
      </c>
      <c r="I174" s="157"/>
      <c r="J174" s="158">
        <f>ROUND(I174*H174,2)</f>
        <v>0</v>
      </c>
      <c r="K174" s="154" t="s">
        <v>183</v>
      </c>
      <c r="L174" s="159"/>
      <c r="M174" s="160" t="s">
        <v>1</v>
      </c>
      <c r="N174" s="161" t="s">
        <v>40</v>
      </c>
      <c r="P174" s="140">
        <f>O174*H174</f>
        <v>0</v>
      </c>
      <c r="Q174" s="140">
        <v>6.1499999999999999E-2</v>
      </c>
      <c r="R174" s="140">
        <f>Q174*H174</f>
        <v>0.79949999999999999</v>
      </c>
      <c r="S174" s="140">
        <v>0</v>
      </c>
      <c r="T174" s="141">
        <f>S174*H174</f>
        <v>0</v>
      </c>
      <c r="AR174" s="142" t="s">
        <v>165</v>
      </c>
      <c r="AT174" s="142" t="s">
        <v>180</v>
      </c>
      <c r="AU174" s="142" t="s">
        <v>85</v>
      </c>
      <c r="AY174" s="15" t="s">
        <v>132</v>
      </c>
      <c r="BE174" s="143">
        <f>IF(N174="základní",J174,0)</f>
        <v>0</v>
      </c>
      <c r="BF174" s="143">
        <f>IF(N174="snížená",J174,0)</f>
        <v>0</v>
      </c>
      <c r="BG174" s="143">
        <f>IF(N174="zákl. přenesená",J174,0)</f>
        <v>0</v>
      </c>
      <c r="BH174" s="143">
        <f>IF(N174="sníž. přenesená",J174,0)</f>
        <v>0</v>
      </c>
      <c r="BI174" s="143">
        <f>IF(N174="nulová",J174,0)</f>
        <v>0</v>
      </c>
      <c r="BJ174" s="15" t="s">
        <v>83</v>
      </c>
      <c r="BK174" s="143">
        <f>ROUND(I174*H174,2)</f>
        <v>0</v>
      </c>
      <c r="BL174" s="15" t="s">
        <v>139</v>
      </c>
      <c r="BM174" s="142" t="s">
        <v>293</v>
      </c>
    </row>
    <row r="175" spans="2:65" s="11" customFormat="1" ht="22.8" customHeight="1">
      <c r="B175" s="118"/>
      <c r="D175" s="119" t="s">
        <v>74</v>
      </c>
      <c r="E175" s="128" t="s">
        <v>151</v>
      </c>
      <c r="F175" s="128" t="s">
        <v>294</v>
      </c>
      <c r="I175" s="121"/>
      <c r="J175" s="129">
        <f>BK175</f>
        <v>0</v>
      </c>
      <c r="L175" s="118"/>
      <c r="M175" s="123"/>
      <c r="P175" s="124">
        <f>SUM(P176:P193)</f>
        <v>0</v>
      </c>
      <c r="R175" s="124">
        <f>SUM(R176:R193)</f>
        <v>66.187919999999991</v>
      </c>
      <c r="T175" s="125">
        <f>SUM(T176:T193)</f>
        <v>0</v>
      </c>
      <c r="AR175" s="119" t="s">
        <v>83</v>
      </c>
      <c r="AT175" s="126" t="s">
        <v>74</v>
      </c>
      <c r="AU175" s="126" t="s">
        <v>83</v>
      </c>
      <c r="AY175" s="119" t="s">
        <v>132</v>
      </c>
      <c r="BK175" s="127">
        <f>SUM(BK176:BK193)</f>
        <v>0</v>
      </c>
    </row>
    <row r="176" spans="2:65" s="1" customFormat="1" ht="16.5" customHeight="1">
      <c r="B176" s="130"/>
      <c r="C176" s="131" t="s">
        <v>295</v>
      </c>
      <c r="D176" s="131" t="s">
        <v>134</v>
      </c>
      <c r="E176" s="132" t="s">
        <v>296</v>
      </c>
      <c r="F176" s="133" t="s">
        <v>297</v>
      </c>
      <c r="G176" s="134" t="s">
        <v>137</v>
      </c>
      <c r="H176" s="135">
        <v>82</v>
      </c>
      <c r="I176" s="136"/>
      <c r="J176" s="137">
        <f>ROUND(I176*H176,2)</f>
        <v>0</v>
      </c>
      <c r="K176" s="133" t="s">
        <v>138</v>
      </c>
      <c r="L176" s="30"/>
      <c r="M176" s="138" t="s">
        <v>1</v>
      </c>
      <c r="N176" s="139" t="s">
        <v>40</v>
      </c>
      <c r="P176" s="140">
        <f>O176*H176</f>
        <v>0</v>
      </c>
      <c r="Q176" s="140">
        <v>9.1999999999999998E-2</v>
      </c>
      <c r="R176" s="140">
        <f>Q176*H176</f>
        <v>7.5439999999999996</v>
      </c>
      <c r="S176" s="140">
        <v>0</v>
      </c>
      <c r="T176" s="141">
        <f>S176*H176</f>
        <v>0</v>
      </c>
      <c r="AR176" s="142" t="s">
        <v>139</v>
      </c>
      <c r="AT176" s="142" t="s">
        <v>134</v>
      </c>
      <c r="AU176" s="142" t="s">
        <v>85</v>
      </c>
      <c r="AY176" s="15" t="s">
        <v>132</v>
      </c>
      <c r="BE176" s="143">
        <f>IF(N176="základní",J176,0)</f>
        <v>0</v>
      </c>
      <c r="BF176" s="143">
        <f>IF(N176="snížená",J176,0)</f>
        <v>0</v>
      </c>
      <c r="BG176" s="143">
        <f>IF(N176="zákl. přenesená",J176,0)</f>
        <v>0</v>
      </c>
      <c r="BH176" s="143">
        <f>IF(N176="sníž. přenesená",J176,0)</f>
        <v>0</v>
      </c>
      <c r="BI176" s="143">
        <f>IF(N176="nulová",J176,0)</f>
        <v>0</v>
      </c>
      <c r="BJ176" s="15" t="s">
        <v>83</v>
      </c>
      <c r="BK176" s="143">
        <f>ROUND(I176*H176,2)</f>
        <v>0</v>
      </c>
      <c r="BL176" s="15" t="s">
        <v>139</v>
      </c>
      <c r="BM176" s="142" t="s">
        <v>298</v>
      </c>
    </row>
    <row r="177" spans="2:65" s="12" customFormat="1">
      <c r="B177" s="144"/>
      <c r="D177" s="145" t="s">
        <v>173</v>
      </c>
      <c r="E177" s="151" t="s">
        <v>1</v>
      </c>
      <c r="F177" s="146" t="s">
        <v>299</v>
      </c>
      <c r="H177" s="147">
        <v>56</v>
      </c>
      <c r="I177" s="148"/>
      <c r="L177" s="144"/>
      <c r="M177" s="149"/>
      <c r="T177" s="150"/>
      <c r="AT177" s="151" t="s">
        <v>173</v>
      </c>
      <c r="AU177" s="151" t="s">
        <v>85</v>
      </c>
      <c r="AV177" s="12" t="s">
        <v>85</v>
      </c>
      <c r="AW177" s="12" t="s">
        <v>31</v>
      </c>
      <c r="AX177" s="12" t="s">
        <v>75</v>
      </c>
      <c r="AY177" s="151" t="s">
        <v>132</v>
      </c>
    </row>
    <row r="178" spans="2:65" s="12" customFormat="1">
      <c r="B178" s="144"/>
      <c r="D178" s="145" t="s">
        <v>173</v>
      </c>
      <c r="E178" s="151" t="s">
        <v>1</v>
      </c>
      <c r="F178" s="146" t="s">
        <v>300</v>
      </c>
      <c r="H178" s="147">
        <v>26</v>
      </c>
      <c r="I178" s="148"/>
      <c r="L178" s="144"/>
      <c r="M178" s="149"/>
      <c r="T178" s="150"/>
      <c r="AT178" s="151" t="s">
        <v>173</v>
      </c>
      <c r="AU178" s="151" t="s">
        <v>85</v>
      </c>
      <c r="AV178" s="12" t="s">
        <v>85</v>
      </c>
      <c r="AW178" s="12" t="s">
        <v>31</v>
      </c>
      <c r="AX178" s="12" t="s">
        <v>75</v>
      </c>
      <c r="AY178" s="151" t="s">
        <v>132</v>
      </c>
    </row>
    <row r="179" spans="2:65" s="13" customFormat="1">
      <c r="B179" s="165"/>
      <c r="D179" s="145" t="s">
        <v>173</v>
      </c>
      <c r="E179" s="166" t="s">
        <v>1</v>
      </c>
      <c r="F179" s="167" t="s">
        <v>301</v>
      </c>
      <c r="H179" s="168">
        <v>82</v>
      </c>
      <c r="I179" s="169"/>
      <c r="L179" s="165"/>
      <c r="M179" s="170"/>
      <c r="T179" s="171"/>
      <c r="AT179" s="166" t="s">
        <v>173</v>
      </c>
      <c r="AU179" s="166" t="s">
        <v>85</v>
      </c>
      <c r="AV179" s="13" t="s">
        <v>139</v>
      </c>
      <c r="AW179" s="13" t="s">
        <v>31</v>
      </c>
      <c r="AX179" s="13" t="s">
        <v>83</v>
      </c>
      <c r="AY179" s="166" t="s">
        <v>132</v>
      </c>
    </row>
    <row r="180" spans="2:65" s="1" customFormat="1" ht="16.5" customHeight="1">
      <c r="B180" s="130"/>
      <c r="C180" s="131" t="s">
        <v>302</v>
      </c>
      <c r="D180" s="131" t="s">
        <v>134</v>
      </c>
      <c r="E180" s="132" t="s">
        <v>303</v>
      </c>
      <c r="F180" s="133" t="s">
        <v>304</v>
      </c>
      <c r="G180" s="134" t="s">
        <v>163</v>
      </c>
      <c r="H180" s="135">
        <v>17.2</v>
      </c>
      <c r="I180" s="136"/>
      <c r="J180" s="137">
        <f>ROUND(I180*H180,2)</f>
        <v>0</v>
      </c>
      <c r="K180" s="133" t="s">
        <v>183</v>
      </c>
      <c r="L180" s="30"/>
      <c r="M180" s="138" t="s">
        <v>1</v>
      </c>
      <c r="N180" s="139" t="s">
        <v>40</v>
      </c>
      <c r="P180" s="140">
        <f>O180*H180</f>
        <v>0</v>
      </c>
      <c r="Q180" s="140">
        <v>2.2999999999999998</v>
      </c>
      <c r="R180" s="140">
        <f>Q180*H180</f>
        <v>39.559999999999995</v>
      </c>
      <c r="S180" s="140">
        <v>0</v>
      </c>
      <c r="T180" s="141">
        <f>S180*H180</f>
        <v>0</v>
      </c>
      <c r="AR180" s="142" t="s">
        <v>139</v>
      </c>
      <c r="AT180" s="142" t="s">
        <v>134</v>
      </c>
      <c r="AU180" s="142" t="s">
        <v>85</v>
      </c>
      <c r="AY180" s="15" t="s">
        <v>132</v>
      </c>
      <c r="BE180" s="143">
        <f>IF(N180="základní",J180,0)</f>
        <v>0</v>
      </c>
      <c r="BF180" s="143">
        <f>IF(N180="snížená",J180,0)</f>
        <v>0</v>
      </c>
      <c r="BG180" s="143">
        <f>IF(N180="zákl. přenesená",J180,0)</f>
        <v>0</v>
      </c>
      <c r="BH180" s="143">
        <f>IF(N180="sníž. přenesená",J180,0)</f>
        <v>0</v>
      </c>
      <c r="BI180" s="143">
        <f>IF(N180="nulová",J180,0)</f>
        <v>0</v>
      </c>
      <c r="BJ180" s="15" t="s">
        <v>83</v>
      </c>
      <c r="BK180" s="143">
        <f>ROUND(I180*H180,2)</f>
        <v>0</v>
      </c>
      <c r="BL180" s="15" t="s">
        <v>139</v>
      </c>
      <c r="BM180" s="142" t="s">
        <v>305</v>
      </c>
    </row>
    <row r="181" spans="2:65" s="1" customFormat="1" ht="38.4">
      <c r="B181" s="30"/>
      <c r="D181" s="145" t="s">
        <v>221</v>
      </c>
      <c r="F181" s="162" t="s">
        <v>306</v>
      </c>
      <c r="I181" s="163"/>
      <c r="L181" s="30"/>
      <c r="M181" s="164"/>
      <c r="T181" s="54"/>
      <c r="AT181" s="15" t="s">
        <v>221</v>
      </c>
      <c r="AU181" s="15" t="s">
        <v>85</v>
      </c>
    </row>
    <row r="182" spans="2:65" s="12" customFormat="1">
      <c r="B182" s="144"/>
      <c r="D182" s="145" t="s">
        <v>173</v>
      </c>
      <c r="E182" s="151" t="s">
        <v>1</v>
      </c>
      <c r="F182" s="146" t="s">
        <v>307</v>
      </c>
      <c r="H182" s="147">
        <v>15.12</v>
      </c>
      <c r="I182" s="148"/>
      <c r="L182" s="144"/>
      <c r="M182" s="149"/>
      <c r="T182" s="150"/>
      <c r="AT182" s="151" t="s">
        <v>173</v>
      </c>
      <c r="AU182" s="151" t="s">
        <v>85</v>
      </c>
      <c r="AV182" s="12" t="s">
        <v>85</v>
      </c>
      <c r="AW182" s="12" t="s">
        <v>31</v>
      </c>
      <c r="AX182" s="12" t="s">
        <v>75</v>
      </c>
      <c r="AY182" s="151" t="s">
        <v>132</v>
      </c>
    </row>
    <row r="183" spans="2:65" s="12" customFormat="1">
      <c r="B183" s="144"/>
      <c r="D183" s="145" t="s">
        <v>173</v>
      </c>
      <c r="E183" s="151" t="s">
        <v>1</v>
      </c>
      <c r="F183" s="146" t="s">
        <v>308</v>
      </c>
      <c r="H183" s="147">
        <v>2.08</v>
      </c>
      <c r="I183" s="148"/>
      <c r="L183" s="144"/>
      <c r="M183" s="149"/>
      <c r="T183" s="150"/>
      <c r="AT183" s="151" t="s">
        <v>173</v>
      </c>
      <c r="AU183" s="151" t="s">
        <v>85</v>
      </c>
      <c r="AV183" s="12" t="s">
        <v>85</v>
      </c>
      <c r="AW183" s="12" t="s">
        <v>31</v>
      </c>
      <c r="AX183" s="12" t="s">
        <v>75</v>
      </c>
      <c r="AY183" s="151" t="s">
        <v>132</v>
      </c>
    </row>
    <row r="184" spans="2:65" s="13" customFormat="1">
      <c r="B184" s="165"/>
      <c r="D184" s="145" t="s">
        <v>173</v>
      </c>
      <c r="E184" s="166" t="s">
        <v>1</v>
      </c>
      <c r="F184" s="167" t="s">
        <v>301</v>
      </c>
      <c r="H184" s="168">
        <v>17.2</v>
      </c>
      <c r="I184" s="169"/>
      <c r="L184" s="165"/>
      <c r="M184" s="170"/>
      <c r="T184" s="171"/>
      <c r="AT184" s="166" t="s">
        <v>173</v>
      </c>
      <c r="AU184" s="166" t="s">
        <v>85</v>
      </c>
      <c r="AV184" s="13" t="s">
        <v>139</v>
      </c>
      <c r="AW184" s="13" t="s">
        <v>31</v>
      </c>
      <c r="AX184" s="13" t="s">
        <v>83</v>
      </c>
      <c r="AY184" s="166" t="s">
        <v>132</v>
      </c>
    </row>
    <row r="185" spans="2:65" s="1" customFormat="1" ht="16.5" customHeight="1">
      <c r="B185" s="130"/>
      <c r="C185" s="131" t="s">
        <v>309</v>
      </c>
      <c r="D185" s="131" t="s">
        <v>134</v>
      </c>
      <c r="E185" s="132" t="s">
        <v>310</v>
      </c>
      <c r="F185" s="133" t="s">
        <v>311</v>
      </c>
      <c r="G185" s="134" t="s">
        <v>137</v>
      </c>
      <c r="H185" s="135">
        <v>82</v>
      </c>
      <c r="I185" s="136"/>
      <c r="J185" s="137">
        <f>ROUND(I185*H185,2)</f>
        <v>0</v>
      </c>
      <c r="K185" s="133" t="s">
        <v>138</v>
      </c>
      <c r="L185" s="30"/>
      <c r="M185" s="138" t="s">
        <v>1</v>
      </c>
      <c r="N185" s="139" t="s">
        <v>40</v>
      </c>
      <c r="P185" s="140">
        <f>O185*H185</f>
        <v>0</v>
      </c>
      <c r="Q185" s="140">
        <v>8.9219999999999994E-2</v>
      </c>
      <c r="R185" s="140">
        <f>Q185*H185</f>
        <v>7.3160399999999992</v>
      </c>
      <c r="S185" s="140">
        <v>0</v>
      </c>
      <c r="T185" s="141">
        <f>S185*H185</f>
        <v>0</v>
      </c>
      <c r="AR185" s="142" t="s">
        <v>139</v>
      </c>
      <c r="AT185" s="142" t="s">
        <v>134</v>
      </c>
      <c r="AU185" s="142" t="s">
        <v>85</v>
      </c>
      <c r="AY185" s="15" t="s">
        <v>132</v>
      </c>
      <c r="BE185" s="143">
        <f>IF(N185="základní",J185,0)</f>
        <v>0</v>
      </c>
      <c r="BF185" s="143">
        <f>IF(N185="snížená",J185,0)</f>
        <v>0</v>
      </c>
      <c r="BG185" s="143">
        <f>IF(N185="zákl. přenesená",J185,0)</f>
        <v>0</v>
      </c>
      <c r="BH185" s="143">
        <f>IF(N185="sníž. přenesená",J185,0)</f>
        <v>0</v>
      </c>
      <c r="BI185" s="143">
        <f>IF(N185="nulová",J185,0)</f>
        <v>0</v>
      </c>
      <c r="BJ185" s="15" t="s">
        <v>83</v>
      </c>
      <c r="BK185" s="143">
        <f>ROUND(I185*H185,2)</f>
        <v>0</v>
      </c>
      <c r="BL185" s="15" t="s">
        <v>139</v>
      </c>
      <c r="BM185" s="142" t="s">
        <v>312</v>
      </c>
    </row>
    <row r="186" spans="2:65" s="12" customFormat="1">
      <c r="B186" s="144"/>
      <c r="D186" s="145" t="s">
        <v>173</v>
      </c>
      <c r="E186" s="151" t="s">
        <v>1</v>
      </c>
      <c r="F186" s="146" t="s">
        <v>299</v>
      </c>
      <c r="H186" s="147">
        <v>56</v>
      </c>
      <c r="I186" s="148"/>
      <c r="L186" s="144"/>
      <c r="M186" s="149"/>
      <c r="T186" s="150"/>
      <c r="AT186" s="151" t="s">
        <v>173</v>
      </c>
      <c r="AU186" s="151" t="s">
        <v>85</v>
      </c>
      <c r="AV186" s="12" t="s">
        <v>85</v>
      </c>
      <c r="AW186" s="12" t="s">
        <v>31</v>
      </c>
      <c r="AX186" s="12" t="s">
        <v>75</v>
      </c>
      <c r="AY186" s="151" t="s">
        <v>132</v>
      </c>
    </row>
    <row r="187" spans="2:65" s="12" customFormat="1">
      <c r="B187" s="144"/>
      <c r="D187" s="145" t="s">
        <v>173</v>
      </c>
      <c r="E187" s="151" t="s">
        <v>1</v>
      </c>
      <c r="F187" s="146" t="s">
        <v>300</v>
      </c>
      <c r="H187" s="147">
        <v>26</v>
      </c>
      <c r="I187" s="148"/>
      <c r="L187" s="144"/>
      <c r="M187" s="149"/>
      <c r="T187" s="150"/>
      <c r="AT187" s="151" t="s">
        <v>173</v>
      </c>
      <c r="AU187" s="151" t="s">
        <v>85</v>
      </c>
      <c r="AV187" s="12" t="s">
        <v>85</v>
      </c>
      <c r="AW187" s="12" t="s">
        <v>31</v>
      </c>
      <c r="AX187" s="12" t="s">
        <v>75</v>
      </c>
      <c r="AY187" s="151" t="s">
        <v>132</v>
      </c>
    </row>
    <row r="188" spans="2:65" s="13" customFormat="1">
      <c r="B188" s="165"/>
      <c r="D188" s="145" t="s">
        <v>173</v>
      </c>
      <c r="E188" s="166" t="s">
        <v>1</v>
      </c>
      <c r="F188" s="167" t="s">
        <v>301</v>
      </c>
      <c r="H188" s="168">
        <v>82</v>
      </c>
      <c r="I188" s="169"/>
      <c r="L188" s="165"/>
      <c r="M188" s="170"/>
      <c r="T188" s="171"/>
      <c r="AT188" s="166" t="s">
        <v>173</v>
      </c>
      <c r="AU188" s="166" t="s">
        <v>85</v>
      </c>
      <c r="AV188" s="13" t="s">
        <v>139</v>
      </c>
      <c r="AW188" s="13" t="s">
        <v>31</v>
      </c>
      <c r="AX188" s="13" t="s">
        <v>83</v>
      </c>
      <c r="AY188" s="166" t="s">
        <v>132</v>
      </c>
    </row>
    <row r="189" spans="2:65" s="1" customFormat="1" ht="16.5" customHeight="1">
      <c r="B189" s="130"/>
      <c r="C189" s="152" t="s">
        <v>313</v>
      </c>
      <c r="D189" s="152" t="s">
        <v>180</v>
      </c>
      <c r="E189" s="153" t="s">
        <v>314</v>
      </c>
      <c r="F189" s="154" t="s">
        <v>315</v>
      </c>
      <c r="G189" s="155" t="s">
        <v>137</v>
      </c>
      <c r="H189" s="156">
        <v>21.12</v>
      </c>
      <c r="I189" s="157"/>
      <c r="J189" s="158">
        <f>ROUND(I189*H189,2)</f>
        <v>0</v>
      </c>
      <c r="K189" s="154" t="s">
        <v>183</v>
      </c>
      <c r="L189" s="159"/>
      <c r="M189" s="160" t="s">
        <v>1</v>
      </c>
      <c r="N189" s="161" t="s">
        <v>40</v>
      </c>
      <c r="P189" s="140">
        <f>O189*H189</f>
        <v>0</v>
      </c>
      <c r="Q189" s="140">
        <v>0.113</v>
      </c>
      <c r="R189" s="140">
        <f>Q189*H189</f>
        <v>2.3865600000000002</v>
      </c>
      <c r="S189" s="140">
        <v>0</v>
      </c>
      <c r="T189" s="141">
        <f>S189*H189</f>
        <v>0</v>
      </c>
      <c r="AR189" s="142" t="s">
        <v>165</v>
      </c>
      <c r="AT189" s="142" t="s">
        <v>180</v>
      </c>
      <c r="AU189" s="142" t="s">
        <v>85</v>
      </c>
      <c r="AY189" s="15" t="s">
        <v>132</v>
      </c>
      <c r="BE189" s="143">
        <f>IF(N189="základní",J189,0)</f>
        <v>0</v>
      </c>
      <c r="BF189" s="143">
        <f>IF(N189="snížená",J189,0)</f>
        <v>0</v>
      </c>
      <c r="BG189" s="143">
        <f>IF(N189="zákl. přenesená",J189,0)</f>
        <v>0</v>
      </c>
      <c r="BH189" s="143">
        <f>IF(N189="sníž. přenesená",J189,0)</f>
        <v>0</v>
      </c>
      <c r="BI189" s="143">
        <f>IF(N189="nulová",J189,0)</f>
        <v>0</v>
      </c>
      <c r="BJ189" s="15" t="s">
        <v>83</v>
      </c>
      <c r="BK189" s="143">
        <f>ROUND(I189*H189,2)</f>
        <v>0</v>
      </c>
      <c r="BL189" s="15" t="s">
        <v>139</v>
      </c>
      <c r="BM189" s="142" t="s">
        <v>316</v>
      </c>
    </row>
    <row r="190" spans="2:65" s="1" customFormat="1" ht="16.5" customHeight="1">
      <c r="B190" s="130"/>
      <c r="C190" s="152" t="s">
        <v>317</v>
      </c>
      <c r="D190" s="152" t="s">
        <v>180</v>
      </c>
      <c r="E190" s="153" t="s">
        <v>318</v>
      </c>
      <c r="F190" s="154" t="s">
        <v>319</v>
      </c>
      <c r="G190" s="155" t="s">
        <v>137</v>
      </c>
      <c r="H190" s="156">
        <v>9.02</v>
      </c>
      <c r="I190" s="157"/>
      <c r="J190" s="158">
        <f>ROUND(I190*H190,2)</f>
        <v>0</v>
      </c>
      <c r="K190" s="154" t="s">
        <v>183</v>
      </c>
      <c r="L190" s="159"/>
      <c r="M190" s="160" t="s">
        <v>1</v>
      </c>
      <c r="N190" s="161" t="s">
        <v>40</v>
      </c>
      <c r="P190" s="140">
        <f>O190*H190</f>
        <v>0</v>
      </c>
      <c r="Q190" s="140">
        <v>0.13</v>
      </c>
      <c r="R190" s="140">
        <f>Q190*H190</f>
        <v>1.1726000000000001</v>
      </c>
      <c r="S190" s="140">
        <v>0</v>
      </c>
      <c r="T190" s="141">
        <f>S190*H190</f>
        <v>0</v>
      </c>
      <c r="AR190" s="142" t="s">
        <v>165</v>
      </c>
      <c r="AT190" s="142" t="s">
        <v>180</v>
      </c>
      <c r="AU190" s="142" t="s">
        <v>85</v>
      </c>
      <c r="AY190" s="15" t="s">
        <v>132</v>
      </c>
      <c r="BE190" s="143">
        <f>IF(N190="základní",J190,0)</f>
        <v>0</v>
      </c>
      <c r="BF190" s="143">
        <f>IF(N190="snížená",J190,0)</f>
        <v>0</v>
      </c>
      <c r="BG190" s="143">
        <f>IF(N190="zákl. přenesená",J190,0)</f>
        <v>0</v>
      </c>
      <c r="BH190" s="143">
        <f>IF(N190="sníž. přenesená",J190,0)</f>
        <v>0</v>
      </c>
      <c r="BI190" s="143">
        <f>IF(N190="nulová",J190,0)</f>
        <v>0</v>
      </c>
      <c r="BJ190" s="15" t="s">
        <v>83</v>
      </c>
      <c r="BK190" s="143">
        <f>ROUND(I190*H190,2)</f>
        <v>0</v>
      </c>
      <c r="BL190" s="15" t="s">
        <v>139</v>
      </c>
      <c r="BM190" s="142" t="s">
        <v>320</v>
      </c>
    </row>
    <row r="191" spans="2:65" s="1" customFormat="1" ht="16.5" customHeight="1">
      <c r="B191" s="130"/>
      <c r="C191" s="152" t="s">
        <v>321</v>
      </c>
      <c r="D191" s="152" t="s">
        <v>180</v>
      </c>
      <c r="E191" s="153" t="s">
        <v>322</v>
      </c>
      <c r="F191" s="154" t="s">
        <v>323</v>
      </c>
      <c r="G191" s="155" t="s">
        <v>137</v>
      </c>
      <c r="H191" s="156">
        <v>51.81</v>
      </c>
      <c r="I191" s="157"/>
      <c r="J191" s="158">
        <f>ROUND(I191*H191,2)</f>
        <v>0</v>
      </c>
      <c r="K191" s="154" t="s">
        <v>183</v>
      </c>
      <c r="L191" s="159"/>
      <c r="M191" s="160" t="s">
        <v>1</v>
      </c>
      <c r="N191" s="161" t="s">
        <v>40</v>
      </c>
      <c r="P191" s="140">
        <f>O191*H191</f>
        <v>0</v>
      </c>
      <c r="Q191" s="140">
        <v>0.13200000000000001</v>
      </c>
      <c r="R191" s="140">
        <f>Q191*H191</f>
        <v>6.8389200000000008</v>
      </c>
      <c r="S191" s="140">
        <v>0</v>
      </c>
      <c r="T191" s="141">
        <f>S191*H191</f>
        <v>0</v>
      </c>
      <c r="AR191" s="142" t="s">
        <v>165</v>
      </c>
      <c r="AT191" s="142" t="s">
        <v>180</v>
      </c>
      <c r="AU191" s="142" t="s">
        <v>85</v>
      </c>
      <c r="AY191" s="15" t="s">
        <v>132</v>
      </c>
      <c r="BE191" s="143">
        <f>IF(N191="základní",J191,0)</f>
        <v>0</v>
      </c>
      <c r="BF191" s="143">
        <f>IF(N191="snížená",J191,0)</f>
        <v>0</v>
      </c>
      <c r="BG191" s="143">
        <f>IF(N191="zákl. přenesená",J191,0)</f>
        <v>0</v>
      </c>
      <c r="BH191" s="143">
        <f>IF(N191="sníž. přenesená",J191,0)</f>
        <v>0</v>
      </c>
      <c r="BI191" s="143">
        <f>IF(N191="nulová",J191,0)</f>
        <v>0</v>
      </c>
      <c r="BJ191" s="15" t="s">
        <v>83</v>
      </c>
      <c r="BK191" s="143">
        <f>ROUND(I191*H191,2)</f>
        <v>0</v>
      </c>
      <c r="BL191" s="15" t="s">
        <v>139</v>
      </c>
      <c r="BM191" s="142" t="s">
        <v>324</v>
      </c>
    </row>
    <row r="192" spans="2:65" s="1" customFormat="1" ht="16.5" customHeight="1">
      <c r="B192" s="130"/>
      <c r="C192" s="152" t="s">
        <v>325</v>
      </c>
      <c r="D192" s="152" t="s">
        <v>180</v>
      </c>
      <c r="E192" s="153" t="s">
        <v>326</v>
      </c>
      <c r="F192" s="154" t="s">
        <v>327</v>
      </c>
      <c r="G192" s="155" t="s">
        <v>137</v>
      </c>
      <c r="H192" s="156">
        <v>8.25</v>
      </c>
      <c r="I192" s="157"/>
      <c r="J192" s="158">
        <f>ROUND(I192*H192,2)</f>
        <v>0</v>
      </c>
      <c r="K192" s="154" t="s">
        <v>183</v>
      </c>
      <c r="L192" s="159"/>
      <c r="M192" s="160" t="s">
        <v>1</v>
      </c>
      <c r="N192" s="161" t="s">
        <v>40</v>
      </c>
      <c r="P192" s="140">
        <f>O192*H192</f>
        <v>0</v>
      </c>
      <c r="Q192" s="140">
        <v>0.13200000000000001</v>
      </c>
      <c r="R192" s="140">
        <f>Q192*H192</f>
        <v>1.089</v>
      </c>
      <c r="S192" s="140">
        <v>0</v>
      </c>
      <c r="T192" s="141">
        <f>S192*H192</f>
        <v>0</v>
      </c>
      <c r="AR192" s="142" t="s">
        <v>165</v>
      </c>
      <c r="AT192" s="142" t="s">
        <v>180</v>
      </c>
      <c r="AU192" s="142" t="s">
        <v>85</v>
      </c>
      <c r="AY192" s="15" t="s">
        <v>132</v>
      </c>
      <c r="BE192" s="143">
        <f>IF(N192="základní",J192,0)</f>
        <v>0</v>
      </c>
      <c r="BF192" s="143">
        <f>IF(N192="snížená",J192,0)</f>
        <v>0</v>
      </c>
      <c r="BG192" s="143">
        <f>IF(N192="zákl. přenesená",J192,0)</f>
        <v>0</v>
      </c>
      <c r="BH192" s="143">
        <f>IF(N192="sníž. přenesená",J192,0)</f>
        <v>0</v>
      </c>
      <c r="BI192" s="143">
        <f>IF(N192="nulová",J192,0)</f>
        <v>0</v>
      </c>
      <c r="BJ192" s="15" t="s">
        <v>83</v>
      </c>
      <c r="BK192" s="143">
        <f>ROUND(I192*H192,2)</f>
        <v>0</v>
      </c>
      <c r="BL192" s="15" t="s">
        <v>139</v>
      </c>
      <c r="BM192" s="142" t="s">
        <v>328</v>
      </c>
    </row>
    <row r="193" spans="2:65" s="1" customFormat="1" ht="16.5" customHeight="1">
      <c r="B193" s="130"/>
      <c r="C193" s="131" t="s">
        <v>329</v>
      </c>
      <c r="D193" s="131" t="s">
        <v>134</v>
      </c>
      <c r="E193" s="132" t="s">
        <v>330</v>
      </c>
      <c r="F193" s="133" t="s">
        <v>331</v>
      </c>
      <c r="G193" s="134" t="s">
        <v>158</v>
      </c>
      <c r="H193" s="135">
        <v>78</v>
      </c>
      <c r="I193" s="136"/>
      <c r="J193" s="137">
        <f>ROUND(I193*H193,2)</f>
        <v>0</v>
      </c>
      <c r="K193" s="133" t="s">
        <v>138</v>
      </c>
      <c r="L193" s="30"/>
      <c r="M193" s="138" t="s">
        <v>1</v>
      </c>
      <c r="N193" s="139" t="s">
        <v>40</v>
      </c>
      <c r="P193" s="140">
        <f>O193*H193</f>
        <v>0</v>
      </c>
      <c r="Q193" s="140">
        <v>3.5999999999999999E-3</v>
      </c>
      <c r="R193" s="140">
        <f>Q193*H193</f>
        <v>0.28079999999999999</v>
      </c>
      <c r="S193" s="140">
        <v>0</v>
      </c>
      <c r="T193" s="141">
        <f>S193*H193</f>
        <v>0</v>
      </c>
      <c r="AR193" s="142" t="s">
        <v>139</v>
      </c>
      <c r="AT193" s="142" t="s">
        <v>134</v>
      </c>
      <c r="AU193" s="142" t="s">
        <v>85</v>
      </c>
      <c r="AY193" s="15" t="s">
        <v>132</v>
      </c>
      <c r="BE193" s="143">
        <f>IF(N193="základní",J193,0)</f>
        <v>0</v>
      </c>
      <c r="BF193" s="143">
        <f>IF(N193="snížená",J193,0)</f>
        <v>0</v>
      </c>
      <c r="BG193" s="143">
        <f>IF(N193="zákl. přenesená",J193,0)</f>
        <v>0</v>
      </c>
      <c r="BH193" s="143">
        <f>IF(N193="sníž. přenesená",J193,0)</f>
        <v>0</v>
      </c>
      <c r="BI193" s="143">
        <f>IF(N193="nulová",J193,0)</f>
        <v>0</v>
      </c>
      <c r="BJ193" s="15" t="s">
        <v>83</v>
      </c>
      <c r="BK193" s="143">
        <f>ROUND(I193*H193,2)</f>
        <v>0</v>
      </c>
      <c r="BL193" s="15" t="s">
        <v>139</v>
      </c>
      <c r="BM193" s="142" t="s">
        <v>332</v>
      </c>
    </row>
    <row r="194" spans="2:65" s="11" customFormat="1" ht="22.8" customHeight="1">
      <c r="B194" s="118"/>
      <c r="D194" s="119" t="s">
        <v>74</v>
      </c>
      <c r="E194" s="128" t="s">
        <v>169</v>
      </c>
      <c r="F194" s="128" t="s">
        <v>333</v>
      </c>
      <c r="I194" s="121"/>
      <c r="J194" s="129">
        <f>BK194</f>
        <v>0</v>
      </c>
      <c r="L194" s="118"/>
      <c r="M194" s="123"/>
      <c r="P194" s="124">
        <f>SUM(P195:P216)</f>
        <v>0</v>
      </c>
      <c r="R194" s="124">
        <f>SUM(R195:R216)</f>
        <v>21.711960000000001</v>
      </c>
      <c r="T194" s="125">
        <f>SUM(T195:T216)</f>
        <v>4.08</v>
      </c>
      <c r="AR194" s="119" t="s">
        <v>83</v>
      </c>
      <c r="AT194" s="126" t="s">
        <v>74</v>
      </c>
      <c r="AU194" s="126" t="s">
        <v>83</v>
      </c>
      <c r="AY194" s="119" t="s">
        <v>132</v>
      </c>
      <c r="BK194" s="127">
        <f>SUM(BK195:BK216)</f>
        <v>0</v>
      </c>
    </row>
    <row r="195" spans="2:65" s="1" customFormat="1" ht="16.5" customHeight="1">
      <c r="B195" s="130"/>
      <c r="C195" s="131" t="s">
        <v>334</v>
      </c>
      <c r="D195" s="131" t="s">
        <v>134</v>
      </c>
      <c r="E195" s="132" t="s">
        <v>335</v>
      </c>
      <c r="F195" s="133" t="s">
        <v>336</v>
      </c>
      <c r="G195" s="134" t="s">
        <v>158</v>
      </c>
      <c r="H195" s="135">
        <v>32</v>
      </c>
      <c r="I195" s="136"/>
      <c r="J195" s="137">
        <f>ROUND(I195*H195,2)</f>
        <v>0</v>
      </c>
      <c r="K195" s="133" t="s">
        <v>183</v>
      </c>
      <c r="L195" s="30"/>
      <c r="M195" s="138" t="s">
        <v>1</v>
      </c>
      <c r="N195" s="139" t="s">
        <v>40</v>
      </c>
      <c r="P195" s="140">
        <f>O195*H195</f>
        <v>0</v>
      </c>
      <c r="Q195" s="140">
        <v>1E-4</v>
      </c>
      <c r="R195" s="140">
        <f>Q195*H195</f>
        <v>3.2000000000000002E-3</v>
      </c>
      <c r="S195" s="140">
        <v>0</v>
      </c>
      <c r="T195" s="141">
        <f>S195*H195</f>
        <v>0</v>
      </c>
      <c r="AR195" s="142" t="s">
        <v>139</v>
      </c>
      <c r="AT195" s="142" t="s">
        <v>134</v>
      </c>
      <c r="AU195" s="142" t="s">
        <v>85</v>
      </c>
      <c r="AY195" s="15" t="s">
        <v>132</v>
      </c>
      <c r="BE195" s="143">
        <f>IF(N195="základní",J195,0)</f>
        <v>0</v>
      </c>
      <c r="BF195" s="143">
        <f>IF(N195="snížená",J195,0)</f>
        <v>0</v>
      </c>
      <c r="BG195" s="143">
        <f>IF(N195="zákl. přenesená",J195,0)</f>
        <v>0</v>
      </c>
      <c r="BH195" s="143">
        <f>IF(N195="sníž. přenesená",J195,0)</f>
        <v>0</v>
      </c>
      <c r="BI195" s="143">
        <f>IF(N195="nulová",J195,0)</f>
        <v>0</v>
      </c>
      <c r="BJ195" s="15" t="s">
        <v>83</v>
      </c>
      <c r="BK195" s="143">
        <f>ROUND(I195*H195,2)</f>
        <v>0</v>
      </c>
      <c r="BL195" s="15" t="s">
        <v>139</v>
      </c>
      <c r="BM195" s="142" t="s">
        <v>337</v>
      </c>
    </row>
    <row r="196" spans="2:65" s="1" customFormat="1" ht="28.8">
      <c r="B196" s="30"/>
      <c r="D196" s="145" t="s">
        <v>221</v>
      </c>
      <c r="F196" s="162" t="s">
        <v>338</v>
      </c>
      <c r="I196" s="163"/>
      <c r="L196" s="30"/>
      <c r="M196" s="164"/>
      <c r="T196" s="54"/>
      <c r="AT196" s="15" t="s">
        <v>221</v>
      </c>
      <c r="AU196" s="15" t="s">
        <v>85</v>
      </c>
    </row>
    <row r="197" spans="2:65" s="1" customFormat="1" ht="16.5" customHeight="1">
      <c r="B197" s="130"/>
      <c r="C197" s="131" t="s">
        <v>339</v>
      </c>
      <c r="D197" s="131" t="s">
        <v>134</v>
      </c>
      <c r="E197" s="132" t="s">
        <v>340</v>
      </c>
      <c r="F197" s="133" t="s">
        <v>341</v>
      </c>
      <c r="G197" s="134" t="s">
        <v>158</v>
      </c>
      <c r="H197" s="135">
        <v>7</v>
      </c>
      <c r="I197" s="136"/>
      <c r="J197" s="137">
        <f>ROUND(I197*H197,2)</f>
        <v>0</v>
      </c>
      <c r="K197" s="133" t="s">
        <v>183</v>
      </c>
      <c r="L197" s="30"/>
      <c r="M197" s="138" t="s">
        <v>1</v>
      </c>
      <c r="N197" s="139" t="s">
        <v>40</v>
      </c>
      <c r="P197" s="140">
        <f>O197*H197</f>
        <v>0</v>
      </c>
      <c r="Q197" s="140">
        <v>1E-4</v>
      </c>
      <c r="R197" s="140">
        <f>Q197*H197</f>
        <v>6.9999999999999999E-4</v>
      </c>
      <c r="S197" s="140">
        <v>0</v>
      </c>
      <c r="T197" s="141">
        <f>S197*H197</f>
        <v>0</v>
      </c>
      <c r="AR197" s="142" t="s">
        <v>139</v>
      </c>
      <c r="AT197" s="142" t="s">
        <v>134</v>
      </c>
      <c r="AU197" s="142" t="s">
        <v>85</v>
      </c>
      <c r="AY197" s="15" t="s">
        <v>132</v>
      </c>
      <c r="BE197" s="143">
        <f>IF(N197="základní",J197,0)</f>
        <v>0</v>
      </c>
      <c r="BF197" s="143">
        <f>IF(N197="snížená",J197,0)</f>
        <v>0</v>
      </c>
      <c r="BG197" s="143">
        <f>IF(N197="zákl. přenesená",J197,0)</f>
        <v>0</v>
      </c>
      <c r="BH197" s="143">
        <f>IF(N197="sníž. přenesená",J197,0)</f>
        <v>0</v>
      </c>
      <c r="BI197" s="143">
        <f>IF(N197="nulová",J197,0)</f>
        <v>0</v>
      </c>
      <c r="BJ197" s="15" t="s">
        <v>83</v>
      </c>
      <c r="BK197" s="143">
        <f>ROUND(I197*H197,2)</f>
        <v>0</v>
      </c>
      <c r="BL197" s="15" t="s">
        <v>139</v>
      </c>
      <c r="BM197" s="142" t="s">
        <v>342</v>
      </c>
    </row>
    <row r="198" spans="2:65" s="1" customFormat="1" ht="28.8">
      <c r="B198" s="30"/>
      <c r="D198" s="145" t="s">
        <v>221</v>
      </c>
      <c r="F198" s="162" t="s">
        <v>338</v>
      </c>
      <c r="I198" s="163"/>
      <c r="L198" s="30"/>
      <c r="M198" s="164"/>
      <c r="T198" s="54"/>
      <c r="AT198" s="15" t="s">
        <v>221</v>
      </c>
      <c r="AU198" s="15" t="s">
        <v>85</v>
      </c>
    </row>
    <row r="199" spans="2:65" s="1" customFormat="1" ht="16.5" customHeight="1">
      <c r="B199" s="130"/>
      <c r="C199" s="131" t="s">
        <v>343</v>
      </c>
      <c r="D199" s="131" t="s">
        <v>134</v>
      </c>
      <c r="E199" s="132" t="s">
        <v>344</v>
      </c>
      <c r="F199" s="133" t="s">
        <v>345</v>
      </c>
      <c r="G199" s="134" t="s">
        <v>276</v>
      </c>
      <c r="H199" s="135">
        <v>2</v>
      </c>
      <c r="I199" s="136"/>
      <c r="J199" s="137">
        <f>ROUND(I199*H199,2)</f>
        <v>0</v>
      </c>
      <c r="K199" s="133" t="s">
        <v>183</v>
      </c>
      <c r="L199" s="30"/>
      <c r="M199" s="138" t="s">
        <v>1</v>
      </c>
      <c r="N199" s="139" t="s">
        <v>40</v>
      </c>
      <c r="P199" s="140">
        <f>O199*H199</f>
        <v>0</v>
      </c>
      <c r="Q199" s="140">
        <v>1E-4</v>
      </c>
      <c r="R199" s="140">
        <f>Q199*H199</f>
        <v>2.0000000000000001E-4</v>
      </c>
      <c r="S199" s="140">
        <v>0</v>
      </c>
      <c r="T199" s="141">
        <f>S199*H199</f>
        <v>0</v>
      </c>
      <c r="AR199" s="142" t="s">
        <v>139</v>
      </c>
      <c r="AT199" s="142" t="s">
        <v>134</v>
      </c>
      <c r="AU199" s="142" t="s">
        <v>85</v>
      </c>
      <c r="AY199" s="15" t="s">
        <v>132</v>
      </c>
      <c r="BE199" s="143">
        <f>IF(N199="základní",J199,0)</f>
        <v>0</v>
      </c>
      <c r="BF199" s="143">
        <f>IF(N199="snížená",J199,0)</f>
        <v>0</v>
      </c>
      <c r="BG199" s="143">
        <f>IF(N199="zákl. přenesená",J199,0)</f>
        <v>0</v>
      </c>
      <c r="BH199" s="143">
        <f>IF(N199="sníž. přenesená",J199,0)</f>
        <v>0</v>
      </c>
      <c r="BI199" s="143">
        <f>IF(N199="nulová",J199,0)</f>
        <v>0</v>
      </c>
      <c r="BJ199" s="15" t="s">
        <v>83</v>
      </c>
      <c r="BK199" s="143">
        <f>ROUND(I199*H199,2)</f>
        <v>0</v>
      </c>
      <c r="BL199" s="15" t="s">
        <v>139</v>
      </c>
      <c r="BM199" s="142" t="s">
        <v>346</v>
      </c>
    </row>
    <row r="200" spans="2:65" s="1" customFormat="1" ht="28.8">
      <c r="B200" s="30"/>
      <c r="D200" s="145" t="s">
        <v>221</v>
      </c>
      <c r="F200" s="162" t="s">
        <v>338</v>
      </c>
      <c r="I200" s="163"/>
      <c r="L200" s="30"/>
      <c r="M200" s="164"/>
      <c r="T200" s="54"/>
      <c r="AT200" s="15" t="s">
        <v>221</v>
      </c>
      <c r="AU200" s="15" t="s">
        <v>85</v>
      </c>
    </row>
    <row r="201" spans="2:65" s="1" customFormat="1" ht="16.5" customHeight="1">
      <c r="B201" s="130"/>
      <c r="C201" s="131" t="s">
        <v>347</v>
      </c>
      <c r="D201" s="131" t="s">
        <v>134</v>
      </c>
      <c r="E201" s="132" t="s">
        <v>348</v>
      </c>
      <c r="F201" s="133" t="s">
        <v>349</v>
      </c>
      <c r="G201" s="134" t="s">
        <v>276</v>
      </c>
      <c r="H201" s="135">
        <v>2</v>
      </c>
      <c r="I201" s="136"/>
      <c r="J201" s="137">
        <f>ROUND(I201*H201,2)</f>
        <v>0</v>
      </c>
      <c r="K201" s="133" t="s">
        <v>183</v>
      </c>
      <c r="L201" s="30"/>
      <c r="M201" s="138" t="s">
        <v>1</v>
      </c>
      <c r="N201" s="139" t="s">
        <v>40</v>
      </c>
      <c r="P201" s="140">
        <f>O201*H201</f>
        <v>0</v>
      </c>
      <c r="Q201" s="140">
        <v>1E-4</v>
      </c>
      <c r="R201" s="140">
        <f>Q201*H201</f>
        <v>2.0000000000000001E-4</v>
      </c>
      <c r="S201" s="140">
        <v>0</v>
      </c>
      <c r="T201" s="141">
        <f>S201*H201</f>
        <v>0</v>
      </c>
      <c r="AR201" s="142" t="s">
        <v>139</v>
      </c>
      <c r="AT201" s="142" t="s">
        <v>134</v>
      </c>
      <c r="AU201" s="142" t="s">
        <v>85</v>
      </c>
      <c r="AY201" s="15" t="s">
        <v>132</v>
      </c>
      <c r="BE201" s="143">
        <f>IF(N201="základní",J201,0)</f>
        <v>0</v>
      </c>
      <c r="BF201" s="143">
        <f>IF(N201="snížená",J201,0)</f>
        <v>0</v>
      </c>
      <c r="BG201" s="143">
        <f>IF(N201="zákl. přenesená",J201,0)</f>
        <v>0</v>
      </c>
      <c r="BH201" s="143">
        <f>IF(N201="sníž. přenesená",J201,0)</f>
        <v>0</v>
      </c>
      <c r="BI201" s="143">
        <f>IF(N201="nulová",J201,0)</f>
        <v>0</v>
      </c>
      <c r="BJ201" s="15" t="s">
        <v>83</v>
      </c>
      <c r="BK201" s="143">
        <f>ROUND(I201*H201,2)</f>
        <v>0</v>
      </c>
      <c r="BL201" s="15" t="s">
        <v>139</v>
      </c>
      <c r="BM201" s="142" t="s">
        <v>350</v>
      </c>
    </row>
    <row r="202" spans="2:65" s="1" customFormat="1" ht="28.8">
      <c r="B202" s="30"/>
      <c r="D202" s="145" t="s">
        <v>221</v>
      </c>
      <c r="F202" s="162" t="s">
        <v>338</v>
      </c>
      <c r="I202" s="163"/>
      <c r="L202" s="30"/>
      <c r="M202" s="164"/>
      <c r="T202" s="54"/>
      <c r="AT202" s="15" t="s">
        <v>221</v>
      </c>
      <c r="AU202" s="15" t="s">
        <v>85</v>
      </c>
    </row>
    <row r="203" spans="2:65" s="1" customFormat="1" ht="16.5" customHeight="1">
      <c r="B203" s="130"/>
      <c r="C203" s="131" t="s">
        <v>351</v>
      </c>
      <c r="D203" s="131" t="s">
        <v>134</v>
      </c>
      <c r="E203" s="132" t="s">
        <v>352</v>
      </c>
      <c r="F203" s="133" t="s">
        <v>353</v>
      </c>
      <c r="G203" s="134" t="s">
        <v>158</v>
      </c>
      <c r="H203" s="135">
        <v>83</v>
      </c>
      <c r="I203" s="136"/>
      <c r="J203" s="137">
        <f>ROUND(I203*H203,2)</f>
        <v>0</v>
      </c>
      <c r="K203" s="133" t="s">
        <v>138</v>
      </c>
      <c r="L203" s="30"/>
      <c r="M203" s="138" t="s">
        <v>1</v>
      </c>
      <c r="N203" s="139" t="s">
        <v>40</v>
      </c>
      <c r="P203" s="140">
        <f>O203*H203</f>
        <v>0</v>
      </c>
      <c r="Q203" s="140">
        <v>0.15540000000000001</v>
      </c>
      <c r="R203" s="140">
        <f>Q203*H203</f>
        <v>12.898200000000001</v>
      </c>
      <c r="S203" s="140">
        <v>0</v>
      </c>
      <c r="T203" s="141">
        <f>S203*H203</f>
        <v>0</v>
      </c>
      <c r="AR203" s="142" t="s">
        <v>139</v>
      </c>
      <c r="AT203" s="142" t="s">
        <v>134</v>
      </c>
      <c r="AU203" s="142" t="s">
        <v>85</v>
      </c>
      <c r="AY203" s="15" t="s">
        <v>132</v>
      </c>
      <c r="BE203" s="143">
        <f>IF(N203="základní",J203,0)</f>
        <v>0</v>
      </c>
      <c r="BF203" s="143">
        <f>IF(N203="snížená",J203,0)</f>
        <v>0</v>
      </c>
      <c r="BG203" s="143">
        <f>IF(N203="zákl. přenesená",J203,0)</f>
        <v>0</v>
      </c>
      <c r="BH203" s="143">
        <f>IF(N203="sníž. přenesená",J203,0)</f>
        <v>0</v>
      </c>
      <c r="BI203" s="143">
        <f>IF(N203="nulová",J203,0)</f>
        <v>0</v>
      </c>
      <c r="BJ203" s="15" t="s">
        <v>83</v>
      </c>
      <c r="BK203" s="143">
        <f>ROUND(I203*H203,2)</f>
        <v>0</v>
      </c>
      <c r="BL203" s="15" t="s">
        <v>139</v>
      </c>
      <c r="BM203" s="142" t="s">
        <v>354</v>
      </c>
    </row>
    <row r="204" spans="2:65" s="1" customFormat="1" ht="19.2">
      <c r="B204" s="30"/>
      <c r="D204" s="145" t="s">
        <v>221</v>
      </c>
      <c r="F204" s="162" t="s">
        <v>272</v>
      </c>
      <c r="I204" s="163"/>
      <c r="L204" s="30"/>
      <c r="M204" s="164"/>
      <c r="T204" s="54"/>
      <c r="AT204" s="15" t="s">
        <v>221</v>
      </c>
      <c r="AU204" s="15" t="s">
        <v>85</v>
      </c>
    </row>
    <row r="205" spans="2:65" s="1" customFormat="1" ht="16.5" customHeight="1">
      <c r="B205" s="130"/>
      <c r="C205" s="152" t="s">
        <v>355</v>
      </c>
      <c r="D205" s="152" t="s">
        <v>180</v>
      </c>
      <c r="E205" s="153" t="s">
        <v>356</v>
      </c>
      <c r="F205" s="154" t="s">
        <v>357</v>
      </c>
      <c r="G205" s="155" t="s">
        <v>158</v>
      </c>
      <c r="H205" s="156">
        <v>11</v>
      </c>
      <c r="I205" s="157"/>
      <c r="J205" s="158">
        <f>ROUND(I205*H205,2)</f>
        <v>0</v>
      </c>
      <c r="K205" s="154" t="s">
        <v>138</v>
      </c>
      <c r="L205" s="159"/>
      <c r="M205" s="160" t="s">
        <v>1</v>
      </c>
      <c r="N205" s="161" t="s">
        <v>40</v>
      </c>
      <c r="P205" s="140">
        <f>O205*H205</f>
        <v>0</v>
      </c>
      <c r="Q205" s="140">
        <v>5.5E-2</v>
      </c>
      <c r="R205" s="140">
        <f>Q205*H205</f>
        <v>0.60499999999999998</v>
      </c>
      <c r="S205" s="140">
        <v>0</v>
      </c>
      <c r="T205" s="141">
        <f>S205*H205</f>
        <v>0</v>
      </c>
      <c r="AR205" s="142" t="s">
        <v>165</v>
      </c>
      <c r="AT205" s="142" t="s">
        <v>180</v>
      </c>
      <c r="AU205" s="142" t="s">
        <v>85</v>
      </c>
      <c r="AY205" s="15" t="s">
        <v>132</v>
      </c>
      <c r="BE205" s="143">
        <f>IF(N205="základní",J205,0)</f>
        <v>0</v>
      </c>
      <c r="BF205" s="143">
        <f>IF(N205="snížená",J205,0)</f>
        <v>0</v>
      </c>
      <c r="BG205" s="143">
        <f>IF(N205="zákl. přenesená",J205,0)</f>
        <v>0</v>
      </c>
      <c r="BH205" s="143">
        <f>IF(N205="sníž. přenesená",J205,0)</f>
        <v>0</v>
      </c>
      <c r="BI205" s="143">
        <f>IF(N205="nulová",J205,0)</f>
        <v>0</v>
      </c>
      <c r="BJ205" s="15" t="s">
        <v>83</v>
      </c>
      <c r="BK205" s="143">
        <f>ROUND(I205*H205,2)</f>
        <v>0</v>
      </c>
      <c r="BL205" s="15" t="s">
        <v>139</v>
      </c>
      <c r="BM205" s="142" t="s">
        <v>358</v>
      </c>
    </row>
    <row r="206" spans="2:65" s="1" customFormat="1" ht="16.5" customHeight="1">
      <c r="B206" s="130"/>
      <c r="C206" s="152" t="s">
        <v>359</v>
      </c>
      <c r="D206" s="152" t="s">
        <v>180</v>
      </c>
      <c r="E206" s="153" t="s">
        <v>360</v>
      </c>
      <c r="F206" s="154" t="s">
        <v>361</v>
      </c>
      <c r="G206" s="155" t="s">
        <v>158</v>
      </c>
      <c r="H206" s="156">
        <v>78.099999999999994</v>
      </c>
      <c r="I206" s="157"/>
      <c r="J206" s="158">
        <f>ROUND(I206*H206,2)</f>
        <v>0</v>
      </c>
      <c r="K206" s="154" t="s">
        <v>138</v>
      </c>
      <c r="L206" s="159"/>
      <c r="M206" s="160" t="s">
        <v>1</v>
      </c>
      <c r="N206" s="161" t="s">
        <v>40</v>
      </c>
      <c r="P206" s="140">
        <f>O206*H206</f>
        <v>0</v>
      </c>
      <c r="Q206" s="140">
        <v>0.08</v>
      </c>
      <c r="R206" s="140">
        <f>Q206*H206</f>
        <v>6.2479999999999993</v>
      </c>
      <c r="S206" s="140">
        <v>0</v>
      </c>
      <c r="T206" s="141">
        <f>S206*H206</f>
        <v>0</v>
      </c>
      <c r="AR206" s="142" t="s">
        <v>165</v>
      </c>
      <c r="AT206" s="142" t="s">
        <v>180</v>
      </c>
      <c r="AU206" s="142" t="s">
        <v>85</v>
      </c>
      <c r="AY206" s="15" t="s">
        <v>132</v>
      </c>
      <c r="BE206" s="143">
        <f>IF(N206="základní",J206,0)</f>
        <v>0</v>
      </c>
      <c r="BF206" s="143">
        <f>IF(N206="snížená",J206,0)</f>
        <v>0</v>
      </c>
      <c r="BG206" s="143">
        <f>IF(N206="zákl. přenesená",J206,0)</f>
        <v>0</v>
      </c>
      <c r="BH206" s="143">
        <f>IF(N206="sníž. přenesená",J206,0)</f>
        <v>0</v>
      </c>
      <c r="BI206" s="143">
        <f>IF(N206="nulová",J206,0)</f>
        <v>0</v>
      </c>
      <c r="BJ206" s="15" t="s">
        <v>83</v>
      </c>
      <c r="BK206" s="143">
        <f>ROUND(I206*H206,2)</f>
        <v>0</v>
      </c>
      <c r="BL206" s="15" t="s">
        <v>139</v>
      </c>
      <c r="BM206" s="142" t="s">
        <v>362</v>
      </c>
    </row>
    <row r="207" spans="2:65" s="1" customFormat="1" ht="16.5" customHeight="1">
      <c r="B207" s="130"/>
      <c r="C207" s="152" t="s">
        <v>363</v>
      </c>
      <c r="D207" s="152" t="s">
        <v>180</v>
      </c>
      <c r="E207" s="153" t="s">
        <v>364</v>
      </c>
      <c r="F207" s="154" t="s">
        <v>365</v>
      </c>
      <c r="G207" s="155" t="s">
        <v>158</v>
      </c>
      <c r="H207" s="156">
        <v>2.2000000000000002</v>
      </c>
      <c r="I207" s="157"/>
      <c r="J207" s="158">
        <f>ROUND(I207*H207,2)</f>
        <v>0</v>
      </c>
      <c r="K207" s="154" t="s">
        <v>138</v>
      </c>
      <c r="L207" s="159"/>
      <c r="M207" s="160" t="s">
        <v>1</v>
      </c>
      <c r="N207" s="161" t="s">
        <v>40</v>
      </c>
      <c r="P207" s="140">
        <f>O207*H207</f>
        <v>0</v>
      </c>
      <c r="Q207" s="140">
        <v>6.5670000000000006E-2</v>
      </c>
      <c r="R207" s="140">
        <f>Q207*H207</f>
        <v>0.14447400000000002</v>
      </c>
      <c r="S207" s="140">
        <v>0</v>
      </c>
      <c r="T207" s="141">
        <f>S207*H207</f>
        <v>0</v>
      </c>
      <c r="AR207" s="142" t="s">
        <v>165</v>
      </c>
      <c r="AT207" s="142" t="s">
        <v>180</v>
      </c>
      <c r="AU207" s="142" t="s">
        <v>85</v>
      </c>
      <c r="AY207" s="15" t="s">
        <v>132</v>
      </c>
      <c r="BE207" s="143">
        <f>IF(N207="základní",J207,0)</f>
        <v>0</v>
      </c>
      <c r="BF207" s="143">
        <f>IF(N207="snížená",J207,0)</f>
        <v>0</v>
      </c>
      <c r="BG207" s="143">
        <f>IF(N207="zákl. přenesená",J207,0)</f>
        <v>0</v>
      </c>
      <c r="BH207" s="143">
        <f>IF(N207="sníž. přenesená",J207,0)</f>
        <v>0</v>
      </c>
      <c r="BI207" s="143">
        <f>IF(N207="nulová",J207,0)</f>
        <v>0</v>
      </c>
      <c r="BJ207" s="15" t="s">
        <v>83</v>
      </c>
      <c r="BK207" s="143">
        <f>ROUND(I207*H207,2)</f>
        <v>0</v>
      </c>
      <c r="BL207" s="15" t="s">
        <v>139</v>
      </c>
      <c r="BM207" s="142" t="s">
        <v>366</v>
      </c>
    </row>
    <row r="208" spans="2:65" s="1" customFormat="1" ht="16.5" customHeight="1">
      <c r="B208" s="130"/>
      <c r="C208" s="131" t="s">
        <v>367</v>
      </c>
      <c r="D208" s="131" t="s">
        <v>134</v>
      </c>
      <c r="E208" s="132" t="s">
        <v>368</v>
      </c>
      <c r="F208" s="133" t="s">
        <v>369</v>
      </c>
      <c r="G208" s="134" t="s">
        <v>158</v>
      </c>
      <c r="H208" s="135">
        <v>9</v>
      </c>
      <c r="I208" s="136"/>
      <c r="J208" s="137">
        <f>ROUND(I208*H208,2)</f>
        <v>0</v>
      </c>
      <c r="K208" s="133" t="s">
        <v>138</v>
      </c>
      <c r="L208" s="30"/>
      <c r="M208" s="138" t="s">
        <v>1</v>
      </c>
      <c r="N208" s="139" t="s">
        <v>40</v>
      </c>
      <c r="P208" s="140">
        <f>O208*H208</f>
        <v>0</v>
      </c>
      <c r="Q208" s="140">
        <v>0.1295</v>
      </c>
      <c r="R208" s="140">
        <f>Q208*H208</f>
        <v>1.1655</v>
      </c>
      <c r="S208" s="140">
        <v>0</v>
      </c>
      <c r="T208" s="141">
        <f>S208*H208</f>
        <v>0</v>
      </c>
      <c r="AR208" s="142" t="s">
        <v>139</v>
      </c>
      <c r="AT208" s="142" t="s">
        <v>134</v>
      </c>
      <c r="AU208" s="142" t="s">
        <v>85</v>
      </c>
      <c r="AY208" s="15" t="s">
        <v>132</v>
      </c>
      <c r="BE208" s="143">
        <f>IF(N208="základní",J208,0)</f>
        <v>0</v>
      </c>
      <c r="BF208" s="143">
        <f>IF(N208="snížená",J208,0)</f>
        <v>0</v>
      </c>
      <c r="BG208" s="143">
        <f>IF(N208="zákl. přenesená",J208,0)</f>
        <v>0</v>
      </c>
      <c r="BH208" s="143">
        <f>IF(N208="sníž. přenesená",J208,0)</f>
        <v>0</v>
      </c>
      <c r="BI208" s="143">
        <f>IF(N208="nulová",J208,0)</f>
        <v>0</v>
      </c>
      <c r="BJ208" s="15" t="s">
        <v>83</v>
      </c>
      <c r="BK208" s="143">
        <f>ROUND(I208*H208,2)</f>
        <v>0</v>
      </c>
      <c r="BL208" s="15" t="s">
        <v>139</v>
      </c>
      <c r="BM208" s="142" t="s">
        <v>370</v>
      </c>
    </row>
    <row r="209" spans="2:65" s="1" customFormat="1" ht="19.2">
      <c r="B209" s="30"/>
      <c r="D209" s="145" t="s">
        <v>221</v>
      </c>
      <c r="F209" s="162" t="s">
        <v>272</v>
      </c>
      <c r="I209" s="163"/>
      <c r="L209" s="30"/>
      <c r="M209" s="164"/>
      <c r="T209" s="54"/>
      <c r="AT209" s="15" t="s">
        <v>221</v>
      </c>
      <c r="AU209" s="15" t="s">
        <v>85</v>
      </c>
    </row>
    <row r="210" spans="2:65" s="1" customFormat="1" ht="16.5" customHeight="1">
      <c r="B210" s="130"/>
      <c r="C210" s="152" t="s">
        <v>371</v>
      </c>
      <c r="D210" s="152" t="s">
        <v>180</v>
      </c>
      <c r="E210" s="153" t="s">
        <v>372</v>
      </c>
      <c r="F210" s="154" t="s">
        <v>373</v>
      </c>
      <c r="G210" s="155" t="s">
        <v>158</v>
      </c>
      <c r="H210" s="156">
        <v>9.9</v>
      </c>
      <c r="I210" s="157"/>
      <c r="J210" s="158">
        <f>ROUND(I210*H210,2)</f>
        <v>0</v>
      </c>
      <c r="K210" s="154" t="s">
        <v>138</v>
      </c>
      <c r="L210" s="159"/>
      <c r="M210" s="160" t="s">
        <v>1</v>
      </c>
      <c r="N210" s="161" t="s">
        <v>40</v>
      </c>
      <c r="P210" s="140">
        <f>O210*H210</f>
        <v>0</v>
      </c>
      <c r="Q210" s="140">
        <v>5.6120000000000003E-2</v>
      </c>
      <c r="R210" s="140">
        <f>Q210*H210</f>
        <v>0.55558800000000008</v>
      </c>
      <c r="S210" s="140">
        <v>0</v>
      </c>
      <c r="T210" s="141">
        <f>S210*H210</f>
        <v>0</v>
      </c>
      <c r="AR210" s="142" t="s">
        <v>165</v>
      </c>
      <c r="AT210" s="142" t="s">
        <v>180</v>
      </c>
      <c r="AU210" s="142" t="s">
        <v>85</v>
      </c>
      <c r="AY210" s="15" t="s">
        <v>132</v>
      </c>
      <c r="BE210" s="143">
        <f>IF(N210="základní",J210,0)</f>
        <v>0</v>
      </c>
      <c r="BF210" s="143">
        <f>IF(N210="snížená",J210,0)</f>
        <v>0</v>
      </c>
      <c r="BG210" s="143">
        <f>IF(N210="zákl. přenesená",J210,0)</f>
        <v>0</v>
      </c>
      <c r="BH210" s="143">
        <f>IF(N210="sníž. přenesená",J210,0)</f>
        <v>0</v>
      </c>
      <c r="BI210" s="143">
        <f>IF(N210="nulová",J210,0)</f>
        <v>0</v>
      </c>
      <c r="BJ210" s="15" t="s">
        <v>83</v>
      </c>
      <c r="BK210" s="143">
        <f>ROUND(I210*H210,2)</f>
        <v>0</v>
      </c>
      <c r="BL210" s="15" t="s">
        <v>139</v>
      </c>
      <c r="BM210" s="142" t="s">
        <v>374</v>
      </c>
    </row>
    <row r="211" spans="2:65" s="12" customFormat="1">
      <c r="B211" s="144"/>
      <c r="D211" s="145" t="s">
        <v>173</v>
      </c>
      <c r="F211" s="146" t="s">
        <v>375</v>
      </c>
      <c r="H211" s="147">
        <v>9.9</v>
      </c>
      <c r="I211" s="148"/>
      <c r="L211" s="144"/>
      <c r="M211" s="149"/>
      <c r="T211" s="150"/>
      <c r="AT211" s="151" t="s">
        <v>173</v>
      </c>
      <c r="AU211" s="151" t="s">
        <v>85</v>
      </c>
      <c r="AV211" s="12" t="s">
        <v>85</v>
      </c>
      <c r="AW211" s="12" t="s">
        <v>3</v>
      </c>
      <c r="AX211" s="12" t="s">
        <v>83</v>
      </c>
      <c r="AY211" s="151" t="s">
        <v>132</v>
      </c>
    </row>
    <row r="212" spans="2:65" s="1" customFormat="1" ht="16.5" customHeight="1">
      <c r="B212" s="130"/>
      <c r="C212" s="131" t="s">
        <v>376</v>
      </c>
      <c r="D212" s="131" t="s">
        <v>134</v>
      </c>
      <c r="E212" s="132" t="s">
        <v>377</v>
      </c>
      <c r="F212" s="133" t="s">
        <v>378</v>
      </c>
      <c r="G212" s="134" t="s">
        <v>137</v>
      </c>
      <c r="H212" s="135">
        <v>45</v>
      </c>
      <c r="I212" s="136"/>
      <c r="J212" s="137">
        <f>ROUND(I212*H212,2)</f>
        <v>0</v>
      </c>
      <c r="K212" s="133" t="s">
        <v>183</v>
      </c>
      <c r="L212" s="30"/>
      <c r="M212" s="138" t="s">
        <v>1</v>
      </c>
      <c r="N212" s="139" t="s">
        <v>40</v>
      </c>
      <c r="P212" s="140">
        <f>O212*H212</f>
        <v>0</v>
      </c>
      <c r="Q212" s="140">
        <v>4.6999999999999999E-4</v>
      </c>
      <c r="R212" s="140">
        <f>Q212*H212</f>
        <v>2.1149999999999999E-2</v>
      </c>
      <c r="S212" s="140">
        <v>0</v>
      </c>
      <c r="T212" s="141">
        <f>S212*H212</f>
        <v>0</v>
      </c>
      <c r="AR212" s="142" t="s">
        <v>139</v>
      </c>
      <c r="AT212" s="142" t="s">
        <v>134</v>
      </c>
      <c r="AU212" s="142" t="s">
        <v>85</v>
      </c>
      <c r="AY212" s="15" t="s">
        <v>132</v>
      </c>
      <c r="BE212" s="143">
        <f>IF(N212="základní",J212,0)</f>
        <v>0</v>
      </c>
      <c r="BF212" s="143">
        <f>IF(N212="snížená",J212,0)</f>
        <v>0</v>
      </c>
      <c r="BG212" s="143">
        <f>IF(N212="zákl. přenesená",J212,0)</f>
        <v>0</v>
      </c>
      <c r="BH212" s="143">
        <f>IF(N212="sníž. přenesená",J212,0)</f>
        <v>0</v>
      </c>
      <c r="BI212" s="143">
        <f>IF(N212="nulová",J212,0)</f>
        <v>0</v>
      </c>
      <c r="BJ212" s="15" t="s">
        <v>83</v>
      </c>
      <c r="BK212" s="143">
        <f>ROUND(I212*H212,2)</f>
        <v>0</v>
      </c>
      <c r="BL212" s="15" t="s">
        <v>139</v>
      </c>
      <c r="BM212" s="142" t="s">
        <v>379</v>
      </c>
    </row>
    <row r="213" spans="2:65" s="1" customFormat="1" ht="16.5" customHeight="1">
      <c r="B213" s="130"/>
      <c r="C213" s="131" t="s">
        <v>380</v>
      </c>
      <c r="D213" s="131" t="s">
        <v>134</v>
      </c>
      <c r="E213" s="132" t="s">
        <v>381</v>
      </c>
      <c r="F213" s="133" t="s">
        <v>382</v>
      </c>
      <c r="G213" s="134" t="s">
        <v>137</v>
      </c>
      <c r="H213" s="135">
        <v>148.4</v>
      </c>
      <c r="I213" s="136"/>
      <c r="J213" s="137">
        <f>ROUND(I213*H213,2)</f>
        <v>0</v>
      </c>
      <c r="K213" s="133" t="s">
        <v>138</v>
      </c>
      <c r="L213" s="30"/>
      <c r="M213" s="138" t="s">
        <v>1</v>
      </c>
      <c r="N213" s="139" t="s">
        <v>40</v>
      </c>
      <c r="P213" s="140">
        <f>O213*H213</f>
        <v>0</v>
      </c>
      <c r="Q213" s="140">
        <v>4.6999999999999999E-4</v>
      </c>
      <c r="R213" s="140">
        <f>Q213*H213</f>
        <v>6.9748000000000004E-2</v>
      </c>
      <c r="S213" s="140">
        <v>0</v>
      </c>
      <c r="T213" s="141">
        <f>S213*H213</f>
        <v>0</v>
      </c>
      <c r="AR213" s="142" t="s">
        <v>139</v>
      </c>
      <c r="AT213" s="142" t="s">
        <v>134</v>
      </c>
      <c r="AU213" s="142" t="s">
        <v>85</v>
      </c>
      <c r="AY213" s="15" t="s">
        <v>132</v>
      </c>
      <c r="BE213" s="143">
        <f>IF(N213="základní",J213,0)</f>
        <v>0</v>
      </c>
      <c r="BF213" s="143">
        <f>IF(N213="snížená",J213,0)</f>
        <v>0</v>
      </c>
      <c r="BG213" s="143">
        <f>IF(N213="zákl. přenesená",J213,0)</f>
        <v>0</v>
      </c>
      <c r="BH213" s="143">
        <f>IF(N213="sníž. přenesená",J213,0)</f>
        <v>0</v>
      </c>
      <c r="BI213" s="143">
        <f>IF(N213="nulová",J213,0)</f>
        <v>0</v>
      </c>
      <c r="BJ213" s="15" t="s">
        <v>83</v>
      </c>
      <c r="BK213" s="143">
        <f>ROUND(I213*H213,2)</f>
        <v>0</v>
      </c>
      <c r="BL213" s="15" t="s">
        <v>139</v>
      </c>
      <c r="BM213" s="142" t="s">
        <v>383</v>
      </c>
    </row>
    <row r="214" spans="2:65" s="1" customFormat="1" ht="16.5" customHeight="1">
      <c r="B214" s="130"/>
      <c r="C214" s="131" t="s">
        <v>384</v>
      </c>
      <c r="D214" s="131" t="s">
        <v>134</v>
      </c>
      <c r="E214" s="132" t="s">
        <v>385</v>
      </c>
      <c r="F214" s="133" t="s">
        <v>386</v>
      </c>
      <c r="G214" s="134" t="s">
        <v>158</v>
      </c>
      <c r="H214" s="135">
        <v>78</v>
      </c>
      <c r="I214" s="136"/>
      <c r="J214" s="137">
        <f>ROUND(I214*H214,2)</f>
        <v>0</v>
      </c>
      <c r="K214" s="133" t="s">
        <v>138</v>
      </c>
      <c r="L214" s="30"/>
      <c r="M214" s="138" t="s">
        <v>1</v>
      </c>
      <c r="N214" s="139" t="s">
        <v>40</v>
      </c>
      <c r="P214" s="140">
        <f>O214*H214</f>
        <v>0</v>
      </c>
      <c r="Q214" s="140">
        <v>0</v>
      </c>
      <c r="R214" s="140">
        <f>Q214*H214</f>
        <v>0</v>
      </c>
      <c r="S214" s="140">
        <v>0</v>
      </c>
      <c r="T214" s="141">
        <f>S214*H214</f>
        <v>0</v>
      </c>
      <c r="AR214" s="142" t="s">
        <v>139</v>
      </c>
      <c r="AT214" s="142" t="s">
        <v>134</v>
      </c>
      <c r="AU214" s="142" t="s">
        <v>85</v>
      </c>
      <c r="AY214" s="15" t="s">
        <v>132</v>
      </c>
      <c r="BE214" s="143">
        <f>IF(N214="základní",J214,0)</f>
        <v>0</v>
      </c>
      <c r="BF214" s="143">
        <f>IF(N214="snížená",J214,0)</f>
        <v>0</v>
      </c>
      <c r="BG214" s="143">
        <f>IF(N214="zákl. přenesená",J214,0)</f>
        <v>0</v>
      </c>
      <c r="BH214" s="143">
        <f>IF(N214="sníž. přenesená",J214,0)</f>
        <v>0</v>
      </c>
      <c r="BI214" s="143">
        <f>IF(N214="nulová",J214,0)</f>
        <v>0</v>
      </c>
      <c r="BJ214" s="15" t="s">
        <v>83</v>
      </c>
      <c r="BK214" s="143">
        <f>ROUND(I214*H214,2)</f>
        <v>0</v>
      </c>
      <c r="BL214" s="15" t="s">
        <v>139</v>
      </c>
      <c r="BM214" s="142" t="s">
        <v>387</v>
      </c>
    </row>
    <row r="215" spans="2:65" s="1" customFormat="1" ht="16.5" customHeight="1">
      <c r="B215" s="130"/>
      <c r="C215" s="131" t="s">
        <v>388</v>
      </c>
      <c r="D215" s="131" t="s">
        <v>134</v>
      </c>
      <c r="E215" s="132" t="s">
        <v>389</v>
      </c>
      <c r="F215" s="133" t="s">
        <v>390</v>
      </c>
      <c r="G215" s="134" t="s">
        <v>163</v>
      </c>
      <c r="H215" s="135">
        <v>1</v>
      </c>
      <c r="I215" s="136"/>
      <c r="J215" s="137">
        <f>ROUND(I215*H215,2)</f>
        <v>0</v>
      </c>
      <c r="K215" s="133" t="s">
        <v>138</v>
      </c>
      <c r="L215" s="30"/>
      <c r="M215" s="138" t="s">
        <v>1</v>
      </c>
      <c r="N215" s="139" t="s">
        <v>40</v>
      </c>
      <c r="P215" s="140">
        <f>O215*H215</f>
        <v>0</v>
      </c>
      <c r="Q215" s="140">
        <v>0</v>
      </c>
      <c r="R215" s="140">
        <f>Q215*H215</f>
        <v>0</v>
      </c>
      <c r="S215" s="140">
        <v>2.4</v>
      </c>
      <c r="T215" s="141">
        <f>S215*H215</f>
        <v>2.4</v>
      </c>
      <c r="AR215" s="142" t="s">
        <v>139</v>
      </c>
      <c r="AT215" s="142" t="s">
        <v>134</v>
      </c>
      <c r="AU215" s="142" t="s">
        <v>85</v>
      </c>
      <c r="AY215" s="15" t="s">
        <v>132</v>
      </c>
      <c r="BE215" s="143">
        <f>IF(N215="základní",J215,0)</f>
        <v>0</v>
      </c>
      <c r="BF215" s="143">
        <f>IF(N215="snížená",J215,0)</f>
        <v>0</v>
      </c>
      <c r="BG215" s="143">
        <f>IF(N215="zákl. přenesená",J215,0)</f>
        <v>0</v>
      </c>
      <c r="BH215" s="143">
        <f>IF(N215="sníž. přenesená",J215,0)</f>
        <v>0</v>
      </c>
      <c r="BI215" s="143">
        <f>IF(N215="nulová",J215,0)</f>
        <v>0</v>
      </c>
      <c r="BJ215" s="15" t="s">
        <v>83</v>
      </c>
      <c r="BK215" s="143">
        <f>ROUND(I215*H215,2)</f>
        <v>0</v>
      </c>
      <c r="BL215" s="15" t="s">
        <v>139</v>
      </c>
      <c r="BM215" s="142" t="s">
        <v>391</v>
      </c>
    </row>
    <row r="216" spans="2:65" s="1" customFormat="1" ht="16.5" customHeight="1">
      <c r="B216" s="130"/>
      <c r="C216" s="131" t="s">
        <v>392</v>
      </c>
      <c r="D216" s="131" t="s">
        <v>134</v>
      </c>
      <c r="E216" s="132" t="s">
        <v>393</v>
      </c>
      <c r="F216" s="133" t="s">
        <v>394</v>
      </c>
      <c r="G216" s="134" t="s">
        <v>163</v>
      </c>
      <c r="H216" s="135">
        <v>0.7</v>
      </c>
      <c r="I216" s="136"/>
      <c r="J216" s="137">
        <f>ROUND(I216*H216,2)</f>
        <v>0</v>
      </c>
      <c r="K216" s="133" t="s">
        <v>138</v>
      </c>
      <c r="L216" s="30"/>
      <c r="M216" s="138" t="s">
        <v>1</v>
      </c>
      <c r="N216" s="139" t="s">
        <v>40</v>
      </c>
      <c r="P216" s="140">
        <f>O216*H216</f>
        <v>0</v>
      </c>
      <c r="Q216" s="140">
        <v>0</v>
      </c>
      <c r="R216" s="140">
        <f>Q216*H216</f>
        <v>0</v>
      </c>
      <c r="S216" s="140">
        <v>2.4</v>
      </c>
      <c r="T216" s="141">
        <f>S216*H216</f>
        <v>1.68</v>
      </c>
      <c r="AR216" s="142" t="s">
        <v>139</v>
      </c>
      <c r="AT216" s="142" t="s">
        <v>134</v>
      </c>
      <c r="AU216" s="142" t="s">
        <v>85</v>
      </c>
      <c r="AY216" s="15" t="s">
        <v>132</v>
      </c>
      <c r="BE216" s="143">
        <f>IF(N216="základní",J216,0)</f>
        <v>0</v>
      </c>
      <c r="BF216" s="143">
        <f>IF(N216="snížená",J216,0)</f>
        <v>0</v>
      </c>
      <c r="BG216" s="143">
        <f>IF(N216="zákl. přenesená",J216,0)</f>
        <v>0</v>
      </c>
      <c r="BH216" s="143">
        <f>IF(N216="sníž. přenesená",J216,0)</f>
        <v>0</v>
      </c>
      <c r="BI216" s="143">
        <f>IF(N216="nulová",J216,0)</f>
        <v>0</v>
      </c>
      <c r="BJ216" s="15" t="s">
        <v>83</v>
      </c>
      <c r="BK216" s="143">
        <f>ROUND(I216*H216,2)</f>
        <v>0</v>
      </c>
      <c r="BL216" s="15" t="s">
        <v>139</v>
      </c>
      <c r="BM216" s="142" t="s">
        <v>395</v>
      </c>
    </row>
    <row r="217" spans="2:65" s="11" customFormat="1" ht="22.8" customHeight="1">
      <c r="B217" s="118"/>
      <c r="D217" s="119" t="s">
        <v>74</v>
      </c>
      <c r="E217" s="128" t="s">
        <v>396</v>
      </c>
      <c r="F217" s="128" t="s">
        <v>397</v>
      </c>
      <c r="I217" s="121"/>
      <c r="J217" s="129">
        <f>BK217</f>
        <v>0</v>
      </c>
      <c r="L217" s="118"/>
      <c r="M217" s="123"/>
      <c r="P217" s="124">
        <f>SUM(P218:P223)</f>
        <v>0</v>
      </c>
      <c r="R217" s="124">
        <f>SUM(R218:R223)</f>
        <v>0</v>
      </c>
      <c r="T217" s="125">
        <f>SUM(T218:T223)</f>
        <v>0</v>
      </c>
      <c r="AR217" s="119" t="s">
        <v>83</v>
      </c>
      <c r="AT217" s="126" t="s">
        <v>74</v>
      </c>
      <c r="AU217" s="126" t="s">
        <v>83</v>
      </c>
      <c r="AY217" s="119" t="s">
        <v>132</v>
      </c>
      <c r="BK217" s="127">
        <f>SUM(BK218:BK223)</f>
        <v>0</v>
      </c>
    </row>
    <row r="218" spans="2:65" s="1" customFormat="1" ht="16.5" customHeight="1">
      <c r="B218" s="130"/>
      <c r="C218" s="131" t="s">
        <v>398</v>
      </c>
      <c r="D218" s="131" t="s">
        <v>134</v>
      </c>
      <c r="E218" s="132" t="s">
        <v>399</v>
      </c>
      <c r="F218" s="133" t="s">
        <v>400</v>
      </c>
      <c r="G218" s="134" t="s">
        <v>401</v>
      </c>
      <c r="H218" s="135">
        <v>129.55199999999999</v>
      </c>
      <c r="I218" s="136"/>
      <c r="J218" s="137">
        <f>ROUND(I218*H218,2)</f>
        <v>0</v>
      </c>
      <c r="K218" s="133" t="s">
        <v>183</v>
      </c>
      <c r="L218" s="30"/>
      <c r="M218" s="138" t="s">
        <v>1</v>
      </c>
      <c r="N218" s="139" t="s">
        <v>40</v>
      </c>
      <c r="P218" s="140">
        <f>O218*H218</f>
        <v>0</v>
      </c>
      <c r="Q218" s="140">
        <v>0</v>
      </c>
      <c r="R218" s="140">
        <f>Q218*H218</f>
        <v>0</v>
      </c>
      <c r="S218" s="140">
        <v>0</v>
      </c>
      <c r="T218" s="141">
        <f>S218*H218</f>
        <v>0</v>
      </c>
      <c r="AR218" s="142" t="s">
        <v>139</v>
      </c>
      <c r="AT218" s="142" t="s">
        <v>134</v>
      </c>
      <c r="AU218" s="142" t="s">
        <v>85</v>
      </c>
      <c r="AY218" s="15" t="s">
        <v>132</v>
      </c>
      <c r="BE218" s="143">
        <f>IF(N218="základní",J218,0)</f>
        <v>0</v>
      </c>
      <c r="BF218" s="143">
        <f>IF(N218="snížená",J218,0)</f>
        <v>0</v>
      </c>
      <c r="BG218" s="143">
        <f>IF(N218="zákl. přenesená",J218,0)</f>
        <v>0</v>
      </c>
      <c r="BH218" s="143">
        <f>IF(N218="sníž. přenesená",J218,0)</f>
        <v>0</v>
      </c>
      <c r="BI218" s="143">
        <f>IF(N218="nulová",J218,0)</f>
        <v>0</v>
      </c>
      <c r="BJ218" s="15" t="s">
        <v>83</v>
      </c>
      <c r="BK218" s="143">
        <f>ROUND(I218*H218,2)</f>
        <v>0</v>
      </c>
      <c r="BL218" s="15" t="s">
        <v>139</v>
      </c>
      <c r="BM218" s="142" t="s">
        <v>402</v>
      </c>
    </row>
    <row r="219" spans="2:65" s="1" customFormat="1" ht="28.8">
      <c r="B219" s="30"/>
      <c r="D219" s="145" t="s">
        <v>221</v>
      </c>
      <c r="F219" s="162" t="s">
        <v>403</v>
      </c>
      <c r="I219" s="163"/>
      <c r="L219" s="30"/>
      <c r="M219" s="164"/>
      <c r="T219" s="54"/>
      <c r="AT219" s="15" t="s">
        <v>221</v>
      </c>
      <c r="AU219" s="15" t="s">
        <v>85</v>
      </c>
    </row>
    <row r="220" spans="2:65" s="1" customFormat="1" ht="16.5" customHeight="1">
      <c r="B220" s="130"/>
      <c r="C220" s="131" t="s">
        <v>404</v>
      </c>
      <c r="D220" s="131" t="s">
        <v>134</v>
      </c>
      <c r="E220" s="132" t="s">
        <v>405</v>
      </c>
      <c r="F220" s="133" t="s">
        <v>406</v>
      </c>
      <c r="G220" s="134" t="s">
        <v>401</v>
      </c>
      <c r="H220" s="135">
        <v>129.55199999999999</v>
      </c>
      <c r="I220" s="136"/>
      <c r="J220" s="137">
        <f>ROUND(I220*H220,2)</f>
        <v>0</v>
      </c>
      <c r="K220" s="133" t="s">
        <v>138</v>
      </c>
      <c r="L220" s="30"/>
      <c r="M220" s="138" t="s">
        <v>1</v>
      </c>
      <c r="N220" s="139" t="s">
        <v>40</v>
      </c>
      <c r="P220" s="140">
        <f>O220*H220</f>
        <v>0</v>
      </c>
      <c r="Q220" s="140">
        <v>0</v>
      </c>
      <c r="R220" s="140">
        <f>Q220*H220</f>
        <v>0</v>
      </c>
      <c r="S220" s="140">
        <v>0</v>
      </c>
      <c r="T220" s="141">
        <f>S220*H220</f>
        <v>0</v>
      </c>
      <c r="AR220" s="142" t="s">
        <v>139</v>
      </c>
      <c r="AT220" s="142" t="s">
        <v>134</v>
      </c>
      <c r="AU220" s="142" t="s">
        <v>85</v>
      </c>
      <c r="AY220" s="15" t="s">
        <v>132</v>
      </c>
      <c r="BE220" s="143">
        <f>IF(N220="základní",J220,0)</f>
        <v>0</v>
      </c>
      <c r="BF220" s="143">
        <f>IF(N220="snížená",J220,0)</f>
        <v>0</v>
      </c>
      <c r="BG220" s="143">
        <f>IF(N220="zákl. přenesená",J220,0)</f>
        <v>0</v>
      </c>
      <c r="BH220" s="143">
        <f>IF(N220="sníž. přenesená",J220,0)</f>
        <v>0</v>
      </c>
      <c r="BI220" s="143">
        <f>IF(N220="nulová",J220,0)</f>
        <v>0</v>
      </c>
      <c r="BJ220" s="15" t="s">
        <v>83</v>
      </c>
      <c r="BK220" s="143">
        <f>ROUND(I220*H220,2)</f>
        <v>0</v>
      </c>
      <c r="BL220" s="15" t="s">
        <v>139</v>
      </c>
      <c r="BM220" s="142" t="s">
        <v>407</v>
      </c>
    </row>
    <row r="221" spans="2:65" s="1" customFormat="1" ht="16.5" customHeight="1">
      <c r="B221" s="130"/>
      <c r="C221" s="131" t="s">
        <v>408</v>
      </c>
      <c r="D221" s="131" t="s">
        <v>134</v>
      </c>
      <c r="E221" s="132" t="s">
        <v>409</v>
      </c>
      <c r="F221" s="133" t="s">
        <v>410</v>
      </c>
      <c r="G221" s="134" t="s">
        <v>401</v>
      </c>
      <c r="H221" s="135">
        <v>2591.04</v>
      </c>
      <c r="I221" s="136"/>
      <c r="J221" s="137">
        <f>ROUND(I221*H221,2)</f>
        <v>0</v>
      </c>
      <c r="K221" s="133" t="s">
        <v>138</v>
      </c>
      <c r="L221" s="30"/>
      <c r="M221" s="138" t="s">
        <v>1</v>
      </c>
      <c r="N221" s="139" t="s">
        <v>40</v>
      </c>
      <c r="P221" s="140">
        <f>O221*H221</f>
        <v>0</v>
      </c>
      <c r="Q221" s="140">
        <v>0</v>
      </c>
      <c r="R221" s="140">
        <f>Q221*H221</f>
        <v>0</v>
      </c>
      <c r="S221" s="140">
        <v>0</v>
      </c>
      <c r="T221" s="141">
        <f>S221*H221</f>
        <v>0</v>
      </c>
      <c r="AR221" s="142" t="s">
        <v>139</v>
      </c>
      <c r="AT221" s="142" t="s">
        <v>134</v>
      </c>
      <c r="AU221" s="142" t="s">
        <v>85</v>
      </c>
      <c r="AY221" s="15" t="s">
        <v>132</v>
      </c>
      <c r="BE221" s="143">
        <f>IF(N221="základní",J221,0)</f>
        <v>0</v>
      </c>
      <c r="BF221" s="143">
        <f>IF(N221="snížená",J221,0)</f>
        <v>0</v>
      </c>
      <c r="BG221" s="143">
        <f>IF(N221="zákl. přenesená",J221,0)</f>
        <v>0</v>
      </c>
      <c r="BH221" s="143">
        <f>IF(N221="sníž. přenesená",J221,0)</f>
        <v>0</v>
      </c>
      <c r="BI221" s="143">
        <f>IF(N221="nulová",J221,0)</f>
        <v>0</v>
      </c>
      <c r="BJ221" s="15" t="s">
        <v>83</v>
      </c>
      <c r="BK221" s="143">
        <f>ROUND(I221*H221,2)</f>
        <v>0</v>
      </c>
      <c r="BL221" s="15" t="s">
        <v>139</v>
      </c>
      <c r="BM221" s="142" t="s">
        <v>411</v>
      </c>
    </row>
    <row r="222" spans="2:65" s="12" customFormat="1">
      <c r="B222" s="144"/>
      <c r="D222" s="145" t="s">
        <v>173</v>
      </c>
      <c r="F222" s="146" t="s">
        <v>412</v>
      </c>
      <c r="H222" s="147">
        <v>2591.04</v>
      </c>
      <c r="I222" s="148"/>
      <c r="L222" s="144"/>
      <c r="M222" s="149"/>
      <c r="T222" s="150"/>
      <c r="AT222" s="151" t="s">
        <v>173</v>
      </c>
      <c r="AU222" s="151" t="s">
        <v>85</v>
      </c>
      <c r="AV222" s="12" t="s">
        <v>85</v>
      </c>
      <c r="AW222" s="12" t="s">
        <v>3</v>
      </c>
      <c r="AX222" s="12" t="s">
        <v>83</v>
      </c>
      <c r="AY222" s="151" t="s">
        <v>132</v>
      </c>
    </row>
    <row r="223" spans="2:65" s="1" customFormat="1" ht="16.5" customHeight="1">
      <c r="B223" s="130"/>
      <c r="C223" s="131" t="s">
        <v>413</v>
      </c>
      <c r="D223" s="131" t="s">
        <v>134</v>
      </c>
      <c r="E223" s="132" t="s">
        <v>414</v>
      </c>
      <c r="F223" s="133" t="s">
        <v>415</v>
      </c>
      <c r="G223" s="134" t="s">
        <v>401</v>
      </c>
      <c r="H223" s="135">
        <v>129.55199999999999</v>
      </c>
      <c r="I223" s="136"/>
      <c r="J223" s="137">
        <f>ROUND(I223*H223,2)</f>
        <v>0</v>
      </c>
      <c r="K223" s="133" t="s">
        <v>138</v>
      </c>
      <c r="L223" s="30"/>
      <c r="M223" s="138" t="s">
        <v>1</v>
      </c>
      <c r="N223" s="139" t="s">
        <v>40</v>
      </c>
      <c r="P223" s="140">
        <f>O223*H223</f>
        <v>0</v>
      </c>
      <c r="Q223" s="140">
        <v>0</v>
      </c>
      <c r="R223" s="140">
        <f>Q223*H223</f>
        <v>0</v>
      </c>
      <c r="S223" s="140">
        <v>0</v>
      </c>
      <c r="T223" s="141">
        <f>S223*H223</f>
        <v>0</v>
      </c>
      <c r="AR223" s="142" t="s">
        <v>139</v>
      </c>
      <c r="AT223" s="142" t="s">
        <v>134</v>
      </c>
      <c r="AU223" s="142" t="s">
        <v>85</v>
      </c>
      <c r="AY223" s="15" t="s">
        <v>132</v>
      </c>
      <c r="BE223" s="143">
        <f>IF(N223="základní",J223,0)</f>
        <v>0</v>
      </c>
      <c r="BF223" s="143">
        <f>IF(N223="snížená",J223,0)</f>
        <v>0</v>
      </c>
      <c r="BG223" s="143">
        <f>IF(N223="zákl. přenesená",J223,0)</f>
        <v>0</v>
      </c>
      <c r="BH223" s="143">
        <f>IF(N223="sníž. přenesená",J223,0)</f>
        <v>0</v>
      </c>
      <c r="BI223" s="143">
        <f>IF(N223="nulová",J223,0)</f>
        <v>0</v>
      </c>
      <c r="BJ223" s="15" t="s">
        <v>83</v>
      </c>
      <c r="BK223" s="143">
        <f>ROUND(I223*H223,2)</f>
        <v>0</v>
      </c>
      <c r="BL223" s="15" t="s">
        <v>139</v>
      </c>
      <c r="BM223" s="142" t="s">
        <v>416</v>
      </c>
    </row>
    <row r="224" spans="2:65" s="11" customFormat="1" ht="22.8" customHeight="1">
      <c r="B224" s="118"/>
      <c r="D224" s="119" t="s">
        <v>74</v>
      </c>
      <c r="E224" s="128" t="s">
        <v>417</v>
      </c>
      <c r="F224" s="128" t="s">
        <v>418</v>
      </c>
      <c r="I224" s="121"/>
      <c r="J224" s="129">
        <f>BK224</f>
        <v>0</v>
      </c>
      <c r="L224" s="118"/>
      <c r="M224" s="123"/>
      <c r="P224" s="124">
        <f>P225</f>
        <v>0</v>
      </c>
      <c r="R224" s="124">
        <f>R225</f>
        <v>0</v>
      </c>
      <c r="T224" s="125">
        <f>T225</f>
        <v>0</v>
      </c>
      <c r="AR224" s="119" t="s">
        <v>83</v>
      </c>
      <c r="AT224" s="126" t="s">
        <v>74</v>
      </c>
      <c r="AU224" s="126" t="s">
        <v>83</v>
      </c>
      <c r="AY224" s="119" t="s">
        <v>132</v>
      </c>
      <c r="BK224" s="127">
        <f>BK225</f>
        <v>0</v>
      </c>
    </row>
    <row r="225" spans="2:65" s="1" customFormat="1" ht="16.5" customHeight="1">
      <c r="B225" s="130"/>
      <c r="C225" s="131" t="s">
        <v>419</v>
      </c>
      <c r="D225" s="131" t="s">
        <v>134</v>
      </c>
      <c r="E225" s="132" t="s">
        <v>420</v>
      </c>
      <c r="F225" s="133" t="s">
        <v>421</v>
      </c>
      <c r="G225" s="134" t="s">
        <v>401</v>
      </c>
      <c r="H225" s="135">
        <v>148.88399999999999</v>
      </c>
      <c r="I225" s="136"/>
      <c r="J225" s="137">
        <f>ROUND(I225*H225,2)</f>
        <v>0</v>
      </c>
      <c r="K225" s="133" t="s">
        <v>138</v>
      </c>
      <c r="L225" s="30"/>
      <c r="M225" s="138" t="s">
        <v>1</v>
      </c>
      <c r="N225" s="139" t="s">
        <v>40</v>
      </c>
      <c r="P225" s="140">
        <f>O225*H225</f>
        <v>0</v>
      </c>
      <c r="Q225" s="140">
        <v>0</v>
      </c>
      <c r="R225" s="140">
        <f>Q225*H225</f>
        <v>0</v>
      </c>
      <c r="S225" s="140">
        <v>0</v>
      </c>
      <c r="T225" s="141">
        <f>S225*H225</f>
        <v>0</v>
      </c>
      <c r="AR225" s="142" t="s">
        <v>139</v>
      </c>
      <c r="AT225" s="142" t="s">
        <v>134</v>
      </c>
      <c r="AU225" s="142" t="s">
        <v>85</v>
      </c>
      <c r="AY225" s="15" t="s">
        <v>132</v>
      </c>
      <c r="BE225" s="143">
        <f>IF(N225="základní",J225,0)</f>
        <v>0</v>
      </c>
      <c r="BF225" s="143">
        <f>IF(N225="snížená",J225,0)</f>
        <v>0</v>
      </c>
      <c r="BG225" s="143">
        <f>IF(N225="zákl. přenesená",J225,0)</f>
        <v>0</v>
      </c>
      <c r="BH225" s="143">
        <f>IF(N225="sníž. přenesená",J225,0)</f>
        <v>0</v>
      </c>
      <c r="BI225" s="143">
        <f>IF(N225="nulová",J225,0)</f>
        <v>0</v>
      </c>
      <c r="BJ225" s="15" t="s">
        <v>83</v>
      </c>
      <c r="BK225" s="143">
        <f>ROUND(I225*H225,2)</f>
        <v>0</v>
      </c>
      <c r="BL225" s="15" t="s">
        <v>139</v>
      </c>
      <c r="BM225" s="142" t="s">
        <v>422</v>
      </c>
    </row>
    <row r="226" spans="2:65" s="11" customFormat="1" ht="25.95" customHeight="1">
      <c r="B226" s="118"/>
      <c r="D226" s="119" t="s">
        <v>74</v>
      </c>
      <c r="E226" s="120" t="s">
        <v>423</v>
      </c>
      <c r="F226" s="120" t="s">
        <v>424</v>
      </c>
      <c r="I226" s="121"/>
      <c r="J226" s="122">
        <f>BK226</f>
        <v>0</v>
      </c>
      <c r="L226" s="118"/>
      <c r="M226" s="123"/>
      <c r="P226" s="124">
        <f>P227+P230</f>
        <v>0</v>
      </c>
      <c r="R226" s="124">
        <f>R227+R230</f>
        <v>1.3360000000000002E-2</v>
      </c>
      <c r="T226" s="125">
        <f>T227+T230</f>
        <v>0.3</v>
      </c>
      <c r="AR226" s="119" t="s">
        <v>85</v>
      </c>
      <c r="AT226" s="126" t="s">
        <v>74</v>
      </c>
      <c r="AU226" s="126" t="s">
        <v>75</v>
      </c>
      <c r="AY226" s="119" t="s">
        <v>132</v>
      </c>
      <c r="BK226" s="127">
        <f>BK227+BK230</f>
        <v>0</v>
      </c>
    </row>
    <row r="227" spans="2:65" s="11" customFormat="1" ht="22.8" customHeight="1">
      <c r="B227" s="118"/>
      <c r="D227" s="119" t="s">
        <v>74</v>
      </c>
      <c r="E227" s="128" t="s">
        <v>425</v>
      </c>
      <c r="F227" s="128" t="s">
        <v>426</v>
      </c>
      <c r="I227" s="121"/>
      <c r="J227" s="129">
        <f>BK227</f>
        <v>0</v>
      </c>
      <c r="L227" s="118"/>
      <c r="M227" s="123"/>
      <c r="P227" s="124">
        <f>SUM(P228:P229)</f>
        <v>0</v>
      </c>
      <c r="R227" s="124">
        <f>SUM(R228:R229)</f>
        <v>1.3360000000000002E-2</v>
      </c>
      <c r="T227" s="125">
        <f>SUM(T228:T229)</f>
        <v>0</v>
      </c>
      <c r="AR227" s="119" t="s">
        <v>85</v>
      </c>
      <c r="AT227" s="126" t="s">
        <v>74</v>
      </c>
      <c r="AU227" s="126" t="s">
        <v>83</v>
      </c>
      <c r="AY227" s="119" t="s">
        <v>132</v>
      </c>
      <c r="BK227" s="127">
        <f>SUM(BK228:BK229)</f>
        <v>0</v>
      </c>
    </row>
    <row r="228" spans="2:65" s="1" customFormat="1" ht="16.5" customHeight="1">
      <c r="B228" s="130"/>
      <c r="C228" s="131" t="s">
        <v>427</v>
      </c>
      <c r="D228" s="131" t="s">
        <v>134</v>
      </c>
      <c r="E228" s="132" t="s">
        <v>428</v>
      </c>
      <c r="F228" s="133" t="s">
        <v>429</v>
      </c>
      <c r="G228" s="134" t="s">
        <v>137</v>
      </c>
      <c r="H228" s="135">
        <v>13</v>
      </c>
      <c r="I228" s="136"/>
      <c r="J228" s="137">
        <f>ROUND(I228*H228,2)</f>
        <v>0</v>
      </c>
      <c r="K228" s="133" t="s">
        <v>138</v>
      </c>
      <c r="L228" s="30"/>
      <c r="M228" s="138" t="s">
        <v>1</v>
      </c>
      <c r="N228" s="139" t="s">
        <v>40</v>
      </c>
      <c r="P228" s="140">
        <f>O228*H228</f>
        <v>0</v>
      </c>
      <c r="Q228" s="140">
        <v>8.0000000000000004E-4</v>
      </c>
      <c r="R228" s="140">
        <f>Q228*H228</f>
        <v>1.0400000000000001E-2</v>
      </c>
      <c r="S228" s="140">
        <v>0</v>
      </c>
      <c r="T228" s="141">
        <f>S228*H228</f>
        <v>0</v>
      </c>
      <c r="AR228" s="142" t="s">
        <v>202</v>
      </c>
      <c r="AT228" s="142" t="s">
        <v>134</v>
      </c>
      <c r="AU228" s="142" t="s">
        <v>85</v>
      </c>
      <c r="AY228" s="15" t="s">
        <v>132</v>
      </c>
      <c r="BE228" s="143">
        <f>IF(N228="základní",J228,0)</f>
        <v>0</v>
      </c>
      <c r="BF228" s="143">
        <f>IF(N228="snížená",J228,0)</f>
        <v>0</v>
      </c>
      <c r="BG228" s="143">
        <f>IF(N228="zákl. přenesená",J228,0)</f>
        <v>0</v>
      </c>
      <c r="BH228" s="143">
        <f>IF(N228="sníž. přenesená",J228,0)</f>
        <v>0</v>
      </c>
      <c r="BI228" s="143">
        <f>IF(N228="nulová",J228,0)</f>
        <v>0</v>
      </c>
      <c r="BJ228" s="15" t="s">
        <v>83</v>
      </c>
      <c r="BK228" s="143">
        <f>ROUND(I228*H228,2)</f>
        <v>0</v>
      </c>
      <c r="BL228" s="15" t="s">
        <v>202</v>
      </c>
      <c r="BM228" s="142" t="s">
        <v>430</v>
      </c>
    </row>
    <row r="229" spans="2:65" s="1" customFormat="1" ht="16.5" customHeight="1">
      <c r="B229" s="130"/>
      <c r="C229" s="131" t="s">
        <v>431</v>
      </c>
      <c r="D229" s="131" t="s">
        <v>134</v>
      </c>
      <c r="E229" s="132" t="s">
        <v>432</v>
      </c>
      <c r="F229" s="133" t="s">
        <v>433</v>
      </c>
      <c r="G229" s="134" t="s">
        <v>158</v>
      </c>
      <c r="H229" s="135">
        <v>18.5</v>
      </c>
      <c r="I229" s="136"/>
      <c r="J229" s="137">
        <f>ROUND(I229*H229,2)</f>
        <v>0</v>
      </c>
      <c r="K229" s="133" t="s">
        <v>138</v>
      </c>
      <c r="L229" s="30"/>
      <c r="M229" s="138" t="s">
        <v>1</v>
      </c>
      <c r="N229" s="139" t="s">
        <v>40</v>
      </c>
      <c r="P229" s="140">
        <f>O229*H229</f>
        <v>0</v>
      </c>
      <c r="Q229" s="140">
        <v>1.6000000000000001E-4</v>
      </c>
      <c r="R229" s="140">
        <f>Q229*H229</f>
        <v>2.9600000000000004E-3</v>
      </c>
      <c r="S229" s="140">
        <v>0</v>
      </c>
      <c r="T229" s="141">
        <f>S229*H229</f>
        <v>0</v>
      </c>
      <c r="AR229" s="142" t="s">
        <v>202</v>
      </c>
      <c r="AT229" s="142" t="s">
        <v>134</v>
      </c>
      <c r="AU229" s="142" t="s">
        <v>85</v>
      </c>
      <c r="AY229" s="15" t="s">
        <v>132</v>
      </c>
      <c r="BE229" s="143">
        <f>IF(N229="základní",J229,0)</f>
        <v>0</v>
      </c>
      <c r="BF229" s="143">
        <f>IF(N229="snížená",J229,0)</f>
        <v>0</v>
      </c>
      <c r="BG229" s="143">
        <f>IF(N229="zákl. přenesená",J229,0)</f>
        <v>0</v>
      </c>
      <c r="BH229" s="143">
        <f>IF(N229="sníž. přenesená",J229,0)</f>
        <v>0</v>
      </c>
      <c r="BI229" s="143">
        <f>IF(N229="nulová",J229,0)</f>
        <v>0</v>
      </c>
      <c r="BJ229" s="15" t="s">
        <v>83</v>
      </c>
      <c r="BK229" s="143">
        <f>ROUND(I229*H229,2)</f>
        <v>0</v>
      </c>
      <c r="BL229" s="15" t="s">
        <v>202</v>
      </c>
      <c r="BM229" s="142" t="s">
        <v>434</v>
      </c>
    </row>
    <row r="230" spans="2:65" s="11" customFormat="1" ht="22.8" customHeight="1">
      <c r="B230" s="118"/>
      <c r="D230" s="119" t="s">
        <v>74</v>
      </c>
      <c r="E230" s="128" t="s">
        <v>435</v>
      </c>
      <c r="F230" s="128" t="s">
        <v>436</v>
      </c>
      <c r="I230" s="121"/>
      <c r="J230" s="129">
        <f>BK230</f>
        <v>0</v>
      </c>
      <c r="L230" s="118"/>
      <c r="M230" s="123"/>
      <c r="P230" s="124">
        <f>SUM(P231:P235)</f>
        <v>0</v>
      </c>
      <c r="R230" s="124">
        <f>SUM(R231:R235)</f>
        <v>0</v>
      </c>
      <c r="T230" s="125">
        <f>SUM(T231:T235)</f>
        <v>0.3</v>
      </c>
      <c r="AR230" s="119" t="s">
        <v>85</v>
      </c>
      <c r="AT230" s="126" t="s">
        <v>74</v>
      </c>
      <c r="AU230" s="126" t="s">
        <v>83</v>
      </c>
      <c r="AY230" s="119" t="s">
        <v>132</v>
      </c>
      <c r="BK230" s="127">
        <f>SUM(BK231:BK235)</f>
        <v>0</v>
      </c>
    </row>
    <row r="231" spans="2:65" s="1" customFormat="1" ht="16.5" customHeight="1">
      <c r="B231" s="130"/>
      <c r="C231" s="131" t="s">
        <v>437</v>
      </c>
      <c r="D231" s="131" t="s">
        <v>134</v>
      </c>
      <c r="E231" s="132" t="s">
        <v>438</v>
      </c>
      <c r="F231" s="133" t="s">
        <v>439</v>
      </c>
      <c r="G231" s="134" t="s">
        <v>158</v>
      </c>
      <c r="H231" s="135">
        <v>17.385000000000002</v>
      </c>
      <c r="I231" s="136"/>
      <c r="J231" s="137">
        <f>ROUND(I231*H231,2)</f>
        <v>0</v>
      </c>
      <c r="K231" s="133" t="s">
        <v>183</v>
      </c>
      <c r="L231" s="30"/>
      <c r="M231" s="138" t="s">
        <v>1</v>
      </c>
      <c r="N231" s="139" t="s">
        <v>40</v>
      </c>
      <c r="P231" s="140">
        <f>O231*H231</f>
        <v>0</v>
      </c>
      <c r="Q231" s="140">
        <v>0</v>
      </c>
      <c r="R231" s="140">
        <f>Q231*H231</f>
        <v>0</v>
      </c>
      <c r="S231" s="140">
        <v>0</v>
      </c>
      <c r="T231" s="141">
        <f>S231*H231</f>
        <v>0</v>
      </c>
      <c r="AR231" s="142" t="s">
        <v>202</v>
      </c>
      <c r="AT231" s="142" t="s">
        <v>134</v>
      </c>
      <c r="AU231" s="142" t="s">
        <v>85</v>
      </c>
      <c r="AY231" s="15" t="s">
        <v>132</v>
      </c>
      <c r="BE231" s="143">
        <f>IF(N231="základní",J231,0)</f>
        <v>0</v>
      </c>
      <c r="BF231" s="143">
        <f>IF(N231="snížená",J231,0)</f>
        <v>0</v>
      </c>
      <c r="BG231" s="143">
        <f>IF(N231="zákl. přenesená",J231,0)</f>
        <v>0</v>
      </c>
      <c r="BH231" s="143">
        <f>IF(N231="sníž. přenesená",J231,0)</f>
        <v>0</v>
      </c>
      <c r="BI231" s="143">
        <f>IF(N231="nulová",J231,0)</f>
        <v>0</v>
      </c>
      <c r="BJ231" s="15" t="s">
        <v>83</v>
      </c>
      <c r="BK231" s="143">
        <f>ROUND(I231*H231,2)</f>
        <v>0</v>
      </c>
      <c r="BL231" s="15" t="s">
        <v>202</v>
      </c>
      <c r="BM231" s="142" t="s">
        <v>440</v>
      </c>
    </row>
    <row r="232" spans="2:65" s="1" customFormat="1" ht="48">
      <c r="B232" s="30"/>
      <c r="D232" s="145" t="s">
        <v>221</v>
      </c>
      <c r="F232" s="162" t="s">
        <v>441</v>
      </c>
      <c r="I232" s="163"/>
      <c r="L232" s="30"/>
      <c r="M232" s="164"/>
      <c r="T232" s="54"/>
      <c r="AT232" s="15" t="s">
        <v>221</v>
      </c>
      <c r="AU232" s="15" t="s">
        <v>85</v>
      </c>
    </row>
    <row r="233" spans="2:65" s="1" customFormat="1" ht="16.5" customHeight="1">
      <c r="B233" s="130"/>
      <c r="C233" s="131" t="s">
        <v>442</v>
      </c>
      <c r="D233" s="131" t="s">
        <v>134</v>
      </c>
      <c r="E233" s="132" t="s">
        <v>443</v>
      </c>
      <c r="F233" s="133" t="s">
        <v>444</v>
      </c>
      <c r="G233" s="134" t="s">
        <v>158</v>
      </c>
      <c r="H233" s="135">
        <v>16.62</v>
      </c>
      <c r="I233" s="136"/>
      <c r="J233" s="137">
        <f>ROUND(I233*H233,2)</f>
        <v>0</v>
      </c>
      <c r="K233" s="133" t="s">
        <v>183</v>
      </c>
      <c r="L233" s="30"/>
      <c r="M233" s="138" t="s">
        <v>1</v>
      </c>
      <c r="N233" s="139" t="s">
        <v>40</v>
      </c>
      <c r="P233" s="140">
        <f>O233*H233</f>
        <v>0</v>
      </c>
      <c r="Q233" s="140">
        <v>0</v>
      </c>
      <c r="R233" s="140">
        <f>Q233*H233</f>
        <v>0</v>
      </c>
      <c r="S233" s="140">
        <v>0</v>
      </c>
      <c r="T233" s="141">
        <f>S233*H233</f>
        <v>0</v>
      </c>
      <c r="AR233" s="142" t="s">
        <v>202</v>
      </c>
      <c r="AT233" s="142" t="s">
        <v>134</v>
      </c>
      <c r="AU233" s="142" t="s">
        <v>85</v>
      </c>
      <c r="AY233" s="15" t="s">
        <v>132</v>
      </c>
      <c r="BE233" s="143">
        <f>IF(N233="základní",J233,0)</f>
        <v>0</v>
      </c>
      <c r="BF233" s="143">
        <f>IF(N233="snížená",J233,0)</f>
        <v>0</v>
      </c>
      <c r="BG233" s="143">
        <f>IF(N233="zákl. přenesená",J233,0)</f>
        <v>0</v>
      </c>
      <c r="BH233" s="143">
        <f>IF(N233="sníž. přenesená",J233,0)</f>
        <v>0</v>
      </c>
      <c r="BI233" s="143">
        <f>IF(N233="nulová",J233,0)</f>
        <v>0</v>
      </c>
      <c r="BJ233" s="15" t="s">
        <v>83</v>
      </c>
      <c r="BK233" s="143">
        <f>ROUND(I233*H233,2)</f>
        <v>0</v>
      </c>
      <c r="BL233" s="15" t="s">
        <v>202</v>
      </c>
      <c r="BM233" s="142" t="s">
        <v>445</v>
      </c>
    </row>
    <row r="234" spans="2:65" s="1" customFormat="1" ht="48">
      <c r="B234" s="30"/>
      <c r="D234" s="145" t="s">
        <v>221</v>
      </c>
      <c r="F234" s="162" t="s">
        <v>441</v>
      </c>
      <c r="I234" s="163"/>
      <c r="L234" s="30"/>
      <c r="M234" s="164"/>
      <c r="T234" s="54"/>
      <c r="AT234" s="15" t="s">
        <v>221</v>
      </c>
      <c r="AU234" s="15" t="s">
        <v>85</v>
      </c>
    </row>
    <row r="235" spans="2:65" s="1" customFormat="1" ht="16.5" customHeight="1">
      <c r="B235" s="130"/>
      <c r="C235" s="131" t="s">
        <v>446</v>
      </c>
      <c r="D235" s="131" t="s">
        <v>134</v>
      </c>
      <c r="E235" s="132" t="s">
        <v>447</v>
      </c>
      <c r="F235" s="133" t="s">
        <v>448</v>
      </c>
      <c r="G235" s="134" t="s">
        <v>229</v>
      </c>
      <c r="H235" s="135">
        <v>300</v>
      </c>
      <c r="I235" s="136"/>
      <c r="J235" s="137">
        <f>ROUND(I235*H235,2)</f>
        <v>0</v>
      </c>
      <c r="K235" s="133" t="s">
        <v>138</v>
      </c>
      <c r="L235" s="30"/>
      <c r="M235" s="172" t="s">
        <v>1</v>
      </c>
      <c r="N235" s="173" t="s">
        <v>40</v>
      </c>
      <c r="O235" s="174"/>
      <c r="P235" s="175">
        <f>O235*H235</f>
        <v>0</v>
      </c>
      <c r="Q235" s="175">
        <v>0</v>
      </c>
      <c r="R235" s="175">
        <f>Q235*H235</f>
        <v>0</v>
      </c>
      <c r="S235" s="175">
        <v>1E-3</v>
      </c>
      <c r="T235" s="176">
        <f>S235*H235</f>
        <v>0.3</v>
      </c>
      <c r="AR235" s="142" t="s">
        <v>202</v>
      </c>
      <c r="AT235" s="142" t="s">
        <v>134</v>
      </c>
      <c r="AU235" s="142" t="s">
        <v>85</v>
      </c>
      <c r="AY235" s="15" t="s">
        <v>132</v>
      </c>
      <c r="BE235" s="143">
        <f>IF(N235="základní",J235,0)</f>
        <v>0</v>
      </c>
      <c r="BF235" s="143">
        <f>IF(N235="snížená",J235,0)</f>
        <v>0</v>
      </c>
      <c r="BG235" s="143">
        <f>IF(N235="zákl. přenesená",J235,0)</f>
        <v>0</v>
      </c>
      <c r="BH235" s="143">
        <f>IF(N235="sníž. přenesená",J235,0)</f>
        <v>0</v>
      </c>
      <c r="BI235" s="143">
        <f>IF(N235="nulová",J235,0)</f>
        <v>0</v>
      </c>
      <c r="BJ235" s="15" t="s">
        <v>83</v>
      </c>
      <c r="BK235" s="143">
        <f>ROUND(I235*H235,2)</f>
        <v>0</v>
      </c>
      <c r="BL235" s="15" t="s">
        <v>202</v>
      </c>
      <c r="BM235" s="142" t="s">
        <v>449</v>
      </c>
    </row>
    <row r="236" spans="2:65" s="1" customFormat="1" ht="6.9" customHeight="1">
      <c r="B236" s="42"/>
      <c r="C236" s="43"/>
      <c r="D236" s="43"/>
      <c r="E236" s="43"/>
      <c r="F236" s="43"/>
      <c r="G236" s="43"/>
      <c r="H236" s="43"/>
      <c r="I236" s="43"/>
      <c r="J236" s="43"/>
      <c r="K236" s="43"/>
      <c r="L236" s="30"/>
    </row>
  </sheetData>
  <autoFilter ref="C126:K235" xr:uid="{00000000-0009-0000-0000-000001000000}"/>
  <mergeCells count="9">
    <mergeCell ref="E87:H87"/>
    <mergeCell ref="E117:H117"/>
    <mergeCell ref="E119:H11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37"/>
  <sheetViews>
    <sheetView showGridLines="0" workbookViewId="0"/>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9" t="s">
        <v>5</v>
      </c>
      <c r="M2" s="180"/>
      <c r="N2" s="180"/>
      <c r="O2" s="180"/>
      <c r="P2" s="180"/>
      <c r="Q2" s="180"/>
      <c r="R2" s="180"/>
      <c r="S2" s="180"/>
      <c r="T2" s="180"/>
      <c r="U2" s="180"/>
      <c r="V2" s="180"/>
      <c r="AT2" s="15" t="s">
        <v>88</v>
      </c>
    </row>
    <row r="3" spans="2:46" ht="6.9" customHeight="1">
      <c r="B3" s="16"/>
      <c r="C3" s="17"/>
      <c r="D3" s="17"/>
      <c r="E3" s="17"/>
      <c r="F3" s="17"/>
      <c r="G3" s="17"/>
      <c r="H3" s="17"/>
      <c r="I3" s="17"/>
      <c r="J3" s="17"/>
      <c r="K3" s="17"/>
      <c r="L3" s="18"/>
      <c r="AT3" s="15" t="s">
        <v>85</v>
      </c>
    </row>
    <row r="4" spans="2:46" ht="24.9" customHeight="1">
      <c r="B4" s="18"/>
      <c r="D4" s="19" t="s">
        <v>98</v>
      </c>
      <c r="L4" s="18"/>
      <c r="M4" s="86" t="s">
        <v>10</v>
      </c>
      <c r="AT4" s="15" t="s">
        <v>3</v>
      </c>
    </row>
    <row r="5" spans="2:46" ht="6.9" customHeight="1">
      <c r="B5" s="18"/>
      <c r="L5" s="18"/>
    </row>
    <row r="6" spans="2:46" ht="12" customHeight="1">
      <c r="B6" s="18"/>
      <c r="D6" s="25" t="s">
        <v>16</v>
      </c>
      <c r="L6" s="18"/>
    </row>
    <row r="7" spans="2:46" ht="16.5" customHeight="1">
      <c r="B7" s="18"/>
      <c r="E7" s="219" t="str">
        <f>'Rekapitulace stavby'!K6</f>
        <v>STAVEBNÍ ÚPRAVY SCHODIŠTĚ U UL. OKRAJOVÁ - opakování 5/25/VZOŘ</v>
      </c>
      <c r="F7" s="220"/>
      <c r="G7" s="220"/>
      <c r="H7" s="220"/>
      <c r="L7" s="18"/>
    </row>
    <row r="8" spans="2:46" s="1" customFormat="1" ht="12" customHeight="1">
      <c r="B8" s="30"/>
      <c r="D8" s="25" t="s">
        <v>99</v>
      </c>
      <c r="L8" s="30"/>
    </row>
    <row r="9" spans="2:46" s="1" customFormat="1" ht="16.5" customHeight="1">
      <c r="B9" s="30"/>
      <c r="E9" s="209" t="s">
        <v>450</v>
      </c>
      <c r="F9" s="218"/>
      <c r="G9" s="218"/>
      <c r="H9" s="218"/>
      <c r="L9" s="30"/>
    </row>
    <row r="10" spans="2:46" s="1" customFormat="1">
      <c r="B10" s="30"/>
      <c r="L10" s="30"/>
    </row>
    <row r="11" spans="2:46" s="1" customFormat="1" ht="12" customHeight="1">
      <c r="B11" s="30"/>
      <c r="D11" s="25" t="s">
        <v>17</v>
      </c>
      <c r="F11" s="23" t="s">
        <v>1</v>
      </c>
      <c r="I11" s="25" t="s">
        <v>18</v>
      </c>
      <c r="J11" s="23" t="s">
        <v>1</v>
      </c>
      <c r="L11" s="30"/>
    </row>
    <row r="12" spans="2:46" s="1" customFormat="1" ht="12" customHeight="1">
      <c r="B12" s="30"/>
      <c r="D12" s="25" t="s">
        <v>19</v>
      </c>
      <c r="F12" s="23" t="s">
        <v>20</v>
      </c>
      <c r="I12" s="25" t="s">
        <v>21</v>
      </c>
      <c r="J12" s="50" t="str">
        <f>'Rekapitulace stavby'!AN8</f>
        <v>8. 10. 2024</v>
      </c>
      <c r="L12" s="30"/>
    </row>
    <row r="13" spans="2:46" s="1" customFormat="1" ht="10.8" customHeight="1">
      <c r="B13" s="30"/>
      <c r="L13" s="30"/>
    </row>
    <row r="14" spans="2:46" s="1" customFormat="1" ht="12" customHeight="1">
      <c r="B14" s="30"/>
      <c r="D14" s="25" t="s">
        <v>23</v>
      </c>
      <c r="I14" s="25" t="s">
        <v>24</v>
      </c>
      <c r="J14" s="23" t="s">
        <v>1</v>
      </c>
      <c r="L14" s="30"/>
    </row>
    <row r="15" spans="2:46" s="1" customFormat="1" ht="18" customHeight="1">
      <c r="B15" s="30"/>
      <c r="E15" s="23" t="s">
        <v>25</v>
      </c>
      <c r="I15" s="25" t="s">
        <v>26</v>
      </c>
      <c r="J15" s="23" t="s">
        <v>1</v>
      </c>
      <c r="L15" s="30"/>
    </row>
    <row r="16" spans="2:46" s="1" customFormat="1" ht="6.9" customHeight="1">
      <c r="B16" s="30"/>
      <c r="L16" s="30"/>
    </row>
    <row r="17" spans="2:12" s="1" customFormat="1" ht="12" customHeight="1">
      <c r="B17" s="30"/>
      <c r="D17" s="25" t="s">
        <v>27</v>
      </c>
      <c r="I17" s="25" t="s">
        <v>24</v>
      </c>
      <c r="J17" s="26" t="str">
        <f>'Rekapitulace stavby'!AN13</f>
        <v>Vyplň údaj</v>
      </c>
      <c r="L17" s="30"/>
    </row>
    <row r="18" spans="2:12" s="1" customFormat="1" ht="18" customHeight="1">
      <c r="B18" s="30"/>
      <c r="E18" s="221" t="str">
        <f>'Rekapitulace stavby'!E14</f>
        <v>Vyplň údaj</v>
      </c>
      <c r="F18" s="191"/>
      <c r="G18" s="191"/>
      <c r="H18" s="191"/>
      <c r="I18" s="25" t="s">
        <v>26</v>
      </c>
      <c r="J18" s="26" t="str">
        <f>'Rekapitulace stavby'!AN14</f>
        <v>Vyplň údaj</v>
      </c>
      <c r="L18" s="30"/>
    </row>
    <row r="19" spans="2:12" s="1" customFormat="1" ht="6.9" customHeight="1">
      <c r="B19" s="30"/>
      <c r="L19" s="30"/>
    </row>
    <row r="20" spans="2:12" s="1" customFormat="1" ht="12" customHeight="1">
      <c r="B20" s="30"/>
      <c r="D20" s="25" t="s">
        <v>29</v>
      </c>
      <c r="I20" s="25" t="s">
        <v>24</v>
      </c>
      <c r="J20" s="23" t="s">
        <v>1</v>
      </c>
      <c r="L20" s="30"/>
    </row>
    <row r="21" spans="2:12" s="1" customFormat="1" ht="18" customHeight="1">
      <c r="B21" s="30"/>
      <c r="E21" s="23" t="s">
        <v>30</v>
      </c>
      <c r="I21" s="25" t="s">
        <v>26</v>
      </c>
      <c r="J21" s="23" t="s">
        <v>1</v>
      </c>
      <c r="L21" s="30"/>
    </row>
    <row r="22" spans="2:12" s="1" customFormat="1" ht="6.9" customHeight="1">
      <c r="B22" s="30"/>
      <c r="L22" s="30"/>
    </row>
    <row r="23" spans="2:12" s="1" customFormat="1" ht="12" customHeight="1">
      <c r="B23" s="30"/>
      <c r="D23" s="25" t="s">
        <v>32</v>
      </c>
      <c r="I23" s="25" t="s">
        <v>24</v>
      </c>
      <c r="J23" s="23" t="str">
        <f>IF('Rekapitulace stavby'!AN19="","",'Rekapitulace stavby'!AN19)</f>
        <v/>
      </c>
      <c r="L23" s="30"/>
    </row>
    <row r="24" spans="2:12" s="1" customFormat="1" ht="18" customHeight="1">
      <c r="B24" s="30"/>
      <c r="E24" s="23" t="str">
        <f>IF('Rekapitulace stavby'!E20="","",'Rekapitulace stavby'!E20)</f>
        <v xml:space="preserve"> </v>
      </c>
      <c r="I24" s="25" t="s">
        <v>26</v>
      </c>
      <c r="J24" s="23" t="str">
        <f>IF('Rekapitulace stavby'!AN20="","",'Rekapitulace stavby'!AN20)</f>
        <v/>
      </c>
      <c r="L24" s="30"/>
    </row>
    <row r="25" spans="2:12" s="1" customFormat="1" ht="6.9" customHeight="1">
      <c r="B25" s="30"/>
      <c r="L25" s="30"/>
    </row>
    <row r="26" spans="2:12" s="1" customFormat="1" ht="12" customHeight="1">
      <c r="B26" s="30"/>
      <c r="D26" s="25" t="s">
        <v>33</v>
      </c>
      <c r="L26" s="30"/>
    </row>
    <row r="27" spans="2:12" s="7" customFormat="1" ht="119.25" customHeight="1">
      <c r="B27" s="87"/>
      <c r="E27" s="195" t="s">
        <v>34</v>
      </c>
      <c r="F27" s="195"/>
      <c r="G27" s="195"/>
      <c r="H27" s="195"/>
      <c r="L27" s="87"/>
    </row>
    <row r="28" spans="2:12" s="1" customFormat="1" ht="6.9" customHeight="1">
      <c r="B28" s="30"/>
      <c r="L28" s="30"/>
    </row>
    <row r="29" spans="2:12" s="1" customFormat="1" ht="6.9" customHeight="1">
      <c r="B29" s="30"/>
      <c r="D29" s="51"/>
      <c r="E29" s="51"/>
      <c r="F29" s="51"/>
      <c r="G29" s="51"/>
      <c r="H29" s="51"/>
      <c r="I29" s="51"/>
      <c r="J29" s="51"/>
      <c r="K29" s="51"/>
      <c r="L29" s="30"/>
    </row>
    <row r="30" spans="2:12" s="1" customFormat="1" ht="25.35" customHeight="1">
      <c r="B30" s="30"/>
      <c r="D30" s="88" t="s">
        <v>35</v>
      </c>
      <c r="J30" s="64">
        <f>ROUND(J128, 2)</f>
        <v>0</v>
      </c>
      <c r="L30" s="30"/>
    </row>
    <row r="31" spans="2:12" s="1" customFormat="1" ht="6.9" customHeight="1">
      <c r="B31" s="30"/>
      <c r="D31" s="51"/>
      <c r="E31" s="51"/>
      <c r="F31" s="51"/>
      <c r="G31" s="51"/>
      <c r="H31" s="51"/>
      <c r="I31" s="51"/>
      <c r="J31" s="51"/>
      <c r="K31" s="51"/>
      <c r="L31" s="30"/>
    </row>
    <row r="32" spans="2:12" s="1" customFormat="1" ht="14.4" customHeight="1">
      <c r="B32" s="30"/>
      <c r="F32" s="33" t="s">
        <v>37</v>
      </c>
      <c r="I32" s="33" t="s">
        <v>36</v>
      </c>
      <c r="J32" s="33" t="s">
        <v>38</v>
      </c>
      <c r="L32" s="30"/>
    </row>
    <row r="33" spans="2:12" s="1" customFormat="1" ht="14.4" customHeight="1">
      <c r="B33" s="30"/>
      <c r="D33" s="53" t="s">
        <v>39</v>
      </c>
      <c r="E33" s="25" t="s">
        <v>40</v>
      </c>
      <c r="F33" s="89">
        <f>ROUND((SUM(BE128:BE236)),  2)</f>
        <v>0</v>
      </c>
      <c r="I33" s="90">
        <v>0.21</v>
      </c>
      <c r="J33" s="89">
        <f>ROUND(((SUM(BE128:BE236))*I33),  2)</f>
        <v>0</v>
      </c>
      <c r="L33" s="30"/>
    </row>
    <row r="34" spans="2:12" s="1" customFormat="1" ht="14.4" customHeight="1">
      <c r="B34" s="30"/>
      <c r="E34" s="25" t="s">
        <v>41</v>
      </c>
      <c r="F34" s="89">
        <f>ROUND((SUM(BF128:BF236)),  2)</f>
        <v>0</v>
      </c>
      <c r="I34" s="90">
        <v>0.12</v>
      </c>
      <c r="J34" s="89">
        <f>ROUND(((SUM(BF128:BF236))*I34),  2)</f>
        <v>0</v>
      </c>
      <c r="L34" s="30"/>
    </row>
    <row r="35" spans="2:12" s="1" customFormat="1" ht="14.4" hidden="1" customHeight="1">
      <c r="B35" s="30"/>
      <c r="E35" s="25" t="s">
        <v>42</v>
      </c>
      <c r="F35" s="89">
        <f>ROUND((SUM(BG128:BG236)),  2)</f>
        <v>0</v>
      </c>
      <c r="I35" s="90">
        <v>0.21</v>
      </c>
      <c r="J35" s="89">
        <f>0</f>
        <v>0</v>
      </c>
      <c r="L35" s="30"/>
    </row>
    <row r="36" spans="2:12" s="1" customFormat="1" ht="14.4" hidden="1" customHeight="1">
      <c r="B36" s="30"/>
      <c r="E36" s="25" t="s">
        <v>43</v>
      </c>
      <c r="F36" s="89">
        <f>ROUND((SUM(BH128:BH236)),  2)</f>
        <v>0</v>
      </c>
      <c r="I36" s="90">
        <v>0.12</v>
      </c>
      <c r="J36" s="89">
        <f>0</f>
        <v>0</v>
      </c>
      <c r="L36" s="30"/>
    </row>
    <row r="37" spans="2:12" s="1" customFormat="1" ht="14.4" hidden="1" customHeight="1">
      <c r="B37" s="30"/>
      <c r="E37" s="25" t="s">
        <v>44</v>
      </c>
      <c r="F37" s="89">
        <f>ROUND((SUM(BI128:BI236)),  2)</f>
        <v>0</v>
      </c>
      <c r="I37" s="90">
        <v>0</v>
      </c>
      <c r="J37" s="89">
        <f>0</f>
        <v>0</v>
      </c>
      <c r="L37" s="30"/>
    </row>
    <row r="38" spans="2:12" s="1" customFormat="1" ht="6.9" customHeight="1">
      <c r="B38" s="30"/>
      <c r="L38" s="30"/>
    </row>
    <row r="39" spans="2:12" s="1" customFormat="1" ht="25.35" customHeight="1">
      <c r="B39" s="30"/>
      <c r="C39" s="91"/>
      <c r="D39" s="92" t="s">
        <v>45</v>
      </c>
      <c r="E39" s="55"/>
      <c r="F39" s="55"/>
      <c r="G39" s="93" t="s">
        <v>46</v>
      </c>
      <c r="H39" s="94" t="s">
        <v>47</v>
      </c>
      <c r="I39" s="55"/>
      <c r="J39" s="95">
        <f>SUM(J30:J37)</f>
        <v>0</v>
      </c>
      <c r="K39" s="96"/>
      <c r="L39" s="30"/>
    </row>
    <row r="40" spans="2:12" s="1" customFormat="1" ht="14.4" customHeight="1">
      <c r="B40" s="30"/>
      <c r="L40" s="30"/>
    </row>
    <row r="41" spans="2:12" ht="14.4" customHeight="1">
      <c r="B41" s="18"/>
      <c r="L41" s="18"/>
    </row>
    <row r="42" spans="2:12" ht="14.4" customHeight="1">
      <c r="B42" s="18"/>
      <c r="L42" s="18"/>
    </row>
    <row r="43" spans="2:12" ht="14.4" customHeight="1">
      <c r="B43" s="18"/>
      <c r="L43" s="18"/>
    </row>
    <row r="44" spans="2:12" ht="14.4" customHeight="1">
      <c r="B44" s="18"/>
      <c r="L44" s="18"/>
    </row>
    <row r="45" spans="2:12" ht="14.4" customHeight="1">
      <c r="B45" s="18"/>
      <c r="L45" s="18"/>
    </row>
    <row r="46" spans="2:12" ht="14.4" customHeight="1">
      <c r="B46" s="18"/>
      <c r="L46" s="18"/>
    </row>
    <row r="47" spans="2:12" ht="14.4" customHeight="1">
      <c r="B47" s="18"/>
      <c r="L47" s="18"/>
    </row>
    <row r="48" spans="2:12" ht="14.4" customHeight="1">
      <c r="B48" s="18"/>
      <c r="L48" s="18"/>
    </row>
    <row r="49" spans="2:12" ht="14.4" customHeight="1">
      <c r="B49" s="18"/>
      <c r="L49" s="18"/>
    </row>
    <row r="50" spans="2:12" s="1" customFormat="1" ht="14.4" customHeight="1">
      <c r="B50" s="30"/>
      <c r="D50" s="39" t="s">
        <v>48</v>
      </c>
      <c r="E50" s="40"/>
      <c r="F50" s="40"/>
      <c r="G50" s="39" t="s">
        <v>49</v>
      </c>
      <c r="H50" s="40"/>
      <c r="I50" s="40"/>
      <c r="J50" s="40"/>
      <c r="K50" s="40"/>
      <c r="L50" s="30"/>
    </row>
    <row r="51" spans="2:12">
      <c r="B51" s="18"/>
      <c r="L51" s="18"/>
    </row>
    <row r="52" spans="2:12">
      <c r="B52" s="18"/>
      <c r="L52" s="18"/>
    </row>
    <row r="53" spans="2:12">
      <c r="B53" s="18"/>
      <c r="L53" s="18"/>
    </row>
    <row r="54" spans="2:12">
      <c r="B54" s="18"/>
      <c r="L54" s="18"/>
    </row>
    <row r="55" spans="2:12">
      <c r="B55" s="18"/>
      <c r="L55" s="18"/>
    </row>
    <row r="56" spans="2:12">
      <c r="B56" s="18"/>
      <c r="L56" s="18"/>
    </row>
    <row r="57" spans="2:12">
      <c r="B57" s="18"/>
      <c r="L57" s="18"/>
    </row>
    <row r="58" spans="2:12">
      <c r="B58" s="18"/>
      <c r="L58" s="18"/>
    </row>
    <row r="59" spans="2:12">
      <c r="B59" s="18"/>
      <c r="L59" s="18"/>
    </row>
    <row r="60" spans="2:12">
      <c r="B60" s="18"/>
      <c r="L60" s="18"/>
    </row>
    <row r="61" spans="2:12" s="1" customFormat="1" ht="13.2">
      <c r="B61" s="30"/>
      <c r="D61" s="41" t="s">
        <v>50</v>
      </c>
      <c r="E61" s="32"/>
      <c r="F61" s="97" t="s">
        <v>51</v>
      </c>
      <c r="G61" s="41" t="s">
        <v>50</v>
      </c>
      <c r="H61" s="32"/>
      <c r="I61" s="32"/>
      <c r="J61" s="98" t="s">
        <v>51</v>
      </c>
      <c r="K61" s="32"/>
      <c r="L61" s="30"/>
    </row>
    <row r="62" spans="2:12">
      <c r="B62" s="18"/>
      <c r="L62" s="18"/>
    </row>
    <row r="63" spans="2:12">
      <c r="B63" s="18"/>
      <c r="L63" s="18"/>
    </row>
    <row r="64" spans="2:12">
      <c r="B64" s="18"/>
      <c r="L64" s="18"/>
    </row>
    <row r="65" spans="2:12" s="1" customFormat="1" ht="13.2">
      <c r="B65" s="30"/>
      <c r="D65" s="39" t="s">
        <v>52</v>
      </c>
      <c r="E65" s="40"/>
      <c r="F65" s="40"/>
      <c r="G65" s="39" t="s">
        <v>53</v>
      </c>
      <c r="H65" s="40"/>
      <c r="I65" s="40"/>
      <c r="J65" s="40"/>
      <c r="K65" s="40"/>
      <c r="L65" s="30"/>
    </row>
    <row r="66" spans="2:12">
      <c r="B66" s="18"/>
      <c r="L66" s="18"/>
    </row>
    <row r="67" spans="2:12">
      <c r="B67" s="18"/>
      <c r="L67" s="18"/>
    </row>
    <row r="68" spans="2:12">
      <c r="B68" s="18"/>
      <c r="L68" s="18"/>
    </row>
    <row r="69" spans="2:12">
      <c r="B69" s="18"/>
      <c r="L69" s="18"/>
    </row>
    <row r="70" spans="2:12">
      <c r="B70" s="18"/>
      <c r="L70" s="18"/>
    </row>
    <row r="71" spans="2:12">
      <c r="B71" s="18"/>
      <c r="L71" s="18"/>
    </row>
    <row r="72" spans="2:12">
      <c r="B72" s="18"/>
      <c r="L72" s="18"/>
    </row>
    <row r="73" spans="2:12">
      <c r="B73" s="18"/>
      <c r="L73" s="18"/>
    </row>
    <row r="74" spans="2:12">
      <c r="B74" s="18"/>
      <c r="L74" s="18"/>
    </row>
    <row r="75" spans="2:12">
      <c r="B75" s="18"/>
      <c r="L75" s="18"/>
    </row>
    <row r="76" spans="2:12" s="1" customFormat="1" ht="13.2">
      <c r="B76" s="30"/>
      <c r="D76" s="41" t="s">
        <v>50</v>
      </c>
      <c r="E76" s="32"/>
      <c r="F76" s="97" t="s">
        <v>51</v>
      </c>
      <c r="G76" s="41" t="s">
        <v>50</v>
      </c>
      <c r="H76" s="32"/>
      <c r="I76" s="32"/>
      <c r="J76" s="98" t="s">
        <v>51</v>
      </c>
      <c r="K76" s="32"/>
      <c r="L76" s="30"/>
    </row>
    <row r="77" spans="2:12" s="1" customFormat="1" ht="14.4" customHeight="1">
      <c r="B77" s="42"/>
      <c r="C77" s="43"/>
      <c r="D77" s="43"/>
      <c r="E77" s="43"/>
      <c r="F77" s="43"/>
      <c r="G77" s="43"/>
      <c r="H77" s="43"/>
      <c r="I77" s="43"/>
      <c r="J77" s="43"/>
      <c r="K77" s="43"/>
      <c r="L77" s="30"/>
    </row>
    <row r="81" spans="2:47" s="1" customFormat="1" ht="6.9" customHeight="1">
      <c r="B81" s="44"/>
      <c r="C81" s="45"/>
      <c r="D81" s="45"/>
      <c r="E81" s="45"/>
      <c r="F81" s="45"/>
      <c r="G81" s="45"/>
      <c r="H81" s="45"/>
      <c r="I81" s="45"/>
      <c r="J81" s="45"/>
      <c r="K81" s="45"/>
      <c r="L81" s="30"/>
    </row>
    <row r="82" spans="2:47" s="1" customFormat="1" ht="24.9" customHeight="1">
      <c r="B82" s="30"/>
      <c r="C82" s="19" t="s">
        <v>101</v>
      </c>
      <c r="L82" s="30"/>
    </row>
    <row r="83" spans="2:47" s="1" customFormat="1" ht="6.9" customHeight="1">
      <c r="B83" s="30"/>
      <c r="L83" s="30"/>
    </row>
    <row r="84" spans="2:47" s="1" customFormat="1" ht="12" customHeight="1">
      <c r="B84" s="30"/>
      <c r="C84" s="25" t="s">
        <v>16</v>
      </c>
      <c r="L84" s="30"/>
    </row>
    <row r="85" spans="2:47" s="1" customFormat="1" ht="16.5" customHeight="1">
      <c r="B85" s="30"/>
      <c r="E85" s="219" t="str">
        <f>E7</f>
        <v>STAVEBNÍ ÚPRAVY SCHODIŠTĚ U UL. OKRAJOVÁ - opakování 5/25/VZOŘ</v>
      </c>
      <c r="F85" s="220"/>
      <c r="G85" s="220"/>
      <c r="H85" s="220"/>
      <c r="L85" s="30"/>
    </row>
    <row r="86" spans="2:47" s="1" customFormat="1" ht="12" customHeight="1">
      <c r="B86" s="30"/>
      <c r="C86" s="25" t="s">
        <v>99</v>
      </c>
      <c r="L86" s="30"/>
    </row>
    <row r="87" spans="2:47" s="1" customFormat="1" ht="16.5" customHeight="1">
      <c r="B87" s="30"/>
      <c r="E87" s="209" t="str">
        <f>E9</f>
        <v>D.2 - SO 300_01 Příppjka vodovodu</v>
      </c>
      <c r="F87" s="218"/>
      <c r="G87" s="218"/>
      <c r="H87" s="218"/>
      <c r="L87" s="30"/>
    </row>
    <row r="88" spans="2:47" s="1" customFormat="1" ht="6.9" customHeight="1">
      <c r="B88" s="30"/>
      <c r="L88" s="30"/>
    </row>
    <row r="89" spans="2:47" s="1" customFormat="1" ht="12" customHeight="1">
      <c r="B89" s="30"/>
      <c r="C89" s="25" t="s">
        <v>19</v>
      </c>
      <c r="F89" s="23" t="str">
        <f>F12</f>
        <v xml:space="preserve"> </v>
      </c>
      <c r="I89" s="25" t="s">
        <v>21</v>
      </c>
      <c r="J89" s="50" t="str">
        <f>IF(J12="","",J12)</f>
        <v>8. 10. 2024</v>
      </c>
      <c r="L89" s="30"/>
    </row>
    <row r="90" spans="2:47" s="1" customFormat="1" ht="6.9" customHeight="1">
      <c r="B90" s="30"/>
      <c r="L90" s="30"/>
    </row>
    <row r="91" spans="2:47" s="1" customFormat="1" ht="15.15" customHeight="1">
      <c r="B91" s="30"/>
      <c r="C91" s="25" t="s">
        <v>23</v>
      </c>
      <c r="F91" s="23" t="str">
        <f>E15</f>
        <v>Obec Těrlicko</v>
      </c>
      <c r="I91" s="25" t="s">
        <v>29</v>
      </c>
      <c r="J91" s="28" t="str">
        <f>E21</f>
        <v>INPROS FM s.r.o.</v>
      </c>
      <c r="L91" s="30"/>
    </row>
    <row r="92" spans="2:47" s="1" customFormat="1" ht="15.15" customHeight="1">
      <c r="B92" s="30"/>
      <c r="C92" s="25" t="s">
        <v>27</v>
      </c>
      <c r="F92" s="23" t="str">
        <f>IF(E18="","",E18)</f>
        <v>Vyplň údaj</v>
      </c>
      <c r="I92" s="25" t="s">
        <v>32</v>
      </c>
      <c r="J92" s="28" t="str">
        <f>E24</f>
        <v xml:space="preserve"> </v>
      </c>
      <c r="L92" s="30"/>
    </row>
    <row r="93" spans="2:47" s="1" customFormat="1" ht="10.35" customHeight="1">
      <c r="B93" s="30"/>
      <c r="L93" s="30"/>
    </row>
    <row r="94" spans="2:47" s="1" customFormat="1" ht="29.25" customHeight="1">
      <c r="B94" s="30"/>
      <c r="C94" s="99" t="s">
        <v>102</v>
      </c>
      <c r="D94" s="91"/>
      <c r="E94" s="91"/>
      <c r="F94" s="91"/>
      <c r="G94" s="91"/>
      <c r="H94" s="91"/>
      <c r="I94" s="91"/>
      <c r="J94" s="100" t="s">
        <v>103</v>
      </c>
      <c r="K94" s="91"/>
      <c r="L94" s="30"/>
    </row>
    <row r="95" spans="2:47" s="1" customFormat="1" ht="10.35" customHeight="1">
      <c r="B95" s="30"/>
      <c r="L95" s="30"/>
    </row>
    <row r="96" spans="2:47" s="1" customFormat="1" ht="22.8" customHeight="1">
      <c r="B96" s="30"/>
      <c r="C96" s="101" t="s">
        <v>104</v>
      </c>
      <c r="J96" s="64">
        <f>J128</f>
        <v>0</v>
      </c>
      <c r="L96" s="30"/>
      <c r="AU96" s="15" t="s">
        <v>105</v>
      </c>
    </row>
    <row r="97" spans="2:12" s="8" customFormat="1" ht="24.9" customHeight="1">
      <c r="B97" s="102"/>
      <c r="D97" s="103" t="s">
        <v>106</v>
      </c>
      <c r="E97" s="104"/>
      <c r="F97" s="104"/>
      <c r="G97" s="104"/>
      <c r="H97" s="104"/>
      <c r="I97" s="104"/>
      <c r="J97" s="105">
        <f>J129</f>
        <v>0</v>
      </c>
      <c r="L97" s="102"/>
    </row>
    <row r="98" spans="2:12" s="9" customFormat="1" ht="19.95" customHeight="1">
      <c r="B98" s="106"/>
      <c r="D98" s="107" t="s">
        <v>107</v>
      </c>
      <c r="E98" s="108"/>
      <c r="F98" s="108"/>
      <c r="G98" s="108"/>
      <c r="H98" s="108"/>
      <c r="I98" s="108"/>
      <c r="J98" s="109">
        <f>J130</f>
        <v>0</v>
      </c>
      <c r="L98" s="106"/>
    </row>
    <row r="99" spans="2:12" s="9" customFormat="1" ht="14.85" customHeight="1">
      <c r="B99" s="106"/>
      <c r="D99" s="107" t="s">
        <v>108</v>
      </c>
      <c r="E99" s="108"/>
      <c r="F99" s="108"/>
      <c r="G99" s="108"/>
      <c r="H99" s="108"/>
      <c r="I99" s="108"/>
      <c r="J99" s="109">
        <f>J168</f>
        <v>0</v>
      </c>
      <c r="L99" s="106"/>
    </row>
    <row r="100" spans="2:12" s="9" customFormat="1" ht="19.95" customHeight="1">
      <c r="B100" s="106"/>
      <c r="D100" s="107" t="s">
        <v>451</v>
      </c>
      <c r="E100" s="108"/>
      <c r="F100" s="108"/>
      <c r="G100" s="108"/>
      <c r="H100" s="108"/>
      <c r="I100" s="108"/>
      <c r="J100" s="109">
        <f>J178</f>
        <v>0</v>
      </c>
      <c r="L100" s="106"/>
    </row>
    <row r="101" spans="2:12" s="9" customFormat="1" ht="19.95" customHeight="1">
      <c r="B101" s="106"/>
      <c r="D101" s="107" t="s">
        <v>452</v>
      </c>
      <c r="E101" s="108"/>
      <c r="F101" s="108"/>
      <c r="G101" s="108"/>
      <c r="H101" s="108"/>
      <c r="I101" s="108"/>
      <c r="J101" s="109">
        <f>J183</f>
        <v>0</v>
      </c>
      <c r="L101" s="106"/>
    </row>
    <row r="102" spans="2:12" s="9" customFormat="1" ht="19.95" customHeight="1">
      <c r="B102" s="106"/>
      <c r="D102" s="107" t="s">
        <v>111</v>
      </c>
      <c r="E102" s="108"/>
      <c r="F102" s="108"/>
      <c r="G102" s="108"/>
      <c r="H102" s="108"/>
      <c r="I102" s="108"/>
      <c r="J102" s="109">
        <f>J219</f>
        <v>0</v>
      </c>
      <c r="L102" s="106"/>
    </row>
    <row r="103" spans="2:12" s="9" customFormat="1" ht="19.95" customHeight="1">
      <c r="B103" s="106"/>
      <c r="D103" s="107" t="s">
        <v>112</v>
      </c>
      <c r="E103" s="108"/>
      <c r="F103" s="108"/>
      <c r="G103" s="108"/>
      <c r="H103" s="108"/>
      <c r="I103" s="108"/>
      <c r="J103" s="109">
        <f>J221</f>
        <v>0</v>
      </c>
      <c r="L103" s="106"/>
    </row>
    <row r="104" spans="2:12" s="9" customFormat="1" ht="19.95" customHeight="1">
      <c r="B104" s="106"/>
      <c r="D104" s="107" t="s">
        <v>113</v>
      </c>
      <c r="E104" s="108"/>
      <c r="F104" s="108"/>
      <c r="G104" s="108"/>
      <c r="H104" s="108"/>
      <c r="I104" s="108"/>
      <c r="J104" s="109">
        <f>J228</f>
        <v>0</v>
      </c>
      <c r="L104" s="106"/>
    </row>
    <row r="105" spans="2:12" s="8" customFormat="1" ht="24.9" customHeight="1">
      <c r="B105" s="102"/>
      <c r="D105" s="103" t="s">
        <v>114</v>
      </c>
      <c r="E105" s="104"/>
      <c r="F105" s="104"/>
      <c r="G105" s="104"/>
      <c r="H105" s="104"/>
      <c r="I105" s="104"/>
      <c r="J105" s="105">
        <f>J230</f>
        <v>0</v>
      </c>
      <c r="L105" s="102"/>
    </row>
    <row r="106" spans="2:12" s="9" customFormat="1" ht="19.95" customHeight="1">
      <c r="B106" s="106"/>
      <c r="D106" s="107" t="s">
        <v>453</v>
      </c>
      <c r="E106" s="108"/>
      <c r="F106" s="108"/>
      <c r="G106" s="108"/>
      <c r="H106" s="108"/>
      <c r="I106" s="108"/>
      <c r="J106" s="109">
        <f>J231</f>
        <v>0</v>
      </c>
      <c r="L106" s="106"/>
    </row>
    <row r="107" spans="2:12" s="8" customFormat="1" ht="24.9" customHeight="1">
      <c r="B107" s="102"/>
      <c r="D107" s="103" t="s">
        <v>454</v>
      </c>
      <c r="E107" s="104"/>
      <c r="F107" s="104"/>
      <c r="G107" s="104"/>
      <c r="H107" s="104"/>
      <c r="I107" s="104"/>
      <c r="J107" s="105">
        <f>J233</f>
        <v>0</v>
      </c>
      <c r="L107" s="102"/>
    </row>
    <row r="108" spans="2:12" s="9" customFormat="1" ht="19.95" customHeight="1">
      <c r="B108" s="106"/>
      <c r="D108" s="107" t="s">
        <v>455</v>
      </c>
      <c r="E108" s="108"/>
      <c r="F108" s="108"/>
      <c r="G108" s="108"/>
      <c r="H108" s="108"/>
      <c r="I108" s="108"/>
      <c r="J108" s="109">
        <f>J234</f>
        <v>0</v>
      </c>
      <c r="L108" s="106"/>
    </row>
    <row r="109" spans="2:12" s="1" customFormat="1" ht="21.75" customHeight="1">
      <c r="B109" s="30"/>
      <c r="L109" s="30"/>
    </row>
    <row r="110" spans="2:12" s="1" customFormat="1" ht="6.9" customHeight="1">
      <c r="B110" s="42"/>
      <c r="C110" s="43"/>
      <c r="D110" s="43"/>
      <c r="E110" s="43"/>
      <c r="F110" s="43"/>
      <c r="G110" s="43"/>
      <c r="H110" s="43"/>
      <c r="I110" s="43"/>
      <c r="J110" s="43"/>
      <c r="K110" s="43"/>
      <c r="L110" s="30"/>
    </row>
    <row r="114" spans="2:63" s="1" customFormat="1" ht="6.9" customHeight="1">
      <c r="B114" s="44"/>
      <c r="C114" s="45"/>
      <c r="D114" s="45"/>
      <c r="E114" s="45"/>
      <c r="F114" s="45"/>
      <c r="G114" s="45"/>
      <c r="H114" s="45"/>
      <c r="I114" s="45"/>
      <c r="J114" s="45"/>
      <c r="K114" s="45"/>
      <c r="L114" s="30"/>
    </row>
    <row r="115" spans="2:63" s="1" customFormat="1" ht="24.9" customHeight="1">
      <c r="B115" s="30"/>
      <c r="C115" s="19" t="s">
        <v>117</v>
      </c>
      <c r="L115" s="30"/>
    </row>
    <row r="116" spans="2:63" s="1" customFormat="1" ht="6.9" customHeight="1">
      <c r="B116" s="30"/>
      <c r="L116" s="30"/>
    </row>
    <row r="117" spans="2:63" s="1" customFormat="1" ht="12" customHeight="1">
      <c r="B117" s="30"/>
      <c r="C117" s="25" t="s">
        <v>16</v>
      </c>
      <c r="L117" s="30"/>
    </row>
    <row r="118" spans="2:63" s="1" customFormat="1" ht="16.5" customHeight="1">
      <c r="B118" s="30"/>
      <c r="E118" s="219" t="str">
        <f>E7</f>
        <v>STAVEBNÍ ÚPRAVY SCHODIŠTĚ U UL. OKRAJOVÁ - opakování 5/25/VZOŘ</v>
      </c>
      <c r="F118" s="220"/>
      <c r="G118" s="220"/>
      <c r="H118" s="220"/>
      <c r="L118" s="30"/>
    </row>
    <row r="119" spans="2:63" s="1" customFormat="1" ht="12" customHeight="1">
      <c r="B119" s="30"/>
      <c r="C119" s="25" t="s">
        <v>99</v>
      </c>
      <c r="L119" s="30"/>
    </row>
    <row r="120" spans="2:63" s="1" customFormat="1" ht="16.5" customHeight="1">
      <c r="B120" s="30"/>
      <c r="E120" s="209" t="str">
        <f>E9</f>
        <v>D.2 - SO 300_01 Příppjka vodovodu</v>
      </c>
      <c r="F120" s="218"/>
      <c r="G120" s="218"/>
      <c r="H120" s="218"/>
      <c r="L120" s="30"/>
    </row>
    <row r="121" spans="2:63" s="1" customFormat="1" ht="6.9" customHeight="1">
      <c r="B121" s="30"/>
      <c r="L121" s="30"/>
    </row>
    <row r="122" spans="2:63" s="1" customFormat="1" ht="12" customHeight="1">
      <c r="B122" s="30"/>
      <c r="C122" s="25" t="s">
        <v>19</v>
      </c>
      <c r="F122" s="23" t="str">
        <f>F12</f>
        <v xml:space="preserve"> </v>
      </c>
      <c r="I122" s="25" t="s">
        <v>21</v>
      </c>
      <c r="J122" s="50" t="str">
        <f>IF(J12="","",J12)</f>
        <v>8. 10. 2024</v>
      </c>
      <c r="L122" s="30"/>
    </row>
    <row r="123" spans="2:63" s="1" customFormat="1" ht="6.9" customHeight="1">
      <c r="B123" s="30"/>
      <c r="L123" s="30"/>
    </row>
    <row r="124" spans="2:63" s="1" customFormat="1" ht="15.15" customHeight="1">
      <c r="B124" s="30"/>
      <c r="C124" s="25" t="s">
        <v>23</v>
      </c>
      <c r="F124" s="23" t="str">
        <f>E15</f>
        <v>Obec Těrlicko</v>
      </c>
      <c r="I124" s="25" t="s">
        <v>29</v>
      </c>
      <c r="J124" s="28" t="str">
        <f>E21</f>
        <v>INPROS FM s.r.o.</v>
      </c>
      <c r="L124" s="30"/>
    </row>
    <row r="125" spans="2:63" s="1" customFormat="1" ht="15.15" customHeight="1">
      <c r="B125" s="30"/>
      <c r="C125" s="25" t="s">
        <v>27</v>
      </c>
      <c r="F125" s="23" t="str">
        <f>IF(E18="","",E18)</f>
        <v>Vyplň údaj</v>
      </c>
      <c r="I125" s="25" t="s">
        <v>32</v>
      </c>
      <c r="J125" s="28" t="str">
        <f>E24</f>
        <v xml:space="preserve"> </v>
      </c>
      <c r="L125" s="30"/>
    </row>
    <row r="126" spans="2:63" s="1" customFormat="1" ht="10.35" customHeight="1">
      <c r="B126" s="30"/>
      <c r="L126" s="30"/>
    </row>
    <row r="127" spans="2:63" s="10" customFormat="1" ht="29.25" customHeight="1">
      <c r="B127" s="110"/>
      <c r="C127" s="111" t="s">
        <v>118</v>
      </c>
      <c r="D127" s="112" t="s">
        <v>60</v>
      </c>
      <c r="E127" s="112" t="s">
        <v>56</v>
      </c>
      <c r="F127" s="112" t="s">
        <v>57</v>
      </c>
      <c r="G127" s="112" t="s">
        <v>119</v>
      </c>
      <c r="H127" s="112" t="s">
        <v>120</v>
      </c>
      <c r="I127" s="112" t="s">
        <v>121</v>
      </c>
      <c r="J127" s="112" t="s">
        <v>103</v>
      </c>
      <c r="K127" s="113" t="s">
        <v>122</v>
      </c>
      <c r="L127" s="110"/>
      <c r="M127" s="57" t="s">
        <v>1</v>
      </c>
      <c r="N127" s="58" t="s">
        <v>39</v>
      </c>
      <c r="O127" s="58" t="s">
        <v>123</v>
      </c>
      <c r="P127" s="58" t="s">
        <v>124</v>
      </c>
      <c r="Q127" s="58" t="s">
        <v>125</v>
      </c>
      <c r="R127" s="58" t="s">
        <v>126</v>
      </c>
      <c r="S127" s="58" t="s">
        <v>127</v>
      </c>
      <c r="T127" s="59" t="s">
        <v>128</v>
      </c>
    </row>
    <row r="128" spans="2:63" s="1" customFormat="1" ht="22.8" customHeight="1">
      <c r="B128" s="30"/>
      <c r="C128" s="62" t="s">
        <v>129</v>
      </c>
      <c r="J128" s="114">
        <f>BK128</f>
        <v>0</v>
      </c>
      <c r="L128" s="30"/>
      <c r="M128" s="60"/>
      <c r="N128" s="51"/>
      <c r="O128" s="51"/>
      <c r="P128" s="115">
        <f>P129+P230+P233</f>
        <v>0</v>
      </c>
      <c r="Q128" s="51"/>
      <c r="R128" s="115">
        <f>R129+R230+R233</f>
        <v>30.724604800000002</v>
      </c>
      <c r="S128" s="51"/>
      <c r="T128" s="116">
        <f>T129+T230+T233</f>
        <v>0.03</v>
      </c>
      <c r="AT128" s="15" t="s">
        <v>74</v>
      </c>
      <c r="AU128" s="15" t="s">
        <v>105</v>
      </c>
      <c r="BK128" s="117">
        <f>BK129+BK230+BK233</f>
        <v>0</v>
      </c>
    </row>
    <row r="129" spans="2:65" s="11" customFormat="1" ht="25.95" customHeight="1">
      <c r="B129" s="118"/>
      <c r="D129" s="119" t="s">
        <v>74</v>
      </c>
      <c r="E129" s="120" t="s">
        <v>130</v>
      </c>
      <c r="F129" s="120" t="s">
        <v>131</v>
      </c>
      <c r="I129" s="121"/>
      <c r="J129" s="122">
        <f>BK129</f>
        <v>0</v>
      </c>
      <c r="L129" s="118"/>
      <c r="M129" s="123"/>
      <c r="P129" s="124">
        <f>P130+P178+P183+P219+P221+P228</f>
        <v>0</v>
      </c>
      <c r="R129" s="124">
        <f>R130+R178+R183+R219+R221+R228</f>
        <v>30.7244548</v>
      </c>
      <c r="T129" s="125">
        <f>T130+T178+T183+T219+T221+T228</f>
        <v>0.03</v>
      </c>
      <c r="AR129" s="119" t="s">
        <v>83</v>
      </c>
      <c r="AT129" s="126" t="s">
        <v>74</v>
      </c>
      <c r="AU129" s="126" t="s">
        <v>75</v>
      </c>
      <c r="AY129" s="119" t="s">
        <v>132</v>
      </c>
      <c r="BK129" s="127">
        <f>BK130+BK178+BK183+BK219+BK221+BK228</f>
        <v>0</v>
      </c>
    </row>
    <row r="130" spans="2:65" s="11" customFormat="1" ht="22.8" customHeight="1">
      <c r="B130" s="118"/>
      <c r="D130" s="119" t="s">
        <v>74</v>
      </c>
      <c r="E130" s="128" t="s">
        <v>83</v>
      </c>
      <c r="F130" s="128" t="s">
        <v>133</v>
      </c>
      <c r="I130" s="121"/>
      <c r="J130" s="129">
        <f>BK130</f>
        <v>0</v>
      </c>
      <c r="L130" s="118"/>
      <c r="M130" s="123"/>
      <c r="P130" s="124">
        <f>P131+SUM(P132:P168)</f>
        <v>0</v>
      </c>
      <c r="R130" s="124">
        <f>R131+SUM(R132:R168)</f>
        <v>28.381007</v>
      </c>
      <c r="T130" s="125">
        <f>T131+SUM(T132:T168)</f>
        <v>0</v>
      </c>
      <c r="AR130" s="119" t="s">
        <v>83</v>
      </c>
      <c r="AT130" s="126" t="s">
        <v>74</v>
      </c>
      <c r="AU130" s="126" t="s">
        <v>83</v>
      </c>
      <c r="AY130" s="119" t="s">
        <v>132</v>
      </c>
      <c r="BK130" s="127">
        <f>BK131+SUM(BK132:BK168)</f>
        <v>0</v>
      </c>
    </row>
    <row r="131" spans="2:65" s="1" customFormat="1" ht="16.5" customHeight="1">
      <c r="B131" s="130"/>
      <c r="C131" s="131" t="s">
        <v>83</v>
      </c>
      <c r="D131" s="131" t="s">
        <v>134</v>
      </c>
      <c r="E131" s="132" t="s">
        <v>456</v>
      </c>
      <c r="F131" s="133" t="s">
        <v>457</v>
      </c>
      <c r="G131" s="134" t="s">
        <v>458</v>
      </c>
      <c r="H131" s="135">
        <v>24</v>
      </c>
      <c r="I131" s="136"/>
      <c r="J131" s="137">
        <f>ROUND(I131*H131,2)</f>
        <v>0</v>
      </c>
      <c r="K131" s="133" t="s">
        <v>138</v>
      </c>
      <c r="L131" s="30"/>
      <c r="M131" s="138" t="s">
        <v>1</v>
      </c>
      <c r="N131" s="139" t="s">
        <v>40</v>
      </c>
      <c r="P131" s="140">
        <f>O131*H131</f>
        <v>0</v>
      </c>
      <c r="Q131" s="140">
        <v>3.0000000000000001E-5</v>
      </c>
      <c r="R131" s="140">
        <f>Q131*H131</f>
        <v>7.2000000000000005E-4</v>
      </c>
      <c r="S131" s="140">
        <v>0</v>
      </c>
      <c r="T131" s="141">
        <f>S131*H131</f>
        <v>0</v>
      </c>
      <c r="AR131" s="142" t="s">
        <v>139</v>
      </c>
      <c r="AT131" s="142" t="s">
        <v>134</v>
      </c>
      <c r="AU131" s="142" t="s">
        <v>85</v>
      </c>
      <c r="AY131" s="15" t="s">
        <v>132</v>
      </c>
      <c r="BE131" s="143">
        <f>IF(N131="základní",J131,0)</f>
        <v>0</v>
      </c>
      <c r="BF131" s="143">
        <f>IF(N131="snížená",J131,0)</f>
        <v>0</v>
      </c>
      <c r="BG131" s="143">
        <f>IF(N131="zákl. přenesená",J131,0)</f>
        <v>0</v>
      </c>
      <c r="BH131" s="143">
        <f>IF(N131="sníž. přenesená",J131,0)</f>
        <v>0</v>
      </c>
      <c r="BI131" s="143">
        <f>IF(N131="nulová",J131,0)</f>
        <v>0</v>
      </c>
      <c r="BJ131" s="15" t="s">
        <v>83</v>
      </c>
      <c r="BK131" s="143">
        <f>ROUND(I131*H131,2)</f>
        <v>0</v>
      </c>
      <c r="BL131" s="15" t="s">
        <v>139</v>
      </c>
      <c r="BM131" s="142" t="s">
        <v>459</v>
      </c>
    </row>
    <row r="132" spans="2:65" s="1" customFormat="1" ht="19.2">
      <c r="B132" s="30"/>
      <c r="D132" s="145" t="s">
        <v>221</v>
      </c>
      <c r="F132" s="162" t="s">
        <v>460</v>
      </c>
      <c r="I132" s="163"/>
      <c r="L132" s="30"/>
      <c r="M132" s="164"/>
      <c r="T132" s="54"/>
      <c r="AT132" s="15" t="s">
        <v>221</v>
      </c>
      <c r="AU132" s="15" t="s">
        <v>85</v>
      </c>
    </row>
    <row r="133" spans="2:65" s="12" customFormat="1">
      <c r="B133" s="144"/>
      <c r="D133" s="145" t="s">
        <v>173</v>
      </c>
      <c r="E133" s="151" t="s">
        <v>1</v>
      </c>
      <c r="F133" s="146" t="s">
        <v>461</v>
      </c>
      <c r="H133" s="147">
        <v>24</v>
      </c>
      <c r="I133" s="148"/>
      <c r="L133" s="144"/>
      <c r="M133" s="149"/>
      <c r="T133" s="150"/>
      <c r="AT133" s="151" t="s">
        <v>173</v>
      </c>
      <c r="AU133" s="151" t="s">
        <v>85</v>
      </c>
      <c r="AV133" s="12" t="s">
        <v>85</v>
      </c>
      <c r="AW133" s="12" t="s">
        <v>31</v>
      </c>
      <c r="AX133" s="12" t="s">
        <v>75</v>
      </c>
      <c r="AY133" s="151" t="s">
        <v>132</v>
      </c>
    </row>
    <row r="134" spans="2:65" s="13" customFormat="1">
      <c r="B134" s="165"/>
      <c r="D134" s="145" t="s">
        <v>173</v>
      </c>
      <c r="E134" s="166" t="s">
        <v>1</v>
      </c>
      <c r="F134" s="167" t="s">
        <v>301</v>
      </c>
      <c r="H134" s="168">
        <v>24</v>
      </c>
      <c r="I134" s="169"/>
      <c r="L134" s="165"/>
      <c r="M134" s="170"/>
      <c r="T134" s="171"/>
      <c r="AT134" s="166" t="s">
        <v>173</v>
      </c>
      <c r="AU134" s="166" t="s">
        <v>85</v>
      </c>
      <c r="AV134" s="13" t="s">
        <v>139</v>
      </c>
      <c r="AW134" s="13" t="s">
        <v>31</v>
      </c>
      <c r="AX134" s="13" t="s">
        <v>83</v>
      </c>
      <c r="AY134" s="166" t="s">
        <v>132</v>
      </c>
    </row>
    <row r="135" spans="2:65" s="1" customFormat="1" ht="16.5" customHeight="1">
      <c r="B135" s="130"/>
      <c r="C135" s="131" t="s">
        <v>85</v>
      </c>
      <c r="D135" s="131" t="s">
        <v>134</v>
      </c>
      <c r="E135" s="132" t="s">
        <v>462</v>
      </c>
      <c r="F135" s="133" t="s">
        <v>463</v>
      </c>
      <c r="G135" s="134" t="s">
        <v>137</v>
      </c>
      <c r="H135" s="135">
        <v>32.5</v>
      </c>
      <c r="I135" s="136"/>
      <c r="J135" s="137">
        <f>ROUND(I135*H135,2)</f>
        <v>0</v>
      </c>
      <c r="K135" s="133" t="s">
        <v>138</v>
      </c>
      <c r="L135" s="30"/>
      <c r="M135" s="138" t="s">
        <v>1</v>
      </c>
      <c r="N135" s="139" t="s">
        <v>40</v>
      </c>
      <c r="P135" s="140">
        <f>O135*H135</f>
        <v>0</v>
      </c>
      <c r="Q135" s="140">
        <v>0</v>
      </c>
      <c r="R135" s="140">
        <f>Q135*H135</f>
        <v>0</v>
      </c>
      <c r="S135" s="140">
        <v>0</v>
      </c>
      <c r="T135" s="141">
        <f>S135*H135</f>
        <v>0</v>
      </c>
      <c r="AR135" s="142" t="s">
        <v>139</v>
      </c>
      <c r="AT135" s="142" t="s">
        <v>134</v>
      </c>
      <c r="AU135" s="142" t="s">
        <v>85</v>
      </c>
      <c r="AY135" s="15" t="s">
        <v>132</v>
      </c>
      <c r="BE135" s="143">
        <f>IF(N135="základní",J135,0)</f>
        <v>0</v>
      </c>
      <c r="BF135" s="143">
        <f>IF(N135="snížená",J135,0)</f>
        <v>0</v>
      </c>
      <c r="BG135" s="143">
        <f>IF(N135="zákl. přenesená",J135,0)</f>
        <v>0</v>
      </c>
      <c r="BH135" s="143">
        <f>IF(N135="sníž. přenesená",J135,0)</f>
        <v>0</v>
      </c>
      <c r="BI135" s="143">
        <f>IF(N135="nulová",J135,0)</f>
        <v>0</v>
      </c>
      <c r="BJ135" s="15" t="s">
        <v>83</v>
      </c>
      <c r="BK135" s="143">
        <f>ROUND(I135*H135,2)</f>
        <v>0</v>
      </c>
      <c r="BL135" s="15" t="s">
        <v>139</v>
      </c>
      <c r="BM135" s="142" t="s">
        <v>464</v>
      </c>
    </row>
    <row r="136" spans="2:65" s="1" customFormat="1" ht="21.75" customHeight="1">
      <c r="B136" s="130"/>
      <c r="C136" s="131" t="s">
        <v>144</v>
      </c>
      <c r="D136" s="131" t="s">
        <v>134</v>
      </c>
      <c r="E136" s="132" t="s">
        <v>465</v>
      </c>
      <c r="F136" s="133" t="s">
        <v>466</v>
      </c>
      <c r="G136" s="134" t="s">
        <v>163</v>
      </c>
      <c r="H136" s="135">
        <v>23.4</v>
      </c>
      <c r="I136" s="136"/>
      <c r="J136" s="137">
        <f>ROUND(I136*H136,2)</f>
        <v>0</v>
      </c>
      <c r="K136" s="133" t="s">
        <v>138</v>
      </c>
      <c r="L136" s="30"/>
      <c r="M136" s="138" t="s">
        <v>1</v>
      </c>
      <c r="N136" s="139" t="s">
        <v>40</v>
      </c>
      <c r="P136" s="140">
        <f>O136*H136</f>
        <v>0</v>
      </c>
      <c r="Q136" s="140">
        <v>0</v>
      </c>
      <c r="R136" s="140">
        <f>Q136*H136</f>
        <v>0</v>
      </c>
      <c r="S136" s="140">
        <v>0</v>
      </c>
      <c r="T136" s="141">
        <f>S136*H136</f>
        <v>0</v>
      </c>
      <c r="AR136" s="142" t="s">
        <v>139</v>
      </c>
      <c r="AT136" s="142" t="s">
        <v>134</v>
      </c>
      <c r="AU136" s="142" t="s">
        <v>85</v>
      </c>
      <c r="AY136" s="15" t="s">
        <v>132</v>
      </c>
      <c r="BE136" s="143">
        <f>IF(N136="základní",J136,0)</f>
        <v>0</v>
      </c>
      <c r="BF136" s="143">
        <f>IF(N136="snížená",J136,0)</f>
        <v>0</v>
      </c>
      <c r="BG136" s="143">
        <f>IF(N136="zákl. přenesená",J136,0)</f>
        <v>0</v>
      </c>
      <c r="BH136" s="143">
        <f>IF(N136="sníž. přenesená",J136,0)</f>
        <v>0</v>
      </c>
      <c r="BI136" s="143">
        <f>IF(N136="nulová",J136,0)</f>
        <v>0</v>
      </c>
      <c r="BJ136" s="15" t="s">
        <v>83</v>
      </c>
      <c r="BK136" s="143">
        <f>ROUND(I136*H136,2)</f>
        <v>0</v>
      </c>
      <c r="BL136" s="15" t="s">
        <v>139</v>
      </c>
      <c r="BM136" s="142" t="s">
        <v>467</v>
      </c>
    </row>
    <row r="137" spans="2:65" s="1" customFormat="1" ht="19.2">
      <c r="B137" s="30"/>
      <c r="D137" s="145" t="s">
        <v>221</v>
      </c>
      <c r="F137" s="162" t="s">
        <v>468</v>
      </c>
      <c r="I137" s="163"/>
      <c r="L137" s="30"/>
      <c r="M137" s="164"/>
      <c r="T137" s="54"/>
      <c r="AT137" s="15" t="s">
        <v>221</v>
      </c>
      <c r="AU137" s="15" t="s">
        <v>85</v>
      </c>
    </row>
    <row r="138" spans="2:65" s="12" customFormat="1">
      <c r="B138" s="144"/>
      <c r="D138" s="145" t="s">
        <v>173</v>
      </c>
      <c r="E138" s="151" t="s">
        <v>1</v>
      </c>
      <c r="F138" s="146" t="s">
        <v>469</v>
      </c>
      <c r="H138" s="147">
        <v>23.4</v>
      </c>
      <c r="I138" s="148"/>
      <c r="L138" s="144"/>
      <c r="M138" s="149"/>
      <c r="T138" s="150"/>
      <c r="AT138" s="151" t="s">
        <v>173</v>
      </c>
      <c r="AU138" s="151" t="s">
        <v>85</v>
      </c>
      <c r="AV138" s="12" t="s">
        <v>85</v>
      </c>
      <c r="AW138" s="12" t="s">
        <v>31</v>
      </c>
      <c r="AX138" s="12" t="s">
        <v>75</v>
      </c>
      <c r="AY138" s="151" t="s">
        <v>132</v>
      </c>
    </row>
    <row r="139" spans="2:65" s="13" customFormat="1">
      <c r="B139" s="165"/>
      <c r="D139" s="145" t="s">
        <v>173</v>
      </c>
      <c r="E139" s="166" t="s">
        <v>1</v>
      </c>
      <c r="F139" s="167" t="s">
        <v>301</v>
      </c>
      <c r="H139" s="168">
        <v>23.4</v>
      </c>
      <c r="I139" s="169"/>
      <c r="L139" s="165"/>
      <c r="M139" s="170"/>
      <c r="T139" s="171"/>
      <c r="AT139" s="166" t="s">
        <v>173</v>
      </c>
      <c r="AU139" s="166" t="s">
        <v>85</v>
      </c>
      <c r="AV139" s="13" t="s">
        <v>139</v>
      </c>
      <c r="AW139" s="13" t="s">
        <v>31</v>
      </c>
      <c r="AX139" s="13" t="s">
        <v>83</v>
      </c>
      <c r="AY139" s="166" t="s">
        <v>132</v>
      </c>
    </row>
    <row r="140" spans="2:65" s="1" customFormat="1" ht="16.5" customHeight="1">
      <c r="B140" s="130"/>
      <c r="C140" s="131" t="s">
        <v>139</v>
      </c>
      <c r="D140" s="131" t="s">
        <v>134</v>
      </c>
      <c r="E140" s="132" t="s">
        <v>470</v>
      </c>
      <c r="F140" s="133" t="s">
        <v>471</v>
      </c>
      <c r="G140" s="134" t="s">
        <v>137</v>
      </c>
      <c r="H140" s="135">
        <v>46.8</v>
      </c>
      <c r="I140" s="136"/>
      <c r="J140" s="137">
        <f>ROUND(I140*H140,2)</f>
        <v>0</v>
      </c>
      <c r="K140" s="133" t="s">
        <v>138</v>
      </c>
      <c r="L140" s="30"/>
      <c r="M140" s="138" t="s">
        <v>1</v>
      </c>
      <c r="N140" s="139" t="s">
        <v>40</v>
      </c>
      <c r="P140" s="140">
        <f>O140*H140</f>
        <v>0</v>
      </c>
      <c r="Q140" s="140">
        <v>8.4000000000000003E-4</v>
      </c>
      <c r="R140" s="140">
        <f>Q140*H140</f>
        <v>3.9312E-2</v>
      </c>
      <c r="S140" s="140">
        <v>0</v>
      </c>
      <c r="T140" s="141">
        <f>S140*H140</f>
        <v>0</v>
      </c>
      <c r="AR140" s="142" t="s">
        <v>139</v>
      </c>
      <c r="AT140" s="142" t="s">
        <v>134</v>
      </c>
      <c r="AU140" s="142" t="s">
        <v>85</v>
      </c>
      <c r="AY140" s="15" t="s">
        <v>132</v>
      </c>
      <c r="BE140" s="143">
        <f>IF(N140="základní",J140,0)</f>
        <v>0</v>
      </c>
      <c r="BF140" s="143">
        <f>IF(N140="snížená",J140,0)</f>
        <v>0</v>
      </c>
      <c r="BG140" s="143">
        <f>IF(N140="zákl. přenesená",J140,0)</f>
        <v>0</v>
      </c>
      <c r="BH140" s="143">
        <f>IF(N140="sníž. přenesená",J140,0)</f>
        <v>0</v>
      </c>
      <c r="BI140" s="143">
        <f>IF(N140="nulová",J140,0)</f>
        <v>0</v>
      </c>
      <c r="BJ140" s="15" t="s">
        <v>83</v>
      </c>
      <c r="BK140" s="143">
        <f>ROUND(I140*H140,2)</f>
        <v>0</v>
      </c>
      <c r="BL140" s="15" t="s">
        <v>139</v>
      </c>
      <c r="BM140" s="142" t="s">
        <v>472</v>
      </c>
    </row>
    <row r="141" spans="2:65" s="12" customFormat="1">
      <c r="B141" s="144"/>
      <c r="D141" s="145" t="s">
        <v>173</v>
      </c>
      <c r="E141" s="151" t="s">
        <v>1</v>
      </c>
      <c r="F141" s="146" t="s">
        <v>473</v>
      </c>
      <c r="H141" s="147">
        <v>46.8</v>
      </c>
      <c r="I141" s="148"/>
      <c r="L141" s="144"/>
      <c r="M141" s="149"/>
      <c r="T141" s="150"/>
      <c r="AT141" s="151" t="s">
        <v>173</v>
      </c>
      <c r="AU141" s="151" t="s">
        <v>85</v>
      </c>
      <c r="AV141" s="12" t="s">
        <v>85</v>
      </c>
      <c r="AW141" s="12" t="s">
        <v>31</v>
      </c>
      <c r="AX141" s="12" t="s">
        <v>75</v>
      </c>
      <c r="AY141" s="151" t="s">
        <v>132</v>
      </c>
    </row>
    <row r="142" spans="2:65" s="13" customFormat="1">
      <c r="B142" s="165"/>
      <c r="D142" s="145" t="s">
        <v>173</v>
      </c>
      <c r="E142" s="166" t="s">
        <v>1</v>
      </c>
      <c r="F142" s="167" t="s">
        <v>301</v>
      </c>
      <c r="H142" s="168">
        <v>46.8</v>
      </c>
      <c r="I142" s="169"/>
      <c r="L142" s="165"/>
      <c r="M142" s="170"/>
      <c r="T142" s="171"/>
      <c r="AT142" s="166" t="s">
        <v>173</v>
      </c>
      <c r="AU142" s="166" t="s">
        <v>85</v>
      </c>
      <c r="AV142" s="13" t="s">
        <v>139</v>
      </c>
      <c r="AW142" s="13" t="s">
        <v>31</v>
      </c>
      <c r="AX142" s="13" t="s">
        <v>83</v>
      </c>
      <c r="AY142" s="166" t="s">
        <v>132</v>
      </c>
    </row>
    <row r="143" spans="2:65" s="1" customFormat="1" ht="16.5" customHeight="1">
      <c r="B143" s="130"/>
      <c r="C143" s="131" t="s">
        <v>151</v>
      </c>
      <c r="D143" s="131" t="s">
        <v>134</v>
      </c>
      <c r="E143" s="132" t="s">
        <v>474</v>
      </c>
      <c r="F143" s="133" t="s">
        <v>475</v>
      </c>
      <c r="G143" s="134" t="s">
        <v>137</v>
      </c>
      <c r="H143" s="135">
        <v>46.8</v>
      </c>
      <c r="I143" s="136"/>
      <c r="J143" s="137">
        <f>ROUND(I143*H143,2)</f>
        <v>0</v>
      </c>
      <c r="K143" s="133" t="s">
        <v>138</v>
      </c>
      <c r="L143" s="30"/>
      <c r="M143" s="138" t="s">
        <v>1</v>
      </c>
      <c r="N143" s="139" t="s">
        <v>40</v>
      </c>
      <c r="P143" s="140">
        <f>O143*H143</f>
        <v>0</v>
      </c>
      <c r="Q143" s="140">
        <v>0</v>
      </c>
      <c r="R143" s="140">
        <f>Q143*H143</f>
        <v>0</v>
      </c>
      <c r="S143" s="140">
        <v>0</v>
      </c>
      <c r="T143" s="141">
        <f>S143*H143</f>
        <v>0</v>
      </c>
      <c r="AR143" s="142" t="s">
        <v>139</v>
      </c>
      <c r="AT143" s="142" t="s">
        <v>134</v>
      </c>
      <c r="AU143" s="142" t="s">
        <v>85</v>
      </c>
      <c r="AY143" s="15" t="s">
        <v>132</v>
      </c>
      <c r="BE143" s="143">
        <f>IF(N143="základní",J143,0)</f>
        <v>0</v>
      </c>
      <c r="BF143" s="143">
        <f>IF(N143="snížená",J143,0)</f>
        <v>0</v>
      </c>
      <c r="BG143" s="143">
        <f>IF(N143="zákl. přenesená",J143,0)</f>
        <v>0</v>
      </c>
      <c r="BH143" s="143">
        <f>IF(N143="sníž. přenesená",J143,0)</f>
        <v>0</v>
      </c>
      <c r="BI143" s="143">
        <f>IF(N143="nulová",J143,0)</f>
        <v>0</v>
      </c>
      <c r="BJ143" s="15" t="s">
        <v>83</v>
      </c>
      <c r="BK143" s="143">
        <f>ROUND(I143*H143,2)</f>
        <v>0</v>
      </c>
      <c r="BL143" s="15" t="s">
        <v>139</v>
      </c>
      <c r="BM143" s="142" t="s">
        <v>476</v>
      </c>
    </row>
    <row r="144" spans="2:65" s="1" customFormat="1" ht="16.5" customHeight="1">
      <c r="B144" s="130"/>
      <c r="C144" s="131" t="s">
        <v>155</v>
      </c>
      <c r="D144" s="131" t="s">
        <v>134</v>
      </c>
      <c r="E144" s="132" t="s">
        <v>477</v>
      </c>
      <c r="F144" s="133" t="s">
        <v>478</v>
      </c>
      <c r="G144" s="134" t="s">
        <v>163</v>
      </c>
      <c r="H144" s="135">
        <v>11.7</v>
      </c>
      <c r="I144" s="136"/>
      <c r="J144" s="137">
        <f>ROUND(I144*H144,2)</f>
        <v>0</v>
      </c>
      <c r="K144" s="133" t="s">
        <v>138</v>
      </c>
      <c r="L144" s="30"/>
      <c r="M144" s="138" t="s">
        <v>1</v>
      </c>
      <c r="N144" s="139" t="s">
        <v>40</v>
      </c>
      <c r="P144" s="140">
        <f>O144*H144</f>
        <v>0</v>
      </c>
      <c r="Q144" s="140">
        <v>0</v>
      </c>
      <c r="R144" s="140">
        <f>Q144*H144</f>
        <v>0</v>
      </c>
      <c r="S144" s="140">
        <v>0</v>
      </c>
      <c r="T144" s="141">
        <f>S144*H144</f>
        <v>0</v>
      </c>
      <c r="AR144" s="142" t="s">
        <v>139</v>
      </c>
      <c r="AT144" s="142" t="s">
        <v>134</v>
      </c>
      <c r="AU144" s="142" t="s">
        <v>85</v>
      </c>
      <c r="AY144" s="15" t="s">
        <v>132</v>
      </c>
      <c r="BE144" s="143">
        <f>IF(N144="základní",J144,0)</f>
        <v>0</v>
      </c>
      <c r="BF144" s="143">
        <f>IF(N144="snížená",J144,0)</f>
        <v>0</v>
      </c>
      <c r="BG144" s="143">
        <f>IF(N144="zákl. přenesená",J144,0)</f>
        <v>0</v>
      </c>
      <c r="BH144" s="143">
        <f>IF(N144="sníž. přenesená",J144,0)</f>
        <v>0</v>
      </c>
      <c r="BI144" s="143">
        <f>IF(N144="nulová",J144,0)</f>
        <v>0</v>
      </c>
      <c r="BJ144" s="15" t="s">
        <v>83</v>
      </c>
      <c r="BK144" s="143">
        <f>ROUND(I144*H144,2)</f>
        <v>0</v>
      </c>
      <c r="BL144" s="15" t="s">
        <v>139</v>
      </c>
      <c r="BM144" s="142" t="s">
        <v>479</v>
      </c>
    </row>
    <row r="145" spans="2:65" s="12" customFormat="1">
      <c r="B145" s="144"/>
      <c r="D145" s="145" t="s">
        <v>173</v>
      </c>
      <c r="F145" s="146" t="s">
        <v>480</v>
      </c>
      <c r="H145" s="147">
        <v>11.7</v>
      </c>
      <c r="I145" s="148"/>
      <c r="L145" s="144"/>
      <c r="M145" s="149"/>
      <c r="T145" s="150"/>
      <c r="AT145" s="151" t="s">
        <v>173</v>
      </c>
      <c r="AU145" s="151" t="s">
        <v>85</v>
      </c>
      <c r="AV145" s="12" t="s">
        <v>85</v>
      </c>
      <c r="AW145" s="12" t="s">
        <v>3</v>
      </c>
      <c r="AX145" s="12" t="s">
        <v>83</v>
      </c>
      <c r="AY145" s="151" t="s">
        <v>132</v>
      </c>
    </row>
    <row r="146" spans="2:65" s="1" customFormat="1" ht="21.75" customHeight="1">
      <c r="B146" s="130"/>
      <c r="C146" s="131" t="s">
        <v>160</v>
      </c>
      <c r="D146" s="131" t="s">
        <v>134</v>
      </c>
      <c r="E146" s="132" t="s">
        <v>166</v>
      </c>
      <c r="F146" s="133" t="s">
        <v>167</v>
      </c>
      <c r="G146" s="134" t="s">
        <v>163</v>
      </c>
      <c r="H146" s="135">
        <v>23.4</v>
      </c>
      <c r="I146" s="136"/>
      <c r="J146" s="137">
        <f>ROUND(I146*H146,2)</f>
        <v>0</v>
      </c>
      <c r="K146" s="133" t="s">
        <v>138</v>
      </c>
      <c r="L146" s="30"/>
      <c r="M146" s="138" t="s">
        <v>1</v>
      </c>
      <c r="N146" s="139" t="s">
        <v>40</v>
      </c>
      <c r="P146" s="140">
        <f>O146*H146</f>
        <v>0</v>
      </c>
      <c r="Q146" s="140">
        <v>0</v>
      </c>
      <c r="R146" s="140">
        <f>Q146*H146</f>
        <v>0</v>
      </c>
      <c r="S146" s="140">
        <v>0</v>
      </c>
      <c r="T146" s="141">
        <f>S146*H146</f>
        <v>0</v>
      </c>
      <c r="AR146" s="142" t="s">
        <v>139</v>
      </c>
      <c r="AT146" s="142" t="s">
        <v>134</v>
      </c>
      <c r="AU146" s="142" t="s">
        <v>85</v>
      </c>
      <c r="AY146" s="15" t="s">
        <v>132</v>
      </c>
      <c r="BE146" s="143">
        <f>IF(N146="základní",J146,0)</f>
        <v>0</v>
      </c>
      <c r="BF146" s="143">
        <f>IF(N146="snížená",J146,0)</f>
        <v>0</v>
      </c>
      <c r="BG146" s="143">
        <f>IF(N146="zákl. přenesená",J146,0)</f>
        <v>0</v>
      </c>
      <c r="BH146" s="143">
        <f>IF(N146="sníž. přenesená",J146,0)</f>
        <v>0</v>
      </c>
      <c r="BI146" s="143">
        <f>IF(N146="nulová",J146,0)</f>
        <v>0</v>
      </c>
      <c r="BJ146" s="15" t="s">
        <v>83</v>
      </c>
      <c r="BK146" s="143">
        <f>ROUND(I146*H146,2)</f>
        <v>0</v>
      </c>
      <c r="BL146" s="15" t="s">
        <v>139</v>
      </c>
      <c r="BM146" s="142" t="s">
        <v>481</v>
      </c>
    </row>
    <row r="147" spans="2:65" s="12" customFormat="1">
      <c r="B147" s="144"/>
      <c r="D147" s="145" t="s">
        <v>173</v>
      </c>
      <c r="E147" s="151" t="s">
        <v>1</v>
      </c>
      <c r="F147" s="146" t="s">
        <v>469</v>
      </c>
      <c r="H147" s="147">
        <v>23.4</v>
      </c>
      <c r="I147" s="148"/>
      <c r="L147" s="144"/>
      <c r="M147" s="149"/>
      <c r="T147" s="150"/>
      <c r="AT147" s="151" t="s">
        <v>173</v>
      </c>
      <c r="AU147" s="151" t="s">
        <v>85</v>
      </c>
      <c r="AV147" s="12" t="s">
        <v>85</v>
      </c>
      <c r="AW147" s="12" t="s">
        <v>31</v>
      </c>
      <c r="AX147" s="12" t="s">
        <v>75</v>
      </c>
      <c r="AY147" s="151" t="s">
        <v>132</v>
      </c>
    </row>
    <row r="148" spans="2:65" s="13" customFormat="1">
      <c r="B148" s="165"/>
      <c r="D148" s="145" t="s">
        <v>173</v>
      </c>
      <c r="E148" s="166" t="s">
        <v>1</v>
      </c>
      <c r="F148" s="167" t="s">
        <v>301</v>
      </c>
      <c r="H148" s="168">
        <v>23.4</v>
      </c>
      <c r="I148" s="169"/>
      <c r="L148" s="165"/>
      <c r="M148" s="170"/>
      <c r="T148" s="171"/>
      <c r="AT148" s="166" t="s">
        <v>173</v>
      </c>
      <c r="AU148" s="166" t="s">
        <v>85</v>
      </c>
      <c r="AV148" s="13" t="s">
        <v>139</v>
      </c>
      <c r="AW148" s="13" t="s">
        <v>31</v>
      </c>
      <c r="AX148" s="13" t="s">
        <v>83</v>
      </c>
      <c r="AY148" s="166" t="s">
        <v>132</v>
      </c>
    </row>
    <row r="149" spans="2:65" s="1" customFormat="1" ht="24.15" customHeight="1">
      <c r="B149" s="130"/>
      <c r="C149" s="131" t="s">
        <v>165</v>
      </c>
      <c r="D149" s="131" t="s">
        <v>134</v>
      </c>
      <c r="E149" s="132" t="s">
        <v>170</v>
      </c>
      <c r="F149" s="133" t="s">
        <v>171</v>
      </c>
      <c r="G149" s="134" t="s">
        <v>163</v>
      </c>
      <c r="H149" s="135">
        <v>234</v>
      </c>
      <c r="I149" s="136"/>
      <c r="J149" s="137">
        <f>ROUND(I149*H149,2)</f>
        <v>0</v>
      </c>
      <c r="K149" s="133" t="s">
        <v>138</v>
      </c>
      <c r="L149" s="30"/>
      <c r="M149" s="138" t="s">
        <v>1</v>
      </c>
      <c r="N149" s="139" t="s">
        <v>40</v>
      </c>
      <c r="P149" s="140">
        <f>O149*H149</f>
        <v>0</v>
      </c>
      <c r="Q149" s="140">
        <v>0</v>
      </c>
      <c r="R149" s="140">
        <f>Q149*H149</f>
        <v>0</v>
      </c>
      <c r="S149" s="140">
        <v>0</v>
      </c>
      <c r="T149" s="141">
        <f>S149*H149</f>
        <v>0</v>
      </c>
      <c r="AR149" s="142" t="s">
        <v>139</v>
      </c>
      <c r="AT149" s="142" t="s">
        <v>134</v>
      </c>
      <c r="AU149" s="142" t="s">
        <v>85</v>
      </c>
      <c r="AY149" s="15" t="s">
        <v>132</v>
      </c>
      <c r="BE149" s="143">
        <f>IF(N149="základní",J149,0)</f>
        <v>0</v>
      </c>
      <c r="BF149" s="143">
        <f>IF(N149="snížená",J149,0)</f>
        <v>0</v>
      </c>
      <c r="BG149" s="143">
        <f>IF(N149="zákl. přenesená",J149,0)</f>
        <v>0</v>
      </c>
      <c r="BH149" s="143">
        <f>IF(N149="sníž. přenesená",J149,0)</f>
        <v>0</v>
      </c>
      <c r="BI149" s="143">
        <f>IF(N149="nulová",J149,0)</f>
        <v>0</v>
      </c>
      <c r="BJ149" s="15" t="s">
        <v>83</v>
      </c>
      <c r="BK149" s="143">
        <f>ROUND(I149*H149,2)</f>
        <v>0</v>
      </c>
      <c r="BL149" s="15" t="s">
        <v>139</v>
      </c>
      <c r="BM149" s="142" t="s">
        <v>482</v>
      </c>
    </row>
    <row r="150" spans="2:65" s="12" customFormat="1">
      <c r="B150" s="144"/>
      <c r="D150" s="145" t="s">
        <v>173</v>
      </c>
      <c r="F150" s="146" t="s">
        <v>483</v>
      </c>
      <c r="H150" s="147">
        <v>234</v>
      </c>
      <c r="I150" s="148"/>
      <c r="L150" s="144"/>
      <c r="M150" s="149"/>
      <c r="T150" s="150"/>
      <c r="AT150" s="151" t="s">
        <v>173</v>
      </c>
      <c r="AU150" s="151" t="s">
        <v>85</v>
      </c>
      <c r="AV150" s="12" t="s">
        <v>85</v>
      </c>
      <c r="AW150" s="12" t="s">
        <v>3</v>
      </c>
      <c r="AX150" s="12" t="s">
        <v>83</v>
      </c>
      <c r="AY150" s="151" t="s">
        <v>132</v>
      </c>
    </row>
    <row r="151" spans="2:65" s="1" customFormat="1" ht="16.5" customHeight="1">
      <c r="B151" s="130"/>
      <c r="C151" s="131" t="s">
        <v>169</v>
      </c>
      <c r="D151" s="131" t="s">
        <v>134</v>
      </c>
      <c r="E151" s="132" t="s">
        <v>185</v>
      </c>
      <c r="F151" s="133" t="s">
        <v>186</v>
      </c>
      <c r="G151" s="134" t="s">
        <v>163</v>
      </c>
      <c r="H151" s="135">
        <v>23.4</v>
      </c>
      <c r="I151" s="136"/>
      <c r="J151" s="137">
        <f>ROUND(I151*H151,2)</f>
        <v>0</v>
      </c>
      <c r="K151" s="133" t="s">
        <v>183</v>
      </c>
      <c r="L151" s="30"/>
      <c r="M151" s="138" t="s">
        <v>1</v>
      </c>
      <c r="N151" s="139" t="s">
        <v>40</v>
      </c>
      <c r="P151" s="140">
        <f>O151*H151</f>
        <v>0</v>
      </c>
      <c r="Q151" s="140">
        <v>0</v>
      </c>
      <c r="R151" s="140">
        <f>Q151*H151</f>
        <v>0</v>
      </c>
      <c r="S151" s="140">
        <v>0</v>
      </c>
      <c r="T151" s="141">
        <f>S151*H151</f>
        <v>0</v>
      </c>
      <c r="AR151" s="142" t="s">
        <v>139</v>
      </c>
      <c r="AT151" s="142" t="s">
        <v>134</v>
      </c>
      <c r="AU151" s="142" t="s">
        <v>85</v>
      </c>
      <c r="AY151" s="15" t="s">
        <v>132</v>
      </c>
      <c r="BE151" s="143">
        <f>IF(N151="základní",J151,0)</f>
        <v>0</v>
      </c>
      <c r="BF151" s="143">
        <f>IF(N151="snížená",J151,0)</f>
        <v>0</v>
      </c>
      <c r="BG151" s="143">
        <f>IF(N151="zákl. přenesená",J151,0)</f>
        <v>0</v>
      </c>
      <c r="BH151" s="143">
        <f>IF(N151="sníž. přenesená",J151,0)</f>
        <v>0</v>
      </c>
      <c r="BI151" s="143">
        <f>IF(N151="nulová",J151,0)</f>
        <v>0</v>
      </c>
      <c r="BJ151" s="15" t="s">
        <v>83</v>
      </c>
      <c r="BK151" s="143">
        <f>ROUND(I151*H151,2)</f>
        <v>0</v>
      </c>
      <c r="BL151" s="15" t="s">
        <v>139</v>
      </c>
      <c r="BM151" s="142" t="s">
        <v>484</v>
      </c>
    </row>
    <row r="152" spans="2:65" s="1" customFormat="1" ht="16.5" customHeight="1">
      <c r="B152" s="130"/>
      <c r="C152" s="131" t="s">
        <v>175</v>
      </c>
      <c r="D152" s="131" t="s">
        <v>134</v>
      </c>
      <c r="E152" s="132" t="s">
        <v>189</v>
      </c>
      <c r="F152" s="133" t="s">
        <v>190</v>
      </c>
      <c r="G152" s="134" t="s">
        <v>163</v>
      </c>
      <c r="H152" s="135">
        <v>23.4</v>
      </c>
      <c r="I152" s="136"/>
      <c r="J152" s="137">
        <f>ROUND(I152*H152,2)</f>
        <v>0</v>
      </c>
      <c r="K152" s="133" t="s">
        <v>138</v>
      </c>
      <c r="L152" s="30"/>
      <c r="M152" s="138" t="s">
        <v>1</v>
      </c>
      <c r="N152" s="139" t="s">
        <v>40</v>
      </c>
      <c r="P152" s="140">
        <f>O152*H152</f>
        <v>0</v>
      </c>
      <c r="Q152" s="140">
        <v>0</v>
      </c>
      <c r="R152" s="140">
        <f>Q152*H152</f>
        <v>0</v>
      </c>
      <c r="S152" s="140">
        <v>0</v>
      </c>
      <c r="T152" s="141">
        <f>S152*H152</f>
        <v>0</v>
      </c>
      <c r="AR152" s="142" t="s">
        <v>139</v>
      </c>
      <c r="AT152" s="142" t="s">
        <v>134</v>
      </c>
      <c r="AU152" s="142" t="s">
        <v>85</v>
      </c>
      <c r="AY152" s="15" t="s">
        <v>132</v>
      </c>
      <c r="BE152" s="143">
        <f>IF(N152="základní",J152,0)</f>
        <v>0</v>
      </c>
      <c r="BF152" s="143">
        <f>IF(N152="snížená",J152,0)</f>
        <v>0</v>
      </c>
      <c r="BG152" s="143">
        <f>IF(N152="zákl. přenesená",J152,0)</f>
        <v>0</v>
      </c>
      <c r="BH152" s="143">
        <f>IF(N152="sníž. přenesená",J152,0)</f>
        <v>0</v>
      </c>
      <c r="BI152" s="143">
        <f>IF(N152="nulová",J152,0)</f>
        <v>0</v>
      </c>
      <c r="BJ152" s="15" t="s">
        <v>83</v>
      </c>
      <c r="BK152" s="143">
        <f>ROUND(I152*H152,2)</f>
        <v>0</v>
      </c>
      <c r="BL152" s="15" t="s">
        <v>139</v>
      </c>
      <c r="BM152" s="142" t="s">
        <v>485</v>
      </c>
    </row>
    <row r="153" spans="2:65" s="1" customFormat="1" ht="16.5" customHeight="1">
      <c r="B153" s="130"/>
      <c r="C153" s="131" t="s">
        <v>179</v>
      </c>
      <c r="D153" s="131" t="s">
        <v>134</v>
      </c>
      <c r="E153" s="132" t="s">
        <v>486</v>
      </c>
      <c r="F153" s="133" t="s">
        <v>487</v>
      </c>
      <c r="G153" s="134" t="s">
        <v>163</v>
      </c>
      <c r="H153" s="135">
        <v>18.2</v>
      </c>
      <c r="I153" s="136"/>
      <c r="J153" s="137">
        <f>ROUND(I153*H153,2)</f>
        <v>0</v>
      </c>
      <c r="K153" s="133" t="s">
        <v>138</v>
      </c>
      <c r="L153" s="30"/>
      <c r="M153" s="138" t="s">
        <v>1</v>
      </c>
      <c r="N153" s="139" t="s">
        <v>40</v>
      </c>
      <c r="P153" s="140">
        <f>O153*H153</f>
        <v>0</v>
      </c>
      <c r="Q153" s="140">
        <v>0</v>
      </c>
      <c r="R153" s="140">
        <f>Q153*H153</f>
        <v>0</v>
      </c>
      <c r="S153" s="140">
        <v>0</v>
      </c>
      <c r="T153" s="141">
        <f>S153*H153</f>
        <v>0</v>
      </c>
      <c r="AR153" s="142" t="s">
        <v>139</v>
      </c>
      <c r="AT153" s="142" t="s">
        <v>134</v>
      </c>
      <c r="AU153" s="142" t="s">
        <v>85</v>
      </c>
      <c r="AY153" s="15" t="s">
        <v>132</v>
      </c>
      <c r="BE153" s="143">
        <f>IF(N153="základní",J153,0)</f>
        <v>0</v>
      </c>
      <c r="BF153" s="143">
        <f>IF(N153="snížená",J153,0)</f>
        <v>0</v>
      </c>
      <c r="BG153" s="143">
        <f>IF(N153="zákl. přenesená",J153,0)</f>
        <v>0</v>
      </c>
      <c r="BH153" s="143">
        <f>IF(N153="sníž. přenesená",J153,0)</f>
        <v>0</v>
      </c>
      <c r="BI153" s="143">
        <f>IF(N153="nulová",J153,0)</f>
        <v>0</v>
      </c>
      <c r="BJ153" s="15" t="s">
        <v>83</v>
      </c>
      <c r="BK153" s="143">
        <f>ROUND(I153*H153,2)</f>
        <v>0</v>
      </c>
      <c r="BL153" s="15" t="s">
        <v>139</v>
      </c>
      <c r="BM153" s="142" t="s">
        <v>488</v>
      </c>
    </row>
    <row r="154" spans="2:65" s="12" customFormat="1">
      <c r="B154" s="144"/>
      <c r="D154" s="145" t="s">
        <v>173</v>
      </c>
      <c r="E154" s="151" t="s">
        <v>1</v>
      </c>
      <c r="F154" s="146" t="s">
        <v>489</v>
      </c>
      <c r="H154" s="147">
        <v>18.2</v>
      </c>
      <c r="I154" s="148"/>
      <c r="L154" s="144"/>
      <c r="M154" s="149"/>
      <c r="T154" s="150"/>
      <c r="AT154" s="151" t="s">
        <v>173</v>
      </c>
      <c r="AU154" s="151" t="s">
        <v>85</v>
      </c>
      <c r="AV154" s="12" t="s">
        <v>85</v>
      </c>
      <c r="AW154" s="12" t="s">
        <v>31</v>
      </c>
      <c r="AX154" s="12" t="s">
        <v>75</v>
      </c>
      <c r="AY154" s="151" t="s">
        <v>132</v>
      </c>
    </row>
    <row r="155" spans="2:65" s="13" customFormat="1">
      <c r="B155" s="165"/>
      <c r="D155" s="145" t="s">
        <v>173</v>
      </c>
      <c r="E155" s="166" t="s">
        <v>1</v>
      </c>
      <c r="F155" s="167" t="s">
        <v>301</v>
      </c>
      <c r="H155" s="168">
        <v>18.2</v>
      </c>
      <c r="I155" s="169"/>
      <c r="L155" s="165"/>
      <c r="M155" s="170"/>
      <c r="T155" s="171"/>
      <c r="AT155" s="166" t="s">
        <v>173</v>
      </c>
      <c r="AU155" s="166" t="s">
        <v>85</v>
      </c>
      <c r="AV155" s="13" t="s">
        <v>139</v>
      </c>
      <c r="AW155" s="13" t="s">
        <v>31</v>
      </c>
      <c r="AX155" s="13" t="s">
        <v>83</v>
      </c>
      <c r="AY155" s="166" t="s">
        <v>132</v>
      </c>
    </row>
    <row r="156" spans="2:65" s="1" customFormat="1" ht="16.5" customHeight="1">
      <c r="B156" s="130"/>
      <c r="C156" s="152" t="s">
        <v>8</v>
      </c>
      <c r="D156" s="152" t="s">
        <v>180</v>
      </c>
      <c r="E156" s="153" t="s">
        <v>490</v>
      </c>
      <c r="F156" s="154" t="s">
        <v>491</v>
      </c>
      <c r="G156" s="155" t="s">
        <v>163</v>
      </c>
      <c r="H156" s="156">
        <v>20.02</v>
      </c>
      <c r="I156" s="157"/>
      <c r="J156" s="158">
        <f>ROUND(I156*H156,2)</f>
        <v>0</v>
      </c>
      <c r="K156" s="154" t="s">
        <v>183</v>
      </c>
      <c r="L156" s="159"/>
      <c r="M156" s="160" t="s">
        <v>1</v>
      </c>
      <c r="N156" s="161" t="s">
        <v>40</v>
      </c>
      <c r="P156" s="140">
        <f>O156*H156</f>
        <v>0</v>
      </c>
      <c r="Q156" s="140">
        <v>1</v>
      </c>
      <c r="R156" s="140">
        <f>Q156*H156</f>
        <v>20.02</v>
      </c>
      <c r="S156" s="140">
        <v>0</v>
      </c>
      <c r="T156" s="141">
        <f>S156*H156</f>
        <v>0</v>
      </c>
      <c r="AR156" s="142" t="s">
        <v>165</v>
      </c>
      <c r="AT156" s="142" t="s">
        <v>180</v>
      </c>
      <c r="AU156" s="142" t="s">
        <v>85</v>
      </c>
      <c r="AY156" s="15" t="s">
        <v>132</v>
      </c>
      <c r="BE156" s="143">
        <f>IF(N156="základní",J156,0)</f>
        <v>0</v>
      </c>
      <c r="BF156" s="143">
        <f>IF(N156="snížená",J156,0)</f>
        <v>0</v>
      </c>
      <c r="BG156" s="143">
        <f>IF(N156="zákl. přenesená",J156,0)</f>
        <v>0</v>
      </c>
      <c r="BH156" s="143">
        <f>IF(N156="sníž. přenesená",J156,0)</f>
        <v>0</v>
      </c>
      <c r="BI156" s="143">
        <f>IF(N156="nulová",J156,0)</f>
        <v>0</v>
      </c>
      <c r="BJ156" s="15" t="s">
        <v>83</v>
      </c>
      <c r="BK156" s="143">
        <f>ROUND(I156*H156,2)</f>
        <v>0</v>
      </c>
      <c r="BL156" s="15" t="s">
        <v>139</v>
      </c>
      <c r="BM156" s="142" t="s">
        <v>492</v>
      </c>
    </row>
    <row r="157" spans="2:65" s="12" customFormat="1">
      <c r="B157" s="144"/>
      <c r="D157" s="145" t="s">
        <v>173</v>
      </c>
      <c r="F157" s="146" t="s">
        <v>493</v>
      </c>
      <c r="H157" s="147">
        <v>20.02</v>
      </c>
      <c r="I157" s="148"/>
      <c r="L157" s="144"/>
      <c r="M157" s="149"/>
      <c r="T157" s="150"/>
      <c r="AT157" s="151" t="s">
        <v>173</v>
      </c>
      <c r="AU157" s="151" t="s">
        <v>85</v>
      </c>
      <c r="AV157" s="12" t="s">
        <v>85</v>
      </c>
      <c r="AW157" s="12" t="s">
        <v>3</v>
      </c>
      <c r="AX157" s="12" t="s">
        <v>83</v>
      </c>
      <c r="AY157" s="151" t="s">
        <v>132</v>
      </c>
    </row>
    <row r="158" spans="2:65" s="1" customFormat="1" ht="16.5" customHeight="1">
      <c r="B158" s="130"/>
      <c r="C158" s="131" t="s">
        <v>188</v>
      </c>
      <c r="D158" s="131" t="s">
        <v>134</v>
      </c>
      <c r="E158" s="132" t="s">
        <v>494</v>
      </c>
      <c r="F158" s="133" t="s">
        <v>495</v>
      </c>
      <c r="G158" s="134" t="s">
        <v>163</v>
      </c>
      <c r="H158" s="135">
        <v>4.16</v>
      </c>
      <c r="I158" s="136"/>
      <c r="J158" s="137">
        <f>ROUND(I158*H158,2)</f>
        <v>0</v>
      </c>
      <c r="K158" s="133" t="s">
        <v>138</v>
      </c>
      <c r="L158" s="30"/>
      <c r="M158" s="138" t="s">
        <v>1</v>
      </c>
      <c r="N158" s="139" t="s">
        <v>40</v>
      </c>
      <c r="P158" s="140">
        <f>O158*H158</f>
        <v>0</v>
      </c>
      <c r="Q158" s="140">
        <v>0</v>
      </c>
      <c r="R158" s="140">
        <f>Q158*H158</f>
        <v>0</v>
      </c>
      <c r="S158" s="140">
        <v>0</v>
      </c>
      <c r="T158" s="141">
        <f>S158*H158</f>
        <v>0</v>
      </c>
      <c r="AR158" s="142" t="s">
        <v>139</v>
      </c>
      <c r="AT158" s="142" t="s">
        <v>134</v>
      </c>
      <c r="AU158" s="142" t="s">
        <v>85</v>
      </c>
      <c r="AY158" s="15" t="s">
        <v>132</v>
      </c>
      <c r="BE158" s="143">
        <f>IF(N158="základní",J158,0)</f>
        <v>0</v>
      </c>
      <c r="BF158" s="143">
        <f>IF(N158="snížená",J158,0)</f>
        <v>0</v>
      </c>
      <c r="BG158" s="143">
        <f>IF(N158="zákl. přenesená",J158,0)</f>
        <v>0</v>
      </c>
      <c r="BH158" s="143">
        <f>IF(N158="sníž. přenesená",J158,0)</f>
        <v>0</v>
      </c>
      <c r="BI158" s="143">
        <f>IF(N158="nulová",J158,0)</f>
        <v>0</v>
      </c>
      <c r="BJ158" s="15" t="s">
        <v>83</v>
      </c>
      <c r="BK158" s="143">
        <f>ROUND(I158*H158,2)</f>
        <v>0</v>
      </c>
      <c r="BL158" s="15" t="s">
        <v>139</v>
      </c>
      <c r="BM158" s="142" t="s">
        <v>496</v>
      </c>
    </row>
    <row r="159" spans="2:65" s="1" customFormat="1" ht="19.2">
      <c r="B159" s="30"/>
      <c r="D159" s="145" t="s">
        <v>221</v>
      </c>
      <c r="F159" s="162" t="s">
        <v>497</v>
      </c>
      <c r="I159" s="163"/>
      <c r="L159" s="30"/>
      <c r="M159" s="164"/>
      <c r="T159" s="54"/>
      <c r="AT159" s="15" t="s">
        <v>221</v>
      </c>
      <c r="AU159" s="15" t="s">
        <v>85</v>
      </c>
    </row>
    <row r="160" spans="2:65" s="12" customFormat="1">
      <c r="B160" s="144"/>
      <c r="D160" s="145" t="s">
        <v>173</v>
      </c>
      <c r="E160" s="151" t="s">
        <v>1</v>
      </c>
      <c r="F160" s="146" t="s">
        <v>498</v>
      </c>
      <c r="H160" s="147">
        <v>4.16</v>
      </c>
      <c r="I160" s="148"/>
      <c r="L160" s="144"/>
      <c r="M160" s="149"/>
      <c r="T160" s="150"/>
      <c r="AT160" s="151" t="s">
        <v>173</v>
      </c>
      <c r="AU160" s="151" t="s">
        <v>85</v>
      </c>
      <c r="AV160" s="12" t="s">
        <v>85</v>
      </c>
      <c r="AW160" s="12" t="s">
        <v>31</v>
      </c>
      <c r="AX160" s="12" t="s">
        <v>75</v>
      </c>
      <c r="AY160" s="151" t="s">
        <v>132</v>
      </c>
    </row>
    <row r="161" spans="2:65" s="13" customFormat="1">
      <c r="B161" s="165"/>
      <c r="D161" s="145" t="s">
        <v>173</v>
      </c>
      <c r="E161" s="166" t="s">
        <v>1</v>
      </c>
      <c r="F161" s="167" t="s">
        <v>301</v>
      </c>
      <c r="H161" s="168">
        <v>4.16</v>
      </c>
      <c r="I161" s="169"/>
      <c r="L161" s="165"/>
      <c r="M161" s="170"/>
      <c r="T161" s="171"/>
      <c r="AT161" s="166" t="s">
        <v>173</v>
      </c>
      <c r="AU161" s="166" t="s">
        <v>85</v>
      </c>
      <c r="AV161" s="13" t="s">
        <v>139</v>
      </c>
      <c r="AW161" s="13" t="s">
        <v>31</v>
      </c>
      <c r="AX161" s="13" t="s">
        <v>83</v>
      </c>
      <c r="AY161" s="166" t="s">
        <v>132</v>
      </c>
    </row>
    <row r="162" spans="2:65" s="1" customFormat="1" ht="16.5" customHeight="1">
      <c r="B162" s="130"/>
      <c r="C162" s="152" t="s">
        <v>192</v>
      </c>
      <c r="D162" s="152" t="s">
        <v>180</v>
      </c>
      <c r="E162" s="153" t="s">
        <v>499</v>
      </c>
      <c r="F162" s="154" t="s">
        <v>500</v>
      </c>
      <c r="G162" s="155" t="s">
        <v>401</v>
      </c>
      <c r="H162" s="156">
        <v>8.32</v>
      </c>
      <c r="I162" s="157"/>
      <c r="J162" s="158">
        <f>ROUND(I162*H162,2)</f>
        <v>0</v>
      </c>
      <c r="K162" s="154" t="s">
        <v>183</v>
      </c>
      <c r="L162" s="159"/>
      <c r="M162" s="160" t="s">
        <v>1</v>
      </c>
      <c r="N162" s="161" t="s">
        <v>40</v>
      </c>
      <c r="P162" s="140">
        <f>O162*H162</f>
        <v>0</v>
      </c>
      <c r="Q162" s="140">
        <v>1</v>
      </c>
      <c r="R162" s="140">
        <f>Q162*H162</f>
        <v>8.32</v>
      </c>
      <c r="S162" s="140">
        <v>0</v>
      </c>
      <c r="T162" s="141">
        <f>S162*H162</f>
        <v>0</v>
      </c>
      <c r="AR162" s="142" t="s">
        <v>165</v>
      </c>
      <c r="AT162" s="142" t="s">
        <v>180</v>
      </c>
      <c r="AU162" s="142" t="s">
        <v>85</v>
      </c>
      <c r="AY162" s="15" t="s">
        <v>132</v>
      </c>
      <c r="BE162" s="143">
        <f>IF(N162="základní",J162,0)</f>
        <v>0</v>
      </c>
      <c r="BF162" s="143">
        <f>IF(N162="snížená",J162,0)</f>
        <v>0</v>
      </c>
      <c r="BG162" s="143">
        <f>IF(N162="zákl. přenesená",J162,0)</f>
        <v>0</v>
      </c>
      <c r="BH162" s="143">
        <f>IF(N162="sníž. přenesená",J162,0)</f>
        <v>0</v>
      </c>
      <c r="BI162" s="143">
        <f>IF(N162="nulová",J162,0)</f>
        <v>0</v>
      </c>
      <c r="BJ162" s="15" t="s">
        <v>83</v>
      </c>
      <c r="BK162" s="143">
        <f>ROUND(I162*H162,2)</f>
        <v>0</v>
      </c>
      <c r="BL162" s="15" t="s">
        <v>139</v>
      </c>
      <c r="BM162" s="142" t="s">
        <v>501</v>
      </c>
    </row>
    <row r="163" spans="2:65" s="1" customFormat="1" ht="19.2">
      <c r="B163" s="30"/>
      <c r="D163" s="145" t="s">
        <v>221</v>
      </c>
      <c r="F163" s="162" t="s">
        <v>502</v>
      </c>
      <c r="I163" s="163"/>
      <c r="L163" s="30"/>
      <c r="M163" s="164"/>
      <c r="T163" s="54"/>
      <c r="AT163" s="15" t="s">
        <v>221</v>
      </c>
      <c r="AU163" s="15" t="s">
        <v>85</v>
      </c>
    </row>
    <row r="164" spans="2:65" s="12" customFormat="1">
      <c r="B164" s="144"/>
      <c r="D164" s="145" t="s">
        <v>173</v>
      </c>
      <c r="F164" s="146" t="s">
        <v>503</v>
      </c>
      <c r="H164" s="147">
        <v>8.32</v>
      </c>
      <c r="I164" s="148"/>
      <c r="L164" s="144"/>
      <c r="M164" s="149"/>
      <c r="T164" s="150"/>
      <c r="AT164" s="151" t="s">
        <v>173</v>
      </c>
      <c r="AU164" s="151" t="s">
        <v>85</v>
      </c>
      <c r="AV164" s="12" t="s">
        <v>85</v>
      </c>
      <c r="AW164" s="12" t="s">
        <v>3</v>
      </c>
      <c r="AX164" s="12" t="s">
        <v>83</v>
      </c>
      <c r="AY164" s="151" t="s">
        <v>132</v>
      </c>
    </row>
    <row r="165" spans="2:65" s="1" customFormat="1" ht="16.5" customHeight="1">
      <c r="B165" s="130"/>
      <c r="C165" s="131" t="s">
        <v>196</v>
      </c>
      <c r="D165" s="131" t="s">
        <v>134</v>
      </c>
      <c r="E165" s="132" t="s">
        <v>193</v>
      </c>
      <c r="F165" s="133" t="s">
        <v>194</v>
      </c>
      <c r="G165" s="134" t="s">
        <v>137</v>
      </c>
      <c r="H165" s="135">
        <v>10.4</v>
      </c>
      <c r="I165" s="136"/>
      <c r="J165" s="137">
        <f>ROUND(I165*H165,2)</f>
        <v>0</v>
      </c>
      <c r="K165" s="133" t="s">
        <v>138</v>
      </c>
      <c r="L165" s="30"/>
      <c r="M165" s="138" t="s">
        <v>1</v>
      </c>
      <c r="N165" s="139" t="s">
        <v>40</v>
      </c>
      <c r="P165" s="140">
        <f>O165*H165</f>
        <v>0</v>
      </c>
      <c r="Q165" s="140">
        <v>0</v>
      </c>
      <c r="R165" s="140">
        <f>Q165*H165</f>
        <v>0</v>
      </c>
      <c r="S165" s="140">
        <v>0</v>
      </c>
      <c r="T165" s="141">
        <f>S165*H165</f>
        <v>0</v>
      </c>
      <c r="AR165" s="142" t="s">
        <v>139</v>
      </c>
      <c r="AT165" s="142" t="s">
        <v>134</v>
      </c>
      <c r="AU165" s="142" t="s">
        <v>85</v>
      </c>
      <c r="AY165" s="15" t="s">
        <v>132</v>
      </c>
      <c r="BE165" s="143">
        <f>IF(N165="základní",J165,0)</f>
        <v>0</v>
      </c>
      <c r="BF165" s="143">
        <f>IF(N165="snížená",J165,0)</f>
        <v>0</v>
      </c>
      <c r="BG165" s="143">
        <f>IF(N165="zákl. přenesená",J165,0)</f>
        <v>0</v>
      </c>
      <c r="BH165" s="143">
        <f>IF(N165="sníž. přenesená",J165,0)</f>
        <v>0</v>
      </c>
      <c r="BI165" s="143">
        <f>IF(N165="nulová",J165,0)</f>
        <v>0</v>
      </c>
      <c r="BJ165" s="15" t="s">
        <v>83</v>
      </c>
      <c r="BK165" s="143">
        <f>ROUND(I165*H165,2)</f>
        <v>0</v>
      </c>
      <c r="BL165" s="15" t="s">
        <v>139</v>
      </c>
      <c r="BM165" s="142" t="s">
        <v>504</v>
      </c>
    </row>
    <row r="166" spans="2:65" s="12" customFormat="1">
      <c r="B166" s="144"/>
      <c r="D166" s="145" t="s">
        <v>173</v>
      </c>
      <c r="E166" s="151" t="s">
        <v>1</v>
      </c>
      <c r="F166" s="146" t="s">
        <v>505</v>
      </c>
      <c r="H166" s="147">
        <v>10.4</v>
      </c>
      <c r="I166" s="148"/>
      <c r="L166" s="144"/>
      <c r="M166" s="149"/>
      <c r="T166" s="150"/>
      <c r="AT166" s="151" t="s">
        <v>173</v>
      </c>
      <c r="AU166" s="151" t="s">
        <v>85</v>
      </c>
      <c r="AV166" s="12" t="s">
        <v>85</v>
      </c>
      <c r="AW166" s="12" t="s">
        <v>31</v>
      </c>
      <c r="AX166" s="12" t="s">
        <v>75</v>
      </c>
      <c r="AY166" s="151" t="s">
        <v>132</v>
      </c>
    </row>
    <row r="167" spans="2:65" s="13" customFormat="1">
      <c r="B167" s="165"/>
      <c r="D167" s="145" t="s">
        <v>173</v>
      </c>
      <c r="E167" s="166" t="s">
        <v>1</v>
      </c>
      <c r="F167" s="167" t="s">
        <v>301</v>
      </c>
      <c r="H167" s="168">
        <v>10.4</v>
      </c>
      <c r="I167" s="169"/>
      <c r="L167" s="165"/>
      <c r="M167" s="170"/>
      <c r="T167" s="171"/>
      <c r="AT167" s="166" t="s">
        <v>173</v>
      </c>
      <c r="AU167" s="166" t="s">
        <v>85</v>
      </c>
      <c r="AV167" s="13" t="s">
        <v>139</v>
      </c>
      <c r="AW167" s="13" t="s">
        <v>31</v>
      </c>
      <c r="AX167" s="13" t="s">
        <v>83</v>
      </c>
      <c r="AY167" s="166" t="s">
        <v>132</v>
      </c>
    </row>
    <row r="168" spans="2:65" s="11" customFormat="1" ht="20.85" customHeight="1">
      <c r="B168" s="118"/>
      <c r="D168" s="119" t="s">
        <v>74</v>
      </c>
      <c r="E168" s="128" t="s">
        <v>200</v>
      </c>
      <c r="F168" s="128" t="s">
        <v>201</v>
      </c>
      <c r="I168" s="121"/>
      <c r="J168" s="129">
        <f>BK168</f>
        <v>0</v>
      </c>
      <c r="L168" s="118"/>
      <c r="M168" s="123"/>
      <c r="P168" s="124">
        <f>SUM(P169:P177)</f>
        <v>0</v>
      </c>
      <c r="R168" s="124">
        <f>SUM(R169:R177)</f>
        <v>9.7499999999999996E-4</v>
      </c>
      <c r="T168" s="125">
        <f>SUM(T169:T177)</f>
        <v>0</v>
      </c>
      <c r="AR168" s="119" t="s">
        <v>83</v>
      </c>
      <c r="AT168" s="126" t="s">
        <v>74</v>
      </c>
      <c r="AU168" s="126" t="s">
        <v>85</v>
      </c>
      <c r="AY168" s="119" t="s">
        <v>132</v>
      </c>
      <c r="BK168" s="127">
        <f>SUM(BK169:BK177)</f>
        <v>0</v>
      </c>
    </row>
    <row r="169" spans="2:65" s="1" customFormat="1" ht="24.15" customHeight="1">
      <c r="B169" s="130"/>
      <c r="C169" s="131" t="s">
        <v>202</v>
      </c>
      <c r="D169" s="131" t="s">
        <v>134</v>
      </c>
      <c r="E169" s="132" t="s">
        <v>203</v>
      </c>
      <c r="F169" s="133" t="s">
        <v>204</v>
      </c>
      <c r="G169" s="134" t="s">
        <v>137</v>
      </c>
      <c r="H169" s="135">
        <v>32.5</v>
      </c>
      <c r="I169" s="136"/>
      <c r="J169" s="137">
        <f>ROUND(I169*H169,2)</f>
        <v>0</v>
      </c>
      <c r="K169" s="133" t="s">
        <v>138</v>
      </c>
      <c r="L169" s="30"/>
      <c r="M169" s="138" t="s">
        <v>1</v>
      </c>
      <c r="N169" s="139" t="s">
        <v>40</v>
      </c>
      <c r="P169" s="140">
        <f>O169*H169</f>
        <v>0</v>
      </c>
      <c r="Q169" s="140">
        <v>0</v>
      </c>
      <c r="R169" s="140">
        <f>Q169*H169</f>
        <v>0</v>
      </c>
      <c r="S169" s="140">
        <v>0</v>
      </c>
      <c r="T169" s="141">
        <f>S169*H169</f>
        <v>0</v>
      </c>
      <c r="AR169" s="142" t="s">
        <v>139</v>
      </c>
      <c r="AT169" s="142" t="s">
        <v>134</v>
      </c>
      <c r="AU169" s="142" t="s">
        <v>144</v>
      </c>
      <c r="AY169" s="15" t="s">
        <v>132</v>
      </c>
      <c r="BE169" s="143">
        <f>IF(N169="základní",J169,0)</f>
        <v>0</v>
      </c>
      <c r="BF169" s="143">
        <f>IF(N169="snížená",J169,0)</f>
        <v>0</v>
      </c>
      <c r="BG169" s="143">
        <f>IF(N169="zákl. přenesená",J169,0)</f>
        <v>0</v>
      </c>
      <c r="BH169" s="143">
        <f>IF(N169="sníž. přenesená",J169,0)</f>
        <v>0</v>
      </c>
      <c r="BI169" s="143">
        <f>IF(N169="nulová",J169,0)</f>
        <v>0</v>
      </c>
      <c r="BJ169" s="15" t="s">
        <v>83</v>
      </c>
      <c r="BK169" s="143">
        <f>ROUND(I169*H169,2)</f>
        <v>0</v>
      </c>
      <c r="BL169" s="15" t="s">
        <v>139</v>
      </c>
      <c r="BM169" s="142" t="s">
        <v>506</v>
      </c>
    </row>
    <row r="170" spans="2:65" s="1" customFormat="1" ht="16.5" customHeight="1">
      <c r="B170" s="130"/>
      <c r="C170" s="131" t="s">
        <v>206</v>
      </c>
      <c r="D170" s="131" t="s">
        <v>134</v>
      </c>
      <c r="E170" s="132" t="s">
        <v>210</v>
      </c>
      <c r="F170" s="133" t="s">
        <v>211</v>
      </c>
      <c r="G170" s="134" t="s">
        <v>137</v>
      </c>
      <c r="H170" s="135">
        <v>32.5</v>
      </c>
      <c r="I170" s="136"/>
      <c r="J170" s="137">
        <f>ROUND(I170*H170,2)</f>
        <v>0</v>
      </c>
      <c r="K170" s="133" t="s">
        <v>138</v>
      </c>
      <c r="L170" s="30"/>
      <c r="M170" s="138" t="s">
        <v>1</v>
      </c>
      <c r="N170" s="139" t="s">
        <v>40</v>
      </c>
      <c r="P170" s="140">
        <f>O170*H170</f>
        <v>0</v>
      </c>
      <c r="Q170" s="140">
        <v>0</v>
      </c>
      <c r="R170" s="140">
        <f>Q170*H170</f>
        <v>0</v>
      </c>
      <c r="S170" s="140">
        <v>0</v>
      </c>
      <c r="T170" s="141">
        <f>S170*H170</f>
        <v>0</v>
      </c>
      <c r="AR170" s="142" t="s">
        <v>139</v>
      </c>
      <c r="AT170" s="142" t="s">
        <v>134</v>
      </c>
      <c r="AU170" s="142" t="s">
        <v>144</v>
      </c>
      <c r="AY170" s="15" t="s">
        <v>132</v>
      </c>
      <c r="BE170" s="143">
        <f>IF(N170="základní",J170,0)</f>
        <v>0</v>
      </c>
      <c r="BF170" s="143">
        <f>IF(N170="snížená",J170,0)</f>
        <v>0</v>
      </c>
      <c r="BG170" s="143">
        <f>IF(N170="zákl. přenesená",J170,0)</f>
        <v>0</v>
      </c>
      <c r="BH170" s="143">
        <f>IF(N170="sníž. přenesená",J170,0)</f>
        <v>0</v>
      </c>
      <c r="BI170" s="143">
        <f>IF(N170="nulová",J170,0)</f>
        <v>0</v>
      </c>
      <c r="BJ170" s="15" t="s">
        <v>83</v>
      </c>
      <c r="BK170" s="143">
        <f>ROUND(I170*H170,2)</f>
        <v>0</v>
      </c>
      <c r="BL170" s="15" t="s">
        <v>139</v>
      </c>
      <c r="BM170" s="142" t="s">
        <v>507</v>
      </c>
    </row>
    <row r="171" spans="2:65" s="1" customFormat="1" ht="16.5" customHeight="1">
      <c r="B171" s="130"/>
      <c r="C171" s="131" t="s">
        <v>200</v>
      </c>
      <c r="D171" s="131" t="s">
        <v>134</v>
      </c>
      <c r="E171" s="132" t="s">
        <v>223</v>
      </c>
      <c r="F171" s="133" t="s">
        <v>224</v>
      </c>
      <c r="G171" s="134" t="s">
        <v>137</v>
      </c>
      <c r="H171" s="135">
        <v>32.5</v>
      </c>
      <c r="I171" s="136"/>
      <c r="J171" s="137">
        <f>ROUND(I171*H171,2)</f>
        <v>0</v>
      </c>
      <c r="K171" s="133" t="s">
        <v>138</v>
      </c>
      <c r="L171" s="30"/>
      <c r="M171" s="138" t="s">
        <v>1</v>
      </c>
      <c r="N171" s="139" t="s">
        <v>40</v>
      </c>
      <c r="P171" s="140">
        <f>O171*H171</f>
        <v>0</v>
      </c>
      <c r="Q171" s="140">
        <v>0</v>
      </c>
      <c r="R171" s="140">
        <f>Q171*H171</f>
        <v>0</v>
      </c>
      <c r="S171" s="140">
        <v>0</v>
      </c>
      <c r="T171" s="141">
        <f>S171*H171</f>
        <v>0</v>
      </c>
      <c r="AR171" s="142" t="s">
        <v>139</v>
      </c>
      <c r="AT171" s="142" t="s">
        <v>134</v>
      </c>
      <c r="AU171" s="142" t="s">
        <v>144</v>
      </c>
      <c r="AY171" s="15" t="s">
        <v>132</v>
      </c>
      <c r="BE171" s="143">
        <f>IF(N171="základní",J171,0)</f>
        <v>0</v>
      </c>
      <c r="BF171" s="143">
        <f>IF(N171="snížená",J171,0)</f>
        <v>0</v>
      </c>
      <c r="BG171" s="143">
        <f>IF(N171="zákl. přenesená",J171,0)</f>
        <v>0</v>
      </c>
      <c r="BH171" s="143">
        <f>IF(N171="sníž. přenesená",J171,0)</f>
        <v>0</v>
      </c>
      <c r="BI171" s="143">
        <f>IF(N171="nulová",J171,0)</f>
        <v>0</v>
      </c>
      <c r="BJ171" s="15" t="s">
        <v>83</v>
      </c>
      <c r="BK171" s="143">
        <f>ROUND(I171*H171,2)</f>
        <v>0</v>
      </c>
      <c r="BL171" s="15" t="s">
        <v>139</v>
      </c>
      <c r="BM171" s="142" t="s">
        <v>508</v>
      </c>
    </row>
    <row r="172" spans="2:65" s="1" customFormat="1" ht="16.5" customHeight="1">
      <c r="B172" s="130"/>
      <c r="C172" s="152" t="s">
        <v>213</v>
      </c>
      <c r="D172" s="152" t="s">
        <v>180</v>
      </c>
      <c r="E172" s="153" t="s">
        <v>227</v>
      </c>
      <c r="F172" s="154" t="s">
        <v>228</v>
      </c>
      <c r="G172" s="155" t="s">
        <v>229</v>
      </c>
      <c r="H172" s="156">
        <v>0.97499999999999998</v>
      </c>
      <c r="I172" s="157"/>
      <c r="J172" s="158">
        <f>ROUND(I172*H172,2)</f>
        <v>0</v>
      </c>
      <c r="K172" s="154" t="s">
        <v>183</v>
      </c>
      <c r="L172" s="159"/>
      <c r="M172" s="160" t="s">
        <v>1</v>
      </c>
      <c r="N172" s="161" t="s">
        <v>40</v>
      </c>
      <c r="P172" s="140">
        <f>O172*H172</f>
        <v>0</v>
      </c>
      <c r="Q172" s="140">
        <v>1E-3</v>
      </c>
      <c r="R172" s="140">
        <f>Q172*H172</f>
        <v>9.7499999999999996E-4</v>
      </c>
      <c r="S172" s="140">
        <v>0</v>
      </c>
      <c r="T172" s="141">
        <f>S172*H172</f>
        <v>0</v>
      </c>
      <c r="AR172" s="142" t="s">
        <v>165</v>
      </c>
      <c r="AT172" s="142" t="s">
        <v>180</v>
      </c>
      <c r="AU172" s="142" t="s">
        <v>144</v>
      </c>
      <c r="AY172" s="15" t="s">
        <v>132</v>
      </c>
      <c r="BE172" s="143">
        <f>IF(N172="základní",J172,0)</f>
        <v>0</v>
      </c>
      <c r="BF172" s="143">
        <f>IF(N172="snížená",J172,0)</f>
        <v>0</v>
      </c>
      <c r="BG172" s="143">
        <f>IF(N172="zákl. přenesená",J172,0)</f>
        <v>0</v>
      </c>
      <c r="BH172" s="143">
        <f>IF(N172="sníž. přenesená",J172,0)</f>
        <v>0</v>
      </c>
      <c r="BI172" s="143">
        <f>IF(N172="nulová",J172,0)</f>
        <v>0</v>
      </c>
      <c r="BJ172" s="15" t="s">
        <v>83</v>
      </c>
      <c r="BK172" s="143">
        <f>ROUND(I172*H172,2)</f>
        <v>0</v>
      </c>
      <c r="BL172" s="15" t="s">
        <v>139</v>
      </c>
      <c r="BM172" s="142" t="s">
        <v>509</v>
      </c>
    </row>
    <row r="173" spans="2:65" s="12" customFormat="1">
      <c r="B173" s="144"/>
      <c r="D173" s="145" t="s">
        <v>173</v>
      </c>
      <c r="F173" s="146" t="s">
        <v>510</v>
      </c>
      <c r="H173" s="147">
        <v>0.97499999999999998</v>
      </c>
      <c r="I173" s="148"/>
      <c r="L173" s="144"/>
      <c r="M173" s="149"/>
      <c r="T173" s="150"/>
      <c r="AT173" s="151" t="s">
        <v>173</v>
      </c>
      <c r="AU173" s="151" t="s">
        <v>144</v>
      </c>
      <c r="AV173" s="12" t="s">
        <v>85</v>
      </c>
      <c r="AW173" s="12" t="s">
        <v>3</v>
      </c>
      <c r="AX173" s="12" t="s">
        <v>83</v>
      </c>
      <c r="AY173" s="151" t="s">
        <v>132</v>
      </c>
    </row>
    <row r="174" spans="2:65" s="1" customFormat="1" ht="16.5" customHeight="1">
      <c r="B174" s="130"/>
      <c r="C174" s="131" t="s">
        <v>217</v>
      </c>
      <c r="D174" s="131" t="s">
        <v>134</v>
      </c>
      <c r="E174" s="132" t="s">
        <v>240</v>
      </c>
      <c r="F174" s="133" t="s">
        <v>241</v>
      </c>
      <c r="G174" s="134" t="s">
        <v>137</v>
      </c>
      <c r="H174" s="135">
        <v>32.5</v>
      </c>
      <c r="I174" s="136"/>
      <c r="J174" s="137">
        <f>ROUND(I174*H174,2)</f>
        <v>0</v>
      </c>
      <c r="K174" s="133" t="s">
        <v>138</v>
      </c>
      <c r="L174" s="30"/>
      <c r="M174" s="138" t="s">
        <v>1</v>
      </c>
      <c r="N174" s="139" t="s">
        <v>40</v>
      </c>
      <c r="P174" s="140">
        <f>O174*H174</f>
        <v>0</v>
      </c>
      <c r="Q174" s="140">
        <v>0</v>
      </c>
      <c r="R174" s="140">
        <f>Q174*H174</f>
        <v>0</v>
      </c>
      <c r="S174" s="140">
        <v>0</v>
      </c>
      <c r="T174" s="141">
        <f>S174*H174</f>
        <v>0</v>
      </c>
      <c r="AR174" s="142" t="s">
        <v>139</v>
      </c>
      <c r="AT174" s="142" t="s">
        <v>134</v>
      </c>
      <c r="AU174" s="142" t="s">
        <v>144</v>
      </c>
      <c r="AY174" s="15" t="s">
        <v>132</v>
      </c>
      <c r="BE174" s="143">
        <f>IF(N174="základní",J174,0)</f>
        <v>0</v>
      </c>
      <c r="BF174" s="143">
        <f>IF(N174="snížená",J174,0)</f>
        <v>0</v>
      </c>
      <c r="BG174" s="143">
        <f>IF(N174="zákl. přenesená",J174,0)</f>
        <v>0</v>
      </c>
      <c r="BH174" s="143">
        <f>IF(N174="sníž. přenesená",J174,0)</f>
        <v>0</v>
      </c>
      <c r="BI174" s="143">
        <f>IF(N174="nulová",J174,0)</f>
        <v>0</v>
      </c>
      <c r="BJ174" s="15" t="s">
        <v>83</v>
      </c>
      <c r="BK174" s="143">
        <f>ROUND(I174*H174,2)</f>
        <v>0</v>
      </c>
      <c r="BL174" s="15" t="s">
        <v>139</v>
      </c>
      <c r="BM174" s="142" t="s">
        <v>511</v>
      </c>
    </row>
    <row r="175" spans="2:65" s="1" customFormat="1" ht="16.5" customHeight="1">
      <c r="B175" s="130"/>
      <c r="C175" s="131" t="s">
        <v>7</v>
      </c>
      <c r="D175" s="131" t="s">
        <v>134</v>
      </c>
      <c r="E175" s="132" t="s">
        <v>244</v>
      </c>
      <c r="F175" s="133" t="s">
        <v>245</v>
      </c>
      <c r="G175" s="134" t="s">
        <v>137</v>
      </c>
      <c r="H175" s="135">
        <v>32.5</v>
      </c>
      <c r="I175" s="136"/>
      <c r="J175" s="137">
        <f>ROUND(I175*H175,2)</f>
        <v>0</v>
      </c>
      <c r="K175" s="133" t="s">
        <v>138</v>
      </c>
      <c r="L175" s="30"/>
      <c r="M175" s="138" t="s">
        <v>1</v>
      </c>
      <c r="N175" s="139" t="s">
        <v>40</v>
      </c>
      <c r="P175" s="140">
        <f>O175*H175</f>
        <v>0</v>
      </c>
      <c r="Q175" s="140">
        <v>0</v>
      </c>
      <c r="R175" s="140">
        <f>Q175*H175</f>
        <v>0</v>
      </c>
      <c r="S175" s="140">
        <v>0</v>
      </c>
      <c r="T175" s="141">
        <f>S175*H175</f>
        <v>0</v>
      </c>
      <c r="AR175" s="142" t="s">
        <v>139</v>
      </c>
      <c r="AT175" s="142" t="s">
        <v>134</v>
      </c>
      <c r="AU175" s="142" t="s">
        <v>144</v>
      </c>
      <c r="AY175" s="15" t="s">
        <v>132</v>
      </c>
      <c r="BE175" s="143">
        <f>IF(N175="základní",J175,0)</f>
        <v>0</v>
      </c>
      <c r="BF175" s="143">
        <f>IF(N175="snížená",J175,0)</f>
        <v>0</v>
      </c>
      <c r="BG175" s="143">
        <f>IF(N175="zákl. přenesená",J175,0)</f>
        <v>0</v>
      </c>
      <c r="BH175" s="143">
        <f>IF(N175="sníž. přenesená",J175,0)</f>
        <v>0</v>
      </c>
      <c r="BI175" s="143">
        <f>IF(N175="nulová",J175,0)</f>
        <v>0</v>
      </c>
      <c r="BJ175" s="15" t="s">
        <v>83</v>
      </c>
      <c r="BK175" s="143">
        <f>ROUND(I175*H175,2)</f>
        <v>0</v>
      </c>
      <c r="BL175" s="15" t="s">
        <v>139</v>
      </c>
      <c r="BM175" s="142" t="s">
        <v>512</v>
      </c>
    </row>
    <row r="176" spans="2:65" s="1" customFormat="1" ht="16.5" customHeight="1">
      <c r="B176" s="130"/>
      <c r="C176" s="131" t="s">
        <v>226</v>
      </c>
      <c r="D176" s="131" t="s">
        <v>134</v>
      </c>
      <c r="E176" s="132" t="s">
        <v>252</v>
      </c>
      <c r="F176" s="133" t="s">
        <v>253</v>
      </c>
      <c r="G176" s="134" t="s">
        <v>137</v>
      </c>
      <c r="H176" s="135">
        <v>32.5</v>
      </c>
      <c r="I176" s="136"/>
      <c r="J176" s="137">
        <f>ROUND(I176*H176,2)</f>
        <v>0</v>
      </c>
      <c r="K176" s="133" t="s">
        <v>138</v>
      </c>
      <c r="L176" s="30"/>
      <c r="M176" s="138" t="s">
        <v>1</v>
      </c>
      <c r="N176" s="139" t="s">
        <v>40</v>
      </c>
      <c r="P176" s="140">
        <f>O176*H176</f>
        <v>0</v>
      </c>
      <c r="Q176" s="140">
        <v>0</v>
      </c>
      <c r="R176" s="140">
        <f>Q176*H176</f>
        <v>0</v>
      </c>
      <c r="S176" s="140">
        <v>0</v>
      </c>
      <c r="T176" s="141">
        <f>S176*H176</f>
        <v>0</v>
      </c>
      <c r="AR176" s="142" t="s">
        <v>139</v>
      </c>
      <c r="AT176" s="142" t="s">
        <v>134</v>
      </c>
      <c r="AU176" s="142" t="s">
        <v>144</v>
      </c>
      <c r="AY176" s="15" t="s">
        <v>132</v>
      </c>
      <c r="BE176" s="143">
        <f>IF(N176="základní",J176,0)</f>
        <v>0</v>
      </c>
      <c r="BF176" s="143">
        <f>IF(N176="snížená",J176,0)</f>
        <v>0</v>
      </c>
      <c r="BG176" s="143">
        <f>IF(N176="zákl. přenesená",J176,0)</f>
        <v>0</v>
      </c>
      <c r="BH176" s="143">
        <f>IF(N176="sníž. přenesená",J176,0)</f>
        <v>0</v>
      </c>
      <c r="BI176" s="143">
        <f>IF(N176="nulová",J176,0)</f>
        <v>0</v>
      </c>
      <c r="BJ176" s="15" t="s">
        <v>83</v>
      </c>
      <c r="BK176" s="143">
        <f>ROUND(I176*H176,2)</f>
        <v>0</v>
      </c>
      <c r="BL176" s="15" t="s">
        <v>139</v>
      </c>
      <c r="BM176" s="142" t="s">
        <v>513</v>
      </c>
    </row>
    <row r="177" spans="2:65" s="1" customFormat="1" ht="16.5" customHeight="1">
      <c r="B177" s="130"/>
      <c r="C177" s="131" t="s">
        <v>232</v>
      </c>
      <c r="D177" s="131" t="s">
        <v>134</v>
      </c>
      <c r="E177" s="132" t="s">
        <v>260</v>
      </c>
      <c r="F177" s="133" t="s">
        <v>261</v>
      </c>
      <c r="G177" s="134" t="s">
        <v>137</v>
      </c>
      <c r="H177" s="135">
        <v>32.5</v>
      </c>
      <c r="I177" s="136"/>
      <c r="J177" s="137">
        <f>ROUND(I177*H177,2)</f>
        <v>0</v>
      </c>
      <c r="K177" s="133" t="s">
        <v>138</v>
      </c>
      <c r="L177" s="30"/>
      <c r="M177" s="138" t="s">
        <v>1</v>
      </c>
      <c r="N177" s="139" t="s">
        <v>40</v>
      </c>
      <c r="P177" s="140">
        <f>O177*H177</f>
        <v>0</v>
      </c>
      <c r="Q177" s="140">
        <v>0</v>
      </c>
      <c r="R177" s="140">
        <f>Q177*H177</f>
        <v>0</v>
      </c>
      <c r="S177" s="140">
        <v>0</v>
      </c>
      <c r="T177" s="141">
        <f>S177*H177</f>
        <v>0</v>
      </c>
      <c r="AR177" s="142" t="s">
        <v>139</v>
      </c>
      <c r="AT177" s="142" t="s">
        <v>134</v>
      </c>
      <c r="AU177" s="142" t="s">
        <v>144</v>
      </c>
      <c r="AY177" s="15" t="s">
        <v>132</v>
      </c>
      <c r="BE177" s="143">
        <f>IF(N177="základní",J177,0)</f>
        <v>0</v>
      </c>
      <c r="BF177" s="143">
        <f>IF(N177="snížená",J177,0)</f>
        <v>0</v>
      </c>
      <c r="BG177" s="143">
        <f>IF(N177="zákl. přenesená",J177,0)</f>
        <v>0</v>
      </c>
      <c r="BH177" s="143">
        <f>IF(N177="sníž. přenesená",J177,0)</f>
        <v>0</v>
      </c>
      <c r="BI177" s="143">
        <f>IF(N177="nulová",J177,0)</f>
        <v>0</v>
      </c>
      <c r="BJ177" s="15" t="s">
        <v>83</v>
      </c>
      <c r="BK177" s="143">
        <f>ROUND(I177*H177,2)</f>
        <v>0</v>
      </c>
      <c r="BL177" s="15" t="s">
        <v>139</v>
      </c>
      <c r="BM177" s="142" t="s">
        <v>514</v>
      </c>
    </row>
    <row r="178" spans="2:65" s="11" customFormat="1" ht="22.8" customHeight="1">
      <c r="B178" s="118"/>
      <c r="D178" s="119" t="s">
        <v>74</v>
      </c>
      <c r="E178" s="128" t="s">
        <v>139</v>
      </c>
      <c r="F178" s="128" t="s">
        <v>515</v>
      </c>
      <c r="I178" s="121"/>
      <c r="J178" s="129">
        <f>BK178</f>
        <v>0</v>
      </c>
      <c r="L178" s="118"/>
      <c r="M178" s="123"/>
      <c r="P178" s="124">
        <f>SUM(P179:P182)</f>
        <v>0</v>
      </c>
      <c r="R178" s="124">
        <f>SUM(R179:R182)</f>
        <v>2.1965028000000002</v>
      </c>
      <c r="T178" s="125">
        <f>SUM(T179:T182)</f>
        <v>0</v>
      </c>
      <c r="AR178" s="119" t="s">
        <v>83</v>
      </c>
      <c r="AT178" s="126" t="s">
        <v>74</v>
      </c>
      <c r="AU178" s="126" t="s">
        <v>83</v>
      </c>
      <c r="AY178" s="119" t="s">
        <v>132</v>
      </c>
      <c r="BK178" s="127">
        <f>SUM(BK179:BK182)</f>
        <v>0</v>
      </c>
    </row>
    <row r="179" spans="2:65" s="1" customFormat="1" ht="16.5" customHeight="1">
      <c r="B179" s="130"/>
      <c r="C179" s="131" t="s">
        <v>236</v>
      </c>
      <c r="D179" s="131" t="s">
        <v>134</v>
      </c>
      <c r="E179" s="132" t="s">
        <v>516</v>
      </c>
      <c r="F179" s="133" t="s">
        <v>517</v>
      </c>
      <c r="G179" s="134" t="s">
        <v>163</v>
      </c>
      <c r="H179" s="135">
        <v>1.04</v>
      </c>
      <c r="I179" s="136"/>
      <c r="J179" s="137">
        <f>ROUND(I179*H179,2)</f>
        <v>0</v>
      </c>
      <c r="K179" s="133" t="s">
        <v>138</v>
      </c>
      <c r="L179" s="30"/>
      <c r="M179" s="138" t="s">
        <v>1</v>
      </c>
      <c r="N179" s="139" t="s">
        <v>40</v>
      </c>
      <c r="P179" s="140">
        <f>O179*H179</f>
        <v>0</v>
      </c>
      <c r="Q179" s="140">
        <v>1.8907700000000001</v>
      </c>
      <c r="R179" s="140">
        <f>Q179*H179</f>
        <v>1.9664008000000002</v>
      </c>
      <c r="S179" s="140">
        <v>0</v>
      </c>
      <c r="T179" s="141">
        <f>S179*H179</f>
        <v>0</v>
      </c>
      <c r="AR179" s="142" t="s">
        <v>139</v>
      </c>
      <c r="AT179" s="142" t="s">
        <v>134</v>
      </c>
      <c r="AU179" s="142" t="s">
        <v>85</v>
      </c>
      <c r="AY179" s="15" t="s">
        <v>132</v>
      </c>
      <c r="BE179" s="143">
        <f>IF(N179="základní",J179,0)</f>
        <v>0</v>
      </c>
      <c r="BF179" s="143">
        <f>IF(N179="snížená",J179,0)</f>
        <v>0</v>
      </c>
      <c r="BG179" s="143">
        <f>IF(N179="zákl. přenesená",J179,0)</f>
        <v>0</v>
      </c>
      <c r="BH179" s="143">
        <f>IF(N179="sníž. přenesená",J179,0)</f>
        <v>0</v>
      </c>
      <c r="BI179" s="143">
        <f>IF(N179="nulová",J179,0)</f>
        <v>0</v>
      </c>
      <c r="BJ179" s="15" t="s">
        <v>83</v>
      </c>
      <c r="BK179" s="143">
        <f>ROUND(I179*H179,2)</f>
        <v>0</v>
      </c>
      <c r="BL179" s="15" t="s">
        <v>139</v>
      </c>
      <c r="BM179" s="142" t="s">
        <v>518</v>
      </c>
    </row>
    <row r="180" spans="2:65" s="12" customFormat="1">
      <c r="B180" s="144"/>
      <c r="D180" s="145" t="s">
        <v>173</v>
      </c>
      <c r="E180" s="151" t="s">
        <v>1</v>
      </c>
      <c r="F180" s="146" t="s">
        <v>519</v>
      </c>
      <c r="H180" s="147">
        <v>1.04</v>
      </c>
      <c r="I180" s="148"/>
      <c r="L180" s="144"/>
      <c r="M180" s="149"/>
      <c r="T180" s="150"/>
      <c r="AT180" s="151" t="s">
        <v>173</v>
      </c>
      <c r="AU180" s="151" t="s">
        <v>85</v>
      </c>
      <c r="AV180" s="12" t="s">
        <v>85</v>
      </c>
      <c r="AW180" s="12" t="s">
        <v>31</v>
      </c>
      <c r="AX180" s="12" t="s">
        <v>75</v>
      </c>
      <c r="AY180" s="151" t="s">
        <v>132</v>
      </c>
    </row>
    <row r="181" spans="2:65" s="13" customFormat="1">
      <c r="B181" s="165"/>
      <c r="D181" s="145" t="s">
        <v>173</v>
      </c>
      <c r="E181" s="166" t="s">
        <v>1</v>
      </c>
      <c r="F181" s="167" t="s">
        <v>301</v>
      </c>
      <c r="H181" s="168">
        <v>1.04</v>
      </c>
      <c r="I181" s="169"/>
      <c r="L181" s="165"/>
      <c r="M181" s="170"/>
      <c r="T181" s="171"/>
      <c r="AT181" s="166" t="s">
        <v>173</v>
      </c>
      <c r="AU181" s="166" t="s">
        <v>85</v>
      </c>
      <c r="AV181" s="13" t="s">
        <v>139</v>
      </c>
      <c r="AW181" s="13" t="s">
        <v>31</v>
      </c>
      <c r="AX181" s="13" t="s">
        <v>83</v>
      </c>
      <c r="AY181" s="166" t="s">
        <v>132</v>
      </c>
    </row>
    <row r="182" spans="2:65" s="1" customFormat="1" ht="16.5" customHeight="1">
      <c r="B182" s="130"/>
      <c r="C182" s="131" t="s">
        <v>239</v>
      </c>
      <c r="D182" s="131" t="s">
        <v>134</v>
      </c>
      <c r="E182" s="132" t="s">
        <v>520</v>
      </c>
      <c r="F182" s="133" t="s">
        <v>521</v>
      </c>
      <c r="G182" s="134" t="s">
        <v>163</v>
      </c>
      <c r="H182" s="135">
        <v>0.1</v>
      </c>
      <c r="I182" s="136"/>
      <c r="J182" s="137">
        <f>ROUND(I182*H182,2)</f>
        <v>0</v>
      </c>
      <c r="K182" s="133" t="s">
        <v>138</v>
      </c>
      <c r="L182" s="30"/>
      <c r="M182" s="138" t="s">
        <v>1</v>
      </c>
      <c r="N182" s="139" t="s">
        <v>40</v>
      </c>
      <c r="P182" s="140">
        <f>O182*H182</f>
        <v>0</v>
      </c>
      <c r="Q182" s="140">
        <v>2.3010199999999998</v>
      </c>
      <c r="R182" s="140">
        <f>Q182*H182</f>
        <v>0.230102</v>
      </c>
      <c r="S182" s="140">
        <v>0</v>
      </c>
      <c r="T182" s="141">
        <f>S182*H182</f>
        <v>0</v>
      </c>
      <c r="AR182" s="142" t="s">
        <v>139</v>
      </c>
      <c r="AT182" s="142" t="s">
        <v>134</v>
      </c>
      <c r="AU182" s="142" t="s">
        <v>85</v>
      </c>
      <c r="AY182" s="15" t="s">
        <v>132</v>
      </c>
      <c r="BE182" s="143">
        <f>IF(N182="základní",J182,0)</f>
        <v>0</v>
      </c>
      <c r="BF182" s="143">
        <f>IF(N182="snížená",J182,0)</f>
        <v>0</v>
      </c>
      <c r="BG182" s="143">
        <f>IF(N182="zákl. přenesená",J182,0)</f>
        <v>0</v>
      </c>
      <c r="BH182" s="143">
        <f>IF(N182="sníž. přenesená",J182,0)</f>
        <v>0</v>
      </c>
      <c r="BI182" s="143">
        <f>IF(N182="nulová",J182,0)</f>
        <v>0</v>
      </c>
      <c r="BJ182" s="15" t="s">
        <v>83</v>
      </c>
      <c r="BK182" s="143">
        <f>ROUND(I182*H182,2)</f>
        <v>0</v>
      </c>
      <c r="BL182" s="15" t="s">
        <v>139</v>
      </c>
      <c r="BM182" s="142" t="s">
        <v>522</v>
      </c>
    </row>
    <row r="183" spans="2:65" s="11" customFormat="1" ht="22.8" customHeight="1">
      <c r="B183" s="118"/>
      <c r="D183" s="119" t="s">
        <v>74</v>
      </c>
      <c r="E183" s="128" t="s">
        <v>165</v>
      </c>
      <c r="F183" s="128" t="s">
        <v>523</v>
      </c>
      <c r="I183" s="121"/>
      <c r="J183" s="129">
        <f>BK183</f>
        <v>0</v>
      </c>
      <c r="L183" s="118"/>
      <c r="M183" s="123"/>
      <c r="P183" s="124">
        <f>SUM(P184:P218)</f>
        <v>0</v>
      </c>
      <c r="R183" s="124">
        <f>SUM(R184:R218)</f>
        <v>0.14224499999999998</v>
      </c>
      <c r="T183" s="125">
        <f>SUM(T184:T218)</f>
        <v>0.03</v>
      </c>
      <c r="AR183" s="119" t="s">
        <v>83</v>
      </c>
      <c r="AT183" s="126" t="s">
        <v>74</v>
      </c>
      <c r="AU183" s="126" t="s">
        <v>83</v>
      </c>
      <c r="AY183" s="119" t="s">
        <v>132</v>
      </c>
      <c r="BK183" s="127">
        <f>SUM(BK184:BK218)</f>
        <v>0</v>
      </c>
    </row>
    <row r="184" spans="2:65" s="1" customFormat="1" ht="21.75" customHeight="1">
      <c r="B184" s="130"/>
      <c r="C184" s="131" t="s">
        <v>243</v>
      </c>
      <c r="D184" s="131" t="s">
        <v>134</v>
      </c>
      <c r="E184" s="132" t="s">
        <v>524</v>
      </c>
      <c r="F184" s="133" t="s">
        <v>525</v>
      </c>
      <c r="G184" s="134" t="s">
        <v>158</v>
      </c>
      <c r="H184" s="135">
        <v>15</v>
      </c>
      <c r="I184" s="136"/>
      <c r="J184" s="137">
        <f>ROUND(I184*H184,2)</f>
        <v>0</v>
      </c>
      <c r="K184" s="133" t="s">
        <v>138</v>
      </c>
      <c r="L184" s="30"/>
      <c r="M184" s="138" t="s">
        <v>1</v>
      </c>
      <c r="N184" s="139" t="s">
        <v>40</v>
      </c>
      <c r="P184" s="140">
        <f>O184*H184</f>
        <v>0</v>
      </c>
      <c r="Q184" s="140">
        <v>0</v>
      </c>
      <c r="R184" s="140">
        <f>Q184*H184</f>
        <v>0</v>
      </c>
      <c r="S184" s="140">
        <v>0</v>
      </c>
      <c r="T184" s="141">
        <f>S184*H184</f>
        <v>0</v>
      </c>
      <c r="AR184" s="142" t="s">
        <v>139</v>
      </c>
      <c r="AT184" s="142" t="s">
        <v>134</v>
      </c>
      <c r="AU184" s="142" t="s">
        <v>85</v>
      </c>
      <c r="AY184" s="15" t="s">
        <v>132</v>
      </c>
      <c r="BE184" s="143">
        <f>IF(N184="základní",J184,0)</f>
        <v>0</v>
      </c>
      <c r="BF184" s="143">
        <f>IF(N184="snížená",J184,0)</f>
        <v>0</v>
      </c>
      <c r="BG184" s="143">
        <f>IF(N184="zákl. přenesená",J184,0)</f>
        <v>0</v>
      </c>
      <c r="BH184" s="143">
        <f>IF(N184="sníž. přenesená",J184,0)</f>
        <v>0</v>
      </c>
      <c r="BI184" s="143">
        <f>IF(N184="nulová",J184,0)</f>
        <v>0</v>
      </c>
      <c r="BJ184" s="15" t="s">
        <v>83</v>
      </c>
      <c r="BK184" s="143">
        <f>ROUND(I184*H184,2)</f>
        <v>0</v>
      </c>
      <c r="BL184" s="15" t="s">
        <v>139</v>
      </c>
      <c r="BM184" s="142" t="s">
        <v>526</v>
      </c>
    </row>
    <row r="185" spans="2:65" s="1" customFormat="1" ht="28.8">
      <c r="B185" s="30"/>
      <c r="D185" s="145" t="s">
        <v>221</v>
      </c>
      <c r="F185" s="162" t="s">
        <v>527</v>
      </c>
      <c r="I185" s="163"/>
      <c r="L185" s="30"/>
      <c r="M185" s="164"/>
      <c r="T185" s="54"/>
      <c r="AT185" s="15" t="s">
        <v>221</v>
      </c>
      <c r="AU185" s="15" t="s">
        <v>85</v>
      </c>
    </row>
    <row r="186" spans="2:65" s="1" customFormat="1" ht="21.75" customHeight="1">
      <c r="B186" s="130"/>
      <c r="C186" s="152" t="s">
        <v>247</v>
      </c>
      <c r="D186" s="152" t="s">
        <v>180</v>
      </c>
      <c r="E186" s="153" t="s">
        <v>528</v>
      </c>
      <c r="F186" s="154" t="s">
        <v>529</v>
      </c>
      <c r="G186" s="155" t="s">
        <v>158</v>
      </c>
      <c r="H186" s="156">
        <v>17.25</v>
      </c>
      <c r="I186" s="157"/>
      <c r="J186" s="158">
        <f>ROUND(I186*H186,2)</f>
        <v>0</v>
      </c>
      <c r="K186" s="154" t="s">
        <v>183</v>
      </c>
      <c r="L186" s="159"/>
      <c r="M186" s="160" t="s">
        <v>1</v>
      </c>
      <c r="N186" s="161" t="s">
        <v>40</v>
      </c>
      <c r="P186" s="140">
        <f>O186*H186</f>
        <v>0</v>
      </c>
      <c r="Q186" s="140">
        <v>3.1800000000000001E-3</v>
      </c>
      <c r="R186" s="140">
        <f>Q186*H186</f>
        <v>5.4855000000000001E-2</v>
      </c>
      <c r="S186" s="140">
        <v>0</v>
      </c>
      <c r="T186" s="141">
        <f>S186*H186</f>
        <v>0</v>
      </c>
      <c r="AR186" s="142" t="s">
        <v>165</v>
      </c>
      <c r="AT186" s="142" t="s">
        <v>180</v>
      </c>
      <c r="AU186" s="142" t="s">
        <v>85</v>
      </c>
      <c r="AY186" s="15" t="s">
        <v>132</v>
      </c>
      <c r="BE186" s="143">
        <f>IF(N186="základní",J186,0)</f>
        <v>0</v>
      </c>
      <c r="BF186" s="143">
        <f>IF(N186="snížená",J186,0)</f>
        <v>0</v>
      </c>
      <c r="BG186" s="143">
        <f>IF(N186="zákl. přenesená",J186,0)</f>
        <v>0</v>
      </c>
      <c r="BH186" s="143">
        <f>IF(N186="sníž. přenesená",J186,0)</f>
        <v>0</v>
      </c>
      <c r="BI186" s="143">
        <f>IF(N186="nulová",J186,0)</f>
        <v>0</v>
      </c>
      <c r="BJ186" s="15" t="s">
        <v>83</v>
      </c>
      <c r="BK186" s="143">
        <f>ROUND(I186*H186,2)</f>
        <v>0</v>
      </c>
      <c r="BL186" s="15" t="s">
        <v>139</v>
      </c>
      <c r="BM186" s="142" t="s">
        <v>530</v>
      </c>
    </row>
    <row r="187" spans="2:65" s="1" customFormat="1" ht="38.4">
      <c r="B187" s="30"/>
      <c r="D187" s="145" t="s">
        <v>221</v>
      </c>
      <c r="F187" s="162" t="s">
        <v>531</v>
      </c>
      <c r="I187" s="163"/>
      <c r="L187" s="30"/>
      <c r="M187" s="164"/>
      <c r="T187" s="54"/>
      <c r="AT187" s="15" t="s">
        <v>221</v>
      </c>
      <c r="AU187" s="15" t="s">
        <v>85</v>
      </c>
    </row>
    <row r="188" spans="2:65" s="12" customFormat="1">
      <c r="B188" s="144"/>
      <c r="D188" s="145" t="s">
        <v>173</v>
      </c>
      <c r="F188" s="146" t="s">
        <v>532</v>
      </c>
      <c r="H188" s="147">
        <v>17.25</v>
      </c>
      <c r="I188" s="148"/>
      <c r="L188" s="144"/>
      <c r="M188" s="149"/>
      <c r="T188" s="150"/>
      <c r="AT188" s="151" t="s">
        <v>173</v>
      </c>
      <c r="AU188" s="151" t="s">
        <v>85</v>
      </c>
      <c r="AV188" s="12" t="s">
        <v>85</v>
      </c>
      <c r="AW188" s="12" t="s">
        <v>3</v>
      </c>
      <c r="AX188" s="12" t="s">
        <v>83</v>
      </c>
      <c r="AY188" s="151" t="s">
        <v>132</v>
      </c>
    </row>
    <row r="189" spans="2:65" s="1" customFormat="1" ht="16.5" customHeight="1">
      <c r="B189" s="130"/>
      <c r="C189" s="131" t="s">
        <v>251</v>
      </c>
      <c r="D189" s="131" t="s">
        <v>134</v>
      </c>
      <c r="E189" s="132" t="s">
        <v>533</v>
      </c>
      <c r="F189" s="133" t="s">
        <v>534</v>
      </c>
      <c r="G189" s="134" t="s">
        <v>158</v>
      </c>
      <c r="H189" s="135">
        <v>12</v>
      </c>
      <c r="I189" s="136"/>
      <c r="J189" s="137">
        <f>ROUND(I189*H189,2)</f>
        <v>0</v>
      </c>
      <c r="K189" s="133" t="s">
        <v>138</v>
      </c>
      <c r="L189" s="30"/>
      <c r="M189" s="138" t="s">
        <v>1</v>
      </c>
      <c r="N189" s="139" t="s">
        <v>40</v>
      </c>
      <c r="P189" s="140">
        <f>O189*H189</f>
        <v>0</v>
      </c>
      <c r="Q189" s="140">
        <v>0</v>
      </c>
      <c r="R189" s="140">
        <f>Q189*H189</f>
        <v>0</v>
      </c>
      <c r="S189" s="140">
        <v>2.5000000000000001E-3</v>
      </c>
      <c r="T189" s="141">
        <f>S189*H189</f>
        <v>0.03</v>
      </c>
      <c r="AR189" s="142" t="s">
        <v>139</v>
      </c>
      <c r="AT189" s="142" t="s">
        <v>134</v>
      </c>
      <c r="AU189" s="142" t="s">
        <v>85</v>
      </c>
      <c r="AY189" s="15" t="s">
        <v>132</v>
      </c>
      <c r="BE189" s="143">
        <f>IF(N189="základní",J189,0)</f>
        <v>0</v>
      </c>
      <c r="BF189" s="143">
        <f>IF(N189="snížená",J189,0)</f>
        <v>0</v>
      </c>
      <c r="BG189" s="143">
        <f>IF(N189="zákl. přenesená",J189,0)</f>
        <v>0</v>
      </c>
      <c r="BH189" s="143">
        <f>IF(N189="sníž. přenesená",J189,0)</f>
        <v>0</v>
      </c>
      <c r="BI189" s="143">
        <f>IF(N189="nulová",J189,0)</f>
        <v>0</v>
      </c>
      <c r="BJ189" s="15" t="s">
        <v>83</v>
      </c>
      <c r="BK189" s="143">
        <f>ROUND(I189*H189,2)</f>
        <v>0</v>
      </c>
      <c r="BL189" s="15" t="s">
        <v>139</v>
      </c>
      <c r="BM189" s="142" t="s">
        <v>535</v>
      </c>
    </row>
    <row r="190" spans="2:65" s="1" customFormat="1" ht="16.5" customHeight="1">
      <c r="B190" s="130"/>
      <c r="C190" s="131" t="s">
        <v>255</v>
      </c>
      <c r="D190" s="131" t="s">
        <v>134</v>
      </c>
      <c r="E190" s="132" t="s">
        <v>536</v>
      </c>
      <c r="F190" s="133" t="s">
        <v>537</v>
      </c>
      <c r="G190" s="134" t="s">
        <v>158</v>
      </c>
      <c r="H190" s="135">
        <v>5</v>
      </c>
      <c r="I190" s="136"/>
      <c r="J190" s="137">
        <f>ROUND(I190*H190,2)</f>
        <v>0</v>
      </c>
      <c r="K190" s="133" t="s">
        <v>183</v>
      </c>
      <c r="L190" s="30"/>
      <c r="M190" s="138" t="s">
        <v>1</v>
      </c>
      <c r="N190" s="139" t="s">
        <v>40</v>
      </c>
      <c r="P190" s="140">
        <f>O190*H190</f>
        <v>0</v>
      </c>
      <c r="Q190" s="140">
        <v>1.8E-3</v>
      </c>
      <c r="R190" s="140">
        <f>Q190*H190</f>
        <v>8.9999999999999993E-3</v>
      </c>
      <c r="S190" s="140">
        <v>0</v>
      </c>
      <c r="T190" s="141">
        <f>S190*H190</f>
        <v>0</v>
      </c>
      <c r="AR190" s="142" t="s">
        <v>139</v>
      </c>
      <c r="AT190" s="142" t="s">
        <v>134</v>
      </c>
      <c r="AU190" s="142" t="s">
        <v>85</v>
      </c>
      <c r="AY190" s="15" t="s">
        <v>132</v>
      </c>
      <c r="BE190" s="143">
        <f>IF(N190="základní",J190,0)</f>
        <v>0</v>
      </c>
      <c r="BF190" s="143">
        <f>IF(N190="snížená",J190,0)</f>
        <v>0</v>
      </c>
      <c r="BG190" s="143">
        <f>IF(N190="zákl. přenesená",J190,0)</f>
        <v>0</v>
      </c>
      <c r="BH190" s="143">
        <f>IF(N190="sníž. přenesená",J190,0)</f>
        <v>0</v>
      </c>
      <c r="BI190" s="143">
        <f>IF(N190="nulová",J190,0)</f>
        <v>0</v>
      </c>
      <c r="BJ190" s="15" t="s">
        <v>83</v>
      </c>
      <c r="BK190" s="143">
        <f>ROUND(I190*H190,2)</f>
        <v>0</v>
      </c>
      <c r="BL190" s="15" t="s">
        <v>139</v>
      </c>
      <c r="BM190" s="142" t="s">
        <v>538</v>
      </c>
    </row>
    <row r="191" spans="2:65" s="1" customFormat="1" ht="96">
      <c r="B191" s="30"/>
      <c r="D191" s="145" t="s">
        <v>221</v>
      </c>
      <c r="F191" s="162" t="s">
        <v>539</v>
      </c>
      <c r="I191" s="163"/>
      <c r="L191" s="30"/>
      <c r="M191" s="164"/>
      <c r="T191" s="54"/>
      <c r="AT191" s="15" t="s">
        <v>221</v>
      </c>
      <c r="AU191" s="15" t="s">
        <v>85</v>
      </c>
    </row>
    <row r="192" spans="2:65" s="1" customFormat="1" ht="16.5" customHeight="1">
      <c r="B192" s="130"/>
      <c r="C192" s="131" t="s">
        <v>259</v>
      </c>
      <c r="D192" s="131" t="s">
        <v>134</v>
      </c>
      <c r="E192" s="132" t="s">
        <v>540</v>
      </c>
      <c r="F192" s="133" t="s">
        <v>541</v>
      </c>
      <c r="G192" s="134" t="s">
        <v>276</v>
      </c>
      <c r="H192" s="135">
        <v>2</v>
      </c>
      <c r="I192" s="136"/>
      <c r="J192" s="137">
        <f>ROUND(I192*H192,2)</f>
        <v>0</v>
      </c>
      <c r="K192" s="133" t="s">
        <v>183</v>
      </c>
      <c r="L192" s="30"/>
      <c r="M192" s="138" t="s">
        <v>1</v>
      </c>
      <c r="N192" s="139" t="s">
        <v>40</v>
      </c>
      <c r="P192" s="140">
        <f>O192*H192</f>
        <v>0</v>
      </c>
      <c r="Q192" s="140">
        <v>1.8E-3</v>
      </c>
      <c r="R192" s="140">
        <f>Q192*H192</f>
        <v>3.5999999999999999E-3</v>
      </c>
      <c r="S192" s="140">
        <v>0</v>
      </c>
      <c r="T192" s="141">
        <f>S192*H192</f>
        <v>0</v>
      </c>
      <c r="AR192" s="142" t="s">
        <v>139</v>
      </c>
      <c r="AT192" s="142" t="s">
        <v>134</v>
      </c>
      <c r="AU192" s="142" t="s">
        <v>85</v>
      </c>
      <c r="AY192" s="15" t="s">
        <v>132</v>
      </c>
      <c r="BE192" s="143">
        <f>IF(N192="základní",J192,0)</f>
        <v>0</v>
      </c>
      <c r="BF192" s="143">
        <f>IF(N192="snížená",J192,0)</f>
        <v>0</v>
      </c>
      <c r="BG192" s="143">
        <f>IF(N192="zákl. přenesená",J192,0)</f>
        <v>0</v>
      </c>
      <c r="BH192" s="143">
        <f>IF(N192="sníž. přenesená",J192,0)</f>
        <v>0</v>
      </c>
      <c r="BI192" s="143">
        <f>IF(N192="nulová",J192,0)</f>
        <v>0</v>
      </c>
      <c r="BJ192" s="15" t="s">
        <v>83</v>
      </c>
      <c r="BK192" s="143">
        <f>ROUND(I192*H192,2)</f>
        <v>0</v>
      </c>
      <c r="BL192" s="15" t="s">
        <v>139</v>
      </c>
      <c r="BM192" s="142" t="s">
        <v>542</v>
      </c>
    </row>
    <row r="193" spans="2:65" s="1" customFormat="1" ht="67.2">
      <c r="B193" s="30"/>
      <c r="D193" s="145" t="s">
        <v>221</v>
      </c>
      <c r="F193" s="162" t="s">
        <v>543</v>
      </c>
      <c r="I193" s="163"/>
      <c r="L193" s="30"/>
      <c r="M193" s="164"/>
      <c r="T193" s="54"/>
      <c r="AT193" s="15" t="s">
        <v>221</v>
      </c>
      <c r="AU193" s="15" t="s">
        <v>85</v>
      </c>
    </row>
    <row r="194" spans="2:65" s="1" customFormat="1" ht="16.5" customHeight="1">
      <c r="B194" s="130"/>
      <c r="C194" s="131" t="s">
        <v>263</v>
      </c>
      <c r="D194" s="131" t="s">
        <v>134</v>
      </c>
      <c r="E194" s="132" t="s">
        <v>544</v>
      </c>
      <c r="F194" s="133" t="s">
        <v>545</v>
      </c>
      <c r="G194" s="134" t="s">
        <v>276</v>
      </c>
      <c r="H194" s="135">
        <v>18</v>
      </c>
      <c r="I194" s="136"/>
      <c r="J194" s="137">
        <f>ROUND(I194*H194,2)</f>
        <v>0</v>
      </c>
      <c r="K194" s="133" t="s">
        <v>183</v>
      </c>
      <c r="L194" s="30"/>
      <c r="M194" s="138" t="s">
        <v>1</v>
      </c>
      <c r="N194" s="139" t="s">
        <v>40</v>
      </c>
      <c r="P194" s="140">
        <f>O194*H194</f>
        <v>0</v>
      </c>
      <c r="Q194" s="140">
        <v>1.8E-3</v>
      </c>
      <c r="R194" s="140">
        <f>Q194*H194</f>
        <v>3.2399999999999998E-2</v>
      </c>
      <c r="S194" s="140">
        <v>0</v>
      </c>
      <c r="T194" s="141">
        <f>S194*H194</f>
        <v>0</v>
      </c>
      <c r="AR194" s="142" t="s">
        <v>139</v>
      </c>
      <c r="AT194" s="142" t="s">
        <v>134</v>
      </c>
      <c r="AU194" s="142" t="s">
        <v>85</v>
      </c>
      <c r="AY194" s="15" t="s">
        <v>132</v>
      </c>
      <c r="BE194" s="143">
        <f>IF(N194="základní",J194,0)</f>
        <v>0</v>
      </c>
      <c r="BF194" s="143">
        <f>IF(N194="snížená",J194,0)</f>
        <v>0</v>
      </c>
      <c r="BG194" s="143">
        <f>IF(N194="zákl. přenesená",J194,0)</f>
        <v>0</v>
      </c>
      <c r="BH194" s="143">
        <f>IF(N194="sníž. přenesená",J194,0)</f>
        <v>0</v>
      </c>
      <c r="BI194" s="143">
        <f>IF(N194="nulová",J194,0)</f>
        <v>0</v>
      </c>
      <c r="BJ194" s="15" t="s">
        <v>83</v>
      </c>
      <c r="BK194" s="143">
        <f>ROUND(I194*H194,2)</f>
        <v>0</v>
      </c>
      <c r="BL194" s="15" t="s">
        <v>139</v>
      </c>
      <c r="BM194" s="142" t="s">
        <v>546</v>
      </c>
    </row>
    <row r="195" spans="2:65" s="1" customFormat="1" ht="67.2">
      <c r="B195" s="30"/>
      <c r="D195" s="145" t="s">
        <v>221</v>
      </c>
      <c r="F195" s="162" t="s">
        <v>543</v>
      </c>
      <c r="I195" s="163"/>
      <c r="L195" s="30"/>
      <c r="M195" s="164"/>
      <c r="T195" s="54"/>
      <c r="AT195" s="15" t="s">
        <v>221</v>
      </c>
      <c r="AU195" s="15" t="s">
        <v>85</v>
      </c>
    </row>
    <row r="196" spans="2:65" s="1" customFormat="1" ht="16.5" customHeight="1">
      <c r="B196" s="130"/>
      <c r="C196" s="131" t="s">
        <v>268</v>
      </c>
      <c r="D196" s="131" t="s">
        <v>134</v>
      </c>
      <c r="E196" s="132" t="s">
        <v>547</v>
      </c>
      <c r="F196" s="133" t="s">
        <v>548</v>
      </c>
      <c r="G196" s="134" t="s">
        <v>276</v>
      </c>
      <c r="H196" s="135">
        <v>2</v>
      </c>
      <c r="I196" s="136"/>
      <c r="J196" s="137">
        <f>ROUND(I196*H196,2)</f>
        <v>0</v>
      </c>
      <c r="K196" s="133" t="s">
        <v>183</v>
      </c>
      <c r="L196" s="30"/>
      <c r="M196" s="138" t="s">
        <v>1</v>
      </c>
      <c r="N196" s="139" t="s">
        <v>40</v>
      </c>
      <c r="P196" s="140">
        <f>O196*H196</f>
        <v>0</v>
      </c>
      <c r="Q196" s="140">
        <v>1.8E-3</v>
      </c>
      <c r="R196" s="140">
        <f>Q196*H196</f>
        <v>3.5999999999999999E-3</v>
      </c>
      <c r="S196" s="140">
        <v>0</v>
      </c>
      <c r="T196" s="141">
        <f>S196*H196</f>
        <v>0</v>
      </c>
      <c r="AR196" s="142" t="s">
        <v>139</v>
      </c>
      <c r="AT196" s="142" t="s">
        <v>134</v>
      </c>
      <c r="AU196" s="142" t="s">
        <v>85</v>
      </c>
      <c r="AY196" s="15" t="s">
        <v>132</v>
      </c>
      <c r="BE196" s="143">
        <f>IF(N196="základní",J196,0)</f>
        <v>0</v>
      </c>
      <c r="BF196" s="143">
        <f>IF(N196="snížená",J196,0)</f>
        <v>0</v>
      </c>
      <c r="BG196" s="143">
        <f>IF(N196="zákl. přenesená",J196,0)</f>
        <v>0</v>
      </c>
      <c r="BH196" s="143">
        <f>IF(N196="sníž. přenesená",J196,0)</f>
        <v>0</v>
      </c>
      <c r="BI196" s="143">
        <f>IF(N196="nulová",J196,0)</f>
        <v>0</v>
      </c>
      <c r="BJ196" s="15" t="s">
        <v>83</v>
      </c>
      <c r="BK196" s="143">
        <f>ROUND(I196*H196,2)</f>
        <v>0</v>
      </c>
      <c r="BL196" s="15" t="s">
        <v>139</v>
      </c>
      <c r="BM196" s="142" t="s">
        <v>549</v>
      </c>
    </row>
    <row r="197" spans="2:65" s="1" customFormat="1" ht="67.2">
      <c r="B197" s="30"/>
      <c r="D197" s="145" t="s">
        <v>221</v>
      </c>
      <c r="F197" s="162" t="s">
        <v>543</v>
      </c>
      <c r="I197" s="163"/>
      <c r="L197" s="30"/>
      <c r="M197" s="164"/>
      <c r="T197" s="54"/>
      <c r="AT197" s="15" t="s">
        <v>221</v>
      </c>
      <c r="AU197" s="15" t="s">
        <v>85</v>
      </c>
    </row>
    <row r="198" spans="2:65" s="1" customFormat="1" ht="21.75" customHeight="1">
      <c r="B198" s="130"/>
      <c r="C198" s="131" t="s">
        <v>273</v>
      </c>
      <c r="D198" s="131" t="s">
        <v>134</v>
      </c>
      <c r="E198" s="132" t="s">
        <v>550</v>
      </c>
      <c r="F198" s="133" t="s">
        <v>551</v>
      </c>
      <c r="G198" s="134" t="s">
        <v>276</v>
      </c>
      <c r="H198" s="135">
        <v>2</v>
      </c>
      <c r="I198" s="136"/>
      <c r="J198" s="137">
        <f>ROUND(I198*H198,2)</f>
        <v>0</v>
      </c>
      <c r="K198" s="133" t="s">
        <v>183</v>
      </c>
      <c r="L198" s="30"/>
      <c r="M198" s="138" t="s">
        <v>1</v>
      </c>
      <c r="N198" s="139" t="s">
        <v>40</v>
      </c>
      <c r="P198" s="140">
        <f>O198*H198</f>
        <v>0</v>
      </c>
      <c r="Q198" s="140">
        <v>1.8E-3</v>
      </c>
      <c r="R198" s="140">
        <f>Q198*H198</f>
        <v>3.5999999999999999E-3</v>
      </c>
      <c r="S198" s="140">
        <v>0</v>
      </c>
      <c r="T198" s="141">
        <f>S198*H198</f>
        <v>0</v>
      </c>
      <c r="AR198" s="142" t="s">
        <v>139</v>
      </c>
      <c r="AT198" s="142" t="s">
        <v>134</v>
      </c>
      <c r="AU198" s="142" t="s">
        <v>85</v>
      </c>
      <c r="AY198" s="15" t="s">
        <v>132</v>
      </c>
      <c r="BE198" s="143">
        <f>IF(N198="základní",J198,0)</f>
        <v>0</v>
      </c>
      <c r="BF198" s="143">
        <f>IF(N198="snížená",J198,0)</f>
        <v>0</v>
      </c>
      <c r="BG198" s="143">
        <f>IF(N198="zákl. přenesená",J198,0)</f>
        <v>0</v>
      </c>
      <c r="BH198" s="143">
        <f>IF(N198="sníž. přenesená",J198,0)</f>
        <v>0</v>
      </c>
      <c r="BI198" s="143">
        <f>IF(N198="nulová",J198,0)</f>
        <v>0</v>
      </c>
      <c r="BJ198" s="15" t="s">
        <v>83</v>
      </c>
      <c r="BK198" s="143">
        <f>ROUND(I198*H198,2)</f>
        <v>0</v>
      </c>
      <c r="BL198" s="15" t="s">
        <v>139</v>
      </c>
      <c r="BM198" s="142" t="s">
        <v>552</v>
      </c>
    </row>
    <row r="199" spans="2:65" s="1" customFormat="1" ht="67.2">
      <c r="B199" s="30"/>
      <c r="D199" s="145" t="s">
        <v>221</v>
      </c>
      <c r="F199" s="162" t="s">
        <v>543</v>
      </c>
      <c r="I199" s="163"/>
      <c r="L199" s="30"/>
      <c r="M199" s="164"/>
      <c r="T199" s="54"/>
      <c r="AT199" s="15" t="s">
        <v>221</v>
      </c>
      <c r="AU199" s="15" t="s">
        <v>85</v>
      </c>
    </row>
    <row r="200" spans="2:65" s="1" customFormat="1" ht="16.5" customHeight="1">
      <c r="B200" s="130"/>
      <c r="C200" s="131" t="s">
        <v>278</v>
      </c>
      <c r="D200" s="131" t="s">
        <v>134</v>
      </c>
      <c r="E200" s="132" t="s">
        <v>553</v>
      </c>
      <c r="F200" s="133" t="s">
        <v>554</v>
      </c>
      <c r="G200" s="134" t="s">
        <v>276</v>
      </c>
      <c r="H200" s="135">
        <v>2</v>
      </c>
      <c r="I200" s="136"/>
      <c r="J200" s="137">
        <f>ROUND(I200*H200,2)</f>
        <v>0</v>
      </c>
      <c r="K200" s="133" t="s">
        <v>183</v>
      </c>
      <c r="L200" s="30"/>
      <c r="M200" s="138" t="s">
        <v>1</v>
      </c>
      <c r="N200" s="139" t="s">
        <v>40</v>
      </c>
      <c r="P200" s="140">
        <f>O200*H200</f>
        <v>0</v>
      </c>
      <c r="Q200" s="140">
        <v>1.8E-3</v>
      </c>
      <c r="R200" s="140">
        <f>Q200*H200</f>
        <v>3.5999999999999999E-3</v>
      </c>
      <c r="S200" s="140">
        <v>0</v>
      </c>
      <c r="T200" s="141">
        <f>S200*H200</f>
        <v>0</v>
      </c>
      <c r="AR200" s="142" t="s">
        <v>139</v>
      </c>
      <c r="AT200" s="142" t="s">
        <v>134</v>
      </c>
      <c r="AU200" s="142" t="s">
        <v>85</v>
      </c>
      <c r="AY200" s="15" t="s">
        <v>132</v>
      </c>
      <c r="BE200" s="143">
        <f>IF(N200="základní",J200,0)</f>
        <v>0</v>
      </c>
      <c r="BF200" s="143">
        <f>IF(N200="snížená",J200,0)</f>
        <v>0</v>
      </c>
      <c r="BG200" s="143">
        <f>IF(N200="zákl. přenesená",J200,0)</f>
        <v>0</v>
      </c>
      <c r="BH200" s="143">
        <f>IF(N200="sníž. přenesená",J200,0)</f>
        <v>0</v>
      </c>
      <c r="BI200" s="143">
        <f>IF(N200="nulová",J200,0)</f>
        <v>0</v>
      </c>
      <c r="BJ200" s="15" t="s">
        <v>83</v>
      </c>
      <c r="BK200" s="143">
        <f>ROUND(I200*H200,2)</f>
        <v>0</v>
      </c>
      <c r="BL200" s="15" t="s">
        <v>139</v>
      </c>
      <c r="BM200" s="142" t="s">
        <v>555</v>
      </c>
    </row>
    <row r="201" spans="2:65" s="1" customFormat="1" ht="67.2">
      <c r="B201" s="30"/>
      <c r="D201" s="145" t="s">
        <v>221</v>
      </c>
      <c r="F201" s="162" t="s">
        <v>543</v>
      </c>
      <c r="I201" s="163"/>
      <c r="L201" s="30"/>
      <c r="M201" s="164"/>
      <c r="T201" s="54"/>
      <c r="AT201" s="15" t="s">
        <v>221</v>
      </c>
      <c r="AU201" s="15" t="s">
        <v>85</v>
      </c>
    </row>
    <row r="202" spans="2:65" s="1" customFormat="1" ht="16.5" customHeight="1">
      <c r="B202" s="130"/>
      <c r="C202" s="131" t="s">
        <v>282</v>
      </c>
      <c r="D202" s="131" t="s">
        <v>134</v>
      </c>
      <c r="E202" s="132" t="s">
        <v>556</v>
      </c>
      <c r="F202" s="133" t="s">
        <v>557</v>
      </c>
      <c r="G202" s="134" t="s">
        <v>276</v>
      </c>
      <c r="H202" s="135">
        <v>1</v>
      </c>
      <c r="I202" s="136"/>
      <c r="J202" s="137">
        <f>ROUND(I202*H202,2)</f>
        <v>0</v>
      </c>
      <c r="K202" s="133" t="s">
        <v>183</v>
      </c>
      <c r="L202" s="30"/>
      <c r="M202" s="138" t="s">
        <v>1</v>
      </c>
      <c r="N202" s="139" t="s">
        <v>40</v>
      </c>
      <c r="P202" s="140">
        <f>O202*H202</f>
        <v>0</v>
      </c>
      <c r="Q202" s="140">
        <v>1.8E-3</v>
      </c>
      <c r="R202" s="140">
        <f>Q202*H202</f>
        <v>1.8E-3</v>
      </c>
      <c r="S202" s="140">
        <v>0</v>
      </c>
      <c r="T202" s="141">
        <f>S202*H202</f>
        <v>0</v>
      </c>
      <c r="AR202" s="142" t="s">
        <v>139</v>
      </c>
      <c r="AT202" s="142" t="s">
        <v>134</v>
      </c>
      <c r="AU202" s="142" t="s">
        <v>85</v>
      </c>
      <c r="AY202" s="15" t="s">
        <v>132</v>
      </c>
      <c r="BE202" s="143">
        <f>IF(N202="základní",J202,0)</f>
        <v>0</v>
      </c>
      <c r="BF202" s="143">
        <f>IF(N202="snížená",J202,0)</f>
        <v>0</v>
      </c>
      <c r="BG202" s="143">
        <f>IF(N202="zákl. přenesená",J202,0)</f>
        <v>0</v>
      </c>
      <c r="BH202" s="143">
        <f>IF(N202="sníž. přenesená",J202,0)</f>
        <v>0</v>
      </c>
      <c r="BI202" s="143">
        <f>IF(N202="nulová",J202,0)</f>
        <v>0</v>
      </c>
      <c r="BJ202" s="15" t="s">
        <v>83</v>
      </c>
      <c r="BK202" s="143">
        <f>ROUND(I202*H202,2)</f>
        <v>0</v>
      </c>
      <c r="BL202" s="15" t="s">
        <v>139</v>
      </c>
      <c r="BM202" s="142" t="s">
        <v>558</v>
      </c>
    </row>
    <row r="203" spans="2:65" s="1" customFormat="1" ht="67.2">
      <c r="B203" s="30"/>
      <c r="D203" s="145" t="s">
        <v>221</v>
      </c>
      <c r="F203" s="162" t="s">
        <v>543</v>
      </c>
      <c r="I203" s="163"/>
      <c r="L203" s="30"/>
      <c r="M203" s="164"/>
      <c r="T203" s="54"/>
      <c r="AT203" s="15" t="s">
        <v>221</v>
      </c>
      <c r="AU203" s="15" t="s">
        <v>85</v>
      </c>
    </row>
    <row r="204" spans="2:65" s="1" customFormat="1" ht="16.5" customHeight="1">
      <c r="B204" s="130"/>
      <c r="C204" s="131" t="s">
        <v>286</v>
      </c>
      <c r="D204" s="131" t="s">
        <v>134</v>
      </c>
      <c r="E204" s="132" t="s">
        <v>559</v>
      </c>
      <c r="F204" s="133" t="s">
        <v>560</v>
      </c>
      <c r="G204" s="134" t="s">
        <v>276</v>
      </c>
      <c r="H204" s="135">
        <v>1</v>
      </c>
      <c r="I204" s="136"/>
      <c r="J204" s="137">
        <f>ROUND(I204*H204,2)</f>
        <v>0</v>
      </c>
      <c r="K204" s="133" t="s">
        <v>183</v>
      </c>
      <c r="L204" s="30"/>
      <c r="M204" s="138" t="s">
        <v>1</v>
      </c>
      <c r="N204" s="139" t="s">
        <v>40</v>
      </c>
      <c r="P204" s="140">
        <f>O204*H204</f>
        <v>0</v>
      </c>
      <c r="Q204" s="140">
        <v>1.8E-3</v>
      </c>
      <c r="R204" s="140">
        <f>Q204*H204</f>
        <v>1.8E-3</v>
      </c>
      <c r="S204" s="140">
        <v>0</v>
      </c>
      <c r="T204" s="141">
        <f>S204*H204</f>
        <v>0</v>
      </c>
      <c r="AR204" s="142" t="s">
        <v>139</v>
      </c>
      <c r="AT204" s="142" t="s">
        <v>134</v>
      </c>
      <c r="AU204" s="142" t="s">
        <v>85</v>
      </c>
      <c r="AY204" s="15" t="s">
        <v>132</v>
      </c>
      <c r="BE204" s="143">
        <f>IF(N204="základní",J204,0)</f>
        <v>0</v>
      </c>
      <c r="BF204" s="143">
        <f>IF(N204="snížená",J204,0)</f>
        <v>0</v>
      </c>
      <c r="BG204" s="143">
        <f>IF(N204="zákl. přenesená",J204,0)</f>
        <v>0</v>
      </c>
      <c r="BH204" s="143">
        <f>IF(N204="sníž. přenesená",J204,0)</f>
        <v>0</v>
      </c>
      <c r="BI204" s="143">
        <f>IF(N204="nulová",J204,0)</f>
        <v>0</v>
      </c>
      <c r="BJ204" s="15" t="s">
        <v>83</v>
      </c>
      <c r="BK204" s="143">
        <f>ROUND(I204*H204,2)</f>
        <v>0</v>
      </c>
      <c r="BL204" s="15" t="s">
        <v>139</v>
      </c>
      <c r="BM204" s="142" t="s">
        <v>561</v>
      </c>
    </row>
    <row r="205" spans="2:65" s="1" customFormat="1" ht="67.2">
      <c r="B205" s="30"/>
      <c r="D205" s="145" t="s">
        <v>221</v>
      </c>
      <c r="F205" s="162" t="s">
        <v>543</v>
      </c>
      <c r="I205" s="163"/>
      <c r="L205" s="30"/>
      <c r="M205" s="164"/>
      <c r="T205" s="54"/>
      <c r="AT205" s="15" t="s">
        <v>221</v>
      </c>
      <c r="AU205" s="15" t="s">
        <v>85</v>
      </c>
    </row>
    <row r="206" spans="2:65" s="1" customFormat="1" ht="16.5" customHeight="1">
      <c r="B206" s="130"/>
      <c r="C206" s="131" t="s">
        <v>290</v>
      </c>
      <c r="D206" s="131" t="s">
        <v>134</v>
      </c>
      <c r="E206" s="132" t="s">
        <v>562</v>
      </c>
      <c r="F206" s="133" t="s">
        <v>563</v>
      </c>
      <c r="G206" s="134" t="s">
        <v>276</v>
      </c>
      <c r="H206" s="135">
        <v>5</v>
      </c>
      <c r="I206" s="136"/>
      <c r="J206" s="137">
        <f>ROUND(I206*H206,2)</f>
        <v>0</v>
      </c>
      <c r="K206" s="133" t="s">
        <v>183</v>
      </c>
      <c r="L206" s="30"/>
      <c r="M206" s="138" t="s">
        <v>1</v>
      </c>
      <c r="N206" s="139" t="s">
        <v>40</v>
      </c>
      <c r="P206" s="140">
        <f>O206*H206</f>
        <v>0</v>
      </c>
      <c r="Q206" s="140">
        <v>1.8E-3</v>
      </c>
      <c r="R206" s="140">
        <f>Q206*H206</f>
        <v>8.9999999999999993E-3</v>
      </c>
      <c r="S206" s="140">
        <v>0</v>
      </c>
      <c r="T206" s="141">
        <f>S206*H206</f>
        <v>0</v>
      </c>
      <c r="AR206" s="142" t="s">
        <v>139</v>
      </c>
      <c r="AT206" s="142" t="s">
        <v>134</v>
      </c>
      <c r="AU206" s="142" t="s">
        <v>85</v>
      </c>
      <c r="AY206" s="15" t="s">
        <v>132</v>
      </c>
      <c r="BE206" s="143">
        <f>IF(N206="základní",J206,0)</f>
        <v>0</v>
      </c>
      <c r="BF206" s="143">
        <f>IF(N206="snížená",J206,0)</f>
        <v>0</v>
      </c>
      <c r="BG206" s="143">
        <f>IF(N206="zákl. přenesená",J206,0)</f>
        <v>0</v>
      </c>
      <c r="BH206" s="143">
        <f>IF(N206="sníž. přenesená",J206,0)</f>
        <v>0</v>
      </c>
      <c r="BI206" s="143">
        <f>IF(N206="nulová",J206,0)</f>
        <v>0</v>
      </c>
      <c r="BJ206" s="15" t="s">
        <v>83</v>
      </c>
      <c r="BK206" s="143">
        <f>ROUND(I206*H206,2)</f>
        <v>0</v>
      </c>
      <c r="BL206" s="15" t="s">
        <v>139</v>
      </c>
      <c r="BM206" s="142" t="s">
        <v>564</v>
      </c>
    </row>
    <row r="207" spans="2:65" s="1" customFormat="1" ht="67.2">
      <c r="B207" s="30"/>
      <c r="D207" s="145" t="s">
        <v>221</v>
      </c>
      <c r="F207" s="162" t="s">
        <v>543</v>
      </c>
      <c r="I207" s="163"/>
      <c r="L207" s="30"/>
      <c r="M207" s="164"/>
      <c r="T207" s="54"/>
      <c r="AT207" s="15" t="s">
        <v>221</v>
      </c>
      <c r="AU207" s="15" t="s">
        <v>85</v>
      </c>
    </row>
    <row r="208" spans="2:65" s="1" customFormat="1" ht="16.5" customHeight="1">
      <c r="B208" s="130"/>
      <c r="C208" s="131" t="s">
        <v>295</v>
      </c>
      <c r="D208" s="131" t="s">
        <v>134</v>
      </c>
      <c r="E208" s="132" t="s">
        <v>565</v>
      </c>
      <c r="F208" s="133" t="s">
        <v>566</v>
      </c>
      <c r="G208" s="134" t="s">
        <v>276</v>
      </c>
      <c r="H208" s="135">
        <v>2</v>
      </c>
      <c r="I208" s="136"/>
      <c r="J208" s="137">
        <f>ROUND(I208*H208,2)</f>
        <v>0</v>
      </c>
      <c r="K208" s="133" t="s">
        <v>183</v>
      </c>
      <c r="L208" s="30"/>
      <c r="M208" s="138" t="s">
        <v>1</v>
      </c>
      <c r="N208" s="139" t="s">
        <v>40</v>
      </c>
      <c r="P208" s="140">
        <f>O208*H208</f>
        <v>0</v>
      </c>
      <c r="Q208" s="140">
        <v>1.8E-3</v>
      </c>
      <c r="R208" s="140">
        <f>Q208*H208</f>
        <v>3.5999999999999999E-3</v>
      </c>
      <c r="S208" s="140">
        <v>0</v>
      </c>
      <c r="T208" s="141">
        <f>S208*H208</f>
        <v>0</v>
      </c>
      <c r="AR208" s="142" t="s">
        <v>139</v>
      </c>
      <c r="AT208" s="142" t="s">
        <v>134</v>
      </c>
      <c r="AU208" s="142" t="s">
        <v>85</v>
      </c>
      <c r="AY208" s="15" t="s">
        <v>132</v>
      </c>
      <c r="BE208" s="143">
        <f>IF(N208="základní",J208,0)</f>
        <v>0</v>
      </c>
      <c r="BF208" s="143">
        <f>IF(N208="snížená",J208,0)</f>
        <v>0</v>
      </c>
      <c r="BG208" s="143">
        <f>IF(N208="zákl. přenesená",J208,0)</f>
        <v>0</v>
      </c>
      <c r="BH208" s="143">
        <f>IF(N208="sníž. přenesená",J208,0)</f>
        <v>0</v>
      </c>
      <c r="BI208" s="143">
        <f>IF(N208="nulová",J208,0)</f>
        <v>0</v>
      </c>
      <c r="BJ208" s="15" t="s">
        <v>83</v>
      </c>
      <c r="BK208" s="143">
        <f>ROUND(I208*H208,2)</f>
        <v>0</v>
      </c>
      <c r="BL208" s="15" t="s">
        <v>139</v>
      </c>
      <c r="BM208" s="142" t="s">
        <v>567</v>
      </c>
    </row>
    <row r="209" spans="2:65" s="1" customFormat="1" ht="67.2">
      <c r="B209" s="30"/>
      <c r="D209" s="145" t="s">
        <v>221</v>
      </c>
      <c r="F209" s="162" t="s">
        <v>543</v>
      </c>
      <c r="I209" s="163"/>
      <c r="L209" s="30"/>
      <c r="M209" s="164"/>
      <c r="T209" s="54"/>
      <c r="AT209" s="15" t="s">
        <v>221</v>
      </c>
      <c r="AU209" s="15" t="s">
        <v>85</v>
      </c>
    </row>
    <row r="210" spans="2:65" s="1" customFormat="1" ht="16.5" customHeight="1">
      <c r="B210" s="130"/>
      <c r="C210" s="131" t="s">
        <v>302</v>
      </c>
      <c r="D210" s="131" t="s">
        <v>134</v>
      </c>
      <c r="E210" s="132" t="s">
        <v>568</v>
      </c>
      <c r="F210" s="133" t="s">
        <v>569</v>
      </c>
      <c r="G210" s="134" t="s">
        <v>276</v>
      </c>
      <c r="H210" s="135">
        <v>1</v>
      </c>
      <c r="I210" s="136"/>
      <c r="J210" s="137">
        <f>ROUND(I210*H210,2)</f>
        <v>0</v>
      </c>
      <c r="K210" s="133" t="s">
        <v>183</v>
      </c>
      <c r="L210" s="30"/>
      <c r="M210" s="138" t="s">
        <v>1</v>
      </c>
      <c r="N210" s="139" t="s">
        <v>40</v>
      </c>
      <c r="P210" s="140">
        <f>O210*H210</f>
        <v>0</v>
      </c>
      <c r="Q210" s="140">
        <v>1.8E-3</v>
      </c>
      <c r="R210" s="140">
        <f>Q210*H210</f>
        <v>1.8E-3</v>
      </c>
      <c r="S210" s="140">
        <v>0</v>
      </c>
      <c r="T210" s="141">
        <f>S210*H210</f>
        <v>0</v>
      </c>
      <c r="AR210" s="142" t="s">
        <v>139</v>
      </c>
      <c r="AT210" s="142" t="s">
        <v>134</v>
      </c>
      <c r="AU210" s="142" t="s">
        <v>85</v>
      </c>
      <c r="AY210" s="15" t="s">
        <v>132</v>
      </c>
      <c r="BE210" s="143">
        <f>IF(N210="základní",J210,0)</f>
        <v>0</v>
      </c>
      <c r="BF210" s="143">
        <f>IF(N210="snížená",J210,0)</f>
        <v>0</v>
      </c>
      <c r="BG210" s="143">
        <f>IF(N210="zákl. přenesená",J210,0)</f>
        <v>0</v>
      </c>
      <c r="BH210" s="143">
        <f>IF(N210="sníž. přenesená",J210,0)</f>
        <v>0</v>
      </c>
      <c r="BI210" s="143">
        <f>IF(N210="nulová",J210,0)</f>
        <v>0</v>
      </c>
      <c r="BJ210" s="15" t="s">
        <v>83</v>
      </c>
      <c r="BK210" s="143">
        <f>ROUND(I210*H210,2)</f>
        <v>0</v>
      </c>
      <c r="BL210" s="15" t="s">
        <v>139</v>
      </c>
      <c r="BM210" s="142" t="s">
        <v>570</v>
      </c>
    </row>
    <row r="211" spans="2:65" s="1" customFormat="1" ht="67.2">
      <c r="B211" s="30"/>
      <c r="D211" s="145" t="s">
        <v>221</v>
      </c>
      <c r="F211" s="162" t="s">
        <v>543</v>
      </c>
      <c r="I211" s="163"/>
      <c r="L211" s="30"/>
      <c r="M211" s="164"/>
      <c r="T211" s="54"/>
      <c r="AT211" s="15" t="s">
        <v>221</v>
      </c>
      <c r="AU211" s="15" t="s">
        <v>85</v>
      </c>
    </row>
    <row r="212" spans="2:65" s="1" customFormat="1" ht="16.5" customHeight="1">
      <c r="B212" s="130"/>
      <c r="C212" s="131" t="s">
        <v>309</v>
      </c>
      <c r="D212" s="131" t="s">
        <v>134</v>
      </c>
      <c r="E212" s="132" t="s">
        <v>571</v>
      </c>
      <c r="F212" s="133" t="s">
        <v>572</v>
      </c>
      <c r="G212" s="134" t="s">
        <v>276</v>
      </c>
      <c r="H212" s="135">
        <v>1</v>
      </c>
      <c r="I212" s="136"/>
      <c r="J212" s="137">
        <f>ROUND(I212*H212,2)</f>
        <v>0</v>
      </c>
      <c r="K212" s="133" t="s">
        <v>183</v>
      </c>
      <c r="L212" s="30"/>
      <c r="M212" s="138" t="s">
        <v>1</v>
      </c>
      <c r="N212" s="139" t="s">
        <v>40</v>
      </c>
      <c r="P212" s="140">
        <f>O212*H212</f>
        <v>0</v>
      </c>
      <c r="Q212" s="140">
        <v>1.8E-3</v>
      </c>
      <c r="R212" s="140">
        <f>Q212*H212</f>
        <v>1.8E-3</v>
      </c>
      <c r="S212" s="140">
        <v>0</v>
      </c>
      <c r="T212" s="141">
        <f>S212*H212</f>
        <v>0</v>
      </c>
      <c r="AR212" s="142" t="s">
        <v>139</v>
      </c>
      <c r="AT212" s="142" t="s">
        <v>134</v>
      </c>
      <c r="AU212" s="142" t="s">
        <v>85</v>
      </c>
      <c r="AY212" s="15" t="s">
        <v>132</v>
      </c>
      <c r="BE212" s="143">
        <f>IF(N212="základní",J212,0)</f>
        <v>0</v>
      </c>
      <c r="BF212" s="143">
        <f>IF(N212="snížená",J212,0)</f>
        <v>0</v>
      </c>
      <c r="BG212" s="143">
        <f>IF(N212="zákl. přenesená",J212,0)</f>
        <v>0</v>
      </c>
      <c r="BH212" s="143">
        <f>IF(N212="sníž. přenesená",J212,0)</f>
        <v>0</v>
      </c>
      <c r="BI212" s="143">
        <f>IF(N212="nulová",J212,0)</f>
        <v>0</v>
      </c>
      <c r="BJ212" s="15" t="s">
        <v>83</v>
      </c>
      <c r="BK212" s="143">
        <f>ROUND(I212*H212,2)</f>
        <v>0</v>
      </c>
      <c r="BL212" s="15" t="s">
        <v>139</v>
      </c>
      <c r="BM212" s="142" t="s">
        <v>573</v>
      </c>
    </row>
    <row r="213" spans="2:65" s="1" customFormat="1" ht="67.2">
      <c r="B213" s="30"/>
      <c r="D213" s="145" t="s">
        <v>221</v>
      </c>
      <c r="F213" s="162" t="s">
        <v>543</v>
      </c>
      <c r="I213" s="163"/>
      <c r="L213" s="30"/>
      <c r="M213" s="164"/>
      <c r="T213" s="54"/>
      <c r="AT213" s="15" t="s">
        <v>221</v>
      </c>
      <c r="AU213" s="15" t="s">
        <v>85</v>
      </c>
    </row>
    <row r="214" spans="2:65" s="1" customFormat="1" ht="16.5" customHeight="1">
      <c r="B214" s="130"/>
      <c r="C214" s="131" t="s">
        <v>313</v>
      </c>
      <c r="D214" s="131" t="s">
        <v>134</v>
      </c>
      <c r="E214" s="132" t="s">
        <v>574</v>
      </c>
      <c r="F214" s="133" t="s">
        <v>575</v>
      </c>
      <c r="G214" s="134" t="s">
        <v>276</v>
      </c>
      <c r="H214" s="135">
        <v>2</v>
      </c>
      <c r="I214" s="136"/>
      <c r="J214" s="137">
        <f>ROUND(I214*H214,2)</f>
        <v>0</v>
      </c>
      <c r="K214" s="133" t="s">
        <v>183</v>
      </c>
      <c r="L214" s="30"/>
      <c r="M214" s="138" t="s">
        <v>1</v>
      </c>
      <c r="N214" s="139" t="s">
        <v>40</v>
      </c>
      <c r="P214" s="140">
        <f>O214*H214</f>
        <v>0</v>
      </c>
      <c r="Q214" s="140">
        <v>1.8E-3</v>
      </c>
      <c r="R214" s="140">
        <f>Q214*H214</f>
        <v>3.5999999999999999E-3</v>
      </c>
      <c r="S214" s="140">
        <v>0</v>
      </c>
      <c r="T214" s="141">
        <f>S214*H214</f>
        <v>0</v>
      </c>
      <c r="AR214" s="142" t="s">
        <v>139</v>
      </c>
      <c r="AT214" s="142" t="s">
        <v>134</v>
      </c>
      <c r="AU214" s="142" t="s">
        <v>85</v>
      </c>
      <c r="AY214" s="15" t="s">
        <v>132</v>
      </c>
      <c r="BE214" s="143">
        <f>IF(N214="základní",J214,0)</f>
        <v>0</v>
      </c>
      <c r="BF214" s="143">
        <f>IF(N214="snížená",J214,0)</f>
        <v>0</v>
      </c>
      <c r="BG214" s="143">
        <f>IF(N214="zákl. přenesená",J214,0)</f>
        <v>0</v>
      </c>
      <c r="BH214" s="143">
        <f>IF(N214="sníž. přenesená",J214,0)</f>
        <v>0</v>
      </c>
      <c r="BI214" s="143">
        <f>IF(N214="nulová",J214,0)</f>
        <v>0</v>
      </c>
      <c r="BJ214" s="15" t="s">
        <v>83</v>
      </c>
      <c r="BK214" s="143">
        <f>ROUND(I214*H214,2)</f>
        <v>0</v>
      </c>
      <c r="BL214" s="15" t="s">
        <v>139</v>
      </c>
      <c r="BM214" s="142" t="s">
        <v>576</v>
      </c>
    </row>
    <row r="215" spans="2:65" s="1" customFormat="1" ht="67.2">
      <c r="B215" s="30"/>
      <c r="D215" s="145" t="s">
        <v>221</v>
      </c>
      <c r="F215" s="162" t="s">
        <v>543</v>
      </c>
      <c r="I215" s="163"/>
      <c r="L215" s="30"/>
      <c r="M215" s="164"/>
      <c r="T215" s="54"/>
      <c r="AT215" s="15" t="s">
        <v>221</v>
      </c>
      <c r="AU215" s="15" t="s">
        <v>85</v>
      </c>
    </row>
    <row r="216" spans="2:65" s="1" customFormat="1" ht="16.5" customHeight="1">
      <c r="B216" s="130"/>
      <c r="C216" s="131" t="s">
        <v>317</v>
      </c>
      <c r="D216" s="131" t="s">
        <v>134</v>
      </c>
      <c r="E216" s="132" t="s">
        <v>577</v>
      </c>
      <c r="F216" s="133" t="s">
        <v>578</v>
      </c>
      <c r="G216" s="134" t="s">
        <v>158</v>
      </c>
      <c r="H216" s="135">
        <v>15</v>
      </c>
      <c r="I216" s="136"/>
      <c r="J216" s="137">
        <f>ROUND(I216*H216,2)</f>
        <v>0</v>
      </c>
      <c r="K216" s="133" t="s">
        <v>138</v>
      </c>
      <c r="L216" s="30"/>
      <c r="M216" s="138" t="s">
        <v>1</v>
      </c>
      <c r="N216" s="139" t="s">
        <v>40</v>
      </c>
      <c r="P216" s="140">
        <f>O216*H216</f>
        <v>0</v>
      </c>
      <c r="Q216" s="140">
        <v>0</v>
      </c>
      <c r="R216" s="140">
        <f>Q216*H216</f>
        <v>0</v>
      </c>
      <c r="S216" s="140">
        <v>0</v>
      </c>
      <c r="T216" s="141">
        <f>S216*H216</f>
        <v>0</v>
      </c>
      <c r="AR216" s="142" t="s">
        <v>139</v>
      </c>
      <c r="AT216" s="142" t="s">
        <v>134</v>
      </c>
      <c r="AU216" s="142" t="s">
        <v>85</v>
      </c>
      <c r="AY216" s="15" t="s">
        <v>132</v>
      </c>
      <c r="BE216" s="143">
        <f>IF(N216="základní",J216,0)</f>
        <v>0</v>
      </c>
      <c r="BF216" s="143">
        <f>IF(N216="snížená",J216,0)</f>
        <v>0</v>
      </c>
      <c r="BG216" s="143">
        <f>IF(N216="zákl. přenesená",J216,0)</f>
        <v>0</v>
      </c>
      <c r="BH216" s="143">
        <f>IF(N216="sníž. přenesená",J216,0)</f>
        <v>0</v>
      </c>
      <c r="BI216" s="143">
        <f>IF(N216="nulová",J216,0)</f>
        <v>0</v>
      </c>
      <c r="BJ216" s="15" t="s">
        <v>83</v>
      </c>
      <c r="BK216" s="143">
        <f>ROUND(I216*H216,2)</f>
        <v>0</v>
      </c>
      <c r="BL216" s="15" t="s">
        <v>139</v>
      </c>
      <c r="BM216" s="142" t="s">
        <v>579</v>
      </c>
    </row>
    <row r="217" spans="2:65" s="1" customFormat="1" ht="16.5" customHeight="1">
      <c r="B217" s="130"/>
      <c r="C217" s="131" t="s">
        <v>321</v>
      </c>
      <c r="D217" s="131" t="s">
        <v>134</v>
      </c>
      <c r="E217" s="132" t="s">
        <v>580</v>
      </c>
      <c r="F217" s="133" t="s">
        <v>581</v>
      </c>
      <c r="G217" s="134" t="s">
        <v>158</v>
      </c>
      <c r="H217" s="135">
        <v>36</v>
      </c>
      <c r="I217" s="136"/>
      <c r="J217" s="137">
        <f>ROUND(I217*H217,2)</f>
        <v>0</v>
      </c>
      <c r="K217" s="133" t="s">
        <v>138</v>
      </c>
      <c r="L217" s="30"/>
      <c r="M217" s="138" t="s">
        <v>1</v>
      </c>
      <c r="N217" s="139" t="s">
        <v>40</v>
      </c>
      <c r="P217" s="140">
        <f>O217*H217</f>
        <v>0</v>
      </c>
      <c r="Q217" s="140">
        <v>1.9000000000000001E-4</v>
      </c>
      <c r="R217" s="140">
        <f>Q217*H217</f>
        <v>6.8400000000000006E-3</v>
      </c>
      <c r="S217" s="140">
        <v>0</v>
      </c>
      <c r="T217" s="141">
        <f>S217*H217</f>
        <v>0</v>
      </c>
      <c r="AR217" s="142" t="s">
        <v>139</v>
      </c>
      <c r="AT217" s="142" t="s">
        <v>134</v>
      </c>
      <c r="AU217" s="142" t="s">
        <v>85</v>
      </c>
      <c r="AY217" s="15" t="s">
        <v>132</v>
      </c>
      <c r="BE217" s="143">
        <f>IF(N217="základní",J217,0)</f>
        <v>0</v>
      </c>
      <c r="BF217" s="143">
        <f>IF(N217="snížená",J217,0)</f>
        <v>0</v>
      </c>
      <c r="BG217" s="143">
        <f>IF(N217="zákl. přenesená",J217,0)</f>
        <v>0</v>
      </c>
      <c r="BH217" s="143">
        <f>IF(N217="sníž. přenesená",J217,0)</f>
        <v>0</v>
      </c>
      <c r="BI217" s="143">
        <f>IF(N217="nulová",J217,0)</f>
        <v>0</v>
      </c>
      <c r="BJ217" s="15" t="s">
        <v>83</v>
      </c>
      <c r="BK217" s="143">
        <f>ROUND(I217*H217,2)</f>
        <v>0</v>
      </c>
      <c r="BL217" s="15" t="s">
        <v>139</v>
      </c>
      <c r="BM217" s="142" t="s">
        <v>582</v>
      </c>
    </row>
    <row r="218" spans="2:65" s="1" customFormat="1" ht="16.5" customHeight="1">
      <c r="B218" s="130"/>
      <c r="C218" s="131" t="s">
        <v>325</v>
      </c>
      <c r="D218" s="131" t="s">
        <v>134</v>
      </c>
      <c r="E218" s="132" t="s">
        <v>583</v>
      </c>
      <c r="F218" s="133" t="s">
        <v>584</v>
      </c>
      <c r="G218" s="134" t="s">
        <v>158</v>
      </c>
      <c r="H218" s="135">
        <v>15</v>
      </c>
      <c r="I218" s="136"/>
      <c r="J218" s="137">
        <f>ROUND(I218*H218,2)</f>
        <v>0</v>
      </c>
      <c r="K218" s="133" t="s">
        <v>138</v>
      </c>
      <c r="L218" s="30"/>
      <c r="M218" s="138" t="s">
        <v>1</v>
      </c>
      <c r="N218" s="139" t="s">
        <v>40</v>
      </c>
      <c r="P218" s="140">
        <f>O218*H218</f>
        <v>0</v>
      </c>
      <c r="Q218" s="140">
        <v>9.0000000000000006E-5</v>
      </c>
      <c r="R218" s="140">
        <f>Q218*H218</f>
        <v>1.3500000000000001E-3</v>
      </c>
      <c r="S218" s="140">
        <v>0</v>
      </c>
      <c r="T218" s="141">
        <f>S218*H218</f>
        <v>0</v>
      </c>
      <c r="AR218" s="142" t="s">
        <v>83</v>
      </c>
      <c r="AT218" s="142" t="s">
        <v>134</v>
      </c>
      <c r="AU218" s="142" t="s">
        <v>85</v>
      </c>
      <c r="AY218" s="15" t="s">
        <v>132</v>
      </c>
      <c r="BE218" s="143">
        <f>IF(N218="základní",J218,0)</f>
        <v>0</v>
      </c>
      <c r="BF218" s="143">
        <f>IF(N218="snížená",J218,0)</f>
        <v>0</v>
      </c>
      <c r="BG218" s="143">
        <f>IF(N218="zákl. přenesená",J218,0)</f>
        <v>0</v>
      </c>
      <c r="BH218" s="143">
        <f>IF(N218="sníž. přenesená",J218,0)</f>
        <v>0</v>
      </c>
      <c r="BI218" s="143">
        <f>IF(N218="nulová",J218,0)</f>
        <v>0</v>
      </c>
      <c r="BJ218" s="15" t="s">
        <v>83</v>
      </c>
      <c r="BK218" s="143">
        <f>ROUND(I218*H218,2)</f>
        <v>0</v>
      </c>
      <c r="BL218" s="15" t="s">
        <v>83</v>
      </c>
      <c r="BM218" s="142" t="s">
        <v>585</v>
      </c>
    </row>
    <row r="219" spans="2:65" s="11" customFormat="1" ht="22.8" customHeight="1">
      <c r="B219" s="118"/>
      <c r="D219" s="119" t="s">
        <v>74</v>
      </c>
      <c r="E219" s="128" t="s">
        <v>169</v>
      </c>
      <c r="F219" s="128" t="s">
        <v>333</v>
      </c>
      <c r="I219" s="121"/>
      <c r="J219" s="129">
        <f>BK219</f>
        <v>0</v>
      </c>
      <c r="L219" s="118"/>
      <c r="M219" s="123"/>
      <c r="P219" s="124">
        <f>P220</f>
        <v>0</v>
      </c>
      <c r="R219" s="124">
        <f>R220</f>
        <v>4.7000000000000002E-3</v>
      </c>
      <c r="T219" s="125">
        <f>T220</f>
        <v>0</v>
      </c>
      <c r="AR219" s="119" t="s">
        <v>83</v>
      </c>
      <c r="AT219" s="126" t="s">
        <v>74</v>
      </c>
      <c r="AU219" s="126" t="s">
        <v>83</v>
      </c>
      <c r="AY219" s="119" t="s">
        <v>132</v>
      </c>
      <c r="BK219" s="127">
        <f>BK220</f>
        <v>0</v>
      </c>
    </row>
    <row r="220" spans="2:65" s="1" customFormat="1" ht="16.5" customHeight="1">
      <c r="B220" s="130"/>
      <c r="C220" s="131" t="s">
        <v>329</v>
      </c>
      <c r="D220" s="131" t="s">
        <v>134</v>
      </c>
      <c r="E220" s="132" t="s">
        <v>381</v>
      </c>
      <c r="F220" s="133" t="s">
        <v>382</v>
      </c>
      <c r="G220" s="134" t="s">
        <v>137</v>
      </c>
      <c r="H220" s="135">
        <v>10</v>
      </c>
      <c r="I220" s="136"/>
      <c r="J220" s="137">
        <f>ROUND(I220*H220,2)</f>
        <v>0</v>
      </c>
      <c r="K220" s="133" t="s">
        <v>138</v>
      </c>
      <c r="L220" s="30"/>
      <c r="M220" s="138" t="s">
        <v>1</v>
      </c>
      <c r="N220" s="139" t="s">
        <v>40</v>
      </c>
      <c r="P220" s="140">
        <f>O220*H220</f>
        <v>0</v>
      </c>
      <c r="Q220" s="140">
        <v>4.6999999999999999E-4</v>
      </c>
      <c r="R220" s="140">
        <f>Q220*H220</f>
        <v>4.7000000000000002E-3</v>
      </c>
      <c r="S220" s="140">
        <v>0</v>
      </c>
      <c r="T220" s="141">
        <f>S220*H220</f>
        <v>0</v>
      </c>
      <c r="AR220" s="142" t="s">
        <v>139</v>
      </c>
      <c r="AT220" s="142" t="s">
        <v>134</v>
      </c>
      <c r="AU220" s="142" t="s">
        <v>85</v>
      </c>
      <c r="AY220" s="15" t="s">
        <v>132</v>
      </c>
      <c r="BE220" s="143">
        <f>IF(N220="základní",J220,0)</f>
        <v>0</v>
      </c>
      <c r="BF220" s="143">
        <f>IF(N220="snížená",J220,0)</f>
        <v>0</v>
      </c>
      <c r="BG220" s="143">
        <f>IF(N220="zákl. přenesená",J220,0)</f>
        <v>0</v>
      </c>
      <c r="BH220" s="143">
        <f>IF(N220="sníž. přenesená",J220,0)</f>
        <v>0</v>
      </c>
      <c r="BI220" s="143">
        <f>IF(N220="nulová",J220,0)</f>
        <v>0</v>
      </c>
      <c r="BJ220" s="15" t="s">
        <v>83</v>
      </c>
      <c r="BK220" s="143">
        <f>ROUND(I220*H220,2)</f>
        <v>0</v>
      </c>
      <c r="BL220" s="15" t="s">
        <v>139</v>
      </c>
      <c r="BM220" s="142" t="s">
        <v>586</v>
      </c>
    </row>
    <row r="221" spans="2:65" s="11" customFormat="1" ht="22.8" customHeight="1">
      <c r="B221" s="118"/>
      <c r="D221" s="119" t="s">
        <v>74</v>
      </c>
      <c r="E221" s="128" t="s">
        <v>396</v>
      </c>
      <c r="F221" s="128" t="s">
        <v>397</v>
      </c>
      <c r="I221" s="121"/>
      <c r="J221" s="129">
        <f>BK221</f>
        <v>0</v>
      </c>
      <c r="L221" s="118"/>
      <c r="M221" s="123"/>
      <c r="P221" s="124">
        <f>SUM(P222:P227)</f>
        <v>0</v>
      </c>
      <c r="R221" s="124">
        <f>SUM(R222:R227)</f>
        <v>0</v>
      </c>
      <c r="T221" s="125">
        <f>SUM(T222:T227)</f>
        <v>0</v>
      </c>
      <c r="AR221" s="119" t="s">
        <v>83</v>
      </c>
      <c r="AT221" s="126" t="s">
        <v>74</v>
      </c>
      <c r="AU221" s="126" t="s">
        <v>83</v>
      </c>
      <c r="AY221" s="119" t="s">
        <v>132</v>
      </c>
      <c r="BK221" s="127">
        <f>SUM(BK222:BK227)</f>
        <v>0</v>
      </c>
    </row>
    <row r="222" spans="2:65" s="1" customFormat="1" ht="16.5" customHeight="1">
      <c r="B222" s="130"/>
      <c r="C222" s="131" t="s">
        <v>334</v>
      </c>
      <c r="D222" s="131" t="s">
        <v>134</v>
      </c>
      <c r="E222" s="132" t="s">
        <v>399</v>
      </c>
      <c r="F222" s="133" t="s">
        <v>400</v>
      </c>
      <c r="G222" s="134" t="s">
        <v>401</v>
      </c>
      <c r="H222" s="135">
        <v>0.03</v>
      </c>
      <c r="I222" s="136"/>
      <c r="J222" s="137">
        <f>ROUND(I222*H222,2)</f>
        <v>0</v>
      </c>
      <c r="K222" s="133" t="s">
        <v>183</v>
      </c>
      <c r="L222" s="30"/>
      <c r="M222" s="138" t="s">
        <v>1</v>
      </c>
      <c r="N222" s="139" t="s">
        <v>40</v>
      </c>
      <c r="P222" s="140">
        <f>O222*H222</f>
        <v>0</v>
      </c>
      <c r="Q222" s="140">
        <v>0</v>
      </c>
      <c r="R222" s="140">
        <f>Q222*H222</f>
        <v>0</v>
      </c>
      <c r="S222" s="140">
        <v>0</v>
      </c>
      <c r="T222" s="141">
        <f>S222*H222</f>
        <v>0</v>
      </c>
      <c r="AR222" s="142" t="s">
        <v>139</v>
      </c>
      <c r="AT222" s="142" t="s">
        <v>134</v>
      </c>
      <c r="AU222" s="142" t="s">
        <v>85</v>
      </c>
      <c r="AY222" s="15" t="s">
        <v>132</v>
      </c>
      <c r="BE222" s="143">
        <f>IF(N222="základní",J222,0)</f>
        <v>0</v>
      </c>
      <c r="BF222" s="143">
        <f>IF(N222="snížená",J222,0)</f>
        <v>0</v>
      </c>
      <c r="BG222" s="143">
        <f>IF(N222="zákl. přenesená",J222,0)</f>
        <v>0</v>
      </c>
      <c r="BH222" s="143">
        <f>IF(N222="sníž. přenesená",J222,0)</f>
        <v>0</v>
      </c>
      <c r="BI222" s="143">
        <f>IF(N222="nulová",J222,0)</f>
        <v>0</v>
      </c>
      <c r="BJ222" s="15" t="s">
        <v>83</v>
      </c>
      <c r="BK222" s="143">
        <f>ROUND(I222*H222,2)</f>
        <v>0</v>
      </c>
      <c r="BL222" s="15" t="s">
        <v>139</v>
      </c>
      <c r="BM222" s="142" t="s">
        <v>587</v>
      </c>
    </row>
    <row r="223" spans="2:65" s="1" customFormat="1" ht="28.8">
      <c r="B223" s="30"/>
      <c r="D223" s="145" t="s">
        <v>221</v>
      </c>
      <c r="F223" s="162" t="s">
        <v>403</v>
      </c>
      <c r="I223" s="163"/>
      <c r="L223" s="30"/>
      <c r="M223" s="164"/>
      <c r="T223" s="54"/>
      <c r="AT223" s="15" t="s">
        <v>221</v>
      </c>
      <c r="AU223" s="15" t="s">
        <v>85</v>
      </c>
    </row>
    <row r="224" spans="2:65" s="1" customFormat="1" ht="16.5" customHeight="1">
      <c r="B224" s="130"/>
      <c r="C224" s="131" t="s">
        <v>339</v>
      </c>
      <c r="D224" s="131" t="s">
        <v>134</v>
      </c>
      <c r="E224" s="132" t="s">
        <v>405</v>
      </c>
      <c r="F224" s="133" t="s">
        <v>406</v>
      </c>
      <c r="G224" s="134" t="s">
        <v>401</v>
      </c>
      <c r="H224" s="135">
        <v>0.03</v>
      </c>
      <c r="I224" s="136"/>
      <c r="J224" s="137">
        <f>ROUND(I224*H224,2)</f>
        <v>0</v>
      </c>
      <c r="K224" s="133" t="s">
        <v>138</v>
      </c>
      <c r="L224" s="30"/>
      <c r="M224" s="138" t="s">
        <v>1</v>
      </c>
      <c r="N224" s="139" t="s">
        <v>40</v>
      </c>
      <c r="P224" s="140">
        <f>O224*H224</f>
        <v>0</v>
      </c>
      <c r="Q224" s="140">
        <v>0</v>
      </c>
      <c r="R224" s="140">
        <f>Q224*H224</f>
        <v>0</v>
      </c>
      <c r="S224" s="140">
        <v>0</v>
      </c>
      <c r="T224" s="141">
        <f>S224*H224</f>
        <v>0</v>
      </c>
      <c r="AR224" s="142" t="s">
        <v>139</v>
      </c>
      <c r="AT224" s="142" t="s">
        <v>134</v>
      </c>
      <c r="AU224" s="142" t="s">
        <v>85</v>
      </c>
      <c r="AY224" s="15" t="s">
        <v>132</v>
      </c>
      <c r="BE224" s="143">
        <f>IF(N224="základní",J224,0)</f>
        <v>0</v>
      </c>
      <c r="BF224" s="143">
        <f>IF(N224="snížená",J224,0)</f>
        <v>0</v>
      </c>
      <c r="BG224" s="143">
        <f>IF(N224="zákl. přenesená",J224,0)</f>
        <v>0</v>
      </c>
      <c r="BH224" s="143">
        <f>IF(N224="sníž. přenesená",J224,0)</f>
        <v>0</v>
      </c>
      <c r="BI224" s="143">
        <f>IF(N224="nulová",J224,0)</f>
        <v>0</v>
      </c>
      <c r="BJ224" s="15" t="s">
        <v>83</v>
      </c>
      <c r="BK224" s="143">
        <f>ROUND(I224*H224,2)</f>
        <v>0</v>
      </c>
      <c r="BL224" s="15" t="s">
        <v>139</v>
      </c>
      <c r="BM224" s="142" t="s">
        <v>588</v>
      </c>
    </row>
    <row r="225" spans="2:65" s="1" customFormat="1" ht="16.5" customHeight="1">
      <c r="B225" s="130"/>
      <c r="C225" s="131" t="s">
        <v>343</v>
      </c>
      <c r="D225" s="131" t="s">
        <v>134</v>
      </c>
      <c r="E225" s="132" t="s">
        <v>409</v>
      </c>
      <c r="F225" s="133" t="s">
        <v>410</v>
      </c>
      <c r="G225" s="134" t="s">
        <v>401</v>
      </c>
      <c r="H225" s="135">
        <v>0.6</v>
      </c>
      <c r="I225" s="136"/>
      <c r="J225" s="137">
        <f>ROUND(I225*H225,2)</f>
        <v>0</v>
      </c>
      <c r="K225" s="133" t="s">
        <v>138</v>
      </c>
      <c r="L225" s="30"/>
      <c r="M225" s="138" t="s">
        <v>1</v>
      </c>
      <c r="N225" s="139" t="s">
        <v>40</v>
      </c>
      <c r="P225" s="140">
        <f>O225*H225</f>
        <v>0</v>
      </c>
      <c r="Q225" s="140">
        <v>0</v>
      </c>
      <c r="R225" s="140">
        <f>Q225*H225</f>
        <v>0</v>
      </c>
      <c r="S225" s="140">
        <v>0</v>
      </c>
      <c r="T225" s="141">
        <f>S225*H225</f>
        <v>0</v>
      </c>
      <c r="AR225" s="142" t="s">
        <v>139</v>
      </c>
      <c r="AT225" s="142" t="s">
        <v>134</v>
      </c>
      <c r="AU225" s="142" t="s">
        <v>85</v>
      </c>
      <c r="AY225" s="15" t="s">
        <v>132</v>
      </c>
      <c r="BE225" s="143">
        <f>IF(N225="základní",J225,0)</f>
        <v>0</v>
      </c>
      <c r="BF225" s="143">
        <f>IF(N225="snížená",J225,0)</f>
        <v>0</v>
      </c>
      <c r="BG225" s="143">
        <f>IF(N225="zákl. přenesená",J225,0)</f>
        <v>0</v>
      </c>
      <c r="BH225" s="143">
        <f>IF(N225="sníž. přenesená",J225,0)</f>
        <v>0</v>
      </c>
      <c r="BI225" s="143">
        <f>IF(N225="nulová",J225,0)</f>
        <v>0</v>
      </c>
      <c r="BJ225" s="15" t="s">
        <v>83</v>
      </c>
      <c r="BK225" s="143">
        <f>ROUND(I225*H225,2)</f>
        <v>0</v>
      </c>
      <c r="BL225" s="15" t="s">
        <v>139</v>
      </c>
      <c r="BM225" s="142" t="s">
        <v>589</v>
      </c>
    </row>
    <row r="226" spans="2:65" s="12" customFormat="1">
      <c r="B226" s="144"/>
      <c r="D226" s="145" t="s">
        <v>173</v>
      </c>
      <c r="F226" s="146" t="s">
        <v>590</v>
      </c>
      <c r="H226" s="147">
        <v>0.6</v>
      </c>
      <c r="I226" s="148"/>
      <c r="L226" s="144"/>
      <c r="M226" s="149"/>
      <c r="T226" s="150"/>
      <c r="AT226" s="151" t="s">
        <v>173</v>
      </c>
      <c r="AU226" s="151" t="s">
        <v>85</v>
      </c>
      <c r="AV226" s="12" t="s">
        <v>85</v>
      </c>
      <c r="AW226" s="12" t="s">
        <v>3</v>
      </c>
      <c r="AX226" s="12" t="s">
        <v>83</v>
      </c>
      <c r="AY226" s="151" t="s">
        <v>132</v>
      </c>
    </row>
    <row r="227" spans="2:65" s="1" customFormat="1" ht="16.5" customHeight="1">
      <c r="B227" s="130"/>
      <c r="C227" s="131" t="s">
        <v>347</v>
      </c>
      <c r="D227" s="131" t="s">
        <v>134</v>
      </c>
      <c r="E227" s="132" t="s">
        <v>414</v>
      </c>
      <c r="F227" s="133" t="s">
        <v>415</v>
      </c>
      <c r="G227" s="134" t="s">
        <v>401</v>
      </c>
      <c r="H227" s="135">
        <v>0.03</v>
      </c>
      <c r="I227" s="136"/>
      <c r="J227" s="137">
        <f>ROUND(I227*H227,2)</f>
        <v>0</v>
      </c>
      <c r="K227" s="133" t="s">
        <v>138</v>
      </c>
      <c r="L227" s="30"/>
      <c r="M227" s="138" t="s">
        <v>1</v>
      </c>
      <c r="N227" s="139" t="s">
        <v>40</v>
      </c>
      <c r="P227" s="140">
        <f>O227*H227</f>
        <v>0</v>
      </c>
      <c r="Q227" s="140">
        <v>0</v>
      </c>
      <c r="R227" s="140">
        <f>Q227*H227</f>
        <v>0</v>
      </c>
      <c r="S227" s="140">
        <v>0</v>
      </c>
      <c r="T227" s="141">
        <f>S227*H227</f>
        <v>0</v>
      </c>
      <c r="AR227" s="142" t="s">
        <v>139</v>
      </c>
      <c r="AT227" s="142" t="s">
        <v>134</v>
      </c>
      <c r="AU227" s="142" t="s">
        <v>85</v>
      </c>
      <c r="AY227" s="15" t="s">
        <v>132</v>
      </c>
      <c r="BE227" s="143">
        <f>IF(N227="základní",J227,0)</f>
        <v>0</v>
      </c>
      <c r="BF227" s="143">
        <f>IF(N227="snížená",J227,0)</f>
        <v>0</v>
      </c>
      <c r="BG227" s="143">
        <f>IF(N227="zákl. přenesená",J227,0)</f>
        <v>0</v>
      </c>
      <c r="BH227" s="143">
        <f>IF(N227="sníž. přenesená",J227,0)</f>
        <v>0</v>
      </c>
      <c r="BI227" s="143">
        <f>IF(N227="nulová",J227,0)</f>
        <v>0</v>
      </c>
      <c r="BJ227" s="15" t="s">
        <v>83</v>
      </c>
      <c r="BK227" s="143">
        <f>ROUND(I227*H227,2)</f>
        <v>0</v>
      </c>
      <c r="BL227" s="15" t="s">
        <v>139</v>
      </c>
      <c r="BM227" s="142" t="s">
        <v>591</v>
      </c>
    </row>
    <row r="228" spans="2:65" s="11" customFormat="1" ht="22.8" customHeight="1">
      <c r="B228" s="118"/>
      <c r="D228" s="119" t="s">
        <v>74</v>
      </c>
      <c r="E228" s="128" t="s">
        <v>417</v>
      </c>
      <c r="F228" s="128" t="s">
        <v>418</v>
      </c>
      <c r="I228" s="121"/>
      <c r="J228" s="129">
        <f>BK228</f>
        <v>0</v>
      </c>
      <c r="L228" s="118"/>
      <c r="M228" s="123"/>
      <c r="P228" s="124">
        <f>P229</f>
        <v>0</v>
      </c>
      <c r="R228" s="124">
        <f>R229</f>
        <v>0</v>
      </c>
      <c r="T228" s="125">
        <f>T229</f>
        <v>0</v>
      </c>
      <c r="AR228" s="119" t="s">
        <v>83</v>
      </c>
      <c r="AT228" s="126" t="s">
        <v>74</v>
      </c>
      <c r="AU228" s="126" t="s">
        <v>83</v>
      </c>
      <c r="AY228" s="119" t="s">
        <v>132</v>
      </c>
      <c r="BK228" s="127">
        <f>BK229</f>
        <v>0</v>
      </c>
    </row>
    <row r="229" spans="2:65" s="1" customFormat="1" ht="16.5" customHeight="1">
      <c r="B229" s="130"/>
      <c r="C229" s="131" t="s">
        <v>351</v>
      </c>
      <c r="D229" s="131" t="s">
        <v>134</v>
      </c>
      <c r="E229" s="132" t="s">
        <v>592</v>
      </c>
      <c r="F229" s="133" t="s">
        <v>593</v>
      </c>
      <c r="G229" s="134" t="s">
        <v>401</v>
      </c>
      <c r="H229" s="135">
        <v>30.722999999999999</v>
      </c>
      <c r="I229" s="136"/>
      <c r="J229" s="137">
        <f>ROUND(I229*H229,2)</f>
        <v>0</v>
      </c>
      <c r="K229" s="133" t="s">
        <v>138</v>
      </c>
      <c r="L229" s="30"/>
      <c r="M229" s="138" t="s">
        <v>1</v>
      </c>
      <c r="N229" s="139" t="s">
        <v>40</v>
      </c>
      <c r="P229" s="140">
        <f>O229*H229</f>
        <v>0</v>
      </c>
      <c r="Q229" s="140">
        <v>0</v>
      </c>
      <c r="R229" s="140">
        <f>Q229*H229</f>
        <v>0</v>
      </c>
      <c r="S229" s="140">
        <v>0</v>
      </c>
      <c r="T229" s="141">
        <f>S229*H229</f>
        <v>0</v>
      </c>
      <c r="AR229" s="142" t="s">
        <v>139</v>
      </c>
      <c r="AT229" s="142" t="s">
        <v>134</v>
      </c>
      <c r="AU229" s="142" t="s">
        <v>85</v>
      </c>
      <c r="AY229" s="15" t="s">
        <v>132</v>
      </c>
      <c r="BE229" s="143">
        <f>IF(N229="základní",J229,0)</f>
        <v>0</v>
      </c>
      <c r="BF229" s="143">
        <f>IF(N229="snížená",J229,0)</f>
        <v>0</v>
      </c>
      <c r="BG229" s="143">
        <f>IF(N229="zákl. přenesená",J229,0)</f>
        <v>0</v>
      </c>
      <c r="BH229" s="143">
        <f>IF(N229="sníž. přenesená",J229,0)</f>
        <v>0</v>
      </c>
      <c r="BI229" s="143">
        <f>IF(N229="nulová",J229,0)</f>
        <v>0</v>
      </c>
      <c r="BJ229" s="15" t="s">
        <v>83</v>
      </c>
      <c r="BK229" s="143">
        <f>ROUND(I229*H229,2)</f>
        <v>0</v>
      </c>
      <c r="BL229" s="15" t="s">
        <v>139</v>
      </c>
      <c r="BM229" s="142" t="s">
        <v>594</v>
      </c>
    </row>
    <row r="230" spans="2:65" s="11" customFormat="1" ht="25.95" customHeight="1">
      <c r="B230" s="118"/>
      <c r="D230" s="119" t="s">
        <v>74</v>
      </c>
      <c r="E230" s="120" t="s">
        <v>423</v>
      </c>
      <c r="F230" s="120" t="s">
        <v>424</v>
      </c>
      <c r="I230" s="121"/>
      <c r="J230" s="122">
        <f>BK230</f>
        <v>0</v>
      </c>
      <c r="L230" s="118"/>
      <c r="M230" s="123"/>
      <c r="P230" s="124">
        <f>P231</f>
        <v>0</v>
      </c>
      <c r="R230" s="124">
        <f>R231</f>
        <v>1.5000000000000001E-4</v>
      </c>
      <c r="T230" s="125">
        <f>T231</f>
        <v>0</v>
      </c>
      <c r="AR230" s="119" t="s">
        <v>85</v>
      </c>
      <c r="AT230" s="126" t="s">
        <v>74</v>
      </c>
      <c r="AU230" s="126" t="s">
        <v>75</v>
      </c>
      <c r="AY230" s="119" t="s">
        <v>132</v>
      </c>
      <c r="BK230" s="127">
        <f>BK231</f>
        <v>0</v>
      </c>
    </row>
    <row r="231" spans="2:65" s="11" customFormat="1" ht="22.8" customHeight="1">
      <c r="B231" s="118"/>
      <c r="D231" s="119" t="s">
        <v>74</v>
      </c>
      <c r="E231" s="128" t="s">
        <v>595</v>
      </c>
      <c r="F231" s="128" t="s">
        <v>596</v>
      </c>
      <c r="I231" s="121"/>
      <c r="J231" s="129">
        <f>BK231</f>
        <v>0</v>
      </c>
      <c r="L231" s="118"/>
      <c r="M231" s="123"/>
      <c r="P231" s="124">
        <f>P232</f>
        <v>0</v>
      </c>
      <c r="R231" s="124">
        <f>R232</f>
        <v>1.5000000000000001E-4</v>
      </c>
      <c r="T231" s="125">
        <f>T232</f>
        <v>0</v>
      </c>
      <c r="AR231" s="119" t="s">
        <v>85</v>
      </c>
      <c r="AT231" s="126" t="s">
        <v>74</v>
      </c>
      <c r="AU231" s="126" t="s">
        <v>83</v>
      </c>
      <c r="AY231" s="119" t="s">
        <v>132</v>
      </c>
      <c r="BK231" s="127">
        <f>BK232</f>
        <v>0</v>
      </c>
    </row>
    <row r="232" spans="2:65" s="1" customFormat="1" ht="16.5" customHeight="1">
      <c r="B232" s="130"/>
      <c r="C232" s="131" t="s">
        <v>355</v>
      </c>
      <c r="D232" s="131" t="s">
        <v>134</v>
      </c>
      <c r="E232" s="132" t="s">
        <v>597</v>
      </c>
      <c r="F232" s="133" t="s">
        <v>598</v>
      </c>
      <c r="G232" s="134" t="s">
        <v>158</v>
      </c>
      <c r="H232" s="135">
        <v>15</v>
      </c>
      <c r="I232" s="136"/>
      <c r="J232" s="137">
        <f>ROUND(I232*H232,2)</f>
        <v>0</v>
      </c>
      <c r="K232" s="133" t="s">
        <v>138</v>
      </c>
      <c r="L232" s="30"/>
      <c r="M232" s="138" t="s">
        <v>1</v>
      </c>
      <c r="N232" s="139" t="s">
        <v>40</v>
      </c>
      <c r="P232" s="140">
        <f>O232*H232</f>
        <v>0</v>
      </c>
      <c r="Q232" s="140">
        <v>1.0000000000000001E-5</v>
      </c>
      <c r="R232" s="140">
        <f>Q232*H232</f>
        <v>1.5000000000000001E-4</v>
      </c>
      <c r="S232" s="140">
        <v>0</v>
      </c>
      <c r="T232" s="141">
        <f>S232*H232</f>
        <v>0</v>
      </c>
      <c r="AR232" s="142" t="s">
        <v>202</v>
      </c>
      <c r="AT232" s="142" t="s">
        <v>134</v>
      </c>
      <c r="AU232" s="142" t="s">
        <v>85</v>
      </c>
      <c r="AY232" s="15" t="s">
        <v>132</v>
      </c>
      <c r="BE232" s="143">
        <f>IF(N232="základní",J232,0)</f>
        <v>0</v>
      </c>
      <c r="BF232" s="143">
        <f>IF(N232="snížená",J232,0)</f>
        <v>0</v>
      </c>
      <c r="BG232" s="143">
        <f>IF(N232="zákl. přenesená",J232,0)</f>
        <v>0</v>
      </c>
      <c r="BH232" s="143">
        <f>IF(N232="sníž. přenesená",J232,0)</f>
        <v>0</v>
      </c>
      <c r="BI232" s="143">
        <f>IF(N232="nulová",J232,0)</f>
        <v>0</v>
      </c>
      <c r="BJ232" s="15" t="s">
        <v>83</v>
      </c>
      <c r="BK232" s="143">
        <f>ROUND(I232*H232,2)</f>
        <v>0</v>
      </c>
      <c r="BL232" s="15" t="s">
        <v>202</v>
      </c>
      <c r="BM232" s="142" t="s">
        <v>599</v>
      </c>
    </row>
    <row r="233" spans="2:65" s="11" customFormat="1" ht="25.95" customHeight="1">
      <c r="B233" s="118"/>
      <c r="D233" s="119" t="s">
        <v>74</v>
      </c>
      <c r="E233" s="120" t="s">
        <v>600</v>
      </c>
      <c r="F233" s="120" t="s">
        <v>600</v>
      </c>
      <c r="I233" s="121"/>
      <c r="J233" s="122">
        <f>BK233</f>
        <v>0</v>
      </c>
      <c r="L233" s="118"/>
      <c r="M233" s="123"/>
      <c r="P233" s="124">
        <f>P234</f>
        <v>0</v>
      </c>
      <c r="R233" s="124">
        <f>R234</f>
        <v>0</v>
      </c>
      <c r="T233" s="125">
        <f>T234</f>
        <v>0</v>
      </c>
      <c r="AR233" s="119" t="s">
        <v>151</v>
      </c>
      <c r="AT233" s="126" t="s">
        <v>74</v>
      </c>
      <c r="AU233" s="126" t="s">
        <v>75</v>
      </c>
      <c r="AY233" s="119" t="s">
        <v>132</v>
      </c>
      <c r="BK233" s="127">
        <f>BK234</f>
        <v>0</v>
      </c>
    </row>
    <row r="234" spans="2:65" s="11" customFormat="1" ht="22.8" customHeight="1">
      <c r="B234" s="118"/>
      <c r="D234" s="119" t="s">
        <v>74</v>
      </c>
      <c r="E234" s="128" t="s">
        <v>601</v>
      </c>
      <c r="F234" s="128" t="s">
        <v>602</v>
      </c>
      <c r="I234" s="121"/>
      <c r="J234" s="129">
        <f>BK234</f>
        <v>0</v>
      </c>
      <c r="L234" s="118"/>
      <c r="M234" s="123"/>
      <c r="P234" s="124">
        <f>SUM(P235:P236)</f>
        <v>0</v>
      </c>
      <c r="R234" s="124">
        <f>SUM(R235:R236)</f>
        <v>0</v>
      </c>
      <c r="T234" s="125">
        <f>SUM(T235:T236)</f>
        <v>0</v>
      </c>
      <c r="AR234" s="119" t="s">
        <v>151</v>
      </c>
      <c r="AT234" s="126" t="s">
        <v>74</v>
      </c>
      <c r="AU234" s="126" t="s">
        <v>83</v>
      </c>
      <c r="AY234" s="119" t="s">
        <v>132</v>
      </c>
      <c r="BK234" s="127">
        <f>SUM(BK235:BK236)</f>
        <v>0</v>
      </c>
    </row>
    <row r="235" spans="2:65" s="1" customFormat="1" ht="16.5" customHeight="1">
      <c r="B235" s="130"/>
      <c r="C235" s="131" t="s">
        <v>359</v>
      </c>
      <c r="D235" s="131" t="s">
        <v>134</v>
      </c>
      <c r="E235" s="132" t="s">
        <v>603</v>
      </c>
      <c r="F235" s="133" t="s">
        <v>604</v>
      </c>
      <c r="G235" s="134" t="s">
        <v>605</v>
      </c>
      <c r="H235" s="135">
        <v>1</v>
      </c>
      <c r="I235" s="136"/>
      <c r="J235" s="137">
        <f>ROUND(I235*H235,2)</f>
        <v>0</v>
      </c>
      <c r="K235" s="133" t="s">
        <v>183</v>
      </c>
      <c r="L235" s="30"/>
      <c r="M235" s="138" t="s">
        <v>1</v>
      </c>
      <c r="N235" s="139" t="s">
        <v>40</v>
      </c>
      <c r="P235" s="140">
        <f>O235*H235</f>
        <v>0</v>
      </c>
      <c r="Q235" s="140">
        <v>0</v>
      </c>
      <c r="R235" s="140">
        <f>Q235*H235</f>
        <v>0</v>
      </c>
      <c r="S235" s="140">
        <v>0</v>
      </c>
      <c r="T235" s="141">
        <f>S235*H235</f>
        <v>0</v>
      </c>
      <c r="AR235" s="142" t="s">
        <v>606</v>
      </c>
      <c r="AT235" s="142" t="s">
        <v>134</v>
      </c>
      <c r="AU235" s="142" t="s">
        <v>85</v>
      </c>
      <c r="AY235" s="15" t="s">
        <v>132</v>
      </c>
      <c r="BE235" s="143">
        <f>IF(N235="základní",J235,0)</f>
        <v>0</v>
      </c>
      <c r="BF235" s="143">
        <f>IF(N235="snížená",J235,0)</f>
        <v>0</v>
      </c>
      <c r="BG235" s="143">
        <f>IF(N235="zákl. přenesená",J235,0)</f>
        <v>0</v>
      </c>
      <c r="BH235" s="143">
        <f>IF(N235="sníž. přenesená",J235,0)</f>
        <v>0</v>
      </c>
      <c r="BI235" s="143">
        <f>IF(N235="nulová",J235,0)</f>
        <v>0</v>
      </c>
      <c r="BJ235" s="15" t="s">
        <v>83</v>
      </c>
      <c r="BK235" s="143">
        <f>ROUND(I235*H235,2)</f>
        <v>0</v>
      </c>
      <c r="BL235" s="15" t="s">
        <v>606</v>
      </c>
      <c r="BM235" s="142" t="s">
        <v>607</v>
      </c>
    </row>
    <row r="236" spans="2:65" s="1" customFormat="1" ht="19.2">
      <c r="B236" s="30"/>
      <c r="D236" s="145" t="s">
        <v>221</v>
      </c>
      <c r="F236" s="162" t="s">
        <v>608</v>
      </c>
      <c r="I236" s="163"/>
      <c r="L236" s="30"/>
      <c r="M236" s="177"/>
      <c r="N236" s="174"/>
      <c r="O236" s="174"/>
      <c r="P236" s="174"/>
      <c r="Q236" s="174"/>
      <c r="R236" s="174"/>
      <c r="S236" s="174"/>
      <c r="T236" s="178"/>
      <c r="AT236" s="15" t="s">
        <v>221</v>
      </c>
      <c r="AU236" s="15" t="s">
        <v>85</v>
      </c>
    </row>
    <row r="237" spans="2:65" s="1" customFormat="1" ht="6.9" customHeight="1">
      <c r="B237" s="42"/>
      <c r="C237" s="43"/>
      <c r="D237" s="43"/>
      <c r="E237" s="43"/>
      <c r="F237" s="43"/>
      <c r="G237" s="43"/>
      <c r="H237" s="43"/>
      <c r="I237" s="43"/>
      <c r="J237" s="43"/>
      <c r="K237" s="43"/>
      <c r="L237" s="30"/>
    </row>
  </sheetData>
  <autoFilter ref="C127:K236" xr:uid="{00000000-0009-0000-0000-000002000000}"/>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18"/>
  <sheetViews>
    <sheetView showGridLines="0" workbookViewId="0"/>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9" t="s">
        <v>5</v>
      </c>
      <c r="M2" s="180"/>
      <c r="N2" s="180"/>
      <c r="O2" s="180"/>
      <c r="P2" s="180"/>
      <c r="Q2" s="180"/>
      <c r="R2" s="180"/>
      <c r="S2" s="180"/>
      <c r="T2" s="180"/>
      <c r="U2" s="180"/>
      <c r="V2" s="180"/>
      <c r="AT2" s="15" t="s">
        <v>91</v>
      </c>
    </row>
    <row r="3" spans="2:46" ht="6.9" customHeight="1">
      <c r="B3" s="16"/>
      <c r="C3" s="17"/>
      <c r="D3" s="17"/>
      <c r="E3" s="17"/>
      <c r="F3" s="17"/>
      <c r="G3" s="17"/>
      <c r="H3" s="17"/>
      <c r="I3" s="17"/>
      <c r="J3" s="17"/>
      <c r="K3" s="17"/>
      <c r="L3" s="18"/>
      <c r="AT3" s="15" t="s">
        <v>85</v>
      </c>
    </row>
    <row r="4" spans="2:46" ht="24.9" customHeight="1">
      <c r="B4" s="18"/>
      <c r="D4" s="19" t="s">
        <v>98</v>
      </c>
      <c r="L4" s="18"/>
      <c r="M4" s="86" t="s">
        <v>10</v>
      </c>
      <c r="AT4" s="15" t="s">
        <v>3</v>
      </c>
    </row>
    <row r="5" spans="2:46" ht="6.9" customHeight="1">
      <c r="B5" s="18"/>
      <c r="L5" s="18"/>
    </row>
    <row r="6" spans="2:46" ht="12" customHeight="1">
      <c r="B6" s="18"/>
      <c r="D6" s="25" t="s">
        <v>16</v>
      </c>
      <c r="L6" s="18"/>
    </row>
    <row r="7" spans="2:46" ht="16.5" customHeight="1">
      <c r="B7" s="18"/>
      <c r="E7" s="219" t="str">
        <f>'Rekapitulace stavby'!K6</f>
        <v>STAVEBNÍ ÚPRAVY SCHODIŠTĚ U UL. OKRAJOVÁ - opakování 5/25/VZOŘ</v>
      </c>
      <c r="F7" s="220"/>
      <c r="G7" s="220"/>
      <c r="H7" s="220"/>
      <c r="L7" s="18"/>
    </row>
    <row r="8" spans="2:46" s="1" customFormat="1" ht="12" customHeight="1">
      <c r="B8" s="30"/>
      <c r="D8" s="25" t="s">
        <v>99</v>
      </c>
      <c r="L8" s="30"/>
    </row>
    <row r="9" spans="2:46" s="1" customFormat="1" ht="16.5" customHeight="1">
      <c r="B9" s="30"/>
      <c r="E9" s="209" t="s">
        <v>609</v>
      </c>
      <c r="F9" s="218"/>
      <c r="G9" s="218"/>
      <c r="H9" s="218"/>
      <c r="L9" s="30"/>
    </row>
    <row r="10" spans="2:46" s="1" customFormat="1">
      <c r="B10" s="30"/>
      <c r="L10" s="30"/>
    </row>
    <row r="11" spans="2:46" s="1" customFormat="1" ht="12" customHeight="1">
      <c r="B11" s="30"/>
      <c r="D11" s="25" t="s">
        <v>17</v>
      </c>
      <c r="F11" s="23" t="s">
        <v>1</v>
      </c>
      <c r="I11" s="25" t="s">
        <v>18</v>
      </c>
      <c r="J11" s="23" t="s">
        <v>1</v>
      </c>
      <c r="L11" s="30"/>
    </row>
    <row r="12" spans="2:46" s="1" customFormat="1" ht="12" customHeight="1">
      <c r="B12" s="30"/>
      <c r="D12" s="25" t="s">
        <v>19</v>
      </c>
      <c r="F12" s="23" t="s">
        <v>20</v>
      </c>
      <c r="I12" s="25" t="s">
        <v>21</v>
      </c>
      <c r="J12" s="50" t="str">
        <f>'Rekapitulace stavby'!AN8</f>
        <v>8. 10. 2024</v>
      </c>
      <c r="L12" s="30"/>
    </row>
    <row r="13" spans="2:46" s="1" customFormat="1" ht="10.8" customHeight="1">
      <c r="B13" s="30"/>
      <c r="L13" s="30"/>
    </row>
    <row r="14" spans="2:46" s="1" customFormat="1" ht="12" customHeight="1">
      <c r="B14" s="30"/>
      <c r="D14" s="25" t="s">
        <v>23</v>
      </c>
      <c r="I14" s="25" t="s">
        <v>24</v>
      </c>
      <c r="J14" s="23" t="s">
        <v>1</v>
      </c>
      <c r="L14" s="30"/>
    </row>
    <row r="15" spans="2:46" s="1" customFormat="1" ht="18" customHeight="1">
      <c r="B15" s="30"/>
      <c r="E15" s="23" t="s">
        <v>25</v>
      </c>
      <c r="I15" s="25" t="s">
        <v>26</v>
      </c>
      <c r="J15" s="23" t="s">
        <v>1</v>
      </c>
      <c r="L15" s="30"/>
    </row>
    <row r="16" spans="2:46" s="1" customFormat="1" ht="6.9" customHeight="1">
      <c r="B16" s="30"/>
      <c r="L16" s="30"/>
    </row>
    <row r="17" spans="2:12" s="1" customFormat="1" ht="12" customHeight="1">
      <c r="B17" s="30"/>
      <c r="D17" s="25" t="s">
        <v>27</v>
      </c>
      <c r="I17" s="25" t="s">
        <v>24</v>
      </c>
      <c r="J17" s="26" t="str">
        <f>'Rekapitulace stavby'!AN13</f>
        <v>Vyplň údaj</v>
      </c>
      <c r="L17" s="30"/>
    </row>
    <row r="18" spans="2:12" s="1" customFormat="1" ht="18" customHeight="1">
      <c r="B18" s="30"/>
      <c r="E18" s="221" t="str">
        <f>'Rekapitulace stavby'!E14</f>
        <v>Vyplň údaj</v>
      </c>
      <c r="F18" s="191"/>
      <c r="G18" s="191"/>
      <c r="H18" s="191"/>
      <c r="I18" s="25" t="s">
        <v>26</v>
      </c>
      <c r="J18" s="26" t="str">
        <f>'Rekapitulace stavby'!AN14</f>
        <v>Vyplň údaj</v>
      </c>
      <c r="L18" s="30"/>
    </row>
    <row r="19" spans="2:12" s="1" customFormat="1" ht="6.9" customHeight="1">
      <c r="B19" s="30"/>
      <c r="L19" s="30"/>
    </row>
    <row r="20" spans="2:12" s="1" customFormat="1" ht="12" customHeight="1">
      <c r="B20" s="30"/>
      <c r="D20" s="25" t="s">
        <v>29</v>
      </c>
      <c r="I20" s="25" t="s">
        <v>24</v>
      </c>
      <c r="J20" s="23" t="s">
        <v>1</v>
      </c>
      <c r="L20" s="30"/>
    </row>
    <row r="21" spans="2:12" s="1" customFormat="1" ht="18" customHeight="1">
      <c r="B21" s="30"/>
      <c r="E21" s="23" t="s">
        <v>30</v>
      </c>
      <c r="I21" s="25" t="s">
        <v>26</v>
      </c>
      <c r="J21" s="23" t="s">
        <v>1</v>
      </c>
      <c r="L21" s="30"/>
    </row>
    <row r="22" spans="2:12" s="1" customFormat="1" ht="6.9" customHeight="1">
      <c r="B22" s="30"/>
      <c r="L22" s="30"/>
    </row>
    <row r="23" spans="2:12" s="1" customFormat="1" ht="12" customHeight="1">
      <c r="B23" s="30"/>
      <c r="D23" s="25" t="s">
        <v>32</v>
      </c>
      <c r="I23" s="25" t="s">
        <v>24</v>
      </c>
      <c r="J23" s="23" t="str">
        <f>IF('Rekapitulace stavby'!AN19="","",'Rekapitulace stavby'!AN19)</f>
        <v/>
      </c>
      <c r="L23" s="30"/>
    </row>
    <row r="24" spans="2:12" s="1" customFormat="1" ht="18" customHeight="1">
      <c r="B24" s="30"/>
      <c r="E24" s="23" t="str">
        <f>IF('Rekapitulace stavby'!E20="","",'Rekapitulace stavby'!E20)</f>
        <v xml:space="preserve"> </v>
      </c>
      <c r="I24" s="25" t="s">
        <v>26</v>
      </c>
      <c r="J24" s="23" t="str">
        <f>IF('Rekapitulace stavby'!AN20="","",'Rekapitulace stavby'!AN20)</f>
        <v/>
      </c>
      <c r="L24" s="30"/>
    </row>
    <row r="25" spans="2:12" s="1" customFormat="1" ht="6.9" customHeight="1">
      <c r="B25" s="30"/>
      <c r="L25" s="30"/>
    </row>
    <row r="26" spans="2:12" s="1" customFormat="1" ht="12" customHeight="1">
      <c r="B26" s="30"/>
      <c r="D26" s="25" t="s">
        <v>33</v>
      </c>
      <c r="L26" s="30"/>
    </row>
    <row r="27" spans="2:12" s="7" customFormat="1" ht="119.25" customHeight="1">
      <c r="B27" s="87"/>
      <c r="E27" s="195" t="s">
        <v>34</v>
      </c>
      <c r="F27" s="195"/>
      <c r="G27" s="195"/>
      <c r="H27" s="195"/>
      <c r="L27" s="87"/>
    </row>
    <row r="28" spans="2:12" s="1" customFormat="1" ht="6.9" customHeight="1">
      <c r="B28" s="30"/>
      <c r="L28" s="30"/>
    </row>
    <row r="29" spans="2:12" s="1" customFormat="1" ht="6.9" customHeight="1">
      <c r="B29" s="30"/>
      <c r="D29" s="51"/>
      <c r="E29" s="51"/>
      <c r="F29" s="51"/>
      <c r="G29" s="51"/>
      <c r="H29" s="51"/>
      <c r="I29" s="51"/>
      <c r="J29" s="51"/>
      <c r="K29" s="51"/>
      <c r="L29" s="30"/>
    </row>
    <row r="30" spans="2:12" s="1" customFormat="1" ht="25.35" customHeight="1">
      <c r="B30" s="30"/>
      <c r="D30" s="88" t="s">
        <v>35</v>
      </c>
      <c r="J30" s="64">
        <f>ROUND(J127, 2)</f>
        <v>0</v>
      </c>
      <c r="L30" s="30"/>
    </row>
    <row r="31" spans="2:12" s="1" customFormat="1" ht="6.9" customHeight="1">
      <c r="B31" s="30"/>
      <c r="D31" s="51"/>
      <c r="E31" s="51"/>
      <c r="F31" s="51"/>
      <c r="G31" s="51"/>
      <c r="H31" s="51"/>
      <c r="I31" s="51"/>
      <c r="J31" s="51"/>
      <c r="K31" s="51"/>
      <c r="L31" s="30"/>
    </row>
    <row r="32" spans="2:12" s="1" customFormat="1" ht="14.4" customHeight="1">
      <c r="B32" s="30"/>
      <c r="F32" s="33" t="s">
        <v>37</v>
      </c>
      <c r="I32" s="33" t="s">
        <v>36</v>
      </c>
      <c r="J32" s="33" t="s">
        <v>38</v>
      </c>
      <c r="L32" s="30"/>
    </row>
    <row r="33" spans="2:12" s="1" customFormat="1" ht="14.4" customHeight="1">
      <c r="B33" s="30"/>
      <c r="D33" s="53" t="s">
        <v>39</v>
      </c>
      <c r="E33" s="25" t="s">
        <v>40</v>
      </c>
      <c r="F33" s="89">
        <f>ROUND((SUM(BE127:BE217)),  2)</f>
        <v>0</v>
      </c>
      <c r="I33" s="90">
        <v>0.21</v>
      </c>
      <c r="J33" s="89">
        <f>ROUND(((SUM(BE127:BE217))*I33),  2)</f>
        <v>0</v>
      </c>
      <c r="L33" s="30"/>
    </row>
    <row r="34" spans="2:12" s="1" customFormat="1" ht="14.4" customHeight="1">
      <c r="B34" s="30"/>
      <c r="E34" s="25" t="s">
        <v>41</v>
      </c>
      <c r="F34" s="89">
        <f>ROUND((SUM(BF127:BF217)),  2)</f>
        <v>0</v>
      </c>
      <c r="I34" s="90">
        <v>0.12</v>
      </c>
      <c r="J34" s="89">
        <f>ROUND(((SUM(BF127:BF217))*I34),  2)</f>
        <v>0</v>
      </c>
      <c r="L34" s="30"/>
    </row>
    <row r="35" spans="2:12" s="1" customFormat="1" ht="14.4" hidden="1" customHeight="1">
      <c r="B35" s="30"/>
      <c r="E35" s="25" t="s">
        <v>42</v>
      </c>
      <c r="F35" s="89">
        <f>ROUND((SUM(BG127:BG217)),  2)</f>
        <v>0</v>
      </c>
      <c r="I35" s="90">
        <v>0.21</v>
      </c>
      <c r="J35" s="89">
        <f>0</f>
        <v>0</v>
      </c>
      <c r="L35" s="30"/>
    </row>
    <row r="36" spans="2:12" s="1" customFormat="1" ht="14.4" hidden="1" customHeight="1">
      <c r="B36" s="30"/>
      <c r="E36" s="25" t="s">
        <v>43</v>
      </c>
      <c r="F36" s="89">
        <f>ROUND((SUM(BH127:BH217)),  2)</f>
        <v>0</v>
      </c>
      <c r="I36" s="90">
        <v>0.12</v>
      </c>
      <c r="J36" s="89">
        <f>0</f>
        <v>0</v>
      </c>
      <c r="L36" s="30"/>
    </row>
    <row r="37" spans="2:12" s="1" customFormat="1" ht="14.4" hidden="1" customHeight="1">
      <c r="B37" s="30"/>
      <c r="E37" s="25" t="s">
        <v>44</v>
      </c>
      <c r="F37" s="89">
        <f>ROUND((SUM(BI127:BI217)),  2)</f>
        <v>0</v>
      </c>
      <c r="I37" s="90">
        <v>0</v>
      </c>
      <c r="J37" s="89">
        <f>0</f>
        <v>0</v>
      </c>
      <c r="L37" s="30"/>
    </row>
    <row r="38" spans="2:12" s="1" customFormat="1" ht="6.9" customHeight="1">
      <c r="B38" s="30"/>
      <c r="L38" s="30"/>
    </row>
    <row r="39" spans="2:12" s="1" customFormat="1" ht="25.35" customHeight="1">
      <c r="B39" s="30"/>
      <c r="C39" s="91"/>
      <c r="D39" s="92" t="s">
        <v>45</v>
      </c>
      <c r="E39" s="55"/>
      <c r="F39" s="55"/>
      <c r="G39" s="93" t="s">
        <v>46</v>
      </c>
      <c r="H39" s="94" t="s">
        <v>47</v>
      </c>
      <c r="I39" s="55"/>
      <c r="J39" s="95">
        <f>SUM(J30:J37)</f>
        <v>0</v>
      </c>
      <c r="K39" s="96"/>
      <c r="L39" s="30"/>
    </row>
    <row r="40" spans="2:12" s="1" customFormat="1" ht="14.4" customHeight="1">
      <c r="B40" s="30"/>
      <c r="L40" s="30"/>
    </row>
    <row r="41" spans="2:12" ht="14.4" customHeight="1">
      <c r="B41" s="18"/>
      <c r="L41" s="18"/>
    </row>
    <row r="42" spans="2:12" ht="14.4" customHeight="1">
      <c r="B42" s="18"/>
      <c r="L42" s="18"/>
    </row>
    <row r="43" spans="2:12" ht="14.4" customHeight="1">
      <c r="B43" s="18"/>
      <c r="L43" s="18"/>
    </row>
    <row r="44" spans="2:12" ht="14.4" customHeight="1">
      <c r="B44" s="18"/>
      <c r="L44" s="18"/>
    </row>
    <row r="45" spans="2:12" ht="14.4" customHeight="1">
      <c r="B45" s="18"/>
      <c r="L45" s="18"/>
    </row>
    <row r="46" spans="2:12" ht="14.4" customHeight="1">
      <c r="B46" s="18"/>
      <c r="L46" s="18"/>
    </row>
    <row r="47" spans="2:12" ht="14.4" customHeight="1">
      <c r="B47" s="18"/>
      <c r="L47" s="18"/>
    </row>
    <row r="48" spans="2:12" ht="14.4" customHeight="1">
      <c r="B48" s="18"/>
      <c r="L48" s="18"/>
    </row>
    <row r="49" spans="2:12" ht="14.4" customHeight="1">
      <c r="B49" s="18"/>
      <c r="L49" s="18"/>
    </row>
    <row r="50" spans="2:12" s="1" customFormat="1" ht="14.4" customHeight="1">
      <c r="B50" s="30"/>
      <c r="D50" s="39" t="s">
        <v>48</v>
      </c>
      <c r="E50" s="40"/>
      <c r="F50" s="40"/>
      <c r="G50" s="39" t="s">
        <v>49</v>
      </c>
      <c r="H50" s="40"/>
      <c r="I50" s="40"/>
      <c r="J50" s="40"/>
      <c r="K50" s="40"/>
      <c r="L50" s="30"/>
    </row>
    <row r="51" spans="2:12">
      <c r="B51" s="18"/>
      <c r="L51" s="18"/>
    </row>
    <row r="52" spans="2:12">
      <c r="B52" s="18"/>
      <c r="L52" s="18"/>
    </row>
    <row r="53" spans="2:12">
      <c r="B53" s="18"/>
      <c r="L53" s="18"/>
    </row>
    <row r="54" spans="2:12">
      <c r="B54" s="18"/>
      <c r="L54" s="18"/>
    </row>
    <row r="55" spans="2:12">
      <c r="B55" s="18"/>
      <c r="L55" s="18"/>
    </row>
    <row r="56" spans="2:12">
      <c r="B56" s="18"/>
      <c r="L56" s="18"/>
    </row>
    <row r="57" spans="2:12">
      <c r="B57" s="18"/>
      <c r="L57" s="18"/>
    </row>
    <row r="58" spans="2:12">
      <c r="B58" s="18"/>
      <c r="L58" s="18"/>
    </row>
    <row r="59" spans="2:12">
      <c r="B59" s="18"/>
      <c r="L59" s="18"/>
    </row>
    <row r="60" spans="2:12">
      <c r="B60" s="18"/>
      <c r="L60" s="18"/>
    </row>
    <row r="61" spans="2:12" s="1" customFormat="1" ht="13.2">
      <c r="B61" s="30"/>
      <c r="D61" s="41" t="s">
        <v>50</v>
      </c>
      <c r="E61" s="32"/>
      <c r="F61" s="97" t="s">
        <v>51</v>
      </c>
      <c r="G61" s="41" t="s">
        <v>50</v>
      </c>
      <c r="H61" s="32"/>
      <c r="I61" s="32"/>
      <c r="J61" s="98" t="s">
        <v>51</v>
      </c>
      <c r="K61" s="32"/>
      <c r="L61" s="30"/>
    </row>
    <row r="62" spans="2:12">
      <c r="B62" s="18"/>
      <c r="L62" s="18"/>
    </row>
    <row r="63" spans="2:12">
      <c r="B63" s="18"/>
      <c r="L63" s="18"/>
    </row>
    <row r="64" spans="2:12">
      <c r="B64" s="18"/>
      <c r="L64" s="18"/>
    </row>
    <row r="65" spans="2:12" s="1" customFormat="1" ht="13.2">
      <c r="B65" s="30"/>
      <c r="D65" s="39" t="s">
        <v>52</v>
      </c>
      <c r="E65" s="40"/>
      <c r="F65" s="40"/>
      <c r="G65" s="39" t="s">
        <v>53</v>
      </c>
      <c r="H65" s="40"/>
      <c r="I65" s="40"/>
      <c r="J65" s="40"/>
      <c r="K65" s="40"/>
      <c r="L65" s="30"/>
    </row>
    <row r="66" spans="2:12">
      <c r="B66" s="18"/>
      <c r="L66" s="18"/>
    </row>
    <row r="67" spans="2:12">
      <c r="B67" s="18"/>
      <c r="L67" s="18"/>
    </row>
    <row r="68" spans="2:12">
      <c r="B68" s="18"/>
      <c r="L68" s="18"/>
    </row>
    <row r="69" spans="2:12">
      <c r="B69" s="18"/>
      <c r="L69" s="18"/>
    </row>
    <row r="70" spans="2:12">
      <c r="B70" s="18"/>
      <c r="L70" s="18"/>
    </row>
    <row r="71" spans="2:12">
      <c r="B71" s="18"/>
      <c r="L71" s="18"/>
    </row>
    <row r="72" spans="2:12">
      <c r="B72" s="18"/>
      <c r="L72" s="18"/>
    </row>
    <row r="73" spans="2:12">
      <c r="B73" s="18"/>
      <c r="L73" s="18"/>
    </row>
    <row r="74" spans="2:12">
      <c r="B74" s="18"/>
      <c r="L74" s="18"/>
    </row>
    <row r="75" spans="2:12">
      <c r="B75" s="18"/>
      <c r="L75" s="18"/>
    </row>
    <row r="76" spans="2:12" s="1" customFormat="1" ht="13.2">
      <c r="B76" s="30"/>
      <c r="D76" s="41" t="s">
        <v>50</v>
      </c>
      <c r="E76" s="32"/>
      <c r="F76" s="97" t="s">
        <v>51</v>
      </c>
      <c r="G76" s="41" t="s">
        <v>50</v>
      </c>
      <c r="H76" s="32"/>
      <c r="I76" s="32"/>
      <c r="J76" s="98" t="s">
        <v>51</v>
      </c>
      <c r="K76" s="32"/>
      <c r="L76" s="30"/>
    </row>
    <row r="77" spans="2:12" s="1" customFormat="1" ht="14.4" customHeight="1">
      <c r="B77" s="42"/>
      <c r="C77" s="43"/>
      <c r="D77" s="43"/>
      <c r="E77" s="43"/>
      <c r="F77" s="43"/>
      <c r="G77" s="43"/>
      <c r="H77" s="43"/>
      <c r="I77" s="43"/>
      <c r="J77" s="43"/>
      <c r="K77" s="43"/>
      <c r="L77" s="30"/>
    </row>
    <row r="81" spans="2:47" s="1" customFormat="1" ht="6.9" customHeight="1">
      <c r="B81" s="44"/>
      <c r="C81" s="45"/>
      <c r="D81" s="45"/>
      <c r="E81" s="45"/>
      <c r="F81" s="45"/>
      <c r="G81" s="45"/>
      <c r="H81" s="45"/>
      <c r="I81" s="45"/>
      <c r="J81" s="45"/>
      <c r="K81" s="45"/>
      <c r="L81" s="30"/>
    </row>
    <row r="82" spans="2:47" s="1" customFormat="1" ht="24.9" customHeight="1">
      <c r="B82" s="30"/>
      <c r="C82" s="19" t="s">
        <v>101</v>
      </c>
      <c r="L82" s="30"/>
    </row>
    <row r="83" spans="2:47" s="1" customFormat="1" ht="6.9" customHeight="1">
      <c r="B83" s="30"/>
      <c r="L83" s="30"/>
    </row>
    <row r="84" spans="2:47" s="1" customFormat="1" ht="12" customHeight="1">
      <c r="B84" s="30"/>
      <c r="C84" s="25" t="s">
        <v>16</v>
      </c>
      <c r="L84" s="30"/>
    </row>
    <row r="85" spans="2:47" s="1" customFormat="1" ht="16.5" customHeight="1">
      <c r="B85" s="30"/>
      <c r="E85" s="219" t="str">
        <f>E7</f>
        <v>STAVEBNÍ ÚPRAVY SCHODIŠTĚ U UL. OKRAJOVÁ - opakování 5/25/VZOŘ</v>
      </c>
      <c r="F85" s="220"/>
      <c r="G85" s="220"/>
      <c r="H85" s="220"/>
      <c r="L85" s="30"/>
    </row>
    <row r="86" spans="2:47" s="1" customFormat="1" ht="12" customHeight="1">
      <c r="B86" s="30"/>
      <c r="C86" s="25" t="s">
        <v>99</v>
      </c>
      <c r="L86" s="30"/>
    </row>
    <row r="87" spans="2:47" s="1" customFormat="1" ht="16.5" customHeight="1">
      <c r="B87" s="30"/>
      <c r="E87" s="209" t="str">
        <f>E9</f>
        <v xml:space="preserve">D.3 - SO 300_02 Přípojka kanalizace </v>
      </c>
      <c r="F87" s="218"/>
      <c r="G87" s="218"/>
      <c r="H87" s="218"/>
      <c r="L87" s="30"/>
    </row>
    <row r="88" spans="2:47" s="1" customFormat="1" ht="6.9" customHeight="1">
      <c r="B88" s="30"/>
      <c r="L88" s="30"/>
    </row>
    <row r="89" spans="2:47" s="1" customFormat="1" ht="12" customHeight="1">
      <c r="B89" s="30"/>
      <c r="C89" s="25" t="s">
        <v>19</v>
      </c>
      <c r="F89" s="23" t="str">
        <f>F12</f>
        <v xml:space="preserve"> </v>
      </c>
      <c r="I89" s="25" t="s">
        <v>21</v>
      </c>
      <c r="J89" s="50" t="str">
        <f>IF(J12="","",J12)</f>
        <v>8. 10. 2024</v>
      </c>
      <c r="L89" s="30"/>
    </row>
    <row r="90" spans="2:47" s="1" customFormat="1" ht="6.9" customHeight="1">
      <c r="B90" s="30"/>
      <c r="L90" s="30"/>
    </row>
    <row r="91" spans="2:47" s="1" customFormat="1" ht="15.15" customHeight="1">
      <c r="B91" s="30"/>
      <c r="C91" s="25" t="s">
        <v>23</v>
      </c>
      <c r="F91" s="23" t="str">
        <f>E15</f>
        <v>Obec Těrlicko</v>
      </c>
      <c r="I91" s="25" t="s">
        <v>29</v>
      </c>
      <c r="J91" s="28" t="str">
        <f>E21</f>
        <v>INPROS FM s.r.o.</v>
      </c>
      <c r="L91" s="30"/>
    </row>
    <row r="92" spans="2:47" s="1" customFormat="1" ht="15.15" customHeight="1">
      <c r="B92" s="30"/>
      <c r="C92" s="25" t="s">
        <v>27</v>
      </c>
      <c r="F92" s="23" t="str">
        <f>IF(E18="","",E18)</f>
        <v>Vyplň údaj</v>
      </c>
      <c r="I92" s="25" t="s">
        <v>32</v>
      </c>
      <c r="J92" s="28" t="str">
        <f>E24</f>
        <v xml:space="preserve"> </v>
      </c>
      <c r="L92" s="30"/>
    </row>
    <row r="93" spans="2:47" s="1" customFormat="1" ht="10.35" customHeight="1">
      <c r="B93" s="30"/>
      <c r="L93" s="30"/>
    </row>
    <row r="94" spans="2:47" s="1" customFormat="1" ht="29.25" customHeight="1">
      <c r="B94" s="30"/>
      <c r="C94" s="99" t="s">
        <v>102</v>
      </c>
      <c r="D94" s="91"/>
      <c r="E94" s="91"/>
      <c r="F94" s="91"/>
      <c r="G94" s="91"/>
      <c r="H94" s="91"/>
      <c r="I94" s="91"/>
      <c r="J94" s="100" t="s">
        <v>103</v>
      </c>
      <c r="K94" s="91"/>
      <c r="L94" s="30"/>
    </row>
    <row r="95" spans="2:47" s="1" customFormat="1" ht="10.35" customHeight="1">
      <c r="B95" s="30"/>
      <c r="L95" s="30"/>
    </row>
    <row r="96" spans="2:47" s="1" customFormat="1" ht="22.8" customHeight="1">
      <c r="B96" s="30"/>
      <c r="C96" s="101" t="s">
        <v>104</v>
      </c>
      <c r="J96" s="64">
        <f>J127</f>
        <v>0</v>
      </c>
      <c r="L96" s="30"/>
      <c r="AU96" s="15" t="s">
        <v>105</v>
      </c>
    </row>
    <row r="97" spans="2:12" s="8" customFormat="1" ht="24.9" customHeight="1">
      <c r="B97" s="102"/>
      <c r="D97" s="103" t="s">
        <v>106</v>
      </c>
      <c r="E97" s="104"/>
      <c r="F97" s="104"/>
      <c r="G97" s="104"/>
      <c r="H97" s="104"/>
      <c r="I97" s="104"/>
      <c r="J97" s="105">
        <f>J128</f>
        <v>0</v>
      </c>
      <c r="L97" s="102"/>
    </row>
    <row r="98" spans="2:12" s="9" customFormat="1" ht="19.95" customHeight="1">
      <c r="B98" s="106"/>
      <c r="D98" s="107" t="s">
        <v>107</v>
      </c>
      <c r="E98" s="108"/>
      <c r="F98" s="108"/>
      <c r="G98" s="108"/>
      <c r="H98" s="108"/>
      <c r="I98" s="108"/>
      <c r="J98" s="109">
        <f>J129</f>
        <v>0</v>
      </c>
      <c r="L98" s="106"/>
    </row>
    <row r="99" spans="2:12" s="9" customFormat="1" ht="14.85" customHeight="1">
      <c r="B99" s="106"/>
      <c r="D99" s="107" t="s">
        <v>108</v>
      </c>
      <c r="E99" s="108"/>
      <c r="F99" s="108"/>
      <c r="G99" s="108"/>
      <c r="H99" s="108"/>
      <c r="I99" s="108"/>
      <c r="J99" s="109">
        <f>J167</f>
        <v>0</v>
      </c>
      <c r="L99" s="106"/>
    </row>
    <row r="100" spans="2:12" s="9" customFormat="1" ht="19.95" customHeight="1">
      <c r="B100" s="106"/>
      <c r="D100" s="107" t="s">
        <v>109</v>
      </c>
      <c r="E100" s="108"/>
      <c r="F100" s="108"/>
      <c r="G100" s="108"/>
      <c r="H100" s="108"/>
      <c r="I100" s="108"/>
      <c r="J100" s="109">
        <f>J177</f>
        <v>0</v>
      </c>
      <c r="L100" s="106"/>
    </row>
    <row r="101" spans="2:12" s="9" customFormat="1" ht="19.95" customHeight="1">
      <c r="B101" s="106"/>
      <c r="D101" s="107" t="s">
        <v>451</v>
      </c>
      <c r="E101" s="108"/>
      <c r="F101" s="108"/>
      <c r="G101" s="108"/>
      <c r="H101" s="108"/>
      <c r="I101" s="108"/>
      <c r="J101" s="109">
        <f>J179</f>
        <v>0</v>
      </c>
      <c r="L101" s="106"/>
    </row>
    <row r="102" spans="2:12" s="9" customFormat="1" ht="19.95" customHeight="1">
      <c r="B102" s="106"/>
      <c r="D102" s="107" t="s">
        <v>452</v>
      </c>
      <c r="E102" s="108"/>
      <c r="F102" s="108"/>
      <c r="G102" s="108"/>
      <c r="H102" s="108"/>
      <c r="I102" s="108"/>
      <c r="J102" s="109">
        <f>J183</f>
        <v>0</v>
      </c>
      <c r="L102" s="106"/>
    </row>
    <row r="103" spans="2:12" s="9" customFormat="1" ht="19.95" customHeight="1">
      <c r="B103" s="106"/>
      <c r="D103" s="107" t="s">
        <v>111</v>
      </c>
      <c r="E103" s="108"/>
      <c r="F103" s="108"/>
      <c r="G103" s="108"/>
      <c r="H103" s="108"/>
      <c r="I103" s="108"/>
      <c r="J103" s="109">
        <f>J203</f>
        <v>0</v>
      </c>
      <c r="L103" s="106"/>
    </row>
    <row r="104" spans="2:12" s="9" customFormat="1" ht="19.95" customHeight="1">
      <c r="B104" s="106"/>
      <c r="D104" s="107" t="s">
        <v>112</v>
      </c>
      <c r="E104" s="108"/>
      <c r="F104" s="108"/>
      <c r="G104" s="108"/>
      <c r="H104" s="108"/>
      <c r="I104" s="108"/>
      <c r="J104" s="109">
        <f>J205</f>
        <v>0</v>
      </c>
      <c r="L104" s="106"/>
    </row>
    <row r="105" spans="2:12" s="9" customFormat="1" ht="19.95" customHeight="1">
      <c r="B105" s="106"/>
      <c r="D105" s="107" t="s">
        <v>113</v>
      </c>
      <c r="E105" s="108"/>
      <c r="F105" s="108"/>
      <c r="G105" s="108"/>
      <c r="H105" s="108"/>
      <c r="I105" s="108"/>
      <c r="J105" s="109">
        <f>J212</f>
        <v>0</v>
      </c>
      <c r="L105" s="106"/>
    </row>
    <row r="106" spans="2:12" s="8" customFormat="1" ht="24.9" customHeight="1">
      <c r="B106" s="102"/>
      <c r="D106" s="103" t="s">
        <v>454</v>
      </c>
      <c r="E106" s="104"/>
      <c r="F106" s="104"/>
      <c r="G106" s="104"/>
      <c r="H106" s="104"/>
      <c r="I106" s="104"/>
      <c r="J106" s="105">
        <f>J214</f>
        <v>0</v>
      </c>
      <c r="L106" s="102"/>
    </row>
    <row r="107" spans="2:12" s="9" customFormat="1" ht="19.95" customHeight="1">
      <c r="B107" s="106"/>
      <c r="D107" s="107" t="s">
        <v>455</v>
      </c>
      <c r="E107" s="108"/>
      <c r="F107" s="108"/>
      <c r="G107" s="108"/>
      <c r="H107" s="108"/>
      <c r="I107" s="108"/>
      <c r="J107" s="109">
        <f>J215</f>
        <v>0</v>
      </c>
      <c r="L107" s="106"/>
    </row>
    <row r="108" spans="2:12" s="1" customFormat="1" ht="21.75" customHeight="1">
      <c r="B108" s="30"/>
      <c r="L108" s="30"/>
    </row>
    <row r="109" spans="2:12" s="1" customFormat="1" ht="6.9" customHeight="1">
      <c r="B109" s="42"/>
      <c r="C109" s="43"/>
      <c r="D109" s="43"/>
      <c r="E109" s="43"/>
      <c r="F109" s="43"/>
      <c r="G109" s="43"/>
      <c r="H109" s="43"/>
      <c r="I109" s="43"/>
      <c r="J109" s="43"/>
      <c r="K109" s="43"/>
      <c r="L109" s="30"/>
    </row>
    <row r="113" spans="2:63" s="1" customFormat="1" ht="6.9" customHeight="1">
      <c r="B113" s="44"/>
      <c r="C113" s="45"/>
      <c r="D113" s="45"/>
      <c r="E113" s="45"/>
      <c r="F113" s="45"/>
      <c r="G113" s="45"/>
      <c r="H113" s="45"/>
      <c r="I113" s="45"/>
      <c r="J113" s="45"/>
      <c r="K113" s="45"/>
      <c r="L113" s="30"/>
    </row>
    <row r="114" spans="2:63" s="1" customFormat="1" ht="24.9" customHeight="1">
      <c r="B114" s="30"/>
      <c r="C114" s="19" t="s">
        <v>117</v>
      </c>
      <c r="L114" s="30"/>
    </row>
    <row r="115" spans="2:63" s="1" customFormat="1" ht="6.9" customHeight="1">
      <c r="B115" s="30"/>
      <c r="L115" s="30"/>
    </row>
    <row r="116" spans="2:63" s="1" customFormat="1" ht="12" customHeight="1">
      <c r="B116" s="30"/>
      <c r="C116" s="25" t="s">
        <v>16</v>
      </c>
      <c r="L116" s="30"/>
    </row>
    <row r="117" spans="2:63" s="1" customFormat="1" ht="16.5" customHeight="1">
      <c r="B117" s="30"/>
      <c r="E117" s="219" t="str">
        <f>E7</f>
        <v>STAVEBNÍ ÚPRAVY SCHODIŠTĚ U UL. OKRAJOVÁ - opakování 5/25/VZOŘ</v>
      </c>
      <c r="F117" s="220"/>
      <c r="G117" s="220"/>
      <c r="H117" s="220"/>
      <c r="L117" s="30"/>
    </row>
    <row r="118" spans="2:63" s="1" customFormat="1" ht="12" customHeight="1">
      <c r="B118" s="30"/>
      <c r="C118" s="25" t="s">
        <v>99</v>
      </c>
      <c r="L118" s="30"/>
    </row>
    <row r="119" spans="2:63" s="1" customFormat="1" ht="16.5" customHeight="1">
      <c r="B119" s="30"/>
      <c r="E119" s="209" t="str">
        <f>E9</f>
        <v xml:space="preserve">D.3 - SO 300_02 Přípojka kanalizace </v>
      </c>
      <c r="F119" s="218"/>
      <c r="G119" s="218"/>
      <c r="H119" s="218"/>
      <c r="L119" s="30"/>
    </row>
    <row r="120" spans="2:63" s="1" customFormat="1" ht="6.9" customHeight="1">
      <c r="B120" s="30"/>
      <c r="L120" s="30"/>
    </row>
    <row r="121" spans="2:63" s="1" customFormat="1" ht="12" customHeight="1">
      <c r="B121" s="30"/>
      <c r="C121" s="25" t="s">
        <v>19</v>
      </c>
      <c r="F121" s="23" t="str">
        <f>F12</f>
        <v xml:space="preserve"> </v>
      </c>
      <c r="I121" s="25" t="s">
        <v>21</v>
      </c>
      <c r="J121" s="50" t="str">
        <f>IF(J12="","",J12)</f>
        <v>8. 10. 2024</v>
      </c>
      <c r="L121" s="30"/>
    </row>
    <row r="122" spans="2:63" s="1" customFormat="1" ht="6.9" customHeight="1">
      <c r="B122" s="30"/>
      <c r="L122" s="30"/>
    </row>
    <row r="123" spans="2:63" s="1" customFormat="1" ht="15.15" customHeight="1">
      <c r="B123" s="30"/>
      <c r="C123" s="25" t="s">
        <v>23</v>
      </c>
      <c r="F123" s="23" t="str">
        <f>E15</f>
        <v>Obec Těrlicko</v>
      </c>
      <c r="I123" s="25" t="s">
        <v>29</v>
      </c>
      <c r="J123" s="28" t="str">
        <f>E21</f>
        <v>INPROS FM s.r.o.</v>
      </c>
      <c r="L123" s="30"/>
    </row>
    <row r="124" spans="2:63" s="1" customFormat="1" ht="15.15" customHeight="1">
      <c r="B124" s="30"/>
      <c r="C124" s="25" t="s">
        <v>27</v>
      </c>
      <c r="F124" s="23" t="str">
        <f>IF(E18="","",E18)</f>
        <v>Vyplň údaj</v>
      </c>
      <c r="I124" s="25" t="s">
        <v>32</v>
      </c>
      <c r="J124" s="28" t="str">
        <f>E24</f>
        <v xml:space="preserve"> </v>
      </c>
      <c r="L124" s="30"/>
    </row>
    <row r="125" spans="2:63" s="1" customFormat="1" ht="10.35" customHeight="1">
      <c r="B125" s="30"/>
      <c r="L125" s="30"/>
    </row>
    <row r="126" spans="2:63" s="10" customFormat="1" ht="29.25" customHeight="1">
      <c r="B126" s="110"/>
      <c r="C126" s="111" t="s">
        <v>118</v>
      </c>
      <c r="D126" s="112" t="s">
        <v>60</v>
      </c>
      <c r="E126" s="112" t="s">
        <v>56</v>
      </c>
      <c r="F126" s="112" t="s">
        <v>57</v>
      </c>
      <c r="G126" s="112" t="s">
        <v>119</v>
      </c>
      <c r="H126" s="112" t="s">
        <v>120</v>
      </c>
      <c r="I126" s="112" t="s">
        <v>121</v>
      </c>
      <c r="J126" s="112" t="s">
        <v>103</v>
      </c>
      <c r="K126" s="113" t="s">
        <v>122</v>
      </c>
      <c r="L126" s="110"/>
      <c r="M126" s="57" t="s">
        <v>1</v>
      </c>
      <c r="N126" s="58" t="s">
        <v>39</v>
      </c>
      <c r="O126" s="58" t="s">
        <v>123</v>
      </c>
      <c r="P126" s="58" t="s">
        <v>124</v>
      </c>
      <c r="Q126" s="58" t="s">
        <v>125</v>
      </c>
      <c r="R126" s="58" t="s">
        <v>126</v>
      </c>
      <c r="S126" s="58" t="s">
        <v>127</v>
      </c>
      <c r="T126" s="59" t="s">
        <v>128</v>
      </c>
    </row>
    <row r="127" spans="2:63" s="1" customFormat="1" ht="22.8" customHeight="1">
      <c r="B127" s="30"/>
      <c r="C127" s="62" t="s">
        <v>129</v>
      </c>
      <c r="J127" s="114">
        <f>BK127</f>
        <v>0</v>
      </c>
      <c r="L127" s="30"/>
      <c r="M127" s="60"/>
      <c r="N127" s="51"/>
      <c r="O127" s="51"/>
      <c r="P127" s="115">
        <f>P128+P214</f>
        <v>0</v>
      </c>
      <c r="Q127" s="51"/>
      <c r="R127" s="115">
        <f>R128+R214</f>
        <v>12.040410799999998</v>
      </c>
      <c r="S127" s="51"/>
      <c r="T127" s="116">
        <f>T128+T214</f>
        <v>4.3184000000000005</v>
      </c>
      <c r="AT127" s="15" t="s">
        <v>74</v>
      </c>
      <c r="AU127" s="15" t="s">
        <v>105</v>
      </c>
      <c r="BK127" s="117">
        <f>BK128+BK214</f>
        <v>0</v>
      </c>
    </row>
    <row r="128" spans="2:63" s="11" customFormat="1" ht="25.95" customHeight="1">
      <c r="B128" s="118"/>
      <c r="D128" s="119" t="s">
        <v>74</v>
      </c>
      <c r="E128" s="120" t="s">
        <v>130</v>
      </c>
      <c r="F128" s="120" t="s">
        <v>131</v>
      </c>
      <c r="I128" s="121"/>
      <c r="J128" s="122">
        <f>BK128</f>
        <v>0</v>
      </c>
      <c r="L128" s="118"/>
      <c r="M128" s="123"/>
      <c r="P128" s="124">
        <f>P129+P177+P179+P183+P203+P205+P212</f>
        <v>0</v>
      </c>
      <c r="R128" s="124">
        <f>R129+R177+R179+R183+R203+R205+R212</f>
        <v>12.040410799999998</v>
      </c>
      <c r="T128" s="125">
        <f>T129+T177+T179+T183+T203+T205+T212</f>
        <v>4.3184000000000005</v>
      </c>
      <c r="AR128" s="119" t="s">
        <v>83</v>
      </c>
      <c r="AT128" s="126" t="s">
        <v>74</v>
      </c>
      <c r="AU128" s="126" t="s">
        <v>75</v>
      </c>
      <c r="AY128" s="119" t="s">
        <v>132</v>
      </c>
      <c r="BK128" s="127">
        <f>BK129+BK177+BK179+BK183+BK203+BK205+BK212</f>
        <v>0</v>
      </c>
    </row>
    <row r="129" spans="2:65" s="11" customFormat="1" ht="22.8" customHeight="1">
      <c r="B129" s="118"/>
      <c r="D129" s="119" t="s">
        <v>74</v>
      </c>
      <c r="E129" s="128" t="s">
        <v>83</v>
      </c>
      <c r="F129" s="128" t="s">
        <v>133</v>
      </c>
      <c r="I129" s="121"/>
      <c r="J129" s="129">
        <f>BK129</f>
        <v>0</v>
      </c>
      <c r="L129" s="118"/>
      <c r="M129" s="123"/>
      <c r="P129" s="124">
        <f>P130+SUM(P131:P167)</f>
        <v>0</v>
      </c>
      <c r="R129" s="124">
        <f>R130+SUM(R131:R167)</f>
        <v>9.2802149999999983</v>
      </c>
      <c r="T129" s="125">
        <f>T130+SUM(T131:T167)</f>
        <v>0</v>
      </c>
      <c r="AR129" s="119" t="s">
        <v>83</v>
      </c>
      <c r="AT129" s="126" t="s">
        <v>74</v>
      </c>
      <c r="AU129" s="126" t="s">
        <v>83</v>
      </c>
      <c r="AY129" s="119" t="s">
        <v>132</v>
      </c>
      <c r="BK129" s="127">
        <f>BK130+SUM(BK131:BK167)</f>
        <v>0</v>
      </c>
    </row>
    <row r="130" spans="2:65" s="1" customFormat="1" ht="16.5" customHeight="1">
      <c r="B130" s="130"/>
      <c r="C130" s="131" t="s">
        <v>83</v>
      </c>
      <c r="D130" s="131" t="s">
        <v>134</v>
      </c>
      <c r="E130" s="132" t="s">
        <v>456</v>
      </c>
      <c r="F130" s="133" t="s">
        <v>457</v>
      </c>
      <c r="G130" s="134" t="s">
        <v>458</v>
      </c>
      <c r="H130" s="135">
        <v>24</v>
      </c>
      <c r="I130" s="136"/>
      <c r="J130" s="137">
        <f>ROUND(I130*H130,2)</f>
        <v>0</v>
      </c>
      <c r="K130" s="133" t="s">
        <v>138</v>
      </c>
      <c r="L130" s="30"/>
      <c r="M130" s="138" t="s">
        <v>1</v>
      </c>
      <c r="N130" s="139" t="s">
        <v>40</v>
      </c>
      <c r="P130" s="140">
        <f>O130*H130</f>
        <v>0</v>
      </c>
      <c r="Q130" s="140">
        <v>3.0000000000000001E-5</v>
      </c>
      <c r="R130" s="140">
        <f>Q130*H130</f>
        <v>7.2000000000000005E-4</v>
      </c>
      <c r="S130" s="140">
        <v>0</v>
      </c>
      <c r="T130" s="141">
        <f>S130*H130</f>
        <v>0</v>
      </c>
      <c r="AR130" s="142" t="s">
        <v>139</v>
      </c>
      <c r="AT130" s="142" t="s">
        <v>134</v>
      </c>
      <c r="AU130" s="142" t="s">
        <v>85</v>
      </c>
      <c r="AY130" s="15" t="s">
        <v>132</v>
      </c>
      <c r="BE130" s="143">
        <f>IF(N130="základní",J130,0)</f>
        <v>0</v>
      </c>
      <c r="BF130" s="143">
        <f>IF(N130="snížená",J130,0)</f>
        <v>0</v>
      </c>
      <c r="BG130" s="143">
        <f>IF(N130="zákl. přenesená",J130,0)</f>
        <v>0</v>
      </c>
      <c r="BH130" s="143">
        <f>IF(N130="sníž. přenesená",J130,0)</f>
        <v>0</v>
      </c>
      <c r="BI130" s="143">
        <f>IF(N130="nulová",J130,0)</f>
        <v>0</v>
      </c>
      <c r="BJ130" s="15" t="s">
        <v>83</v>
      </c>
      <c r="BK130" s="143">
        <f>ROUND(I130*H130,2)</f>
        <v>0</v>
      </c>
      <c r="BL130" s="15" t="s">
        <v>139</v>
      </c>
      <c r="BM130" s="142" t="s">
        <v>610</v>
      </c>
    </row>
    <row r="131" spans="2:65" s="1" customFormat="1" ht="19.2">
      <c r="B131" s="30"/>
      <c r="D131" s="145" t="s">
        <v>221</v>
      </c>
      <c r="F131" s="162" t="s">
        <v>460</v>
      </c>
      <c r="I131" s="163"/>
      <c r="L131" s="30"/>
      <c r="M131" s="164"/>
      <c r="T131" s="54"/>
      <c r="AT131" s="15" t="s">
        <v>221</v>
      </c>
      <c r="AU131" s="15" t="s">
        <v>85</v>
      </c>
    </row>
    <row r="132" spans="2:65" s="12" customFormat="1">
      <c r="B132" s="144"/>
      <c r="D132" s="145" t="s">
        <v>173</v>
      </c>
      <c r="E132" s="151" t="s">
        <v>1</v>
      </c>
      <c r="F132" s="146" t="s">
        <v>461</v>
      </c>
      <c r="H132" s="147">
        <v>24</v>
      </c>
      <c r="I132" s="148"/>
      <c r="L132" s="144"/>
      <c r="M132" s="149"/>
      <c r="T132" s="150"/>
      <c r="AT132" s="151" t="s">
        <v>173</v>
      </c>
      <c r="AU132" s="151" t="s">
        <v>85</v>
      </c>
      <c r="AV132" s="12" t="s">
        <v>85</v>
      </c>
      <c r="AW132" s="12" t="s">
        <v>31</v>
      </c>
      <c r="AX132" s="12" t="s">
        <v>75</v>
      </c>
      <c r="AY132" s="151" t="s">
        <v>132</v>
      </c>
    </row>
    <row r="133" spans="2:65" s="13" customFormat="1">
      <c r="B133" s="165"/>
      <c r="D133" s="145" t="s">
        <v>173</v>
      </c>
      <c r="E133" s="166" t="s">
        <v>1</v>
      </c>
      <c r="F133" s="167" t="s">
        <v>301</v>
      </c>
      <c r="H133" s="168">
        <v>24</v>
      </c>
      <c r="I133" s="169"/>
      <c r="L133" s="165"/>
      <c r="M133" s="170"/>
      <c r="T133" s="171"/>
      <c r="AT133" s="166" t="s">
        <v>173</v>
      </c>
      <c r="AU133" s="166" t="s">
        <v>85</v>
      </c>
      <c r="AV133" s="13" t="s">
        <v>139</v>
      </c>
      <c r="AW133" s="13" t="s">
        <v>31</v>
      </c>
      <c r="AX133" s="13" t="s">
        <v>83</v>
      </c>
      <c r="AY133" s="166" t="s">
        <v>132</v>
      </c>
    </row>
    <row r="134" spans="2:65" s="1" customFormat="1" ht="16.5" customHeight="1">
      <c r="B134" s="130"/>
      <c r="C134" s="131" t="s">
        <v>85</v>
      </c>
      <c r="D134" s="131" t="s">
        <v>134</v>
      </c>
      <c r="E134" s="132" t="s">
        <v>462</v>
      </c>
      <c r="F134" s="133" t="s">
        <v>463</v>
      </c>
      <c r="G134" s="134" t="s">
        <v>137</v>
      </c>
      <c r="H134" s="135">
        <v>12.5</v>
      </c>
      <c r="I134" s="136"/>
      <c r="J134" s="137">
        <f>ROUND(I134*H134,2)</f>
        <v>0</v>
      </c>
      <c r="K134" s="133" t="s">
        <v>138</v>
      </c>
      <c r="L134" s="30"/>
      <c r="M134" s="138" t="s">
        <v>1</v>
      </c>
      <c r="N134" s="139" t="s">
        <v>40</v>
      </c>
      <c r="P134" s="140">
        <f>O134*H134</f>
        <v>0</v>
      </c>
      <c r="Q134" s="140">
        <v>0</v>
      </c>
      <c r="R134" s="140">
        <f>Q134*H134</f>
        <v>0</v>
      </c>
      <c r="S134" s="140">
        <v>0</v>
      </c>
      <c r="T134" s="141">
        <f>S134*H134</f>
        <v>0</v>
      </c>
      <c r="AR134" s="142" t="s">
        <v>139</v>
      </c>
      <c r="AT134" s="142" t="s">
        <v>134</v>
      </c>
      <c r="AU134" s="142" t="s">
        <v>85</v>
      </c>
      <c r="AY134" s="15" t="s">
        <v>132</v>
      </c>
      <c r="BE134" s="143">
        <f>IF(N134="základní",J134,0)</f>
        <v>0</v>
      </c>
      <c r="BF134" s="143">
        <f>IF(N134="snížená",J134,0)</f>
        <v>0</v>
      </c>
      <c r="BG134" s="143">
        <f>IF(N134="zákl. přenesená",J134,0)</f>
        <v>0</v>
      </c>
      <c r="BH134" s="143">
        <f>IF(N134="sníž. přenesená",J134,0)</f>
        <v>0</v>
      </c>
      <c r="BI134" s="143">
        <f>IF(N134="nulová",J134,0)</f>
        <v>0</v>
      </c>
      <c r="BJ134" s="15" t="s">
        <v>83</v>
      </c>
      <c r="BK134" s="143">
        <f>ROUND(I134*H134,2)</f>
        <v>0</v>
      </c>
      <c r="BL134" s="15" t="s">
        <v>139</v>
      </c>
      <c r="BM134" s="142" t="s">
        <v>611</v>
      </c>
    </row>
    <row r="135" spans="2:65" s="1" customFormat="1" ht="21.75" customHeight="1">
      <c r="B135" s="130"/>
      <c r="C135" s="131" t="s">
        <v>144</v>
      </c>
      <c r="D135" s="131" t="s">
        <v>134</v>
      </c>
      <c r="E135" s="132" t="s">
        <v>465</v>
      </c>
      <c r="F135" s="133" t="s">
        <v>466</v>
      </c>
      <c r="G135" s="134" t="s">
        <v>163</v>
      </c>
      <c r="H135" s="135">
        <v>7.2</v>
      </c>
      <c r="I135" s="136"/>
      <c r="J135" s="137">
        <f>ROUND(I135*H135,2)</f>
        <v>0</v>
      </c>
      <c r="K135" s="133" t="s">
        <v>138</v>
      </c>
      <c r="L135" s="30"/>
      <c r="M135" s="138" t="s">
        <v>1</v>
      </c>
      <c r="N135" s="139" t="s">
        <v>40</v>
      </c>
      <c r="P135" s="140">
        <f>O135*H135</f>
        <v>0</v>
      </c>
      <c r="Q135" s="140">
        <v>0</v>
      </c>
      <c r="R135" s="140">
        <f>Q135*H135</f>
        <v>0</v>
      </c>
      <c r="S135" s="140">
        <v>0</v>
      </c>
      <c r="T135" s="141">
        <f>S135*H135</f>
        <v>0</v>
      </c>
      <c r="AR135" s="142" t="s">
        <v>139</v>
      </c>
      <c r="AT135" s="142" t="s">
        <v>134</v>
      </c>
      <c r="AU135" s="142" t="s">
        <v>85</v>
      </c>
      <c r="AY135" s="15" t="s">
        <v>132</v>
      </c>
      <c r="BE135" s="143">
        <f>IF(N135="základní",J135,0)</f>
        <v>0</v>
      </c>
      <c r="BF135" s="143">
        <f>IF(N135="snížená",J135,0)</f>
        <v>0</v>
      </c>
      <c r="BG135" s="143">
        <f>IF(N135="zákl. přenesená",J135,0)</f>
        <v>0</v>
      </c>
      <c r="BH135" s="143">
        <f>IF(N135="sníž. přenesená",J135,0)</f>
        <v>0</v>
      </c>
      <c r="BI135" s="143">
        <f>IF(N135="nulová",J135,0)</f>
        <v>0</v>
      </c>
      <c r="BJ135" s="15" t="s">
        <v>83</v>
      </c>
      <c r="BK135" s="143">
        <f>ROUND(I135*H135,2)</f>
        <v>0</v>
      </c>
      <c r="BL135" s="15" t="s">
        <v>139</v>
      </c>
      <c r="BM135" s="142" t="s">
        <v>612</v>
      </c>
    </row>
    <row r="136" spans="2:65" s="1" customFormat="1" ht="19.2">
      <c r="B136" s="30"/>
      <c r="D136" s="145" t="s">
        <v>221</v>
      </c>
      <c r="F136" s="162" t="s">
        <v>468</v>
      </c>
      <c r="I136" s="163"/>
      <c r="L136" s="30"/>
      <c r="M136" s="164"/>
      <c r="T136" s="54"/>
      <c r="AT136" s="15" t="s">
        <v>221</v>
      </c>
      <c r="AU136" s="15" t="s">
        <v>85</v>
      </c>
    </row>
    <row r="137" spans="2:65" s="12" customFormat="1">
      <c r="B137" s="144"/>
      <c r="D137" s="145" t="s">
        <v>173</v>
      </c>
      <c r="E137" s="151" t="s">
        <v>1</v>
      </c>
      <c r="F137" s="146" t="s">
        <v>613</v>
      </c>
      <c r="H137" s="147">
        <v>7.2</v>
      </c>
      <c r="I137" s="148"/>
      <c r="L137" s="144"/>
      <c r="M137" s="149"/>
      <c r="T137" s="150"/>
      <c r="AT137" s="151" t="s">
        <v>173</v>
      </c>
      <c r="AU137" s="151" t="s">
        <v>85</v>
      </c>
      <c r="AV137" s="12" t="s">
        <v>85</v>
      </c>
      <c r="AW137" s="12" t="s">
        <v>31</v>
      </c>
      <c r="AX137" s="12" t="s">
        <v>75</v>
      </c>
      <c r="AY137" s="151" t="s">
        <v>132</v>
      </c>
    </row>
    <row r="138" spans="2:65" s="13" customFormat="1">
      <c r="B138" s="165"/>
      <c r="D138" s="145" t="s">
        <v>173</v>
      </c>
      <c r="E138" s="166" t="s">
        <v>1</v>
      </c>
      <c r="F138" s="167" t="s">
        <v>301</v>
      </c>
      <c r="H138" s="168">
        <v>7.2</v>
      </c>
      <c r="I138" s="169"/>
      <c r="L138" s="165"/>
      <c r="M138" s="170"/>
      <c r="T138" s="171"/>
      <c r="AT138" s="166" t="s">
        <v>173</v>
      </c>
      <c r="AU138" s="166" t="s">
        <v>85</v>
      </c>
      <c r="AV138" s="13" t="s">
        <v>139</v>
      </c>
      <c r="AW138" s="13" t="s">
        <v>31</v>
      </c>
      <c r="AX138" s="13" t="s">
        <v>83</v>
      </c>
      <c r="AY138" s="166" t="s">
        <v>132</v>
      </c>
    </row>
    <row r="139" spans="2:65" s="1" customFormat="1" ht="16.5" customHeight="1">
      <c r="B139" s="130"/>
      <c r="C139" s="131" t="s">
        <v>139</v>
      </c>
      <c r="D139" s="131" t="s">
        <v>134</v>
      </c>
      <c r="E139" s="132" t="s">
        <v>470</v>
      </c>
      <c r="F139" s="133" t="s">
        <v>471</v>
      </c>
      <c r="G139" s="134" t="s">
        <v>137</v>
      </c>
      <c r="H139" s="135">
        <v>18</v>
      </c>
      <c r="I139" s="136"/>
      <c r="J139" s="137">
        <f>ROUND(I139*H139,2)</f>
        <v>0</v>
      </c>
      <c r="K139" s="133" t="s">
        <v>138</v>
      </c>
      <c r="L139" s="30"/>
      <c r="M139" s="138" t="s">
        <v>1</v>
      </c>
      <c r="N139" s="139" t="s">
        <v>40</v>
      </c>
      <c r="P139" s="140">
        <f>O139*H139</f>
        <v>0</v>
      </c>
      <c r="Q139" s="140">
        <v>8.4000000000000003E-4</v>
      </c>
      <c r="R139" s="140">
        <f>Q139*H139</f>
        <v>1.5120000000000001E-2</v>
      </c>
      <c r="S139" s="140">
        <v>0</v>
      </c>
      <c r="T139" s="141">
        <f>S139*H139</f>
        <v>0</v>
      </c>
      <c r="AR139" s="142" t="s">
        <v>139</v>
      </c>
      <c r="AT139" s="142" t="s">
        <v>134</v>
      </c>
      <c r="AU139" s="142" t="s">
        <v>85</v>
      </c>
      <c r="AY139" s="15" t="s">
        <v>132</v>
      </c>
      <c r="BE139" s="143">
        <f>IF(N139="základní",J139,0)</f>
        <v>0</v>
      </c>
      <c r="BF139" s="143">
        <f>IF(N139="snížená",J139,0)</f>
        <v>0</v>
      </c>
      <c r="BG139" s="143">
        <f>IF(N139="zákl. přenesená",J139,0)</f>
        <v>0</v>
      </c>
      <c r="BH139" s="143">
        <f>IF(N139="sníž. přenesená",J139,0)</f>
        <v>0</v>
      </c>
      <c r="BI139" s="143">
        <f>IF(N139="nulová",J139,0)</f>
        <v>0</v>
      </c>
      <c r="BJ139" s="15" t="s">
        <v>83</v>
      </c>
      <c r="BK139" s="143">
        <f>ROUND(I139*H139,2)</f>
        <v>0</v>
      </c>
      <c r="BL139" s="15" t="s">
        <v>139</v>
      </c>
      <c r="BM139" s="142" t="s">
        <v>614</v>
      </c>
    </row>
    <row r="140" spans="2:65" s="12" customFormat="1">
      <c r="B140" s="144"/>
      <c r="D140" s="145" t="s">
        <v>173</v>
      </c>
      <c r="E140" s="151" t="s">
        <v>1</v>
      </c>
      <c r="F140" s="146" t="s">
        <v>615</v>
      </c>
      <c r="H140" s="147">
        <v>18</v>
      </c>
      <c r="I140" s="148"/>
      <c r="L140" s="144"/>
      <c r="M140" s="149"/>
      <c r="T140" s="150"/>
      <c r="AT140" s="151" t="s">
        <v>173</v>
      </c>
      <c r="AU140" s="151" t="s">
        <v>85</v>
      </c>
      <c r="AV140" s="12" t="s">
        <v>85</v>
      </c>
      <c r="AW140" s="12" t="s">
        <v>31</v>
      </c>
      <c r="AX140" s="12" t="s">
        <v>75</v>
      </c>
      <c r="AY140" s="151" t="s">
        <v>132</v>
      </c>
    </row>
    <row r="141" spans="2:65" s="13" customFormat="1">
      <c r="B141" s="165"/>
      <c r="D141" s="145" t="s">
        <v>173</v>
      </c>
      <c r="E141" s="166" t="s">
        <v>1</v>
      </c>
      <c r="F141" s="167" t="s">
        <v>301</v>
      </c>
      <c r="H141" s="168">
        <v>18</v>
      </c>
      <c r="I141" s="169"/>
      <c r="L141" s="165"/>
      <c r="M141" s="170"/>
      <c r="T141" s="171"/>
      <c r="AT141" s="166" t="s">
        <v>173</v>
      </c>
      <c r="AU141" s="166" t="s">
        <v>85</v>
      </c>
      <c r="AV141" s="13" t="s">
        <v>139</v>
      </c>
      <c r="AW141" s="13" t="s">
        <v>31</v>
      </c>
      <c r="AX141" s="13" t="s">
        <v>83</v>
      </c>
      <c r="AY141" s="166" t="s">
        <v>132</v>
      </c>
    </row>
    <row r="142" spans="2:65" s="1" customFormat="1" ht="16.5" customHeight="1">
      <c r="B142" s="130"/>
      <c r="C142" s="131" t="s">
        <v>151</v>
      </c>
      <c r="D142" s="131" t="s">
        <v>134</v>
      </c>
      <c r="E142" s="132" t="s">
        <v>474</v>
      </c>
      <c r="F142" s="133" t="s">
        <v>475</v>
      </c>
      <c r="G142" s="134" t="s">
        <v>137</v>
      </c>
      <c r="H142" s="135">
        <v>18</v>
      </c>
      <c r="I142" s="136"/>
      <c r="J142" s="137">
        <f>ROUND(I142*H142,2)</f>
        <v>0</v>
      </c>
      <c r="K142" s="133" t="s">
        <v>138</v>
      </c>
      <c r="L142" s="30"/>
      <c r="M142" s="138" t="s">
        <v>1</v>
      </c>
      <c r="N142" s="139" t="s">
        <v>40</v>
      </c>
      <c r="P142" s="140">
        <f>O142*H142</f>
        <v>0</v>
      </c>
      <c r="Q142" s="140">
        <v>0</v>
      </c>
      <c r="R142" s="140">
        <f>Q142*H142</f>
        <v>0</v>
      </c>
      <c r="S142" s="140">
        <v>0</v>
      </c>
      <c r="T142" s="141">
        <f>S142*H142</f>
        <v>0</v>
      </c>
      <c r="AR142" s="142" t="s">
        <v>139</v>
      </c>
      <c r="AT142" s="142" t="s">
        <v>134</v>
      </c>
      <c r="AU142" s="142" t="s">
        <v>85</v>
      </c>
      <c r="AY142" s="15" t="s">
        <v>132</v>
      </c>
      <c r="BE142" s="143">
        <f>IF(N142="základní",J142,0)</f>
        <v>0</v>
      </c>
      <c r="BF142" s="143">
        <f>IF(N142="snížená",J142,0)</f>
        <v>0</v>
      </c>
      <c r="BG142" s="143">
        <f>IF(N142="zákl. přenesená",J142,0)</f>
        <v>0</v>
      </c>
      <c r="BH142" s="143">
        <f>IF(N142="sníž. přenesená",J142,0)</f>
        <v>0</v>
      </c>
      <c r="BI142" s="143">
        <f>IF(N142="nulová",J142,0)</f>
        <v>0</v>
      </c>
      <c r="BJ142" s="15" t="s">
        <v>83</v>
      </c>
      <c r="BK142" s="143">
        <f>ROUND(I142*H142,2)</f>
        <v>0</v>
      </c>
      <c r="BL142" s="15" t="s">
        <v>139</v>
      </c>
      <c r="BM142" s="142" t="s">
        <v>616</v>
      </c>
    </row>
    <row r="143" spans="2:65" s="1" customFormat="1" ht="16.5" customHeight="1">
      <c r="B143" s="130"/>
      <c r="C143" s="131" t="s">
        <v>155</v>
      </c>
      <c r="D143" s="131" t="s">
        <v>134</v>
      </c>
      <c r="E143" s="132" t="s">
        <v>477</v>
      </c>
      <c r="F143" s="133" t="s">
        <v>478</v>
      </c>
      <c r="G143" s="134" t="s">
        <v>163</v>
      </c>
      <c r="H143" s="135">
        <v>3.6</v>
      </c>
      <c r="I143" s="136"/>
      <c r="J143" s="137">
        <f>ROUND(I143*H143,2)</f>
        <v>0</v>
      </c>
      <c r="K143" s="133" t="s">
        <v>138</v>
      </c>
      <c r="L143" s="30"/>
      <c r="M143" s="138" t="s">
        <v>1</v>
      </c>
      <c r="N143" s="139" t="s">
        <v>40</v>
      </c>
      <c r="P143" s="140">
        <f>O143*H143</f>
        <v>0</v>
      </c>
      <c r="Q143" s="140">
        <v>0</v>
      </c>
      <c r="R143" s="140">
        <f>Q143*H143</f>
        <v>0</v>
      </c>
      <c r="S143" s="140">
        <v>0</v>
      </c>
      <c r="T143" s="141">
        <f>S143*H143</f>
        <v>0</v>
      </c>
      <c r="AR143" s="142" t="s">
        <v>139</v>
      </c>
      <c r="AT143" s="142" t="s">
        <v>134</v>
      </c>
      <c r="AU143" s="142" t="s">
        <v>85</v>
      </c>
      <c r="AY143" s="15" t="s">
        <v>132</v>
      </c>
      <c r="BE143" s="143">
        <f>IF(N143="základní",J143,0)</f>
        <v>0</v>
      </c>
      <c r="BF143" s="143">
        <f>IF(N143="snížená",J143,0)</f>
        <v>0</v>
      </c>
      <c r="BG143" s="143">
        <f>IF(N143="zákl. přenesená",J143,0)</f>
        <v>0</v>
      </c>
      <c r="BH143" s="143">
        <f>IF(N143="sníž. přenesená",J143,0)</f>
        <v>0</v>
      </c>
      <c r="BI143" s="143">
        <f>IF(N143="nulová",J143,0)</f>
        <v>0</v>
      </c>
      <c r="BJ143" s="15" t="s">
        <v>83</v>
      </c>
      <c r="BK143" s="143">
        <f>ROUND(I143*H143,2)</f>
        <v>0</v>
      </c>
      <c r="BL143" s="15" t="s">
        <v>139</v>
      </c>
      <c r="BM143" s="142" t="s">
        <v>617</v>
      </c>
    </row>
    <row r="144" spans="2:65" s="12" customFormat="1">
      <c r="B144" s="144"/>
      <c r="D144" s="145" t="s">
        <v>173</v>
      </c>
      <c r="F144" s="146" t="s">
        <v>618</v>
      </c>
      <c r="H144" s="147">
        <v>3.6</v>
      </c>
      <c r="I144" s="148"/>
      <c r="L144" s="144"/>
      <c r="M144" s="149"/>
      <c r="T144" s="150"/>
      <c r="AT144" s="151" t="s">
        <v>173</v>
      </c>
      <c r="AU144" s="151" t="s">
        <v>85</v>
      </c>
      <c r="AV144" s="12" t="s">
        <v>85</v>
      </c>
      <c r="AW144" s="12" t="s">
        <v>3</v>
      </c>
      <c r="AX144" s="12" t="s">
        <v>83</v>
      </c>
      <c r="AY144" s="151" t="s">
        <v>132</v>
      </c>
    </row>
    <row r="145" spans="2:65" s="1" customFormat="1" ht="21.75" customHeight="1">
      <c r="B145" s="130"/>
      <c r="C145" s="131" t="s">
        <v>160</v>
      </c>
      <c r="D145" s="131" t="s">
        <v>134</v>
      </c>
      <c r="E145" s="132" t="s">
        <v>166</v>
      </c>
      <c r="F145" s="133" t="s">
        <v>167</v>
      </c>
      <c r="G145" s="134" t="s">
        <v>163</v>
      </c>
      <c r="H145" s="135">
        <v>7.2</v>
      </c>
      <c r="I145" s="136"/>
      <c r="J145" s="137">
        <f>ROUND(I145*H145,2)</f>
        <v>0</v>
      </c>
      <c r="K145" s="133" t="s">
        <v>138</v>
      </c>
      <c r="L145" s="30"/>
      <c r="M145" s="138" t="s">
        <v>1</v>
      </c>
      <c r="N145" s="139" t="s">
        <v>40</v>
      </c>
      <c r="P145" s="140">
        <f>O145*H145</f>
        <v>0</v>
      </c>
      <c r="Q145" s="140">
        <v>0</v>
      </c>
      <c r="R145" s="140">
        <f>Q145*H145</f>
        <v>0</v>
      </c>
      <c r="S145" s="140">
        <v>0</v>
      </c>
      <c r="T145" s="141">
        <f>S145*H145</f>
        <v>0</v>
      </c>
      <c r="AR145" s="142" t="s">
        <v>139</v>
      </c>
      <c r="AT145" s="142" t="s">
        <v>134</v>
      </c>
      <c r="AU145" s="142" t="s">
        <v>85</v>
      </c>
      <c r="AY145" s="15" t="s">
        <v>132</v>
      </c>
      <c r="BE145" s="143">
        <f>IF(N145="základní",J145,0)</f>
        <v>0</v>
      </c>
      <c r="BF145" s="143">
        <f>IF(N145="snížená",J145,0)</f>
        <v>0</v>
      </c>
      <c r="BG145" s="143">
        <f>IF(N145="zákl. přenesená",J145,0)</f>
        <v>0</v>
      </c>
      <c r="BH145" s="143">
        <f>IF(N145="sníž. přenesená",J145,0)</f>
        <v>0</v>
      </c>
      <c r="BI145" s="143">
        <f>IF(N145="nulová",J145,0)</f>
        <v>0</v>
      </c>
      <c r="BJ145" s="15" t="s">
        <v>83</v>
      </c>
      <c r="BK145" s="143">
        <f>ROUND(I145*H145,2)</f>
        <v>0</v>
      </c>
      <c r="BL145" s="15" t="s">
        <v>139</v>
      </c>
      <c r="BM145" s="142" t="s">
        <v>619</v>
      </c>
    </row>
    <row r="146" spans="2:65" s="12" customFormat="1">
      <c r="B146" s="144"/>
      <c r="D146" s="145" t="s">
        <v>173</v>
      </c>
      <c r="E146" s="151" t="s">
        <v>1</v>
      </c>
      <c r="F146" s="146" t="s">
        <v>613</v>
      </c>
      <c r="H146" s="147">
        <v>7.2</v>
      </c>
      <c r="I146" s="148"/>
      <c r="L146" s="144"/>
      <c r="M146" s="149"/>
      <c r="T146" s="150"/>
      <c r="AT146" s="151" t="s">
        <v>173</v>
      </c>
      <c r="AU146" s="151" t="s">
        <v>85</v>
      </c>
      <c r="AV146" s="12" t="s">
        <v>85</v>
      </c>
      <c r="AW146" s="12" t="s">
        <v>31</v>
      </c>
      <c r="AX146" s="12" t="s">
        <v>75</v>
      </c>
      <c r="AY146" s="151" t="s">
        <v>132</v>
      </c>
    </row>
    <row r="147" spans="2:65" s="13" customFormat="1">
      <c r="B147" s="165"/>
      <c r="D147" s="145" t="s">
        <v>173</v>
      </c>
      <c r="E147" s="166" t="s">
        <v>1</v>
      </c>
      <c r="F147" s="167" t="s">
        <v>301</v>
      </c>
      <c r="H147" s="168">
        <v>7.2</v>
      </c>
      <c r="I147" s="169"/>
      <c r="L147" s="165"/>
      <c r="M147" s="170"/>
      <c r="T147" s="171"/>
      <c r="AT147" s="166" t="s">
        <v>173</v>
      </c>
      <c r="AU147" s="166" t="s">
        <v>85</v>
      </c>
      <c r="AV147" s="13" t="s">
        <v>139</v>
      </c>
      <c r="AW147" s="13" t="s">
        <v>31</v>
      </c>
      <c r="AX147" s="13" t="s">
        <v>83</v>
      </c>
      <c r="AY147" s="166" t="s">
        <v>132</v>
      </c>
    </row>
    <row r="148" spans="2:65" s="1" customFormat="1" ht="24.15" customHeight="1">
      <c r="B148" s="130"/>
      <c r="C148" s="131" t="s">
        <v>165</v>
      </c>
      <c r="D148" s="131" t="s">
        <v>134</v>
      </c>
      <c r="E148" s="132" t="s">
        <v>170</v>
      </c>
      <c r="F148" s="133" t="s">
        <v>171</v>
      </c>
      <c r="G148" s="134" t="s">
        <v>163</v>
      </c>
      <c r="H148" s="135">
        <v>72</v>
      </c>
      <c r="I148" s="136"/>
      <c r="J148" s="137">
        <f>ROUND(I148*H148,2)</f>
        <v>0</v>
      </c>
      <c r="K148" s="133" t="s">
        <v>138</v>
      </c>
      <c r="L148" s="30"/>
      <c r="M148" s="138" t="s">
        <v>1</v>
      </c>
      <c r="N148" s="139" t="s">
        <v>40</v>
      </c>
      <c r="P148" s="140">
        <f>O148*H148</f>
        <v>0</v>
      </c>
      <c r="Q148" s="140">
        <v>0</v>
      </c>
      <c r="R148" s="140">
        <f>Q148*H148</f>
        <v>0</v>
      </c>
      <c r="S148" s="140">
        <v>0</v>
      </c>
      <c r="T148" s="141">
        <f>S148*H148</f>
        <v>0</v>
      </c>
      <c r="AR148" s="142" t="s">
        <v>139</v>
      </c>
      <c r="AT148" s="142" t="s">
        <v>134</v>
      </c>
      <c r="AU148" s="142" t="s">
        <v>85</v>
      </c>
      <c r="AY148" s="15" t="s">
        <v>132</v>
      </c>
      <c r="BE148" s="143">
        <f>IF(N148="základní",J148,0)</f>
        <v>0</v>
      </c>
      <c r="BF148" s="143">
        <f>IF(N148="snížená",J148,0)</f>
        <v>0</v>
      </c>
      <c r="BG148" s="143">
        <f>IF(N148="zákl. přenesená",J148,0)</f>
        <v>0</v>
      </c>
      <c r="BH148" s="143">
        <f>IF(N148="sníž. přenesená",J148,0)</f>
        <v>0</v>
      </c>
      <c r="BI148" s="143">
        <f>IF(N148="nulová",J148,0)</f>
        <v>0</v>
      </c>
      <c r="BJ148" s="15" t="s">
        <v>83</v>
      </c>
      <c r="BK148" s="143">
        <f>ROUND(I148*H148,2)</f>
        <v>0</v>
      </c>
      <c r="BL148" s="15" t="s">
        <v>139</v>
      </c>
      <c r="BM148" s="142" t="s">
        <v>620</v>
      </c>
    </row>
    <row r="149" spans="2:65" s="12" customFormat="1">
      <c r="B149" s="144"/>
      <c r="D149" s="145" t="s">
        <v>173</v>
      </c>
      <c r="F149" s="146" t="s">
        <v>621</v>
      </c>
      <c r="H149" s="147">
        <v>72</v>
      </c>
      <c r="I149" s="148"/>
      <c r="L149" s="144"/>
      <c r="M149" s="149"/>
      <c r="T149" s="150"/>
      <c r="AT149" s="151" t="s">
        <v>173</v>
      </c>
      <c r="AU149" s="151" t="s">
        <v>85</v>
      </c>
      <c r="AV149" s="12" t="s">
        <v>85</v>
      </c>
      <c r="AW149" s="12" t="s">
        <v>3</v>
      </c>
      <c r="AX149" s="12" t="s">
        <v>83</v>
      </c>
      <c r="AY149" s="151" t="s">
        <v>132</v>
      </c>
    </row>
    <row r="150" spans="2:65" s="1" customFormat="1" ht="16.5" customHeight="1">
      <c r="B150" s="130"/>
      <c r="C150" s="131" t="s">
        <v>169</v>
      </c>
      <c r="D150" s="131" t="s">
        <v>134</v>
      </c>
      <c r="E150" s="132" t="s">
        <v>185</v>
      </c>
      <c r="F150" s="133" t="s">
        <v>186</v>
      </c>
      <c r="G150" s="134" t="s">
        <v>163</v>
      </c>
      <c r="H150" s="135">
        <v>7.2</v>
      </c>
      <c r="I150" s="136"/>
      <c r="J150" s="137">
        <f>ROUND(I150*H150,2)</f>
        <v>0</v>
      </c>
      <c r="K150" s="133" t="s">
        <v>183</v>
      </c>
      <c r="L150" s="30"/>
      <c r="M150" s="138" t="s">
        <v>1</v>
      </c>
      <c r="N150" s="139" t="s">
        <v>40</v>
      </c>
      <c r="P150" s="140">
        <f>O150*H150</f>
        <v>0</v>
      </c>
      <c r="Q150" s="140">
        <v>0</v>
      </c>
      <c r="R150" s="140">
        <f>Q150*H150</f>
        <v>0</v>
      </c>
      <c r="S150" s="140">
        <v>0</v>
      </c>
      <c r="T150" s="141">
        <f>S150*H150</f>
        <v>0</v>
      </c>
      <c r="AR150" s="142" t="s">
        <v>139</v>
      </c>
      <c r="AT150" s="142" t="s">
        <v>134</v>
      </c>
      <c r="AU150" s="142" t="s">
        <v>85</v>
      </c>
      <c r="AY150" s="15" t="s">
        <v>132</v>
      </c>
      <c r="BE150" s="143">
        <f>IF(N150="základní",J150,0)</f>
        <v>0</v>
      </c>
      <c r="BF150" s="143">
        <f>IF(N150="snížená",J150,0)</f>
        <v>0</v>
      </c>
      <c r="BG150" s="143">
        <f>IF(N150="zákl. přenesená",J150,0)</f>
        <v>0</v>
      </c>
      <c r="BH150" s="143">
        <f>IF(N150="sníž. přenesená",J150,0)</f>
        <v>0</v>
      </c>
      <c r="BI150" s="143">
        <f>IF(N150="nulová",J150,0)</f>
        <v>0</v>
      </c>
      <c r="BJ150" s="15" t="s">
        <v>83</v>
      </c>
      <c r="BK150" s="143">
        <f>ROUND(I150*H150,2)</f>
        <v>0</v>
      </c>
      <c r="BL150" s="15" t="s">
        <v>139</v>
      </c>
      <c r="BM150" s="142" t="s">
        <v>622</v>
      </c>
    </row>
    <row r="151" spans="2:65" s="1" customFormat="1" ht="16.5" customHeight="1">
      <c r="B151" s="130"/>
      <c r="C151" s="131" t="s">
        <v>175</v>
      </c>
      <c r="D151" s="131" t="s">
        <v>134</v>
      </c>
      <c r="E151" s="132" t="s">
        <v>189</v>
      </c>
      <c r="F151" s="133" t="s">
        <v>190</v>
      </c>
      <c r="G151" s="134" t="s">
        <v>163</v>
      </c>
      <c r="H151" s="135">
        <v>7.2</v>
      </c>
      <c r="I151" s="136"/>
      <c r="J151" s="137">
        <f>ROUND(I151*H151,2)</f>
        <v>0</v>
      </c>
      <c r="K151" s="133" t="s">
        <v>138</v>
      </c>
      <c r="L151" s="30"/>
      <c r="M151" s="138" t="s">
        <v>1</v>
      </c>
      <c r="N151" s="139" t="s">
        <v>40</v>
      </c>
      <c r="P151" s="140">
        <f>O151*H151</f>
        <v>0</v>
      </c>
      <c r="Q151" s="140">
        <v>0</v>
      </c>
      <c r="R151" s="140">
        <f>Q151*H151</f>
        <v>0</v>
      </c>
      <c r="S151" s="140">
        <v>0</v>
      </c>
      <c r="T151" s="141">
        <f>S151*H151</f>
        <v>0</v>
      </c>
      <c r="AR151" s="142" t="s">
        <v>139</v>
      </c>
      <c r="AT151" s="142" t="s">
        <v>134</v>
      </c>
      <c r="AU151" s="142" t="s">
        <v>85</v>
      </c>
      <c r="AY151" s="15" t="s">
        <v>132</v>
      </c>
      <c r="BE151" s="143">
        <f>IF(N151="základní",J151,0)</f>
        <v>0</v>
      </c>
      <c r="BF151" s="143">
        <f>IF(N151="snížená",J151,0)</f>
        <v>0</v>
      </c>
      <c r="BG151" s="143">
        <f>IF(N151="zákl. přenesená",J151,0)</f>
        <v>0</v>
      </c>
      <c r="BH151" s="143">
        <f>IF(N151="sníž. přenesená",J151,0)</f>
        <v>0</v>
      </c>
      <c r="BI151" s="143">
        <f>IF(N151="nulová",J151,0)</f>
        <v>0</v>
      </c>
      <c r="BJ151" s="15" t="s">
        <v>83</v>
      </c>
      <c r="BK151" s="143">
        <f>ROUND(I151*H151,2)</f>
        <v>0</v>
      </c>
      <c r="BL151" s="15" t="s">
        <v>139</v>
      </c>
      <c r="BM151" s="142" t="s">
        <v>623</v>
      </c>
    </row>
    <row r="152" spans="2:65" s="1" customFormat="1" ht="16.5" customHeight="1">
      <c r="B152" s="130"/>
      <c r="C152" s="131" t="s">
        <v>179</v>
      </c>
      <c r="D152" s="131" t="s">
        <v>134</v>
      </c>
      <c r="E152" s="132" t="s">
        <v>486</v>
      </c>
      <c r="F152" s="133" t="s">
        <v>487</v>
      </c>
      <c r="G152" s="134" t="s">
        <v>163</v>
      </c>
      <c r="H152" s="135">
        <v>3.84</v>
      </c>
      <c r="I152" s="136"/>
      <c r="J152" s="137">
        <f>ROUND(I152*H152,2)</f>
        <v>0</v>
      </c>
      <c r="K152" s="133" t="s">
        <v>138</v>
      </c>
      <c r="L152" s="30"/>
      <c r="M152" s="138" t="s">
        <v>1</v>
      </c>
      <c r="N152" s="139" t="s">
        <v>40</v>
      </c>
      <c r="P152" s="140">
        <f>O152*H152</f>
        <v>0</v>
      </c>
      <c r="Q152" s="140">
        <v>0</v>
      </c>
      <c r="R152" s="140">
        <f>Q152*H152</f>
        <v>0</v>
      </c>
      <c r="S152" s="140">
        <v>0</v>
      </c>
      <c r="T152" s="141">
        <f>S152*H152</f>
        <v>0</v>
      </c>
      <c r="AR152" s="142" t="s">
        <v>139</v>
      </c>
      <c r="AT152" s="142" t="s">
        <v>134</v>
      </c>
      <c r="AU152" s="142" t="s">
        <v>85</v>
      </c>
      <c r="AY152" s="15" t="s">
        <v>132</v>
      </c>
      <c r="BE152" s="143">
        <f>IF(N152="základní",J152,0)</f>
        <v>0</v>
      </c>
      <c r="BF152" s="143">
        <f>IF(N152="snížená",J152,0)</f>
        <v>0</v>
      </c>
      <c r="BG152" s="143">
        <f>IF(N152="zákl. přenesená",J152,0)</f>
        <v>0</v>
      </c>
      <c r="BH152" s="143">
        <f>IF(N152="sníž. přenesená",J152,0)</f>
        <v>0</v>
      </c>
      <c r="BI152" s="143">
        <f>IF(N152="nulová",J152,0)</f>
        <v>0</v>
      </c>
      <c r="BJ152" s="15" t="s">
        <v>83</v>
      </c>
      <c r="BK152" s="143">
        <f>ROUND(I152*H152,2)</f>
        <v>0</v>
      </c>
      <c r="BL152" s="15" t="s">
        <v>139</v>
      </c>
      <c r="BM152" s="142" t="s">
        <v>624</v>
      </c>
    </row>
    <row r="153" spans="2:65" s="12" customFormat="1">
      <c r="B153" s="144"/>
      <c r="D153" s="145" t="s">
        <v>173</v>
      </c>
      <c r="E153" s="151" t="s">
        <v>1</v>
      </c>
      <c r="F153" s="146" t="s">
        <v>625</v>
      </c>
      <c r="H153" s="147">
        <v>3.84</v>
      </c>
      <c r="I153" s="148"/>
      <c r="L153" s="144"/>
      <c r="M153" s="149"/>
      <c r="T153" s="150"/>
      <c r="AT153" s="151" t="s">
        <v>173</v>
      </c>
      <c r="AU153" s="151" t="s">
        <v>85</v>
      </c>
      <c r="AV153" s="12" t="s">
        <v>85</v>
      </c>
      <c r="AW153" s="12" t="s">
        <v>31</v>
      </c>
      <c r="AX153" s="12" t="s">
        <v>75</v>
      </c>
      <c r="AY153" s="151" t="s">
        <v>132</v>
      </c>
    </row>
    <row r="154" spans="2:65" s="13" customFormat="1">
      <c r="B154" s="165"/>
      <c r="D154" s="145" t="s">
        <v>173</v>
      </c>
      <c r="E154" s="166" t="s">
        <v>1</v>
      </c>
      <c r="F154" s="167" t="s">
        <v>301</v>
      </c>
      <c r="H154" s="168">
        <v>3.84</v>
      </c>
      <c r="I154" s="169"/>
      <c r="L154" s="165"/>
      <c r="M154" s="170"/>
      <c r="T154" s="171"/>
      <c r="AT154" s="166" t="s">
        <v>173</v>
      </c>
      <c r="AU154" s="166" t="s">
        <v>85</v>
      </c>
      <c r="AV154" s="13" t="s">
        <v>139</v>
      </c>
      <c r="AW154" s="13" t="s">
        <v>31</v>
      </c>
      <c r="AX154" s="13" t="s">
        <v>83</v>
      </c>
      <c r="AY154" s="166" t="s">
        <v>132</v>
      </c>
    </row>
    <row r="155" spans="2:65" s="1" customFormat="1" ht="16.5" customHeight="1">
      <c r="B155" s="130"/>
      <c r="C155" s="152" t="s">
        <v>8</v>
      </c>
      <c r="D155" s="152" t="s">
        <v>180</v>
      </c>
      <c r="E155" s="153" t="s">
        <v>490</v>
      </c>
      <c r="F155" s="154" t="s">
        <v>491</v>
      </c>
      <c r="G155" s="155" t="s">
        <v>163</v>
      </c>
      <c r="H155" s="156">
        <v>4.2240000000000002</v>
      </c>
      <c r="I155" s="157"/>
      <c r="J155" s="158">
        <f>ROUND(I155*H155,2)</f>
        <v>0</v>
      </c>
      <c r="K155" s="154" t="s">
        <v>183</v>
      </c>
      <c r="L155" s="159"/>
      <c r="M155" s="160" t="s">
        <v>1</v>
      </c>
      <c r="N155" s="161" t="s">
        <v>40</v>
      </c>
      <c r="P155" s="140">
        <f>O155*H155</f>
        <v>0</v>
      </c>
      <c r="Q155" s="140">
        <v>1</v>
      </c>
      <c r="R155" s="140">
        <f>Q155*H155</f>
        <v>4.2240000000000002</v>
      </c>
      <c r="S155" s="140">
        <v>0</v>
      </c>
      <c r="T155" s="141">
        <f>S155*H155</f>
        <v>0</v>
      </c>
      <c r="AR155" s="142" t="s">
        <v>165</v>
      </c>
      <c r="AT155" s="142" t="s">
        <v>180</v>
      </c>
      <c r="AU155" s="142" t="s">
        <v>85</v>
      </c>
      <c r="AY155" s="15" t="s">
        <v>132</v>
      </c>
      <c r="BE155" s="143">
        <f>IF(N155="základní",J155,0)</f>
        <v>0</v>
      </c>
      <c r="BF155" s="143">
        <f>IF(N155="snížená",J155,0)</f>
        <v>0</v>
      </c>
      <c r="BG155" s="143">
        <f>IF(N155="zákl. přenesená",J155,0)</f>
        <v>0</v>
      </c>
      <c r="BH155" s="143">
        <f>IF(N155="sníž. přenesená",J155,0)</f>
        <v>0</v>
      </c>
      <c r="BI155" s="143">
        <f>IF(N155="nulová",J155,0)</f>
        <v>0</v>
      </c>
      <c r="BJ155" s="15" t="s">
        <v>83</v>
      </c>
      <c r="BK155" s="143">
        <f>ROUND(I155*H155,2)</f>
        <v>0</v>
      </c>
      <c r="BL155" s="15" t="s">
        <v>139</v>
      </c>
      <c r="BM155" s="142" t="s">
        <v>626</v>
      </c>
    </row>
    <row r="156" spans="2:65" s="12" customFormat="1">
      <c r="B156" s="144"/>
      <c r="D156" s="145" t="s">
        <v>173</v>
      </c>
      <c r="F156" s="146" t="s">
        <v>627</v>
      </c>
      <c r="H156" s="147">
        <v>4.2240000000000002</v>
      </c>
      <c r="I156" s="148"/>
      <c r="L156" s="144"/>
      <c r="M156" s="149"/>
      <c r="T156" s="150"/>
      <c r="AT156" s="151" t="s">
        <v>173</v>
      </c>
      <c r="AU156" s="151" t="s">
        <v>85</v>
      </c>
      <c r="AV156" s="12" t="s">
        <v>85</v>
      </c>
      <c r="AW156" s="12" t="s">
        <v>3</v>
      </c>
      <c r="AX156" s="12" t="s">
        <v>83</v>
      </c>
      <c r="AY156" s="151" t="s">
        <v>132</v>
      </c>
    </row>
    <row r="157" spans="2:65" s="1" customFormat="1" ht="16.5" customHeight="1">
      <c r="B157" s="130"/>
      <c r="C157" s="131" t="s">
        <v>188</v>
      </c>
      <c r="D157" s="131" t="s">
        <v>134</v>
      </c>
      <c r="E157" s="132" t="s">
        <v>494</v>
      </c>
      <c r="F157" s="133" t="s">
        <v>495</v>
      </c>
      <c r="G157" s="134" t="s">
        <v>163</v>
      </c>
      <c r="H157" s="135">
        <v>2.52</v>
      </c>
      <c r="I157" s="136"/>
      <c r="J157" s="137">
        <f>ROUND(I157*H157,2)</f>
        <v>0</v>
      </c>
      <c r="K157" s="133" t="s">
        <v>138</v>
      </c>
      <c r="L157" s="30"/>
      <c r="M157" s="138" t="s">
        <v>1</v>
      </c>
      <c r="N157" s="139" t="s">
        <v>40</v>
      </c>
      <c r="P157" s="140">
        <f>O157*H157</f>
        <v>0</v>
      </c>
      <c r="Q157" s="140">
        <v>0</v>
      </c>
      <c r="R157" s="140">
        <f>Q157*H157</f>
        <v>0</v>
      </c>
      <c r="S157" s="140">
        <v>0</v>
      </c>
      <c r="T157" s="141">
        <f>S157*H157</f>
        <v>0</v>
      </c>
      <c r="AR157" s="142" t="s">
        <v>139</v>
      </c>
      <c r="AT157" s="142" t="s">
        <v>134</v>
      </c>
      <c r="AU157" s="142" t="s">
        <v>85</v>
      </c>
      <c r="AY157" s="15" t="s">
        <v>132</v>
      </c>
      <c r="BE157" s="143">
        <f>IF(N157="základní",J157,0)</f>
        <v>0</v>
      </c>
      <c r="BF157" s="143">
        <f>IF(N157="snížená",J157,0)</f>
        <v>0</v>
      </c>
      <c r="BG157" s="143">
        <f>IF(N157="zákl. přenesená",J157,0)</f>
        <v>0</v>
      </c>
      <c r="BH157" s="143">
        <f>IF(N157="sníž. přenesená",J157,0)</f>
        <v>0</v>
      </c>
      <c r="BI157" s="143">
        <f>IF(N157="nulová",J157,0)</f>
        <v>0</v>
      </c>
      <c r="BJ157" s="15" t="s">
        <v>83</v>
      </c>
      <c r="BK157" s="143">
        <f>ROUND(I157*H157,2)</f>
        <v>0</v>
      </c>
      <c r="BL157" s="15" t="s">
        <v>139</v>
      </c>
      <c r="BM157" s="142" t="s">
        <v>628</v>
      </c>
    </row>
    <row r="158" spans="2:65" s="1" customFormat="1" ht="19.2">
      <c r="B158" s="30"/>
      <c r="D158" s="145" t="s">
        <v>221</v>
      </c>
      <c r="F158" s="162" t="s">
        <v>497</v>
      </c>
      <c r="I158" s="163"/>
      <c r="L158" s="30"/>
      <c r="M158" s="164"/>
      <c r="T158" s="54"/>
      <c r="AT158" s="15" t="s">
        <v>221</v>
      </c>
      <c r="AU158" s="15" t="s">
        <v>85</v>
      </c>
    </row>
    <row r="159" spans="2:65" s="12" customFormat="1">
      <c r="B159" s="144"/>
      <c r="D159" s="145" t="s">
        <v>173</v>
      </c>
      <c r="E159" s="151" t="s">
        <v>1</v>
      </c>
      <c r="F159" s="146" t="s">
        <v>629</v>
      </c>
      <c r="H159" s="147">
        <v>2.52</v>
      </c>
      <c r="I159" s="148"/>
      <c r="L159" s="144"/>
      <c r="M159" s="149"/>
      <c r="T159" s="150"/>
      <c r="AT159" s="151" t="s">
        <v>173</v>
      </c>
      <c r="AU159" s="151" t="s">
        <v>85</v>
      </c>
      <c r="AV159" s="12" t="s">
        <v>85</v>
      </c>
      <c r="AW159" s="12" t="s">
        <v>31</v>
      </c>
      <c r="AX159" s="12" t="s">
        <v>75</v>
      </c>
      <c r="AY159" s="151" t="s">
        <v>132</v>
      </c>
    </row>
    <row r="160" spans="2:65" s="13" customFormat="1">
      <c r="B160" s="165"/>
      <c r="D160" s="145" t="s">
        <v>173</v>
      </c>
      <c r="E160" s="166" t="s">
        <v>1</v>
      </c>
      <c r="F160" s="167" t="s">
        <v>301</v>
      </c>
      <c r="H160" s="168">
        <v>2.52</v>
      </c>
      <c r="I160" s="169"/>
      <c r="L160" s="165"/>
      <c r="M160" s="170"/>
      <c r="T160" s="171"/>
      <c r="AT160" s="166" t="s">
        <v>173</v>
      </c>
      <c r="AU160" s="166" t="s">
        <v>85</v>
      </c>
      <c r="AV160" s="13" t="s">
        <v>139</v>
      </c>
      <c r="AW160" s="13" t="s">
        <v>31</v>
      </c>
      <c r="AX160" s="13" t="s">
        <v>83</v>
      </c>
      <c r="AY160" s="166" t="s">
        <v>132</v>
      </c>
    </row>
    <row r="161" spans="2:65" s="1" customFormat="1" ht="16.5" customHeight="1">
      <c r="B161" s="130"/>
      <c r="C161" s="152" t="s">
        <v>192</v>
      </c>
      <c r="D161" s="152" t="s">
        <v>180</v>
      </c>
      <c r="E161" s="153" t="s">
        <v>499</v>
      </c>
      <c r="F161" s="154" t="s">
        <v>500</v>
      </c>
      <c r="G161" s="155" t="s">
        <v>401</v>
      </c>
      <c r="H161" s="156">
        <v>5.04</v>
      </c>
      <c r="I161" s="157"/>
      <c r="J161" s="158">
        <f>ROUND(I161*H161,2)</f>
        <v>0</v>
      </c>
      <c r="K161" s="154" t="s">
        <v>183</v>
      </c>
      <c r="L161" s="159"/>
      <c r="M161" s="160" t="s">
        <v>1</v>
      </c>
      <c r="N161" s="161" t="s">
        <v>40</v>
      </c>
      <c r="P161" s="140">
        <f>O161*H161</f>
        <v>0</v>
      </c>
      <c r="Q161" s="140">
        <v>1</v>
      </c>
      <c r="R161" s="140">
        <f>Q161*H161</f>
        <v>5.04</v>
      </c>
      <c r="S161" s="140">
        <v>0</v>
      </c>
      <c r="T161" s="141">
        <f>S161*H161</f>
        <v>0</v>
      </c>
      <c r="AR161" s="142" t="s">
        <v>165</v>
      </c>
      <c r="AT161" s="142" t="s">
        <v>180</v>
      </c>
      <c r="AU161" s="142" t="s">
        <v>85</v>
      </c>
      <c r="AY161" s="15" t="s">
        <v>132</v>
      </c>
      <c r="BE161" s="143">
        <f>IF(N161="základní",J161,0)</f>
        <v>0</v>
      </c>
      <c r="BF161" s="143">
        <f>IF(N161="snížená",J161,0)</f>
        <v>0</v>
      </c>
      <c r="BG161" s="143">
        <f>IF(N161="zákl. přenesená",J161,0)</f>
        <v>0</v>
      </c>
      <c r="BH161" s="143">
        <f>IF(N161="sníž. přenesená",J161,0)</f>
        <v>0</v>
      </c>
      <c r="BI161" s="143">
        <f>IF(N161="nulová",J161,0)</f>
        <v>0</v>
      </c>
      <c r="BJ161" s="15" t="s">
        <v>83</v>
      </c>
      <c r="BK161" s="143">
        <f>ROUND(I161*H161,2)</f>
        <v>0</v>
      </c>
      <c r="BL161" s="15" t="s">
        <v>139</v>
      </c>
      <c r="BM161" s="142" t="s">
        <v>630</v>
      </c>
    </row>
    <row r="162" spans="2:65" s="1" customFormat="1" ht="19.2">
      <c r="B162" s="30"/>
      <c r="D162" s="145" t="s">
        <v>221</v>
      </c>
      <c r="F162" s="162" t="s">
        <v>502</v>
      </c>
      <c r="I162" s="163"/>
      <c r="L162" s="30"/>
      <c r="M162" s="164"/>
      <c r="T162" s="54"/>
      <c r="AT162" s="15" t="s">
        <v>221</v>
      </c>
      <c r="AU162" s="15" t="s">
        <v>85</v>
      </c>
    </row>
    <row r="163" spans="2:65" s="12" customFormat="1">
      <c r="B163" s="144"/>
      <c r="D163" s="145" t="s">
        <v>173</v>
      </c>
      <c r="F163" s="146" t="s">
        <v>631</v>
      </c>
      <c r="H163" s="147">
        <v>5.04</v>
      </c>
      <c r="I163" s="148"/>
      <c r="L163" s="144"/>
      <c r="M163" s="149"/>
      <c r="T163" s="150"/>
      <c r="AT163" s="151" t="s">
        <v>173</v>
      </c>
      <c r="AU163" s="151" t="s">
        <v>85</v>
      </c>
      <c r="AV163" s="12" t="s">
        <v>85</v>
      </c>
      <c r="AW163" s="12" t="s">
        <v>3</v>
      </c>
      <c r="AX163" s="12" t="s">
        <v>83</v>
      </c>
      <c r="AY163" s="151" t="s">
        <v>132</v>
      </c>
    </row>
    <row r="164" spans="2:65" s="1" customFormat="1" ht="16.5" customHeight="1">
      <c r="B164" s="130"/>
      <c r="C164" s="131" t="s">
        <v>196</v>
      </c>
      <c r="D164" s="131" t="s">
        <v>134</v>
      </c>
      <c r="E164" s="132" t="s">
        <v>193</v>
      </c>
      <c r="F164" s="133" t="s">
        <v>194</v>
      </c>
      <c r="G164" s="134" t="s">
        <v>137</v>
      </c>
      <c r="H164" s="135">
        <v>5.6</v>
      </c>
      <c r="I164" s="136"/>
      <c r="J164" s="137">
        <f>ROUND(I164*H164,2)</f>
        <v>0</v>
      </c>
      <c r="K164" s="133" t="s">
        <v>138</v>
      </c>
      <c r="L164" s="30"/>
      <c r="M164" s="138" t="s">
        <v>1</v>
      </c>
      <c r="N164" s="139" t="s">
        <v>40</v>
      </c>
      <c r="P164" s="140">
        <f>O164*H164</f>
        <v>0</v>
      </c>
      <c r="Q164" s="140">
        <v>0</v>
      </c>
      <c r="R164" s="140">
        <f>Q164*H164</f>
        <v>0</v>
      </c>
      <c r="S164" s="140">
        <v>0</v>
      </c>
      <c r="T164" s="141">
        <f>S164*H164</f>
        <v>0</v>
      </c>
      <c r="AR164" s="142" t="s">
        <v>139</v>
      </c>
      <c r="AT164" s="142" t="s">
        <v>134</v>
      </c>
      <c r="AU164" s="142" t="s">
        <v>85</v>
      </c>
      <c r="AY164" s="15" t="s">
        <v>132</v>
      </c>
      <c r="BE164" s="143">
        <f>IF(N164="základní",J164,0)</f>
        <v>0</v>
      </c>
      <c r="BF164" s="143">
        <f>IF(N164="snížená",J164,0)</f>
        <v>0</v>
      </c>
      <c r="BG164" s="143">
        <f>IF(N164="zákl. přenesená",J164,0)</f>
        <v>0</v>
      </c>
      <c r="BH164" s="143">
        <f>IF(N164="sníž. přenesená",J164,0)</f>
        <v>0</v>
      </c>
      <c r="BI164" s="143">
        <f>IF(N164="nulová",J164,0)</f>
        <v>0</v>
      </c>
      <c r="BJ164" s="15" t="s">
        <v>83</v>
      </c>
      <c r="BK164" s="143">
        <f>ROUND(I164*H164,2)</f>
        <v>0</v>
      </c>
      <c r="BL164" s="15" t="s">
        <v>139</v>
      </c>
      <c r="BM164" s="142" t="s">
        <v>632</v>
      </c>
    </row>
    <row r="165" spans="2:65" s="12" customFormat="1">
      <c r="B165" s="144"/>
      <c r="D165" s="145" t="s">
        <v>173</v>
      </c>
      <c r="E165" s="151" t="s">
        <v>1</v>
      </c>
      <c r="F165" s="146" t="s">
        <v>633</v>
      </c>
      <c r="H165" s="147">
        <v>5.6</v>
      </c>
      <c r="I165" s="148"/>
      <c r="L165" s="144"/>
      <c r="M165" s="149"/>
      <c r="T165" s="150"/>
      <c r="AT165" s="151" t="s">
        <v>173</v>
      </c>
      <c r="AU165" s="151" t="s">
        <v>85</v>
      </c>
      <c r="AV165" s="12" t="s">
        <v>85</v>
      </c>
      <c r="AW165" s="12" t="s">
        <v>31</v>
      </c>
      <c r="AX165" s="12" t="s">
        <v>75</v>
      </c>
      <c r="AY165" s="151" t="s">
        <v>132</v>
      </c>
    </row>
    <row r="166" spans="2:65" s="13" customFormat="1">
      <c r="B166" s="165"/>
      <c r="D166" s="145" t="s">
        <v>173</v>
      </c>
      <c r="E166" s="166" t="s">
        <v>1</v>
      </c>
      <c r="F166" s="167" t="s">
        <v>301</v>
      </c>
      <c r="H166" s="168">
        <v>5.6</v>
      </c>
      <c r="I166" s="169"/>
      <c r="L166" s="165"/>
      <c r="M166" s="170"/>
      <c r="T166" s="171"/>
      <c r="AT166" s="166" t="s">
        <v>173</v>
      </c>
      <c r="AU166" s="166" t="s">
        <v>85</v>
      </c>
      <c r="AV166" s="13" t="s">
        <v>139</v>
      </c>
      <c r="AW166" s="13" t="s">
        <v>31</v>
      </c>
      <c r="AX166" s="13" t="s">
        <v>83</v>
      </c>
      <c r="AY166" s="166" t="s">
        <v>132</v>
      </c>
    </row>
    <row r="167" spans="2:65" s="11" customFormat="1" ht="20.85" customHeight="1">
      <c r="B167" s="118"/>
      <c r="D167" s="119" t="s">
        <v>74</v>
      </c>
      <c r="E167" s="128" t="s">
        <v>200</v>
      </c>
      <c r="F167" s="128" t="s">
        <v>201</v>
      </c>
      <c r="I167" s="121"/>
      <c r="J167" s="129">
        <f>BK167</f>
        <v>0</v>
      </c>
      <c r="L167" s="118"/>
      <c r="M167" s="123"/>
      <c r="P167" s="124">
        <f>SUM(P168:P176)</f>
        <v>0</v>
      </c>
      <c r="R167" s="124">
        <f>SUM(R168:R176)</f>
        <v>3.7500000000000001E-4</v>
      </c>
      <c r="T167" s="125">
        <f>SUM(T168:T176)</f>
        <v>0</v>
      </c>
      <c r="AR167" s="119" t="s">
        <v>83</v>
      </c>
      <c r="AT167" s="126" t="s">
        <v>74</v>
      </c>
      <c r="AU167" s="126" t="s">
        <v>85</v>
      </c>
      <c r="AY167" s="119" t="s">
        <v>132</v>
      </c>
      <c r="BK167" s="127">
        <f>SUM(BK168:BK176)</f>
        <v>0</v>
      </c>
    </row>
    <row r="168" spans="2:65" s="1" customFormat="1" ht="24.15" customHeight="1">
      <c r="B168" s="130"/>
      <c r="C168" s="131" t="s">
        <v>202</v>
      </c>
      <c r="D168" s="131" t="s">
        <v>134</v>
      </c>
      <c r="E168" s="132" t="s">
        <v>203</v>
      </c>
      <c r="F168" s="133" t="s">
        <v>204</v>
      </c>
      <c r="G168" s="134" t="s">
        <v>137</v>
      </c>
      <c r="H168" s="135">
        <v>12.5</v>
      </c>
      <c r="I168" s="136"/>
      <c r="J168" s="137">
        <f>ROUND(I168*H168,2)</f>
        <v>0</v>
      </c>
      <c r="K168" s="133" t="s">
        <v>138</v>
      </c>
      <c r="L168" s="30"/>
      <c r="M168" s="138" t="s">
        <v>1</v>
      </c>
      <c r="N168" s="139" t="s">
        <v>40</v>
      </c>
      <c r="P168" s="140">
        <f>O168*H168</f>
        <v>0</v>
      </c>
      <c r="Q168" s="140">
        <v>0</v>
      </c>
      <c r="R168" s="140">
        <f>Q168*H168</f>
        <v>0</v>
      </c>
      <c r="S168" s="140">
        <v>0</v>
      </c>
      <c r="T168" s="141">
        <f>S168*H168</f>
        <v>0</v>
      </c>
      <c r="AR168" s="142" t="s">
        <v>139</v>
      </c>
      <c r="AT168" s="142" t="s">
        <v>134</v>
      </c>
      <c r="AU168" s="142" t="s">
        <v>144</v>
      </c>
      <c r="AY168" s="15" t="s">
        <v>132</v>
      </c>
      <c r="BE168" s="143">
        <f>IF(N168="základní",J168,0)</f>
        <v>0</v>
      </c>
      <c r="BF168" s="143">
        <f>IF(N168="snížená",J168,0)</f>
        <v>0</v>
      </c>
      <c r="BG168" s="143">
        <f>IF(N168="zákl. přenesená",J168,0)</f>
        <v>0</v>
      </c>
      <c r="BH168" s="143">
        <f>IF(N168="sníž. přenesená",J168,0)</f>
        <v>0</v>
      </c>
      <c r="BI168" s="143">
        <f>IF(N168="nulová",J168,0)</f>
        <v>0</v>
      </c>
      <c r="BJ168" s="15" t="s">
        <v>83</v>
      </c>
      <c r="BK168" s="143">
        <f>ROUND(I168*H168,2)</f>
        <v>0</v>
      </c>
      <c r="BL168" s="15" t="s">
        <v>139</v>
      </c>
      <c r="BM168" s="142" t="s">
        <v>634</v>
      </c>
    </row>
    <row r="169" spans="2:65" s="1" customFormat="1" ht="16.5" customHeight="1">
      <c r="B169" s="130"/>
      <c r="C169" s="131" t="s">
        <v>206</v>
      </c>
      <c r="D169" s="131" t="s">
        <v>134</v>
      </c>
      <c r="E169" s="132" t="s">
        <v>210</v>
      </c>
      <c r="F169" s="133" t="s">
        <v>211</v>
      </c>
      <c r="G169" s="134" t="s">
        <v>137</v>
      </c>
      <c r="H169" s="135">
        <v>12.5</v>
      </c>
      <c r="I169" s="136"/>
      <c r="J169" s="137">
        <f>ROUND(I169*H169,2)</f>
        <v>0</v>
      </c>
      <c r="K169" s="133" t="s">
        <v>138</v>
      </c>
      <c r="L169" s="30"/>
      <c r="M169" s="138" t="s">
        <v>1</v>
      </c>
      <c r="N169" s="139" t="s">
        <v>40</v>
      </c>
      <c r="P169" s="140">
        <f>O169*H169</f>
        <v>0</v>
      </c>
      <c r="Q169" s="140">
        <v>0</v>
      </c>
      <c r="R169" s="140">
        <f>Q169*H169</f>
        <v>0</v>
      </c>
      <c r="S169" s="140">
        <v>0</v>
      </c>
      <c r="T169" s="141">
        <f>S169*H169</f>
        <v>0</v>
      </c>
      <c r="AR169" s="142" t="s">
        <v>139</v>
      </c>
      <c r="AT169" s="142" t="s">
        <v>134</v>
      </c>
      <c r="AU169" s="142" t="s">
        <v>144</v>
      </c>
      <c r="AY169" s="15" t="s">
        <v>132</v>
      </c>
      <c r="BE169" s="143">
        <f>IF(N169="základní",J169,0)</f>
        <v>0</v>
      </c>
      <c r="BF169" s="143">
        <f>IF(N169="snížená",J169,0)</f>
        <v>0</v>
      </c>
      <c r="BG169" s="143">
        <f>IF(N169="zákl. přenesená",J169,0)</f>
        <v>0</v>
      </c>
      <c r="BH169" s="143">
        <f>IF(N169="sníž. přenesená",J169,0)</f>
        <v>0</v>
      </c>
      <c r="BI169" s="143">
        <f>IF(N169="nulová",J169,0)</f>
        <v>0</v>
      </c>
      <c r="BJ169" s="15" t="s">
        <v>83</v>
      </c>
      <c r="BK169" s="143">
        <f>ROUND(I169*H169,2)</f>
        <v>0</v>
      </c>
      <c r="BL169" s="15" t="s">
        <v>139</v>
      </c>
      <c r="BM169" s="142" t="s">
        <v>635</v>
      </c>
    </row>
    <row r="170" spans="2:65" s="1" customFormat="1" ht="16.5" customHeight="1">
      <c r="B170" s="130"/>
      <c r="C170" s="131" t="s">
        <v>200</v>
      </c>
      <c r="D170" s="131" t="s">
        <v>134</v>
      </c>
      <c r="E170" s="132" t="s">
        <v>223</v>
      </c>
      <c r="F170" s="133" t="s">
        <v>224</v>
      </c>
      <c r="G170" s="134" t="s">
        <v>137</v>
      </c>
      <c r="H170" s="135">
        <v>12.5</v>
      </c>
      <c r="I170" s="136"/>
      <c r="J170" s="137">
        <f>ROUND(I170*H170,2)</f>
        <v>0</v>
      </c>
      <c r="K170" s="133" t="s">
        <v>138</v>
      </c>
      <c r="L170" s="30"/>
      <c r="M170" s="138" t="s">
        <v>1</v>
      </c>
      <c r="N170" s="139" t="s">
        <v>40</v>
      </c>
      <c r="P170" s="140">
        <f>O170*H170</f>
        <v>0</v>
      </c>
      <c r="Q170" s="140">
        <v>0</v>
      </c>
      <c r="R170" s="140">
        <f>Q170*H170</f>
        <v>0</v>
      </c>
      <c r="S170" s="140">
        <v>0</v>
      </c>
      <c r="T170" s="141">
        <f>S170*H170</f>
        <v>0</v>
      </c>
      <c r="AR170" s="142" t="s">
        <v>139</v>
      </c>
      <c r="AT170" s="142" t="s">
        <v>134</v>
      </c>
      <c r="AU170" s="142" t="s">
        <v>144</v>
      </c>
      <c r="AY170" s="15" t="s">
        <v>132</v>
      </c>
      <c r="BE170" s="143">
        <f>IF(N170="základní",J170,0)</f>
        <v>0</v>
      </c>
      <c r="BF170" s="143">
        <f>IF(N170="snížená",J170,0)</f>
        <v>0</v>
      </c>
      <c r="BG170" s="143">
        <f>IF(N170="zákl. přenesená",J170,0)</f>
        <v>0</v>
      </c>
      <c r="BH170" s="143">
        <f>IF(N170="sníž. přenesená",J170,0)</f>
        <v>0</v>
      </c>
      <c r="BI170" s="143">
        <f>IF(N170="nulová",J170,0)</f>
        <v>0</v>
      </c>
      <c r="BJ170" s="15" t="s">
        <v>83</v>
      </c>
      <c r="BK170" s="143">
        <f>ROUND(I170*H170,2)</f>
        <v>0</v>
      </c>
      <c r="BL170" s="15" t="s">
        <v>139</v>
      </c>
      <c r="BM170" s="142" t="s">
        <v>636</v>
      </c>
    </row>
    <row r="171" spans="2:65" s="1" customFormat="1" ht="16.5" customHeight="1">
      <c r="B171" s="130"/>
      <c r="C171" s="152" t="s">
        <v>213</v>
      </c>
      <c r="D171" s="152" t="s">
        <v>180</v>
      </c>
      <c r="E171" s="153" t="s">
        <v>227</v>
      </c>
      <c r="F171" s="154" t="s">
        <v>228</v>
      </c>
      <c r="G171" s="155" t="s">
        <v>229</v>
      </c>
      <c r="H171" s="156">
        <v>0.375</v>
      </c>
      <c r="I171" s="157"/>
      <c r="J171" s="158">
        <f>ROUND(I171*H171,2)</f>
        <v>0</v>
      </c>
      <c r="K171" s="154" t="s">
        <v>183</v>
      </c>
      <c r="L171" s="159"/>
      <c r="M171" s="160" t="s">
        <v>1</v>
      </c>
      <c r="N171" s="161" t="s">
        <v>40</v>
      </c>
      <c r="P171" s="140">
        <f>O171*H171</f>
        <v>0</v>
      </c>
      <c r="Q171" s="140">
        <v>1E-3</v>
      </c>
      <c r="R171" s="140">
        <f>Q171*H171</f>
        <v>3.7500000000000001E-4</v>
      </c>
      <c r="S171" s="140">
        <v>0</v>
      </c>
      <c r="T171" s="141">
        <f>S171*H171</f>
        <v>0</v>
      </c>
      <c r="AR171" s="142" t="s">
        <v>165</v>
      </c>
      <c r="AT171" s="142" t="s">
        <v>180</v>
      </c>
      <c r="AU171" s="142" t="s">
        <v>144</v>
      </c>
      <c r="AY171" s="15" t="s">
        <v>132</v>
      </c>
      <c r="BE171" s="143">
        <f>IF(N171="základní",J171,0)</f>
        <v>0</v>
      </c>
      <c r="BF171" s="143">
        <f>IF(N171="snížená",J171,0)</f>
        <v>0</v>
      </c>
      <c r="BG171" s="143">
        <f>IF(N171="zákl. přenesená",J171,0)</f>
        <v>0</v>
      </c>
      <c r="BH171" s="143">
        <f>IF(N171="sníž. přenesená",J171,0)</f>
        <v>0</v>
      </c>
      <c r="BI171" s="143">
        <f>IF(N171="nulová",J171,0)</f>
        <v>0</v>
      </c>
      <c r="BJ171" s="15" t="s">
        <v>83</v>
      </c>
      <c r="BK171" s="143">
        <f>ROUND(I171*H171,2)</f>
        <v>0</v>
      </c>
      <c r="BL171" s="15" t="s">
        <v>139</v>
      </c>
      <c r="BM171" s="142" t="s">
        <v>637</v>
      </c>
    </row>
    <row r="172" spans="2:65" s="12" customFormat="1">
      <c r="B172" s="144"/>
      <c r="D172" s="145" t="s">
        <v>173</v>
      </c>
      <c r="F172" s="146" t="s">
        <v>638</v>
      </c>
      <c r="H172" s="147">
        <v>0.375</v>
      </c>
      <c r="I172" s="148"/>
      <c r="L172" s="144"/>
      <c r="M172" s="149"/>
      <c r="T172" s="150"/>
      <c r="AT172" s="151" t="s">
        <v>173</v>
      </c>
      <c r="AU172" s="151" t="s">
        <v>144</v>
      </c>
      <c r="AV172" s="12" t="s">
        <v>85</v>
      </c>
      <c r="AW172" s="12" t="s">
        <v>3</v>
      </c>
      <c r="AX172" s="12" t="s">
        <v>83</v>
      </c>
      <c r="AY172" s="151" t="s">
        <v>132</v>
      </c>
    </row>
    <row r="173" spans="2:65" s="1" customFormat="1" ht="16.5" customHeight="1">
      <c r="B173" s="130"/>
      <c r="C173" s="131" t="s">
        <v>217</v>
      </c>
      <c r="D173" s="131" t="s">
        <v>134</v>
      </c>
      <c r="E173" s="132" t="s">
        <v>240</v>
      </c>
      <c r="F173" s="133" t="s">
        <v>241</v>
      </c>
      <c r="G173" s="134" t="s">
        <v>137</v>
      </c>
      <c r="H173" s="135">
        <v>12.5</v>
      </c>
      <c r="I173" s="136"/>
      <c r="J173" s="137">
        <f>ROUND(I173*H173,2)</f>
        <v>0</v>
      </c>
      <c r="K173" s="133" t="s">
        <v>138</v>
      </c>
      <c r="L173" s="30"/>
      <c r="M173" s="138" t="s">
        <v>1</v>
      </c>
      <c r="N173" s="139" t="s">
        <v>40</v>
      </c>
      <c r="P173" s="140">
        <f>O173*H173</f>
        <v>0</v>
      </c>
      <c r="Q173" s="140">
        <v>0</v>
      </c>
      <c r="R173" s="140">
        <f>Q173*H173</f>
        <v>0</v>
      </c>
      <c r="S173" s="140">
        <v>0</v>
      </c>
      <c r="T173" s="141">
        <f>S173*H173</f>
        <v>0</v>
      </c>
      <c r="AR173" s="142" t="s">
        <v>139</v>
      </c>
      <c r="AT173" s="142" t="s">
        <v>134</v>
      </c>
      <c r="AU173" s="142" t="s">
        <v>144</v>
      </c>
      <c r="AY173" s="15" t="s">
        <v>132</v>
      </c>
      <c r="BE173" s="143">
        <f>IF(N173="základní",J173,0)</f>
        <v>0</v>
      </c>
      <c r="BF173" s="143">
        <f>IF(N173="snížená",J173,0)</f>
        <v>0</v>
      </c>
      <c r="BG173" s="143">
        <f>IF(N173="zákl. přenesená",J173,0)</f>
        <v>0</v>
      </c>
      <c r="BH173" s="143">
        <f>IF(N173="sníž. přenesená",J173,0)</f>
        <v>0</v>
      </c>
      <c r="BI173" s="143">
        <f>IF(N173="nulová",J173,0)</f>
        <v>0</v>
      </c>
      <c r="BJ173" s="15" t="s">
        <v>83</v>
      </c>
      <c r="BK173" s="143">
        <f>ROUND(I173*H173,2)</f>
        <v>0</v>
      </c>
      <c r="BL173" s="15" t="s">
        <v>139</v>
      </c>
      <c r="BM173" s="142" t="s">
        <v>639</v>
      </c>
    </row>
    <row r="174" spans="2:65" s="1" customFormat="1" ht="16.5" customHeight="1">
      <c r="B174" s="130"/>
      <c r="C174" s="131" t="s">
        <v>7</v>
      </c>
      <c r="D174" s="131" t="s">
        <v>134</v>
      </c>
      <c r="E174" s="132" t="s">
        <v>244</v>
      </c>
      <c r="F174" s="133" t="s">
        <v>245</v>
      </c>
      <c r="G174" s="134" t="s">
        <v>137</v>
      </c>
      <c r="H174" s="135">
        <v>12.5</v>
      </c>
      <c r="I174" s="136"/>
      <c r="J174" s="137">
        <f>ROUND(I174*H174,2)</f>
        <v>0</v>
      </c>
      <c r="K174" s="133" t="s">
        <v>138</v>
      </c>
      <c r="L174" s="30"/>
      <c r="M174" s="138" t="s">
        <v>1</v>
      </c>
      <c r="N174" s="139" t="s">
        <v>40</v>
      </c>
      <c r="P174" s="140">
        <f>O174*H174</f>
        <v>0</v>
      </c>
      <c r="Q174" s="140">
        <v>0</v>
      </c>
      <c r="R174" s="140">
        <f>Q174*H174</f>
        <v>0</v>
      </c>
      <c r="S174" s="140">
        <v>0</v>
      </c>
      <c r="T174" s="141">
        <f>S174*H174</f>
        <v>0</v>
      </c>
      <c r="AR174" s="142" t="s">
        <v>139</v>
      </c>
      <c r="AT174" s="142" t="s">
        <v>134</v>
      </c>
      <c r="AU174" s="142" t="s">
        <v>144</v>
      </c>
      <c r="AY174" s="15" t="s">
        <v>132</v>
      </c>
      <c r="BE174" s="143">
        <f>IF(N174="základní",J174,0)</f>
        <v>0</v>
      </c>
      <c r="BF174" s="143">
        <f>IF(N174="snížená",J174,0)</f>
        <v>0</v>
      </c>
      <c r="BG174" s="143">
        <f>IF(N174="zákl. přenesená",J174,0)</f>
        <v>0</v>
      </c>
      <c r="BH174" s="143">
        <f>IF(N174="sníž. přenesená",J174,0)</f>
        <v>0</v>
      </c>
      <c r="BI174" s="143">
        <f>IF(N174="nulová",J174,0)</f>
        <v>0</v>
      </c>
      <c r="BJ174" s="15" t="s">
        <v>83</v>
      </c>
      <c r="BK174" s="143">
        <f>ROUND(I174*H174,2)</f>
        <v>0</v>
      </c>
      <c r="BL174" s="15" t="s">
        <v>139</v>
      </c>
      <c r="BM174" s="142" t="s">
        <v>640</v>
      </c>
    </row>
    <row r="175" spans="2:65" s="1" customFormat="1" ht="16.5" customHeight="1">
      <c r="B175" s="130"/>
      <c r="C175" s="131" t="s">
        <v>226</v>
      </c>
      <c r="D175" s="131" t="s">
        <v>134</v>
      </c>
      <c r="E175" s="132" t="s">
        <v>252</v>
      </c>
      <c r="F175" s="133" t="s">
        <v>253</v>
      </c>
      <c r="G175" s="134" t="s">
        <v>137</v>
      </c>
      <c r="H175" s="135">
        <v>12.5</v>
      </c>
      <c r="I175" s="136"/>
      <c r="J175" s="137">
        <f>ROUND(I175*H175,2)</f>
        <v>0</v>
      </c>
      <c r="K175" s="133" t="s">
        <v>138</v>
      </c>
      <c r="L175" s="30"/>
      <c r="M175" s="138" t="s">
        <v>1</v>
      </c>
      <c r="N175" s="139" t="s">
        <v>40</v>
      </c>
      <c r="P175" s="140">
        <f>O175*H175</f>
        <v>0</v>
      </c>
      <c r="Q175" s="140">
        <v>0</v>
      </c>
      <c r="R175" s="140">
        <f>Q175*H175</f>
        <v>0</v>
      </c>
      <c r="S175" s="140">
        <v>0</v>
      </c>
      <c r="T175" s="141">
        <f>S175*H175</f>
        <v>0</v>
      </c>
      <c r="AR175" s="142" t="s">
        <v>139</v>
      </c>
      <c r="AT175" s="142" t="s">
        <v>134</v>
      </c>
      <c r="AU175" s="142" t="s">
        <v>144</v>
      </c>
      <c r="AY175" s="15" t="s">
        <v>132</v>
      </c>
      <c r="BE175" s="143">
        <f>IF(N175="základní",J175,0)</f>
        <v>0</v>
      </c>
      <c r="BF175" s="143">
        <f>IF(N175="snížená",J175,0)</f>
        <v>0</v>
      </c>
      <c r="BG175" s="143">
        <f>IF(N175="zákl. přenesená",J175,0)</f>
        <v>0</v>
      </c>
      <c r="BH175" s="143">
        <f>IF(N175="sníž. přenesená",J175,0)</f>
        <v>0</v>
      </c>
      <c r="BI175" s="143">
        <f>IF(N175="nulová",J175,0)</f>
        <v>0</v>
      </c>
      <c r="BJ175" s="15" t="s">
        <v>83</v>
      </c>
      <c r="BK175" s="143">
        <f>ROUND(I175*H175,2)</f>
        <v>0</v>
      </c>
      <c r="BL175" s="15" t="s">
        <v>139</v>
      </c>
      <c r="BM175" s="142" t="s">
        <v>641</v>
      </c>
    </row>
    <row r="176" spans="2:65" s="1" customFormat="1" ht="16.5" customHeight="1">
      <c r="B176" s="130"/>
      <c r="C176" s="131" t="s">
        <v>232</v>
      </c>
      <c r="D176" s="131" t="s">
        <v>134</v>
      </c>
      <c r="E176" s="132" t="s">
        <v>260</v>
      </c>
      <c r="F176" s="133" t="s">
        <v>261</v>
      </c>
      <c r="G176" s="134" t="s">
        <v>137</v>
      </c>
      <c r="H176" s="135">
        <v>12.5</v>
      </c>
      <c r="I176" s="136"/>
      <c r="J176" s="137">
        <f>ROUND(I176*H176,2)</f>
        <v>0</v>
      </c>
      <c r="K176" s="133" t="s">
        <v>138</v>
      </c>
      <c r="L176" s="30"/>
      <c r="M176" s="138" t="s">
        <v>1</v>
      </c>
      <c r="N176" s="139" t="s">
        <v>40</v>
      </c>
      <c r="P176" s="140">
        <f>O176*H176</f>
        <v>0</v>
      </c>
      <c r="Q176" s="140">
        <v>0</v>
      </c>
      <c r="R176" s="140">
        <f>Q176*H176</f>
        <v>0</v>
      </c>
      <c r="S176" s="140">
        <v>0</v>
      </c>
      <c r="T176" s="141">
        <f>S176*H176</f>
        <v>0</v>
      </c>
      <c r="AR176" s="142" t="s">
        <v>139</v>
      </c>
      <c r="AT176" s="142" t="s">
        <v>134</v>
      </c>
      <c r="AU176" s="142" t="s">
        <v>144</v>
      </c>
      <c r="AY176" s="15" t="s">
        <v>132</v>
      </c>
      <c r="BE176" s="143">
        <f>IF(N176="základní",J176,0)</f>
        <v>0</v>
      </c>
      <c r="BF176" s="143">
        <f>IF(N176="snížená",J176,0)</f>
        <v>0</v>
      </c>
      <c r="BG176" s="143">
        <f>IF(N176="zákl. přenesená",J176,0)</f>
        <v>0</v>
      </c>
      <c r="BH176" s="143">
        <f>IF(N176="sníž. přenesená",J176,0)</f>
        <v>0</v>
      </c>
      <c r="BI176" s="143">
        <f>IF(N176="nulová",J176,0)</f>
        <v>0</v>
      </c>
      <c r="BJ176" s="15" t="s">
        <v>83</v>
      </c>
      <c r="BK176" s="143">
        <f>ROUND(I176*H176,2)</f>
        <v>0</v>
      </c>
      <c r="BL176" s="15" t="s">
        <v>139</v>
      </c>
      <c r="BM176" s="142" t="s">
        <v>642</v>
      </c>
    </row>
    <row r="177" spans="2:65" s="11" customFormat="1" ht="22.8" customHeight="1">
      <c r="B177" s="118"/>
      <c r="D177" s="119" t="s">
        <v>74</v>
      </c>
      <c r="E177" s="128" t="s">
        <v>144</v>
      </c>
      <c r="F177" s="128" t="s">
        <v>267</v>
      </c>
      <c r="I177" s="121"/>
      <c r="J177" s="129">
        <f>BK177</f>
        <v>0</v>
      </c>
      <c r="L177" s="118"/>
      <c r="M177" s="123"/>
      <c r="P177" s="124">
        <f>P178</f>
        <v>0</v>
      </c>
      <c r="R177" s="124">
        <f>R178</f>
        <v>0</v>
      </c>
      <c r="T177" s="125">
        <f>T178</f>
        <v>0</v>
      </c>
      <c r="AR177" s="119" t="s">
        <v>83</v>
      </c>
      <c r="AT177" s="126" t="s">
        <v>74</v>
      </c>
      <c r="AU177" s="126" t="s">
        <v>83</v>
      </c>
      <c r="AY177" s="119" t="s">
        <v>132</v>
      </c>
      <c r="BK177" s="127">
        <f>BK178</f>
        <v>0</v>
      </c>
    </row>
    <row r="178" spans="2:65" s="1" customFormat="1" ht="16.5" customHeight="1">
      <c r="B178" s="130"/>
      <c r="C178" s="131" t="s">
        <v>236</v>
      </c>
      <c r="D178" s="131" t="s">
        <v>134</v>
      </c>
      <c r="E178" s="132" t="s">
        <v>643</v>
      </c>
      <c r="F178" s="133" t="s">
        <v>644</v>
      </c>
      <c r="G178" s="134" t="s">
        <v>158</v>
      </c>
      <c r="H178" s="135">
        <v>6</v>
      </c>
      <c r="I178" s="136"/>
      <c r="J178" s="137">
        <f>ROUND(I178*H178,2)</f>
        <v>0</v>
      </c>
      <c r="K178" s="133" t="s">
        <v>138</v>
      </c>
      <c r="L178" s="30"/>
      <c r="M178" s="138" t="s">
        <v>1</v>
      </c>
      <c r="N178" s="139" t="s">
        <v>40</v>
      </c>
      <c r="P178" s="140">
        <f>O178*H178</f>
        <v>0</v>
      </c>
      <c r="Q178" s="140">
        <v>0</v>
      </c>
      <c r="R178" s="140">
        <f>Q178*H178</f>
        <v>0</v>
      </c>
      <c r="S178" s="140">
        <v>0</v>
      </c>
      <c r="T178" s="141">
        <f>S178*H178</f>
        <v>0</v>
      </c>
      <c r="AR178" s="142" t="s">
        <v>139</v>
      </c>
      <c r="AT178" s="142" t="s">
        <v>134</v>
      </c>
      <c r="AU178" s="142" t="s">
        <v>85</v>
      </c>
      <c r="AY178" s="15" t="s">
        <v>132</v>
      </c>
      <c r="BE178" s="143">
        <f>IF(N178="základní",J178,0)</f>
        <v>0</v>
      </c>
      <c r="BF178" s="143">
        <f>IF(N178="snížená",J178,0)</f>
        <v>0</v>
      </c>
      <c r="BG178" s="143">
        <f>IF(N178="zákl. přenesená",J178,0)</f>
        <v>0</v>
      </c>
      <c r="BH178" s="143">
        <f>IF(N178="sníž. přenesená",J178,0)</f>
        <v>0</v>
      </c>
      <c r="BI178" s="143">
        <f>IF(N178="nulová",J178,0)</f>
        <v>0</v>
      </c>
      <c r="BJ178" s="15" t="s">
        <v>83</v>
      </c>
      <c r="BK178" s="143">
        <f>ROUND(I178*H178,2)</f>
        <v>0</v>
      </c>
      <c r="BL178" s="15" t="s">
        <v>139</v>
      </c>
      <c r="BM178" s="142" t="s">
        <v>645</v>
      </c>
    </row>
    <row r="179" spans="2:65" s="11" customFormat="1" ht="22.8" customHeight="1">
      <c r="B179" s="118"/>
      <c r="D179" s="119" t="s">
        <v>74</v>
      </c>
      <c r="E179" s="128" t="s">
        <v>139</v>
      </c>
      <c r="F179" s="128" t="s">
        <v>515</v>
      </c>
      <c r="I179" s="121"/>
      <c r="J179" s="129">
        <f>BK179</f>
        <v>0</v>
      </c>
      <c r="L179" s="118"/>
      <c r="M179" s="123"/>
      <c r="P179" s="124">
        <f>SUM(P180:P182)</f>
        <v>0</v>
      </c>
      <c r="R179" s="124">
        <f>SUM(R180:R182)</f>
        <v>1.5882468000000001</v>
      </c>
      <c r="T179" s="125">
        <f>SUM(T180:T182)</f>
        <v>0</v>
      </c>
      <c r="AR179" s="119" t="s">
        <v>83</v>
      </c>
      <c r="AT179" s="126" t="s">
        <v>74</v>
      </c>
      <c r="AU179" s="126" t="s">
        <v>83</v>
      </c>
      <c r="AY179" s="119" t="s">
        <v>132</v>
      </c>
      <c r="BK179" s="127">
        <f>SUM(BK180:BK182)</f>
        <v>0</v>
      </c>
    </row>
    <row r="180" spans="2:65" s="1" customFormat="1" ht="16.5" customHeight="1">
      <c r="B180" s="130"/>
      <c r="C180" s="131" t="s">
        <v>239</v>
      </c>
      <c r="D180" s="131" t="s">
        <v>134</v>
      </c>
      <c r="E180" s="132" t="s">
        <v>516</v>
      </c>
      <c r="F180" s="133" t="s">
        <v>517</v>
      </c>
      <c r="G180" s="134" t="s">
        <v>163</v>
      </c>
      <c r="H180" s="135">
        <v>0.84</v>
      </c>
      <c r="I180" s="136"/>
      <c r="J180" s="137">
        <f>ROUND(I180*H180,2)</f>
        <v>0</v>
      </c>
      <c r="K180" s="133" t="s">
        <v>138</v>
      </c>
      <c r="L180" s="30"/>
      <c r="M180" s="138" t="s">
        <v>1</v>
      </c>
      <c r="N180" s="139" t="s">
        <v>40</v>
      </c>
      <c r="P180" s="140">
        <f>O180*H180</f>
        <v>0</v>
      </c>
      <c r="Q180" s="140">
        <v>1.8907700000000001</v>
      </c>
      <c r="R180" s="140">
        <f>Q180*H180</f>
        <v>1.5882468000000001</v>
      </c>
      <c r="S180" s="140">
        <v>0</v>
      </c>
      <c r="T180" s="141">
        <f>S180*H180</f>
        <v>0</v>
      </c>
      <c r="AR180" s="142" t="s">
        <v>139</v>
      </c>
      <c r="AT180" s="142" t="s">
        <v>134</v>
      </c>
      <c r="AU180" s="142" t="s">
        <v>85</v>
      </c>
      <c r="AY180" s="15" t="s">
        <v>132</v>
      </c>
      <c r="BE180" s="143">
        <f>IF(N180="základní",J180,0)</f>
        <v>0</v>
      </c>
      <c r="BF180" s="143">
        <f>IF(N180="snížená",J180,0)</f>
        <v>0</v>
      </c>
      <c r="BG180" s="143">
        <f>IF(N180="zákl. přenesená",J180,0)</f>
        <v>0</v>
      </c>
      <c r="BH180" s="143">
        <f>IF(N180="sníž. přenesená",J180,0)</f>
        <v>0</v>
      </c>
      <c r="BI180" s="143">
        <f>IF(N180="nulová",J180,0)</f>
        <v>0</v>
      </c>
      <c r="BJ180" s="15" t="s">
        <v>83</v>
      </c>
      <c r="BK180" s="143">
        <f>ROUND(I180*H180,2)</f>
        <v>0</v>
      </c>
      <c r="BL180" s="15" t="s">
        <v>139</v>
      </c>
      <c r="BM180" s="142" t="s">
        <v>646</v>
      </c>
    </row>
    <row r="181" spans="2:65" s="12" customFormat="1">
      <c r="B181" s="144"/>
      <c r="D181" s="145" t="s">
        <v>173</v>
      </c>
      <c r="E181" s="151" t="s">
        <v>1</v>
      </c>
      <c r="F181" s="146" t="s">
        <v>647</v>
      </c>
      <c r="H181" s="147">
        <v>0.84</v>
      </c>
      <c r="I181" s="148"/>
      <c r="L181" s="144"/>
      <c r="M181" s="149"/>
      <c r="T181" s="150"/>
      <c r="AT181" s="151" t="s">
        <v>173</v>
      </c>
      <c r="AU181" s="151" t="s">
        <v>85</v>
      </c>
      <c r="AV181" s="12" t="s">
        <v>85</v>
      </c>
      <c r="AW181" s="12" t="s">
        <v>31</v>
      </c>
      <c r="AX181" s="12" t="s">
        <v>75</v>
      </c>
      <c r="AY181" s="151" t="s">
        <v>132</v>
      </c>
    </row>
    <row r="182" spans="2:65" s="13" customFormat="1">
      <c r="B182" s="165"/>
      <c r="D182" s="145" t="s">
        <v>173</v>
      </c>
      <c r="E182" s="166" t="s">
        <v>1</v>
      </c>
      <c r="F182" s="167" t="s">
        <v>301</v>
      </c>
      <c r="H182" s="168">
        <v>0.84</v>
      </c>
      <c r="I182" s="169"/>
      <c r="L182" s="165"/>
      <c r="M182" s="170"/>
      <c r="T182" s="171"/>
      <c r="AT182" s="166" t="s">
        <v>173</v>
      </c>
      <c r="AU182" s="166" t="s">
        <v>85</v>
      </c>
      <c r="AV182" s="13" t="s">
        <v>139</v>
      </c>
      <c r="AW182" s="13" t="s">
        <v>31</v>
      </c>
      <c r="AX182" s="13" t="s">
        <v>83</v>
      </c>
      <c r="AY182" s="166" t="s">
        <v>132</v>
      </c>
    </row>
    <row r="183" spans="2:65" s="11" customFormat="1" ht="22.8" customHeight="1">
      <c r="B183" s="118"/>
      <c r="D183" s="119" t="s">
        <v>74</v>
      </c>
      <c r="E183" s="128" t="s">
        <v>165</v>
      </c>
      <c r="F183" s="128" t="s">
        <v>523</v>
      </c>
      <c r="I183" s="121"/>
      <c r="J183" s="129">
        <f>BK183</f>
        <v>0</v>
      </c>
      <c r="L183" s="118"/>
      <c r="M183" s="123"/>
      <c r="P183" s="124">
        <f>SUM(P184:P202)</f>
        <v>0</v>
      </c>
      <c r="R183" s="124">
        <f>SUM(R184:R202)</f>
        <v>1.1709729999999998</v>
      </c>
      <c r="T183" s="125">
        <f>SUM(T184:T202)</f>
        <v>4.2960000000000003</v>
      </c>
      <c r="AR183" s="119" t="s">
        <v>83</v>
      </c>
      <c r="AT183" s="126" t="s">
        <v>74</v>
      </c>
      <c r="AU183" s="126" t="s">
        <v>83</v>
      </c>
      <c r="AY183" s="119" t="s">
        <v>132</v>
      </c>
      <c r="BK183" s="127">
        <f>SUM(BK184:BK202)</f>
        <v>0</v>
      </c>
    </row>
    <row r="184" spans="2:65" s="1" customFormat="1" ht="16.5" customHeight="1">
      <c r="B184" s="130"/>
      <c r="C184" s="131" t="s">
        <v>243</v>
      </c>
      <c r="D184" s="131" t="s">
        <v>134</v>
      </c>
      <c r="E184" s="132" t="s">
        <v>648</v>
      </c>
      <c r="F184" s="133" t="s">
        <v>649</v>
      </c>
      <c r="G184" s="134" t="s">
        <v>158</v>
      </c>
      <c r="H184" s="135">
        <v>6</v>
      </c>
      <c r="I184" s="136"/>
      <c r="J184" s="137">
        <f>ROUND(I184*H184,2)</f>
        <v>0</v>
      </c>
      <c r="K184" s="133" t="s">
        <v>138</v>
      </c>
      <c r="L184" s="30"/>
      <c r="M184" s="138" t="s">
        <v>1</v>
      </c>
      <c r="N184" s="139" t="s">
        <v>40</v>
      </c>
      <c r="P184" s="140">
        <f>O184*H184</f>
        <v>0</v>
      </c>
      <c r="Q184" s="140">
        <v>0</v>
      </c>
      <c r="R184" s="140">
        <f>Q184*H184</f>
        <v>0</v>
      </c>
      <c r="S184" s="140">
        <v>0</v>
      </c>
      <c r="T184" s="141">
        <f>S184*H184</f>
        <v>0</v>
      </c>
      <c r="AR184" s="142" t="s">
        <v>202</v>
      </c>
      <c r="AT184" s="142" t="s">
        <v>134</v>
      </c>
      <c r="AU184" s="142" t="s">
        <v>85</v>
      </c>
      <c r="AY184" s="15" t="s">
        <v>132</v>
      </c>
      <c r="BE184" s="143">
        <f>IF(N184="základní",J184,0)</f>
        <v>0</v>
      </c>
      <c r="BF184" s="143">
        <f>IF(N184="snížená",J184,0)</f>
        <v>0</v>
      </c>
      <c r="BG184" s="143">
        <f>IF(N184="zákl. přenesená",J184,0)</f>
        <v>0</v>
      </c>
      <c r="BH184" s="143">
        <f>IF(N184="sníž. přenesená",J184,0)</f>
        <v>0</v>
      </c>
      <c r="BI184" s="143">
        <f>IF(N184="nulová",J184,0)</f>
        <v>0</v>
      </c>
      <c r="BJ184" s="15" t="s">
        <v>83</v>
      </c>
      <c r="BK184" s="143">
        <f>ROUND(I184*H184,2)</f>
        <v>0</v>
      </c>
      <c r="BL184" s="15" t="s">
        <v>202</v>
      </c>
      <c r="BM184" s="142" t="s">
        <v>650</v>
      </c>
    </row>
    <row r="185" spans="2:65" s="1" customFormat="1" ht="16.5" customHeight="1">
      <c r="B185" s="130"/>
      <c r="C185" s="131" t="s">
        <v>247</v>
      </c>
      <c r="D185" s="131" t="s">
        <v>134</v>
      </c>
      <c r="E185" s="132" t="s">
        <v>651</v>
      </c>
      <c r="F185" s="133" t="s">
        <v>652</v>
      </c>
      <c r="G185" s="134" t="s">
        <v>158</v>
      </c>
      <c r="H185" s="135">
        <v>10</v>
      </c>
      <c r="I185" s="136"/>
      <c r="J185" s="137">
        <f>ROUND(I185*H185,2)</f>
        <v>0</v>
      </c>
      <c r="K185" s="133" t="s">
        <v>138</v>
      </c>
      <c r="L185" s="30"/>
      <c r="M185" s="138" t="s">
        <v>1</v>
      </c>
      <c r="N185" s="139" t="s">
        <v>40</v>
      </c>
      <c r="P185" s="140">
        <f>O185*H185</f>
        <v>0</v>
      </c>
      <c r="Q185" s="140">
        <v>0</v>
      </c>
      <c r="R185" s="140">
        <f>Q185*H185</f>
        <v>0</v>
      </c>
      <c r="S185" s="140">
        <v>0.32</v>
      </c>
      <c r="T185" s="141">
        <f>S185*H185</f>
        <v>3.2</v>
      </c>
      <c r="AR185" s="142" t="s">
        <v>139</v>
      </c>
      <c r="AT185" s="142" t="s">
        <v>134</v>
      </c>
      <c r="AU185" s="142" t="s">
        <v>85</v>
      </c>
      <c r="AY185" s="15" t="s">
        <v>132</v>
      </c>
      <c r="BE185" s="143">
        <f>IF(N185="základní",J185,0)</f>
        <v>0</v>
      </c>
      <c r="BF185" s="143">
        <f>IF(N185="snížená",J185,0)</f>
        <v>0</v>
      </c>
      <c r="BG185" s="143">
        <f>IF(N185="zákl. přenesená",J185,0)</f>
        <v>0</v>
      </c>
      <c r="BH185" s="143">
        <f>IF(N185="sníž. přenesená",J185,0)</f>
        <v>0</v>
      </c>
      <c r="BI185" s="143">
        <f>IF(N185="nulová",J185,0)</f>
        <v>0</v>
      </c>
      <c r="BJ185" s="15" t="s">
        <v>83</v>
      </c>
      <c r="BK185" s="143">
        <f>ROUND(I185*H185,2)</f>
        <v>0</v>
      </c>
      <c r="BL185" s="15" t="s">
        <v>139</v>
      </c>
      <c r="BM185" s="142" t="s">
        <v>653</v>
      </c>
    </row>
    <row r="186" spans="2:65" s="1" customFormat="1" ht="21.75" customHeight="1">
      <c r="B186" s="130"/>
      <c r="C186" s="131" t="s">
        <v>251</v>
      </c>
      <c r="D186" s="131" t="s">
        <v>134</v>
      </c>
      <c r="E186" s="132" t="s">
        <v>654</v>
      </c>
      <c r="F186" s="133" t="s">
        <v>655</v>
      </c>
      <c r="G186" s="134" t="s">
        <v>158</v>
      </c>
      <c r="H186" s="135">
        <v>6</v>
      </c>
      <c r="I186" s="136"/>
      <c r="J186" s="137">
        <f>ROUND(I186*H186,2)</f>
        <v>0</v>
      </c>
      <c r="K186" s="133" t="s">
        <v>138</v>
      </c>
      <c r="L186" s="30"/>
      <c r="M186" s="138" t="s">
        <v>1</v>
      </c>
      <c r="N186" s="139" t="s">
        <v>40</v>
      </c>
      <c r="P186" s="140">
        <f>O186*H186</f>
        <v>0</v>
      </c>
      <c r="Q186" s="140">
        <v>1.0000000000000001E-5</v>
      </c>
      <c r="R186" s="140">
        <f>Q186*H186</f>
        <v>6.0000000000000008E-5</v>
      </c>
      <c r="S186" s="140">
        <v>0</v>
      </c>
      <c r="T186" s="141">
        <f>S186*H186</f>
        <v>0</v>
      </c>
      <c r="AR186" s="142" t="s">
        <v>139</v>
      </c>
      <c r="AT186" s="142" t="s">
        <v>134</v>
      </c>
      <c r="AU186" s="142" t="s">
        <v>85</v>
      </c>
      <c r="AY186" s="15" t="s">
        <v>132</v>
      </c>
      <c r="BE186" s="143">
        <f>IF(N186="základní",J186,0)</f>
        <v>0</v>
      </c>
      <c r="BF186" s="143">
        <f>IF(N186="snížená",J186,0)</f>
        <v>0</v>
      </c>
      <c r="BG186" s="143">
        <f>IF(N186="zákl. přenesená",J186,0)</f>
        <v>0</v>
      </c>
      <c r="BH186" s="143">
        <f>IF(N186="sníž. přenesená",J186,0)</f>
        <v>0</v>
      </c>
      <c r="BI186" s="143">
        <f>IF(N186="nulová",J186,0)</f>
        <v>0</v>
      </c>
      <c r="BJ186" s="15" t="s">
        <v>83</v>
      </c>
      <c r="BK186" s="143">
        <f>ROUND(I186*H186,2)</f>
        <v>0</v>
      </c>
      <c r="BL186" s="15" t="s">
        <v>139</v>
      </c>
      <c r="BM186" s="142" t="s">
        <v>656</v>
      </c>
    </row>
    <row r="187" spans="2:65" s="1" customFormat="1" ht="28.8">
      <c r="B187" s="30"/>
      <c r="D187" s="145" t="s">
        <v>221</v>
      </c>
      <c r="F187" s="162" t="s">
        <v>527</v>
      </c>
      <c r="I187" s="163"/>
      <c r="L187" s="30"/>
      <c r="M187" s="164"/>
      <c r="T187" s="54"/>
      <c r="AT187" s="15" t="s">
        <v>221</v>
      </c>
      <c r="AU187" s="15" t="s">
        <v>85</v>
      </c>
    </row>
    <row r="188" spans="2:65" s="1" customFormat="1" ht="16.5" customHeight="1">
      <c r="B188" s="130"/>
      <c r="C188" s="152" t="s">
        <v>255</v>
      </c>
      <c r="D188" s="152" t="s">
        <v>180</v>
      </c>
      <c r="E188" s="153" t="s">
        <v>657</v>
      </c>
      <c r="F188" s="154" t="s">
        <v>658</v>
      </c>
      <c r="G188" s="155" t="s">
        <v>158</v>
      </c>
      <c r="H188" s="156">
        <v>6.9</v>
      </c>
      <c r="I188" s="157"/>
      <c r="J188" s="158">
        <f>ROUND(I188*H188,2)</f>
        <v>0</v>
      </c>
      <c r="K188" s="154" t="s">
        <v>183</v>
      </c>
      <c r="L188" s="159"/>
      <c r="M188" s="160" t="s">
        <v>1</v>
      </c>
      <c r="N188" s="161" t="s">
        <v>40</v>
      </c>
      <c r="P188" s="140">
        <f>O188*H188</f>
        <v>0</v>
      </c>
      <c r="Q188" s="140">
        <v>2.6700000000000001E-3</v>
      </c>
      <c r="R188" s="140">
        <f>Q188*H188</f>
        <v>1.8423000000000002E-2</v>
      </c>
      <c r="S188" s="140">
        <v>0</v>
      </c>
      <c r="T188" s="141">
        <f>S188*H188</f>
        <v>0</v>
      </c>
      <c r="AR188" s="142" t="s">
        <v>165</v>
      </c>
      <c r="AT188" s="142" t="s">
        <v>180</v>
      </c>
      <c r="AU188" s="142" t="s">
        <v>85</v>
      </c>
      <c r="AY188" s="15" t="s">
        <v>132</v>
      </c>
      <c r="BE188" s="143">
        <f>IF(N188="základní",J188,0)</f>
        <v>0</v>
      </c>
      <c r="BF188" s="143">
        <f>IF(N188="snížená",J188,0)</f>
        <v>0</v>
      </c>
      <c r="BG188" s="143">
        <f>IF(N188="zákl. přenesená",J188,0)</f>
        <v>0</v>
      </c>
      <c r="BH188" s="143">
        <f>IF(N188="sníž. přenesená",J188,0)</f>
        <v>0</v>
      </c>
      <c r="BI188" s="143">
        <f>IF(N188="nulová",J188,0)</f>
        <v>0</v>
      </c>
      <c r="BJ188" s="15" t="s">
        <v>83</v>
      </c>
      <c r="BK188" s="143">
        <f>ROUND(I188*H188,2)</f>
        <v>0</v>
      </c>
      <c r="BL188" s="15" t="s">
        <v>139</v>
      </c>
      <c r="BM188" s="142" t="s">
        <v>659</v>
      </c>
    </row>
    <row r="189" spans="2:65" s="1" customFormat="1" ht="38.4">
      <c r="B189" s="30"/>
      <c r="D189" s="145" t="s">
        <v>221</v>
      </c>
      <c r="F189" s="162" t="s">
        <v>531</v>
      </c>
      <c r="I189" s="163"/>
      <c r="L189" s="30"/>
      <c r="M189" s="164"/>
      <c r="T189" s="54"/>
      <c r="AT189" s="15" t="s">
        <v>221</v>
      </c>
      <c r="AU189" s="15" t="s">
        <v>85</v>
      </c>
    </row>
    <row r="190" spans="2:65" s="12" customFormat="1">
      <c r="B190" s="144"/>
      <c r="D190" s="145" t="s">
        <v>173</v>
      </c>
      <c r="F190" s="146" t="s">
        <v>660</v>
      </c>
      <c r="H190" s="147">
        <v>6.9</v>
      </c>
      <c r="I190" s="148"/>
      <c r="L190" s="144"/>
      <c r="M190" s="149"/>
      <c r="T190" s="150"/>
      <c r="AT190" s="151" t="s">
        <v>173</v>
      </c>
      <c r="AU190" s="151" t="s">
        <v>85</v>
      </c>
      <c r="AV190" s="12" t="s">
        <v>85</v>
      </c>
      <c r="AW190" s="12" t="s">
        <v>3</v>
      </c>
      <c r="AX190" s="12" t="s">
        <v>83</v>
      </c>
      <c r="AY190" s="151" t="s">
        <v>132</v>
      </c>
    </row>
    <row r="191" spans="2:65" s="1" customFormat="1" ht="16.5" customHeight="1">
      <c r="B191" s="130"/>
      <c r="C191" s="131" t="s">
        <v>259</v>
      </c>
      <c r="D191" s="131" t="s">
        <v>134</v>
      </c>
      <c r="E191" s="132" t="s">
        <v>661</v>
      </c>
      <c r="F191" s="133" t="s">
        <v>662</v>
      </c>
      <c r="G191" s="134" t="s">
        <v>163</v>
      </c>
      <c r="H191" s="135">
        <v>0.55000000000000004</v>
      </c>
      <c r="I191" s="136"/>
      <c r="J191" s="137">
        <f>ROUND(I191*H191,2)</f>
        <v>0</v>
      </c>
      <c r="K191" s="133" t="s">
        <v>138</v>
      </c>
      <c r="L191" s="30"/>
      <c r="M191" s="138" t="s">
        <v>1</v>
      </c>
      <c r="N191" s="139" t="s">
        <v>40</v>
      </c>
      <c r="P191" s="140">
        <f>O191*H191</f>
        <v>0</v>
      </c>
      <c r="Q191" s="140">
        <v>0</v>
      </c>
      <c r="R191" s="140">
        <f>Q191*H191</f>
        <v>0</v>
      </c>
      <c r="S191" s="140">
        <v>1.92</v>
      </c>
      <c r="T191" s="141">
        <f>S191*H191</f>
        <v>1.056</v>
      </c>
      <c r="AR191" s="142" t="s">
        <v>139</v>
      </c>
      <c r="AT191" s="142" t="s">
        <v>134</v>
      </c>
      <c r="AU191" s="142" t="s">
        <v>85</v>
      </c>
      <c r="AY191" s="15" t="s">
        <v>132</v>
      </c>
      <c r="BE191" s="143">
        <f>IF(N191="základní",J191,0)</f>
        <v>0</v>
      </c>
      <c r="BF191" s="143">
        <f>IF(N191="snížená",J191,0)</f>
        <v>0</v>
      </c>
      <c r="BG191" s="143">
        <f>IF(N191="zákl. přenesená",J191,0)</f>
        <v>0</v>
      </c>
      <c r="BH191" s="143">
        <f>IF(N191="sníž. přenesená",J191,0)</f>
        <v>0</v>
      </c>
      <c r="BI191" s="143">
        <f>IF(N191="nulová",J191,0)</f>
        <v>0</v>
      </c>
      <c r="BJ191" s="15" t="s">
        <v>83</v>
      </c>
      <c r="BK191" s="143">
        <f>ROUND(I191*H191,2)</f>
        <v>0</v>
      </c>
      <c r="BL191" s="15" t="s">
        <v>139</v>
      </c>
      <c r="BM191" s="142" t="s">
        <v>663</v>
      </c>
    </row>
    <row r="192" spans="2:65" s="1" customFormat="1" ht="16.5" customHeight="1">
      <c r="B192" s="130"/>
      <c r="C192" s="131" t="s">
        <v>263</v>
      </c>
      <c r="D192" s="131" t="s">
        <v>134</v>
      </c>
      <c r="E192" s="132" t="s">
        <v>664</v>
      </c>
      <c r="F192" s="133" t="s">
        <v>665</v>
      </c>
      <c r="G192" s="134" t="s">
        <v>163</v>
      </c>
      <c r="H192" s="135">
        <v>1.62</v>
      </c>
      <c r="I192" s="136"/>
      <c r="J192" s="137">
        <f>ROUND(I192*H192,2)</f>
        <v>0</v>
      </c>
      <c r="K192" s="133" t="s">
        <v>138</v>
      </c>
      <c r="L192" s="30"/>
      <c r="M192" s="138" t="s">
        <v>1</v>
      </c>
      <c r="N192" s="139" t="s">
        <v>40</v>
      </c>
      <c r="P192" s="140">
        <f>O192*H192</f>
        <v>0</v>
      </c>
      <c r="Q192" s="140">
        <v>0</v>
      </c>
      <c r="R192" s="140">
        <f>Q192*H192</f>
        <v>0</v>
      </c>
      <c r="S192" s="140">
        <v>0</v>
      </c>
      <c r="T192" s="141">
        <f>S192*H192</f>
        <v>0</v>
      </c>
      <c r="AR192" s="142" t="s">
        <v>139</v>
      </c>
      <c r="AT192" s="142" t="s">
        <v>134</v>
      </c>
      <c r="AU192" s="142" t="s">
        <v>85</v>
      </c>
      <c r="AY192" s="15" t="s">
        <v>132</v>
      </c>
      <c r="BE192" s="143">
        <f>IF(N192="základní",J192,0)</f>
        <v>0</v>
      </c>
      <c r="BF192" s="143">
        <f>IF(N192="snížená",J192,0)</f>
        <v>0</v>
      </c>
      <c r="BG192" s="143">
        <f>IF(N192="zákl. přenesená",J192,0)</f>
        <v>0</v>
      </c>
      <c r="BH192" s="143">
        <f>IF(N192="sníž. přenesená",J192,0)</f>
        <v>0</v>
      </c>
      <c r="BI192" s="143">
        <f>IF(N192="nulová",J192,0)</f>
        <v>0</v>
      </c>
      <c r="BJ192" s="15" t="s">
        <v>83</v>
      </c>
      <c r="BK192" s="143">
        <f>ROUND(I192*H192,2)</f>
        <v>0</v>
      </c>
      <c r="BL192" s="15" t="s">
        <v>139</v>
      </c>
      <c r="BM192" s="142" t="s">
        <v>666</v>
      </c>
    </row>
    <row r="193" spans="2:65" s="1" customFormat="1" ht="48">
      <c r="B193" s="30"/>
      <c r="D193" s="145" t="s">
        <v>221</v>
      </c>
      <c r="F193" s="162" t="s">
        <v>667</v>
      </c>
      <c r="I193" s="163"/>
      <c r="L193" s="30"/>
      <c r="M193" s="164"/>
      <c r="T193" s="54"/>
      <c r="AT193" s="15" t="s">
        <v>221</v>
      </c>
      <c r="AU193" s="15" t="s">
        <v>85</v>
      </c>
    </row>
    <row r="194" spans="2:65" s="1" customFormat="1" ht="16.5" customHeight="1">
      <c r="B194" s="130"/>
      <c r="C194" s="131" t="s">
        <v>268</v>
      </c>
      <c r="D194" s="131" t="s">
        <v>134</v>
      </c>
      <c r="E194" s="132" t="s">
        <v>668</v>
      </c>
      <c r="F194" s="133" t="s">
        <v>669</v>
      </c>
      <c r="G194" s="134" t="s">
        <v>276</v>
      </c>
      <c r="H194" s="135">
        <v>1</v>
      </c>
      <c r="I194" s="136"/>
      <c r="J194" s="137">
        <f>ROUND(I194*H194,2)</f>
        <v>0</v>
      </c>
      <c r="K194" s="133" t="s">
        <v>183</v>
      </c>
      <c r="L194" s="30"/>
      <c r="M194" s="138" t="s">
        <v>1</v>
      </c>
      <c r="N194" s="139" t="s">
        <v>40</v>
      </c>
      <c r="P194" s="140">
        <f>O194*H194</f>
        <v>0</v>
      </c>
      <c r="Q194" s="140">
        <v>7.2000000000000005E-4</v>
      </c>
      <c r="R194" s="140">
        <f>Q194*H194</f>
        <v>7.2000000000000005E-4</v>
      </c>
      <c r="S194" s="140">
        <v>0</v>
      </c>
      <c r="T194" s="141">
        <f>S194*H194</f>
        <v>0</v>
      </c>
      <c r="AR194" s="142" t="s">
        <v>139</v>
      </c>
      <c r="AT194" s="142" t="s">
        <v>134</v>
      </c>
      <c r="AU194" s="142" t="s">
        <v>85</v>
      </c>
      <c r="AY194" s="15" t="s">
        <v>132</v>
      </c>
      <c r="BE194" s="143">
        <f>IF(N194="základní",J194,0)</f>
        <v>0</v>
      </c>
      <c r="BF194" s="143">
        <f>IF(N194="snížená",J194,0)</f>
        <v>0</v>
      </c>
      <c r="BG194" s="143">
        <f>IF(N194="zákl. přenesená",J194,0)</f>
        <v>0</v>
      </c>
      <c r="BH194" s="143">
        <f>IF(N194="sníž. přenesená",J194,0)</f>
        <v>0</v>
      </c>
      <c r="BI194" s="143">
        <f>IF(N194="nulová",J194,0)</f>
        <v>0</v>
      </c>
      <c r="BJ194" s="15" t="s">
        <v>83</v>
      </c>
      <c r="BK194" s="143">
        <f>ROUND(I194*H194,2)</f>
        <v>0</v>
      </c>
      <c r="BL194" s="15" t="s">
        <v>139</v>
      </c>
      <c r="BM194" s="142" t="s">
        <v>670</v>
      </c>
    </row>
    <row r="195" spans="2:65" s="1" customFormat="1" ht="134.4">
      <c r="B195" s="30"/>
      <c r="D195" s="145" t="s">
        <v>221</v>
      </c>
      <c r="F195" s="162" t="s">
        <v>671</v>
      </c>
      <c r="I195" s="163"/>
      <c r="L195" s="30"/>
      <c r="M195" s="164"/>
      <c r="T195" s="54"/>
      <c r="AT195" s="15" t="s">
        <v>221</v>
      </c>
      <c r="AU195" s="15" t="s">
        <v>85</v>
      </c>
    </row>
    <row r="196" spans="2:65" s="1" customFormat="1" ht="16.5" customHeight="1">
      <c r="B196" s="130"/>
      <c r="C196" s="131" t="s">
        <v>273</v>
      </c>
      <c r="D196" s="131" t="s">
        <v>134</v>
      </c>
      <c r="E196" s="132" t="s">
        <v>672</v>
      </c>
      <c r="F196" s="133" t="s">
        <v>673</v>
      </c>
      <c r="G196" s="134" t="s">
        <v>276</v>
      </c>
      <c r="H196" s="135">
        <v>1</v>
      </c>
      <c r="I196" s="136"/>
      <c r="J196" s="137">
        <f>ROUND(I196*H196,2)</f>
        <v>0</v>
      </c>
      <c r="K196" s="133" t="s">
        <v>183</v>
      </c>
      <c r="L196" s="30"/>
      <c r="M196" s="138" t="s">
        <v>1</v>
      </c>
      <c r="N196" s="139" t="s">
        <v>40</v>
      </c>
      <c r="P196" s="140">
        <f>O196*H196</f>
        <v>0</v>
      </c>
      <c r="Q196" s="140">
        <v>7.2000000000000005E-4</v>
      </c>
      <c r="R196" s="140">
        <f>Q196*H196</f>
        <v>7.2000000000000005E-4</v>
      </c>
      <c r="S196" s="140">
        <v>0</v>
      </c>
      <c r="T196" s="141">
        <f>S196*H196</f>
        <v>0</v>
      </c>
      <c r="AR196" s="142" t="s">
        <v>139</v>
      </c>
      <c r="AT196" s="142" t="s">
        <v>134</v>
      </c>
      <c r="AU196" s="142" t="s">
        <v>85</v>
      </c>
      <c r="AY196" s="15" t="s">
        <v>132</v>
      </c>
      <c r="BE196" s="143">
        <f>IF(N196="základní",J196,0)</f>
        <v>0</v>
      </c>
      <c r="BF196" s="143">
        <f>IF(N196="snížená",J196,0)</f>
        <v>0</v>
      </c>
      <c r="BG196" s="143">
        <f>IF(N196="zákl. přenesená",J196,0)</f>
        <v>0</v>
      </c>
      <c r="BH196" s="143">
        <f>IF(N196="sníž. přenesená",J196,0)</f>
        <v>0</v>
      </c>
      <c r="BI196" s="143">
        <f>IF(N196="nulová",J196,0)</f>
        <v>0</v>
      </c>
      <c r="BJ196" s="15" t="s">
        <v>83</v>
      </c>
      <c r="BK196" s="143">
        <f>ROUND(I196*H196,2)</f>
        <v>0</v>
      </c>
      <c r="BL196" s="15" t="s">
        <v>139</v>
      </c>
      <c r="BM196" s="142" t="s">
        <v>674</v>
      </c>
    </row>
    <row r="197" spans="2:65" s="1" customFormat="1" ht="67.2">
      <c r="B197" s="30"/>
      <c r="D197" s="145" t="s">
        <v>221</v>
      </c>
      <c r="F197" s="162" t="s">
        <v>675</v>
      </c>
      <c r="I197" s="163"/>
      <c r="L197" s="30"/>
      <c r="M197" s="164"/>
      <c r="T197" s="54"/>
      <c r="AT197" s="15" t="s">
        <v>221</v>
      </c>
      <c r="AU197" s="15" t="s">
        <v>85</v>
      </c>
    </row>
    <row r="198" spans="2:65" s="1" customFormat="1" ht="16.5" customHeight="1">
      <c r="B198" s="130"/>
      <c r="C198" s="131" t="s">
        <v>278</v>
      </c>
      <c r="D198" s="131" t="s">
        <v>134</v>
      </c>
      <c r="E198" s="132" t="s">
        <v>676</v>
      </c>
      <c r="F198" s="133" t="s">
        <v>677</v>
      </c>
      <c r="G198" s="134" t="s">
        <v>276</v>
      </c>
      <c r="H198" s="135">
        <v>2</v>
      </c>
      <c r="I198" s="136"/>
      <c r="J198" s="137">
        <f>ROUND(I198*H198,2)</f>
        <v>0</v>
      </c>
      <c r="K198" s="133" t="s">
        <v>183</v>
      </c>
      <c r="L198" s="30"/>
      <c r="M198" s="138" t="s">
        <v>1</v>
      </c>
      <c r="N198" s="139" t="s">
        <v>40</v>
      </c>
      <c r="P198" s="140">
        <f>O198*H198</f>
        <v>0</v>
      </c>
      <c r="Q198" s="140">
        <v>0</v>
      </c>
      <c r="R198" s="140">
        <f>Q198*H198</f>
        <v>0</v>
      </c>
      <c r="S198" s="140">
        <v>0.02</v>
      </c>
      <c r="T198" s="141">
        <f>S198*H198</f>
        <v>0.04</v>
      </c>
      <c r="AR198" s="142" t="s">
        <v>139</v>
      </c>
      <c r="AT198" s="142" t="s">
        <v>134</v>
      </c>
      <c r="AU198" s="142" t="s">
        <v>85</v>
      </c>
      <c r="AY198" s="15" t="s">
        <v>132</v>
      </c>
      <c r="BE198" s="143">
        <f>IF(N198="základní",J198,0)</f>
        <v>0</v>
      </c>
      <c r="BF198" s="143">
        <f>IF(N198="snížená",J198,0)</f>
        <v>0</v>
      </c>
      <c r="BG198" s="143">
        <f>IF(N198="zákl. přenesená",J198,0)</f>
        <v>0</v>
      </c>
      <c r="BH198" s="143">
        <f>IF(N198="sníž. přenesená",J198,0)</f>
        <v>0</v>
      </c>
      <c r="BI198" s="143">
        <f>IF(N198="nulová",J198,0)</f>
        <v>0</v>
      </c>
      <c r="BJ198" s="15" t="s">
        <v>83</v>
      </c>
      <c r="BK198" s="143">
        <f>ROUND(I198*H198,2)</f>
        <v>0</v>
      </c>
      <c r="BL198" s="15" t="s">
        <v>139</v>
      </c>
      <c r="BM198" s="142" t="s">
        <v>678</v>
      </c>
    </row>
    <row r="199" spans="2:65" s="1" customFormat="1" ht="16.5" customHeight="1">
      <c r="B199" s="130"/>
      <c r="C199" s="131" t="s">
        <v>282</v>
      </c>
      <c r="D199" s="131" t="s">
        <v>134</v>
      </c>
      <c r="E199" s="132" t="s">
        <v>679</v>
      </c>
      <c r="F199" s="133" t="s">
        <v>680</v>
      </c>
      <c r="G199" s="134" t="s">
        <v>163</v>
      </c>
      <c r="H199" s="135">
        <v>0.5</v>
      </c>
      <c r="I199" s="136"/>
      <c r="J199" s="137">
        <f>ROUND(I199*H199,2)</f>
        <v>0</v>
      </c>
      <c r="K199" s="133" t="s">
        <v>138</v>
      </c>
      <c r="L199" s="30"/>
      <c r="M199" s="138" t="s">
        <v>1</v>
      </c>
      <c r="N199" s="139" t="s">
        <v>40</v>
      </c>
      <c r="P199" s="140">
        <f>O199*H199</f>
        <v>0</v>
      </c>
      <c r="Q199" s="140">
        <v>2.3010199999999998</v>
      </c>
      <c r="R199" s="140">
        <f>Q199*H199</f>
        <v>1.1505099999999999</v>
      </c>
      <c r="S199" s="140">
        <v>0</v>
      </c>
      <c r="T199" s="141">
        <f>S199*H199</f>
        <v>0</v>
      </c>
      <c r="AR199" s="142" t="s">
        <v>139</v>
      </c>
      <c r="AT199" s="142" t="s">
        <v>134</v>
      </c>
      <c r="AU199" s="142" t="s">
        <v>85</v>
      </c>
      <c r="AY199" s="15" t="s">
        <v>132</v>
      </c>
      <c r="BE199" s="143">
        <f>IF(N199="základní",J199,0)</f>
        <v>0</v>
      </c>
      <c r="BF199" s="143">
        <f>IF(N199="snížená",J199,0)</f>
        <v>0</v>
      </c>
      <c r="BG199" s="143">
        <f>IF(N199="zákl. přenesená",J199,0)</f>
        <v>0</v>
      </c>
      <c r="BH199" s="143">
        <f>IF(N199="sníž. přenesená",J199,0)</f>
        <v>0</v>
      </c>
      <c r="BI199" s="143">
        <f>IF(N199="nulová",J199,0)</f>
        <v>0</v>
      </c>
      <c r="BJ199" s="15" t="s">
        <v>83</v>
      </c>
      <c r="BK199" s="143">
        <f>ROUND(I199*H199,2)</f>
        <v>0</v>
      </c>
      <c r="BL199" s="15" t="s">
        <v>139</v>
      </c>
      <c r="BM199" s="142" t="s">
        <v>681</v>
      </c>
    </row>
    <row r="200" spans="2:65" s="1" customFormat="1" ht="16.5" customHeight="1">
      <c r="B200" s="130"/>
      <c r="C200" s="131" t="s">
        <v>286</v>
      </c>
      <c r="D200" s="131" t="s">
        <v>134</v>
      </c>
      <c r="E200" s="132" t="s">
        <v>583</v>
      </c>
      <c r="F200" s="133" t="s">
        <v>584</v>
      </c>
      <c r="G200" s="134" t="s">
        <v>158</v>
      </c>
      <c r="H200" s="135">
        <v>6</v>
      </c>
      <c r="I200" s="136"/>
      <c r="J200" s="137">
        <f>ROUND(I200*H200,2)</f>
        <v>0</v>
      </c>
      <c r="K200" s="133" t="s">
        <v>138</v>
      </c>
      <c r="L200" s="30"/>
      <c r="M200" s="138" t="s">
        <v>1</v>
      </c>
      <c r="N200" s="139" t="s">
        <v>40</v>
      </c>
      <c r="P200" s="140">
        <f>O200*H200</f>
        <v>0</v>
      </c>
      <c r="Q200" s="140">
        <v>9.0000000000000006E-5</v>
      </c>
      <c r="R200" s="140">
        <f>Q200*H200</f>
        <v>5.4000000000000001E-4</v>
      </c>
      <c r="S200" s="140">
        <v>0</v>
      </c>
      <c r="T200" s="141">
        <f>S200*H200</f>
        <v>0</v>
      </c>
      <c r="AR200" s="142" t="s">
        <v>83</v>
      </c>
      <c r="AT200" s="142" t="s">
        <v>134</v>
      </c>
      <c r="AU200" s="142" t="s">
        <v>85</v>
      </c>
      <c r="AY200" s="15" t="s">
        <v>132</v>
      </c>
      <c r="BE200" s="143">
        <f>IF(N200="základní",J200,0)</f>
        <v>0</v>
      </c>
      <c r="BF200" s="143">
        <f>IF(N200="snížená",J200,0)</f>
        <v>0</v>
      </c>
      <c r="BG200" s="143">
        <f>IF(N200="zákl. přenesená",J200,0)</f>
        <v>0</v>
      </c>
      <c r="BH200" s="143">
        <f>IF(N200="sníž. přenesená",J200,0)</f>
        <v>0</v>
      </c>
      <c r="BI200" s="143">
        <f>IF(N200="nulová",J200,0)</f>
        <v>0</v>
      </c>
      <c r="BJ200" s="15" t="s">
        <v>83</v>
      </c>
      <c r="BK200" s="143">
        <f>ROUND(I200*H200,2)</f>
        <v>0</v>
      </c>
      <c r="BL200" s="15" t="s">
        <v>83</v>
      </c>
      <c r="BM200" s="142" t="s">
        <v>682</v>
      </c>
    </row>
    <row r="201" spans="2:65" s="1" customFormat="1" ht="16.5" customHeight="1">
      <c r="B201" s="130"/>
      <c r="C201" s="131" t="s">
        <v>290</v>
      </c>
      <c r="D201" s="131" t="s">
        <v>134</v>
      </c>
      <c r="E201" s="132" t="s">
        <v>683</v>
      </c>
      <c r="F201" s="133" t="s">
        <v>684</v>
      </c>
      <c r="G201" s="134" t="s">
        <v>276</v>
      </c>
      <c r="H201" s="135">
        <v>1</v>
      </c>
      <c r="I201" s="136"/>
      <c r="J201" s="137">
        <f>ROUND(I201*H201,2)</f>
        <v>0</v>
      </c>
      <c r="K201" s="133" t="s">
        <v>183</v>
      </c>
      <c r="L201" s="30"/>
      <c r="M201" s="138" t="s">
        <v>1</v>
      </c>
      <c r="N201" s="139" t="s">
        <v>40</v>
      </c>
      <c r="P201" s="140">
        <f>O201*H201</f>
        <v>0</v>
      </c>
      <c r="Q201" s="140">
        <v>0</v>
      </c>
      <c r="R201" s="140">
        <f>Q201*H201</f>
        <v>0</v>
      </c>
      <c r="S201" s="140">
        <v>0</v>
      </c>
      <c r="T201" s="141">
        <f>S201*H201</f>
        <v>0</v>
      </c>
      <c r="AR201" s="142" t="s">
        <v>83</v>
      </c>
      <c r="AT201" s="142" t="s">
        <v>134</v>
      </c>
      <c r="AU201" s="142" t="s">
        <v>85</v>
      </c>
      <c r="AY201" s="15" t="s">
        <v>132</v>
      </c>
      <c r="BE201" s="143">
        <f>IF(N201="základní",J201,0)</f>
        <v>0</v>
      </c>
      <c r="BF201" s="143">
        <f>IF(N201="snížená",J201,0)</f>
        <v>0</v>
      </c>
      <c r="BG201" s="143">
        <f>IF(N201="zákl. přenesená",J201,0)</f>
        <v>0</v>
      </c>
      <c r="BH201" s="143">
        <f>IF(N201="sníž. přenesená",J201,0)</f>
        <v>0</v>
      </c>
      <c r="BI201" s="143">
        <f>IF(N201="nulová",J201,0)</f>
        <v>0</v>
      </c>
      <c r="BJ201" s="15" t="s">
        <v>83</v>
      </c>
      <c r="BK201" s="143">
        <f>ROUND(I201*H201,2)</f>
        <v>0</v>
      </c>
      <c r="BL201" s="15" t="s">
        <v>83</v>
      </c>
      <c r="BM201" s="142" t="s">
        <v>685</v>
      </c>
    </row>
    <row r="202" spans="2:65" s="1" customFormat="1" ht="96">
      <c r="B202" s="30"/>
      <c r="D202" s="145" t="s">
        <v>221</v>
      </c>
      <c r="F202" s="162" t="s">
        <v>686</v>
      </c>
      <c r="I202" s="163"/>
      <c r="L202" s="30"/>
      <c r="M202" s="164"/>
      <c r="T202" s="54"/>
      <c r="AT202" s="15" t="s">
        <v>221</v>
      </c>
      <c r="AU202" s="15" t="s">
        <v>85</v>
      </c>
    </row>
    <row r="203" spans="2:65" s="11" customFormat="1" ht="22.8" customHeight="1">
      <c r="B203" s="118"/>
      <c r="D203" s="119" t="s">
        <v>74</v>
      </c>
      <c r="E203" s="128" t="s">
        <v>169</v>
      </c>
      <c r="F203" s="128" t="s">
        <v>333</v>
      </c>
      <c r="I203" s="121"/>
      <c r="J203" s="129">
        <f>BK203</f>
        <v>0</v>
      </c>
      <c r="L203" s="118"/>
      <c r="M203" s="123"/>
      <c r="P203" s="124">
        <f>P204</f>
        <v>0</v>
      </c>
      <c r="R203" s="124">
        <f>R204</f>
        <v>9.7599999999999998E-4</v>
      </c>
      <c r="T203" s="125">
        <f>T204</f>
        <v>2.2400000000000003E-2</v>
      </c>
      <c r="AR203" s="119" t="s">
        <v>83</v>
      </c>
      <c r="AT203" s="126" t="s">
        <v>74</v>
      </c>
      <c r="AU203" s="126" t="s">
        <v>83</v>
      </c>
      <c r="AY203" s="119" t="s">
        <v>132</v>
      </c>
      <c r="BK203" s="127">
        <f>BK204</f>
        <v>0</v>
      </c>
    </row>
    <row r="204" spans="2:65" s="1" customFormat="1" ht="16.5" customHeight="1">
      <c r="B204" s="130"/>
      <c r="C204" s="131" t="s">
        <v>295</v>
      </c>
      <c r="D204" s="131" t="s">
        <v>134</v>
      </c>
      <c r="E204" s="132" t="s">
        <v>687</v>
      </c>
      <c r="F204" s="133" t="s">
        <v>688</v>
      </c>
      <c r="G204" s="134" t="s">
        <v>158</v>
      </c>
      <c r="H204" s="135">
        <v>0.4</v>
      </c>
      <c r="I204" s="136"/>
      <c r="J204" s="137">
        <f>ROUND(I204*H204,2)</f>
        <v>0</v>
      </c>
      <c r="K204" s="133" t="s">
        <v>138</v>
      </c>
      <c r="L204" s="30"/>
      <c r="M204" s="138" t="s">
        <v>1</v>
      </c>
      <c r="N204" s="139" t="s">
        <v>40</v>
      </c>
      <c r="P204" s="140">
        <f>O204*H204</f>
        <v>0</v>
      </c>
      <c r="Q204" s="140">
        <v>2.4399999999999999E-3</v>
      </c>
      <c r="R204" s="140">
        <f>Q204*H204</f>
        <v>9.7599999999999998E-4</v>
      </c>
      <c r="S204" s="140">
        <v>5.6000000000000001E-2</v>
      </c>
      <c r="T204" s="141">
        <f>S204*H204</f>
        <v>2.2400000000000003E-2</v>
      </c>
      <c r="AR204" s="142" t="s">
        <v>139</v>
      </c>
      <c r="AT204" s="142" t="s">
        <v>134</v>
      </c>
      <c r="AU204" s="142" t="s">
        <v>85</v>
      </c>
      <c r="AY204" s="15" t="s">
        <v>132</v>
      </c>
      <c r="BE204" s="143">
        <f>IF(N204="základní",J204,0)</f>
        <v>0</v>
      </c>
      <c r="BF204" s="143">
        <f>IF(N204="snížená",J204,0)</f>
        <v>0</v>
      </c>
      <c r="BG204" s="143">
        <f>IF(N204="zákl. přenesená",J204,0)</f>
        <v>0</v>
      </c>
      <c r="BH204" s="143">
        <f>IF(N204="sníž. přenesená",J204,0)</f>
        <v>0</v>
      </c>
      <c r="BI204" s="143">
        <f>IF(N204="nulová",J204,0)</f>
        <v>0</v>
      </c>
      <c r="BJ204" s="15" t="s">
        <v>83</v>
      </c>
      <c r="BK204" s="143">
        <f>ROUND(I204*H204,2)</f>
        <v>0</v>
      </c>
      <c r="BL204" s="15" t="s">
        <v>139</v>
      </c>
      <c r="BM204" s="142" t="s">
        <v>689</v>
      </c>
    </row>
    <row r="205" spans="2:65" s="11" customFormat="1" ht="22.8" customHeight="1">
      <c r="B205" s="118"/>
      <c r="D205" s="119" t="s">
        <v>74</v>
      </c>
      <c r="E205" s="128" t="s">
        <v>396</v>
      </c>
      <c r="F205" s="128" t="s">
        <v>397</v>
      </c>
      <c r="I205" s="121"/>
      <c r="J205" s="129">
        <f>BK205</f>
        <v>0</v>
      </c>
      <c r="L205" s="118"/>
      <c r="M205" s="123"/>
      <c r="P205" s="124">
        <f>SUM(P206:P211)</f>
        <v>0</v>
      </c>
      <c r="R205" s="124">
        <f>SUM(R206:R211)</f>
        <v>0</v>
      </c>
      <c r="T205" s="125">
        <f>SUM(T206:T211)</f>
        <v>0</v>
      </c>
      <c r="AR205" s="119" t="s">
        <v>83</v>
      </c>
      <c r="AT205" s="126" t="s">
        <v>74</v>
      </c>
      <c r="AU205" s="126" t="s">
        <v>83</v>
      </c>
      <c r="AY205" s="119" t="s">
        <v>132</v>
      </c>
      <c r="BK205" s="127">
        <f>SUM(BK206:BK211)</f>
        <v>0</v>
      </c>
    </row>
    <row r="206" spans="2:65" s="1" customFormat="1" ht="16.5" customHeight="1">
      <c r="B206" s="130"/>
      <c r="C206" s="131" t="s">
        <v>302</v>
      </c>
      <c r="D206" s="131" t="s">
        <v>134</v>
      </c>
      <c r="E206" s="132" t="s">
        <v>399</v>
      </c>
      <c r="F206" s="133" t="s">
        <v>400</v>
      </c>
      <c r="G206" s="134" t="s">
        <v>401</v>
      </c>
      <c r="H206" s="135">
        <v>4.3179999999999996</v>
      </c>
      <c r="I206" s="136"/>
      <c r="J206" s="137">
        <f>ROUND(I206*H206,2)</f>
        <v>0</v>
      </c>
      <c r="K206" s="133" t="s">
        <v>183</v>
      </c>
      <c r="L206" s="30"/>
      <c r="M206" s="138" t="s">
        <v>1</v>
      </c>
      <c r="N206" s="139" t="s">
        <v>40</v>
      </c>
      <c r="P206" s="140">
        <f>O206*H206</f>
        <v>0</v>
      </c>
      <c r="Q206" s="140">
        <v>0</v>
      </c>
      <c r="R206" s="140">
        <f>Q206*H206</f>
        <v>0</v>
      </c>
      <c r="S206" s="140">
        <v>0</v>
      </c>
      <c r="T206" s="141">
        <f>S206*H206</f>
        <v>0</v>
      </c>
      <c r="AR206" s="142" t="s">
        <v>139</v>
      </c>
      <c r="AT206" s="142" t="s">
        <v>134</v>
      </c>
      <c r="AU206" s="142" t="s">
        <v>85</v>
      </c>
      <c r="AY206" s="15" t="s">
        <v>132</v>
      </c>
      <c r="BE206" s="143">
        <f>IF(N206="základní",J206,0)</f>
        <v>0</v>
      </c>
      <c r="BF206" s="143">
        <f>IF(N206="snížená",J206,0)</f>
        <v>0</v>
      </c>
      <c r="BG206" s="143">
        <f>IF(N206="zákl. přenesená",J206,0)</f>
        <v>0</v>
      </c>
      <c r="BH206" s="143">
        <f>IF(N206="sníž. přenesená",J206,0)</f>
        <v>0</v>
      </c>
      <c r="BI206" s="143">
        <f>IF(N206="nulová",J206,0)</f>
        <v>0</v>
      </c>
      <c r="BJ206" s="15" t="s">
        <v>83</v>
      </c>
      <c r="BK206" s="143">
        <f>ROUND(I206*H206,2)</f>
        <v>0</v>
      </c>
      <c r="BL206" s="15" t="s">
        <v>139</v>
      </c>
      <c r="BM206" s="142" t="s">
        <v>690</v>
      </c>
    </row>
    <row r="207" spans="2:65" s="1" customFormat="1" ht="28.8">
      <c r="B207" s="30"/>
      <c r="D207" s="145" t="s">
        <v>221</v>
      </c>
      <c r="F207" s="162" t="s">
        <v>403</v>
      </c>
      <c r="I207" s="163"/>
      <c r="L207" s="30"/>
      <c r="M207" s="164"/>
      <c r="T207" s="54"/>
      <c r="AT207" s="15" t="s">
        <v>221</v>
      </c>
      <c r="AU207" s="15" t="s">
        <v>85</v>
      </c>
    </row>
    <row r="208" spans="2:65" s="1" customFormat="1" ht="16.5" customHeight="1">
      <c r="B208" s="130"/>
      <c r="C208" s="131" t="s">
        <v>309</v>
      </c>
      <c r="D208" s="131" t="s">
        <v>134</v>
      </c>
      <c r="E208" s="132" t="s">
        <v>405</v>
      </c>
      <c r="F208" s="133" t="s">
        <v>406</v>
      </c>
      <c r="G208" s="134" t="s">
        <v>401</v>
      </c>
      <c r="H208" s="135">
        <v>4.3179999999999996</v>
      </c>
      <c r="I208" s="136"/>
      <c r="J208" s="137">
        <f>ROUND(I208*H208,2)</f>
        <v>0</v>
      </c>
      <c r="K208" s="133" t="s">
        <v>138</v>
      </c>
      <c r="L208" s="30"/>
      <c r="M208" s="138" t="s">
        <v>1</v>
      </c>
      <c r="N208" s="139" t="s">
        <v>40</v>
      </c>
      <c r="P208" s="140">
        <f>O208*H208</f>
        <v>0</v>
      </c>
      <c r="Q208" s="140">
        <v>0</v>
      </c>
      <c r="R208" s="140">
        <f>Q208*H208</f>
        <v>0</v>
      </c>
      <c r="S208" s="140">
        <v>0</v>
      </c>
      <c r="T208" s="141">
        <f>S208*H208</f>
        <v>0</v>
      </c>
      <c r="AR208" s="142" t="s">
        <v>139</v>
      </c>
      <c r="AT208" s="142" t="s">
        <v>134</v>
      </c>
      <c r="AU208" s="142" t="s">
        <v>85</v>
      </c>
      <c r="AY208" s="15" t="s">
        <v>132</v>
      </c>
      <c r="BE208" s="143">
        <f>IF(N208="základní",J208,0)</f>
        <v>0</v>
      </c>
      <c r="BF208" s="143">
        <f>IF(N208="snížená",J208,0)</f>
        <v>0</v>
      </c>
      <c r="BG208" s="143">
        <f>IF(N208="zákl. přenesená",J208,0)</f>
        <v>0</v>
      </c>
      <c r="BH208" s="143">
        <f>IF(N208="sníž. přenesená",J208,0)</f>
        <v>0</v>
      </c>
      <c r="BI208" s="143">
        <f>IF(N208="nulová",J208,0)</f>
        <v>0</v>
      </c>
      <c r="BJ208" s="15" t="s">
        <v>83</v>
      </c>
      <c r="BK208" s="143">
        <f>ROUND(I208*H208,2)</f>
        <v>0</v>
      </c>
      <c r="BL208" s="15" t="s">
        <v>139</v>
      </c>
      <c r="BM208" s="142" t="s">
        <v>691</v>
      </c>
    </row>
    <row r="209" spans="2:65" s="1" customFormat="1" ht="16.5" customHeight="1">
      <c r="B209" s="130"/>
      <c r="C209" s="131" t="s">
        <v>313</v>
      </c>
      <c r="D209" s="131" t="s">
        <v>134</v>
      </c>
      <c r="E209" s="132" t="s">
        <v>409</v>
      </c>
      <c r="F209" s="133" t="s">
        <v>410</v>
      </c>
      <c r="G209" s="134" t="s">
        <v>401</v>
      </c>
      <c r="H209" s="135">
        <v>86.36</v>
      </c>
      <c r="I209" s="136"/>
      <c r="J209" s="137">
        <f>ROUND(I209*H209,2)</f>
        <v>0</v>
      </c>
      <c r="K209" s="133" t="s">
        <v>138</v>
      </c>
      <c r="L209" s="30"/>
      <c r="M209" s="138" t="s">
        <v>1</v>
      </c>
      <c r="N209" s="139" t="s">
        <v>40</v>
      </c>
      <c r="P209" s="140">
        <f>O209*H209</f>
        <v>0</v>
      </c>
      <c r="Q209" s="140">
        <v>0</v>
      </c>
      <c r="R209" s="140">
        <f>Q209*H209</f>
        <v>0</v>
      </c>
      <c r="S209" s="140">
        <v>0</v>
      </c>
      <c r="T209" s="141">
        <f>S209*H209</f>
        <v>0</v>
      </c>
      <c r="AR209" s="142" t="s">
        <v>139</v>
      </c>
      <c r="AT209" s="142" t="s">
        <v>134</v>
      </c>
      <c r="AU209" s="142" t="s">
        <v>85</v>
      </c>
      <c r="AY209" s="15" t="s">
        <v>132</v>
      </c>
      <c r="BE209" s="143">
        <f>IF(N209="základní",J209,0)</f>
        <v>0</v>
      </c>
      <c r="BF209" s="143">
        <f>IF(N209="snížená",J209,0)</f>
        <v>0</v>
      </c>
      <c r="BG209" s="143">
        <f>IF(N209="zákl. přenesená",J209,0)</f>
        <v>0</v>
      </c>
      <c r="BH209" s="143">
        <f>IF(N209="sníž. přenesená",J209,0)</f>
        <v>0</v>
      </c>
      <c r="BI209" s="143">
        <f>IF(N209="nulová",J209,0)</f>
        <v>0</v>
      </c>
      <c r="BJ209" s="15" t="s">
        <v>83</v>
      </c>
      <c r="BK209" s="143">
        <f>ROUND(I209*H209,2)</f>
        <v>0</v>
      </c>
      <c r="BL209" s="15" t="s">
        <v>139</v>
      </c>
      <c r="BM209" s="142" t="s">
        <v>692</v>
      </c>
    </row>
    <row r="210" spans="2:65" s="12" customFormat="1">
      <c r="B210" s="144"/>
      <c r="D210" s="145" t="s">
        <v>173</v>
      </c>
      <c r="F210" s="146" t="s">
        <v>693</v>
      </c>
      <c r="H210" s="147">
        <v>86.36</v>
      </c>
      <c r="I210" s="148"/>
      <c r="L210" s="144"/>
      <c r="M210" s="149"/>
      <c r="T210" s="150"/>
      <c r="AT210" s="151" t="s">
        <v>173</v>
      </c>
      <c r="AU210" s="151" t="s">
        <v>85</v>
      </c>
      <c r="AV210" s="12" t="s">
        <v>85</v>
      </c>
      <c r="AW210" s="12" t="s">
        <v>3</v>
      </c>
      <c r="AX210" s="12" t="s">
        <v>83</v>
      </c>
      <c r="AY210" s="151" t="s">
        <v>132</v>
      </c>
    </row>
    <row r="211" spans="2:65" s="1" customFormat="1" ht="16.5" customHeight="1">
      <c r="B211" s="130"/>
      <c r="C211" s="131" t="s">
        <v>317</v>
      </c>
      <c r="D211" s="131" t="s">
        <v>134</v>
      </c>
      <c r="E211" s="132" t="s">
        <v>414</v>
      </c>
      <c r="F211" s="133" t="s">
        <v>415</v>
      </c>
      <c r="G211" s="134" t="s">
        <v>401</v>
      </c>
      <c r="H211" s="135">
        <v>4.3179999999999996</v>
      </c>
      <c r="I211" s="136"/>
      <c r="J211" s="137">
        <f>ROUND(I211*H211,2)</f>
        <v>0</v>
      </c>
      <c r="K211" s="133" t="s">
        <v>138</v>
      </c>
      <c r="L211" s="30"/>
      <c r="M211" s="138" t="s">
        <v>1</v>
      </c>
      <c r="N211" s="139" t="s">
        <v>40</v>
      </c>
      <c r="P211" s="140">
        <f>O211*H211</f>
        <v>0</v>
      </c>
      <c r="Q211" s="140">
        <v>0</v>
      </c>
      <c r="R211" s="140">
        <f>Q211*H211</f>
        <v>0</v>
      </c>
      <c r="S211" s="140">
        <v>0</v>
      </c>
      <c r="T211" s="141">
        <f>S211*H211</f>
        <v>0</v>
      </c>
      <c r="AR211" s="142" t="s">
        <v>139</v>
      </c>
      <c r="AT211" s="142" t="s">
        <v>134</v>
      </c>
      <c r="AU211" s="142" t="s">
        <v>85</v>
      </c>
      <c r="AY211" s="15" t="s">
        <v>132</v>
      </c>
      <c r="BE211" s="143">
        <f>IF(N211="základní",J211,0)</f>
        <v>0</v>
      </c>
      <c r="BF211" s="143">
        <f>IF(N211="snížená",J211,0)</f>
        <v>0</v>
      </c>
      <c r="BG211" s="143">
        <f>IF(N211="zákl. přenesená",J211,0)</f>
        <v>0</v>
      </c>
      <c r="BH211" s="143">
        <f>IF(N211="sníž. přenesená",J211,0)</f>
        <v>0</v>
      </c>
      <c r="BI211" s="143">
        <f>IF(N211="nulová",J211,0)</f>
        <v>0</v>
      </c>
      <c r="BJ211" s="15" t="s">
        <v>83</v>
      </c>
      <c r="BK211" s="143">
        <f>ROUND(I211*H211,2)</f>
        <v>0</v>
      </c>
      <c r="BL211" s="15" t="s">
        <v>139</v>
      </c>
      <c r="BM211" s="142" t="s">
        <v>694</v>
      </c>
    </row>
    <row r="212" spans="2:65" s="11" customFormat="1" ht="22.8" customHeight="1">
      <c r="B212" s="118"/>
      <c r="D212" s="119" t="s">
        <v>74</v>
      </c>
      <c r="E212" s="128" t="s">
        <v>417</v>
      </c>
      <c r="F212" s="128" t="s">
        <v>418</v>
      </c>
      <c r="I212" s="121"/>
      <c r="J212" s="129">
        <f>BK212</f>
        <v>0</v>
      </c>
      <c r="L212" s="118"/>
      <c r="M212" s="123"/>
      <c r="P212" s="124">
        <f>P213</f>
        <v>0</v>
      </c>
      <c r="R212" s="124">
        <f>R213</f>
        <v>0</v>
      </c>
      <c r="T212" s="125">
        <f>T213</f>
        <v>0</v>
      </c>
      <c r="AR212" s="119" t="s">
        <v>83</v>
      </c>
      <c r="AT212" s="126" t="s">
        <v>74</v>
      </c>
      <c r="AU212" s="126" t="s">
        <v>83</v>
      </c>
      <c r="AY212" s="119" t="s">
        <v>132</v>
      </c>
      <c r="BK212" s="127">
        <f>BK213</f>
        <v>0</v>
      </c>
    </row>
    <row r="213" spans="2:65" s="1" customFormat="1" ht="16.5" customHeight="1">
      <c r="B213" s="130"/>
      <c r="C213" s="131" t="s">
        <v>321</v>
      </c>
      <c r="D213" s="131" t="s">
        <v>134</v>
      </c>
      <c r="E213" s="132" t="s">
        <v>592</v>
      </c>
      <c r="F213" s="133" t="s">
        <v>593</v>
      </c>
      <c r="G213" s="134" t="s">
        <v>401</v>
      </c>
      <c r="H213" s="135">
        <v>12.04</v>
      </c>
      <c r="I213" s="136"/>
      <c r="J213" s="137">
        <f>ROUND(I213*H213,2)</f>
        <v>0</v>
      </c>
      <c r="K213" s="133" t="s">
        <v>138</v>
      </c>
      <c r="L213" s="30"/>
      <c r="M213" s="138" t="s">
        <v>1</v>
      </c>
      <c r="N213" s="139" t="s">
        <v>40</v>
      </c>
      <c r="P213" s="140">
        <f>O213*H213</f>
        <v>0</v>
      </c>
      <c r="Q213" s="140">
        <v>0</v>
      </c>
      <c r="R213" s="140">
        <f>Q213*H213</f>
        <v>0</v>
      </c>
      <c r="S213" s="140">
        <v>0</v>
      </c>
      <c r="T213" s="141">
        <f>S213*H213</f>
        <v>0</v>
      </c>
      <c r="AR213" s="142" t="s">
        <v>139</v>
      </c>
      <c r="AT213" s="142" t="s">
        <v>134</v>
      </c>
      <c r="AU213" s="142" t="s">
        <v>85</v>
      </c>
      <c r="AY213" s="15" t="s">
        <v>132</v>
      </c>
      <c r="BE213" s="143">
        <f>IF(N213="základní",J213,0)</f>
        <v>0</v>
      </c>
      <c r="BF213" s="143">
        <f>IF(N213="snížená",J213,0)</f>
        <v>0</v>
      </c>
      <c r="BG213" s="143">
        <f>IF(N213="zákl. přenesená",J213,0)</f>
        <v>0</v>
      </c>
      <c r="BH213" s="143">
        <f>IF(N213="sníž. přenesená",J213,0)</f>
        <v>0</v>
      </c>
      <c r="BI213" s="143">
        <f>IF(N213="nulová",J213,0)</f>
        <v>0</v>
      </c>
      <c r="BJ213" s="15" t="s">
        <v>83</v>
      </c>
      <c r="BK213" s="143">
        <f>ROUND(I213*H213,2)</f>
        <v>0</v>
      </c>
      <c r="BL213" s="15" t="s">
        <v>139</v>
      </c>
      <c r="BM213" s="142" t="s">
        <v>695</v>
      </c>
    </row>
    <row r="214" spans="2:65" s="11" customFormat="1" ht="25.95" customHeight="1">
      <c r="B214" s="118"/>
      <c r="D214" s="119" t="s">
        <v>74</v>
      </c>
      <c r="E214" s="120" t="s">
        <v>600</v>
      </c>
      <c r="F214" s="120" t="s">
        <v>600</v>
      </c>
      <c r="I214" s="121"/>
      <c r="J214" s="122">
        <f>BK214</f>
        <v>0</v>
      </c>
      <c r="L214" s="118"/>
      <c r="M214" s="123"/>
      <c r="P214" s="124">
        <f>P215</f>
        <v>0</v>
      </c>
      <c r="R214" s="124">
        <f>R215</f>
        <v>0</v>
      </c>
      <c r="T214" s="125">
        <f>T215</f>
        <v>0</v>
      </c>
      <c r="AR214" s="119" t="s">
        <v>151</v>
      </c>
      <c r="AT214" s="126" t="s">
        <v>74</v>
      </c>
      <c r="AU214" s="126" t="s">
        <v>75</v>
      </c>
      <c r="AY214" s="119" t="s">
        <v>132</v>
      </c>
      <c r="BK214" s="127">
        <f>BK215</f>
        <v>0</v>
      </c>
    </row>
    <row r="215" spans="2:65" s="11" customFormat="1" ht="22.8" customHeight="1">
      <c r="B215" s="118"/>
      <c r="D215" s="119" t="s">
        <v>74</v>
      </c>
      <c r="E215" s="128" t="s">
        <v>601</v>
      </c>
      <c r="F215" s="128" t="s">
        <v>602</v>
      </c>
      <c r="I215" s="121"/>
      <c r="J215" s="129">
        <f>BK215</f>
        <v>0</v>
      </c>
      <c r="L215" s="118"/>
      <c r="M215" s="123"/>
      <c r="P215" s="124">
        <f>SUM(P216:P217)</f>
        <v>0</v>
      </c>
      <c r="R215" s="124">
        <f>SUM(R216:R217)</f>
        <v>0</v>
      </c>
      <c r="T215" s="125">
        <f>SUM(T216:T217)</f>
        <v>0</v>
      </c>
      <c r="AR215" s="119" t="s">
        <v>151</v>
      </c>
      <c r="AT215" s="126" t="s">
        <v>74</v>
      </c>
      <c r="AU215" s="126" t="s">
        <v>83</v>
      </c>
      <c r="AY215" s="119" t="s">
        <v>132</v>
      </c>
      <c r="BK215" s="127">
        <f>SUM(BK216:BK217)</f>
        <v>0</v>
      </c>
    </row>
    <row r="216" spans="2:65" s="1" customFormat="1" ht="16.5" customHeight="1">
      <c r="B216" s="130"/>
      <c r="C216" s="131" t="s">
        <v>325</v>
      </c>
      <c r="D216" s="131" t="s">
        <v>134</v>
      </c>
      <c r="E216" s="132" t="s">
        <v>603</v>
      </c>
      <c r="F216" s="133" t="s">
        <v>604</v>
      </c>
      <c r="G216" s="134" t="s">
        <v>605</v>
      </c>
      <c r="H216" s="135">
        <v>1</v>
      </c>
      <c r="I216" s="136"/>
      <c r="J216" s="137">
        <f>ROUND(I216*H216,2)</f>
        <v>0</v>
      </c>
      <c r="K216" s="133" t="s">
        <v>183</v>
      </c>
      <c r="L216" s="30"/>
      <c r="M216" s="138" t="s">
        <v>1</v>
      </c>
      <c r="N216" s="139" t="s">
        <v>40</v>
      </c>
      <c r="P216" s="140">
        <f>O216*H216</f>
        <v>0</v>
      </c>
      <c r="Q216" s="140">
        <v>0</v>
      </c>
      <c r="R216" s="140">
        <f>Q216*H216</f>
        <v>0</v>
      </c>
      <c r="S216" s="140">
        <v>0</v>
      </c>
      <c r="T216" s="141">
        <f>S216*H216</f>
        <v>0</v>
      </c>
      <c r="AR216" s="142" t="s">
        <v>606</v>
      </c>
      <c r="AT216" s="142" t="s">
        <v>134</v>
      </c>
      <c r="AU216" s="142" t="s">
        <v>85</v>
      </c>
      <c r="AY216" s="15" t="s">
        <v>132</v>
      </c>
      <c r="BE216" s="143">
        <f>IF(N216="základní",J216,0)</f>
        <v>0</v>
      </c>
      <c r="BF216" s="143">
        <f>IF(N216="snížená",J216,0)</f>
        <v>0</v>
      </c>
      <c r="BG216" s="143">
        <f>IF(N216="zákl. přenesená",J216,0)</f>
        <v>0</v>
      </c>
      <c r="BH216" s="143">
        <f>IF(N216="sníž. přenesená",J216,0)</f>
        <v>0</v>
      </c>
      <c r="BI216" s="143">
        <f>IF(N216="nulová",J216,0)</f>
        <v>0</v>
      </c>
      <c r="BJ216" s="15" t="s">
        <v>83</v>
      </c>
      <c r="BK216" s="143">
        <f>ROUND(I216*H216,2)</f>
        <v>0</v>
      </c>
      <c r="BL216" s="15" t="s">
        <v>606</v>
      </c>
      <c r="BM216" s="142" t="s">
        <v>696</v>
      </c>
    </row>
    <row r="217" spans="2:65" s="1" customFormat="1" ht="19.2">
      <c r="B217" s="30"/>
      <c r="D217" s="145" t="s">
        <v>221</v>
      </c>
      <c r="F217" s="162" t="s">
        <v>608</v>
      </c>
      <c r="I217" s="163"/>
      <c r="L217" s="30"/>
      <c r="M217" s="177"/>
      <c r="N217" s="174"/>
      <c r="O217" s="174"/>
      <c r="P217" s="174"/>
      <c r="Q217" s="174"/>
      <c r="R217" s="174"/>
      <c r="S217" s="174"/>
      <c r="T217" s="178"/>
      <c r="AT217" s="15" t="s">
        <v>221</v>
      </c>
      <c r="AU217" s="15" t="s">
        <v>85</v>
      </c>
    </row>
    <row r="218" spans="2:65" s="1" customFormat="1" ht="6.9" customHeight="1">
      <c r="B218" s="42"/>
      <c r="C218" s="43"/>
      <c r="D218" s="43"/>
      <c r="E218" s="43"/>
      <c r="F218" s="43"/>
      <c r="G218" s="43"/>
      <c r="H218" s="43"/>
      <c r="I218" s="43"/>
      <c r="J218" s="43"/>
      <c r="K218" s="43"/>
      <c r="L218" s="30"/>
    </row>
  </sheetData>
  <autoFilter ref="C126:K217" xr:uid="{00000000-0009-0000-0000-000003000000}"/>
  <mergeCells count="9">
    <mergeCell ref="E87:H87"/>
    <mergeCell ref="E117:H117"/>
    <mergeCell ref="E119:H11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92"/>
  <sheetViews>
    <sheetView showGridLines="0" workbookViewId="0"/>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9" t="s">
        <v>5</v>
      </c>
      <c r="M2" s="180"/>
      <c r="N2" s="180"/>
      <c r="O2" s="180"/>
      <c r="P2" s="180"/>
      <c r="Q2" s="180"/>
      <c r="R2" s="180"/>
      <c r="S2" s="180"/>
      <c r="T2" s="180"/>
      <c r="U2" s="180"/>
      <c r="V2" s="180"/>
      <c r="AT2" s="15" t="s">
        <v>94</v>
      </c>
    </row>
    <row r="3" spans="2:46" ht="6.9" customHeight="1">
      <c r="B3" s="16"/>
      <c r="C3" s="17"/>
      <c r="D3" s="17"/>
      <c r="E3" s="17"/>
      <c r="F3" s="17"/>
      <c r="G3" s="17"/>
      <c r="H3" s="17"/>
      <c r="I3" s="17"/>
      <c r="J3" s="17"/>
      <c r="K3" s="17"/>
      <c r="L3" s="18"/>
      <c r="AT3" s="15" t="s">
        <v>85</v>
      </c>
    </row>
    <row r="4" spans="2:46" ht="24.9" customHeight="1">
      <c r="B4" s="18"/>
      <c r="D4" s="19" t="s">
        <v>98</v>
      </c>
      <c r="L4" s="18"/>
      <c r="M4" s="86" t="s">
        <v>10</v>
      </c>
      <c r="AT4" s="15" t="s">
        <v>3</v>
      </c>
    </row>
    <row r="5" spans="2:46" ht="6.9" customHeight="1">
      <c r="B5" s="18"/>
      <c r="L5" s="18"/>
    </row>
    <row r="6" spans="2:46" ht="12" customHeight="1">
      <c r="B6" s="18"/>
      <c r="D6" s="25" t="s">
        <v>16</v>
      </c>
      <c r="L6" s="18"/>
    </row>
    <row r="7" spans="2:46" ht="16.5" customHeight="1">
      <c r="B7" s="18"/>
      <c r="E7" s="219" t="str">
        <f>'Rekapitulace stavby'!K6</f>
        <v>STAVEBNÍ ÚPRAVY SCHODIŠTĚ U UL. OKRAJOVÁ - opakování 5/25/VZOŘ</v>
      </c>
      <c r="F7" s="220"/>
      <c r="G7" s="220"/>
      <c r="H7" s="220"/>
      <c r="L7" s="18"/>
    </row>
    <row r="8" spans="2:46" s="1" customFormat="1" ht="12" customHeight="1">
      <c r="B8" s="30"/>
      <c r="D8" s="25" t="s">
        <v>99</v>
      </c>
      <c r="L8" s="30"/>
    </row>
    <row r="9" spans="2:46" s="1" customFormat="1" ht="16.5" customHeight="1">
      <c r="B9" s="30"/>
      <c r="E9" s="209" t="s">
        <v>697</v>
      </c>
      <c r="F9" s="218"/>
      <c r="G9" s="218"/>
      <c r="H9" s="218"/>
      <c r="L9" s="30"/>
    </row>
    <row r="10" spans="2:46" s="1" customFormat="1">
      <c r="B10" s="30"/>
      <c r="L10" s="30"/>
    </row>
    <row r="11" spans="2:46" s="1" customFormat="1" ht="12" customHeight="1">
      <c r="B11" s="30"/>
      <c r="D11" s="25" t="s">
        <v>17</v>
      </c>
      <c r="F11" s="23" t="s">
        <v>1</v>
      </c>
      <c r="I11" s="25" t="s">
        <v>18</v>
      </c>
      <c r="J11" s="23" t="s">
        <v>1</v>
      </c>
      <c r="L11" s="30"/>
    </row>
    <row r="12" spans="2:46" s="1" customFormat="1" ht="12" customHeight="1">
      <c r="B12" s="30"/>
      <c r="D12" s="25" t="s">
        <v>19</v>
      </c>
      <c r="F12" s="23" t="s">
        <v>20</v>
      </c>
      <c r="I12" s="25" t="s">
        <v>21</v>
      </c>
      <c r="J12" s="50" t="str">
        <f>'Rekapitulace stavby'!AN8</f>
        <v>8. 10. 2024</v>
      </c>
      <c r="L12" s="30"/>
    </row>
    <row r="13" spans="2:46" s="1" customFormat="1" ht="10.8" customHeight="1">
      <c r="B13" s="30"/>
      <c r="L13" s="30"/>
    </row>
    <row r="14" spans="2:46" s="1" customFormat="1" ht="12" customHeight="1">
      <c r="B14" s="30"/>
      <c r="D14" s="25" t="s">
        <v>23</v>
      </c>
      <c r="I14" s="25" t="s">
        <v>24</v>
      </c>
      <c r="J14" s="23" t="str">
        <f>IF('Rekapitulace stavby'!AN10="","",'Rekapitulace stavby'!AN10)</f>
        <v/>
      </c>
      <c r="L14" s="30"/>
    </row>
    <row r="15" spans="2:46" s="1" customFormat="1" ht="18" customHeight="1">
      <c r="B15" s="30"/>
      <c r="E15" s="23" t="str">
        <f>IF('Rekapitulace stavby'!E11="","",'Rekapitulace stavby'!E11)</f>
        <v>Obec Těrlicko</v>
      </c>
      <c r="I15" s="25" t="s">
        <v>26</v>
      </c>
      <c r="J15" s="23" t="str">
        <f>IF('Rekapitulace stavby'!AN11="","",'Rekapitulace stavby'!AN11)</f>
        <v/>
      </c>
      <c r="L15" s="30"/>
    </row>
    <row r="16" spans="2:46" s="1" customFormat="1" ht="6.9" customHeight="1">
      <c r="B16" s="30"/>
      <c r="L16" s="30"/>
    </row>
    <row r="17" spans="2:12" s="1" customFormat="1" ht="12" customHeight="1">
      <c r="B17" s="30"/>
      <c r="D17" s="25" t="s">
        <v>27</v>
      </c>
      <c r="I17" s="25" t="s">
        <v>24</v>
      </c>
      <c r="J17" s="26" t="str">
        <f>'Rekapitulace stavby'!AN13</f>
        <v>Vyplň údaj</v>
      </c>
      <c r="L17" s="30"/>
    </row>
    <row r="18" spans="2:12" s="1" customFormat="1" ht="18" customHeight="1">
      <c r="B18" s="30"/>
      <c r="E18" s="221" t="str">
        <f>'Rekapitulace stavby'!E14</f>
        <v>Vyplň údaj</v>
      </c>
      <c r="F18" s="191"/>
      <c r="G18" s="191"/>
      <c r="H18" s="191"/>
      <c r="I18" s="25" t="s">
        <v>26</v>
      </c>
      <c r="J18" s="26" t="str">
        <f>'Rekapitulace stavby'!AN14</f>
        <v>Vyplň údaj</v>
      </c>
      <c r="L18" s="30"/>
    </row>
    <row r="19" spans="2:12" s="1" customFormat="1" ht="6.9" customHeight="1">
      <c r="B19" s="30"/>
      <c r="L19" s="30"/>
    </row>
    <row r="20" spans="2:12" s="1" customFormat="1" ht="12" customHeight="1">
      <c r="B20" s="30"/>
      <c r="D20" s="25" t="s">
        <v>29</v>
      </c>
      <c r="I20" s="25" t="s">
        <v>24</v>
      </c>
      <c r="J20" s="23" t="str">
        <f>IF('Rekapitulace stavby'!AN16="","",'Rekapitulace stavby'!AN16)</f>
        <v/>
      </c>
      <c r="L20" s="30"/>
    </row>
    <row r="21" spans="2:12" s="1" customFormat="1" ht="18" customHeight="1">
      <c r="B21" s="30"/>
      <c r="E21" s="23" t="str">
        <f>IF('Rekapitulace stavby'!E17="","",'Rekapitulace stavby'!E17)</f>
        <v>INPROS FM s.r.o.</v>
      </c>
      <c r="I21" s="25" t="s">
        <v>26</v>
      </c>
      <c r="J21" s="23" t="str">
        <f>IF('Rekapitulace stavby'!AN17="","",'Rekapitulace stavby'!AN17)</f>
        <v/>
      </c>
      <c r="L21" s="30"/>
    </row>
    <row r="22" spans="2:12" s="1" customFormat="1" ht="6.9" customHeight="1">
      <c r="B22" s="30"/>
      <c r="L22" s="30"/>
    </row>
    <row r="23" spans="2:12" s="1" customFormat="1" ht="12" customHeight="1">
      <c r="B23" s="30"/>
      <c r="D23" s="25" t="s">
        <v>32</v>
      </c>
      <c r="I23" s="25" t="s">
        <v>24</v>
      </c>
      <c r="J23" s="23" t="str">
        <f>IF('Rekapitulace stavby'!AN19="","",'Rekapitulace stavby'!AN19)</f>
        <v/>
      </c>
      <c r="L23" s="30"/>
    </row>
    <row r="24" spans="2:12" s="1" customFormat="1" ht="18" customHeight="1">
      <c r="B24" s="30"/>
      <c r="E24" s="23" t="str">
        <f>IF('Rekapitulace stavby'!E20="","",'Rekapitulace stavby'!E20)</f>
        <v xml:space="preserve"> </v>
      </c>
      <c r="I24" s="25" t="s">
        <v>26</v>
      </c>
      <c r="J24" s="23" t="str">
        <f>IF('Rekapitulace stavby'!AN20="","",'Rekapitulace stavby'!AN20)</f>
        <v/>
      </c>
      <c r="L24" s="30"/>
    </row>
    <row r="25" spans="2:12" s="1" customFormat="1" ht="6.9" customHeight="1">
      <c r="B25" s="30"/>
      <c r="L25" s="30"/>
    </row>
    <row r="26" spans="2:12" s="1" customFormat="1" ht="12" customHeight="1">
      <c r="B26" s="30"/>
      <c r="D26" s="25" t="s">
        <v>33</v>
      </c>
      <c r="L26" s="30"/>
    </row>
    <row r="27" spans="2:12" s="7" customFormat="1" ht="16.5" customHeight="1">
      <c r="B27" s="87"/>
      <c r="E27" s="195" t="s">
        <v>1</v>
      </c>
      <c r="F27" s="195"/>
      <c r="G27" s="195"/>
      <c r="H27" s="195"/>
      <c r="L27" s="87"/>
    </row>
    <row r="28" spans="2:12" s="1" customFormat="1" ht="6.9" customHeight="1">
      <c r="B28" s="30"/>
      <c r="L28" s="30"/>
    </row>
    <row r="29" spans="2:12" s="1" customFormat="1" ht="6.9" customHeight="1">
      <c r="B29" s="30"/>
      <c r="D29" s="51"/>
      <c r="E29" s="51"/>
      <c r="F29" s="51"/>
      <c r="G29" s="51"/>
      <c r="H29" s="51"/>
      <c r="I29" s="51"/>
      <c r="J29" s="51"/>
      <c r="K29" s="51"/>
      <c r="L29" s="30"/>
    </row>
    <row r="30" spans="2:12" s="1" customFormat="1" ht="25.35" customHeight="1">
      <c r="B30" s="30"/>
      <c r="D30" s="88" t="s">
        <v>35</v>
      </c>
      <c r="J30" s="64">
        <f>ROUND(J135, 2)</f>
        <v>0</v>
      </c>
      <c r="L30" s="30"/>
    </row>
    <row r="31" spans="2:12" s="1" customFormat="1" ht="6.9" customHeight="1">
      <c r="B31" s="30"/>
      <c r="D31" s="51"/>
      <c r="E31" s="51"/>
      <c r="F31" s="51"/>
      <c r="G31" s="51"/>
      <c r="H31" s="51"/>
      <c r="I31" s="51"/>
      <c r="J31" s="51"/>
      <c r="K31" s="51"/>
      <c r="L31" s="30"/>
    </row>
    <row r="32" spans="2:12" s="1" customFormat="1" ht="14.4" customHeight="1">
      <c r="B32" s="30"/>
      <c r="F32" s="33" t="s">
        <v>37</v>
      </c>
      <c r="I32" s="33" t="s">
        <v>36</v>
      </c>
      <c r="J32" s="33" t="s">
        <v>38</v>
      </c>
      <c r="L32" s="30"/>
    </row>
    <row r="33" spans="2:12" s="1" customFormat="1" ht="14.4" customHeight="1">
      <c r="B33" s="30"/>
      <c r="D33" s="53" t="s">
        <v>39</v>
      </c>
      <c r="E33" s="25" t="s">
        <v>40</v>
      </c>
      <c r="F33" s="89">
        <f>ROUND((SUM(BE135:BE191)),  2)</f>
        <v>0</v>
      </c>
      <c r="I33" s="90">
        <v>0.21</v>
      </c>
      <c r="J33" s="89">
        <f>ROUND(((SUM(BE135:BE191))*I33),  2)</f>
        <v>0</v>
      </c>
      <c r="L33" s="30"/>
    </row>
    <row r="34" spans="2:12" s="1" customFormat="1" ht="14.4" customHeight="1">
      <c r="B34" s="30"/>
      <c r="E34" s="25" t="s">
        <v>41</v>
      </c>
      <c r="F34" s="89">
        <f>ROUND((SUM(BF135:BF191)),  2)</f>
        <v>0</v>
      </c>
      <c r="I34" s="90">
        <v>0.12</v>
      </c>
      <c r="J34" s="89">
        <f>ROUND(((SUM(BF135:BF191))*I34),  2)</f>
        <v>0</v>
      </c>
      <c r="L34" s="30"/>
    </row>
    <row r="35" spans="2:12" s="1" customFormat="1" ht="14.4" hidden="1" customHeight="1">
      <c r="B35" s="30"/>
      <c r="E35" s="25" t="s">
        <v>42</v>
      </c>
      <c r="F35" s="89">
        <f>ROUND((SUM(BG135:BG191)),  2)</f>
        <v>0</v>
      </c>
      <c r="I35" s="90">
        <v>0.21</v>
      </c>
      <c r="J35" s="89">
        <f>0</f>
        <v>0</v>
      </c>
      <c r="L35" s="30"/>
    </row>
    <row r="36" spans="2:12" s="1" customFormat="1" ht="14.4" hidden="1" customHeight="1">
      <c r="B36" s="30"/>
      <c r="E36" s="25" t="s">
        <v>43</v>
      </c>
      <c r="F36" s="89">
        <f>ROUND((SUM(BH135:BH191)),  2)</f>
        <v>0</v>
      </c>
      <c r="I36" s="90">
        <v>0.12</v>
      </c>
      <c r="J36" s="89">
        <f>0</f>
        <v>0</v>
      </c>
      <c r="L36" s="30"/>
    </row>
    <row r="37" spans="2:12" s="1" customFormat="1" ht="14.4" hidden="1" customHeight="1">
      <c r="B37" s="30"/>
      <c r="E37" s="25" t="s">
        <v>44</v>
      </c>
      <c r="F37" s="89">
        <f>ROUND((SUM(BI135:BI191)),  2)</f>
        <v>0</v>
      </c>
      <c r="I37" s="90">
        <v>0</v>
      </c>
      <c r="J37" s="89">
        <f>0</f>
        <v>0</v>
      </c>
      <c r="L37" s="30"/>
    </row>
    <row r="38" spans="2:12" s="1" customFormat="1" ht="6.9" customHeight="1">
      <c r="B38" s="30"/>
      <c r="L38" s="30"/>
    </row>
    <row r="39" spans="2:12" s="1" customFormat="1" ht="25.35" customHeight="1">
      <c r="B39" s="30"/>
      <c r="C39" s="91"/>
      <c r="D39" s="92" t="s">
        <v>45</v>
      </c>
      <c r="E39" s="55"/>
      <c r="F39" s="55"/>
      <c r="G39" s="93" t="s">
        <v>46</v>
      </c>
      <c r="H39" s="94" t="s">
        <v>47</v>
      </c>
      <c r="I39" s="55"/>
      <c r="J39" s="95">
        <f>SUM(J30:J37)</f>
        <v>0</v>
      </c>
      <c r="K39" s="96"/>
      <c r="L39" s="30"/>
    </row>
    <row r="40" spans="2:12" s="1" customFormat="1" ht="14.4" customHeight="1">
      <c r="B40" s="30"/>
      <c r="L40" s="30"/>
    </row>
    <row r="41" spans="2:12" ht="14.4" customHeight="1">
      <c r="B41" s="18"/>
      <c r="L41" s="18"/>
    </row>
    <row r="42" spans="2:12" ht="14.4" customHeight="1">
      <c r="B42" s="18"/>
      <c r="L42" s="18"/>
    </row>
    <row r="43" spans="2:12" ht="14.4" customHeight="1">
      <c r="B43" s="18"/>
      <c r="L43" s="18"/>
    </row>
    <row r="44" spans="2:12" ht="14.4" customHeight="1">
      <c r="B44" s="18"/>
      <c r="L44" s="18"/>
    </row>
    <row r="45" spans="2:12" ht="14.4" customHeight="1">
      <c r="B45" s="18"/>
      <c r="L45" s="18"/>
    </row>
    <row r="46" spans="2:12" ht="14.4" customHeight="1">
      <c r="B46" s="18"/>
      <c r="L46" s="18"/>
    </row>
    <row r="47" spans="2:12" ht="14.4" customHeight="1">
      <c r="B47" s="18"/>
      <c r="L47" s="18"/>
    </row>
    <row r="48" spans="2:12" ht="14.4" customHeight="1">
      <c r="B48" s="18"/>
      <c r="L48" s="18"/>
    </row>
    <row r="49" spans="2:12" ht="14.4" customHeight="1">
      <c r="B49" s="18"/>
      <c r="L49" s="18"/>
    </row>
    <row r="50" spans="2:12" s="1" customFormat="1" ht="14.4" customHeight="1">
      <c r="B50" s="30"/>
      <c r="D50" s="39" t="s">
        <v>48</v>
      </c>
      <c r="E50" s="40"/>
      <c r="F50" s="40"/>
      <c r="G50" s="39" t="s">
        <v>49</v>
      </c>
      <c r="H50" s="40"/>
      <c r="I50" s="40"/>
      <c r="J50" s="40"/>
      <c r="K50" s="40"/>
      <c r="L50" s="30"/>
    </row>
    <row r="51" spans="2:12">
      <c r="B51" s="18"/>
      <c r="L51" s="18"/>
    </row>
    <row r="52" spans="2:12">
      <c r="B52" s="18"/>
      <c r="L52" s="18"/>
    </row>
    <row r="53" spans="2:12">
      <c r="B53" s="18"/>
      <c r="L53" s="18"/>
    </row>
    <row r="54" spans="2:12">
      <c r="B54" s="18"/>
      <c r="L54" s="18"/>
    </row>
    <row r="55" spans="2:12">
      <c r="B55" s="18"/>
      <c r="L55" s="18"/>
    </row>
    <row r="56" spans="2:12">
      <c r="B56" s="18"/>
      <c r="L56" s="18"/>
    </row>
    <row r="57" spans="2:12">
      <c r="B57" s="18"/>
      <c r="L57" s="18"/>
    </row>
    <row r="58" spans="2:12">
      <c r="B58" s="18"/>
      <c r="L58" s="18"/>
    </row>
    <row r="59" spans="2:12">
      <c r="B59" s="18"/>
      <c r="L59" s="18"/>
    </row>
    <row r="60" spans="2:12">
      <c r="B60" s="18"/>
      <c r="L60" s="18"/>
    </row>
    <row r="61" spans="2:12" s="1" customFormat="1" ht="13.2">
      <c r="B61" s="30"/>
      <c r="D61" s="41" t="s">
        <v>50</v>
      </c>
      <c r="E61" s="32"/>
      <c r="F61" s="97" t="s">
        <v>51</v>
      </c>
      <c r="G61" s="41" t="s">
        <v>50</v>
      </c>
      <c r="H61" s="32"/>
      <c r="I61" s="32"/>
      <c r="J61" s="98" t="s">
        <v>51</v>
      </c>
      <c r="K61" s="32"/>
      <c r="L61" s="30"/>
    </row>
    <row r="62" spans="2:12">
      <c r="B62" s="18"/>
      <c r="L62" s="18"/>
    </row>
    <row r="63" spans="2:12">
      <c r="B63" s="18"/>
      <c r="L63" s="18"/>
    </row>
    <row r="64" spans="2:12">
      <c r="B64" s="18"/>
      <c r="L64" s="18"/>
    </row>
    <row r="65" spans="2:12" s="1" customFormat="1" ht="13.2">
      <c r="B65" s="30"/>
      <c r="D65" s="39" t="s">
        <v>52</v>
      </c>
      <c r="E65" s="40"/>
      <c r="F65" s="40"/>
      <c r="G65" s="39" t="s">
        <v>53</v>
      </c>
      <c r="H65" s="40"/>
      <c r="I65" s="40"/>
      <c r="J65" s="40"/>
      <c r="K65" s="40"/>
      <c r="L65" s="30"/>
    </row>
    <row r="66" spans="2:12">
      <c r="B66" s="18"/>
      <c r="L66" s="18"/>
    </row>
    <row r="67" spans="2:12">
      <c r="B67" s="18"/>
      <c r="L67" s="18"/>
    </row>
    <row r="68" spans="2:12">
      <c r="B68" s="18"/>
      <c r="L68" s="18"/>
    </row>
    <row r="69" spans="2:12">
      <c r="B69" s="18"/>
      <c r="L69" s="18"/>
    </row>
    <row r="70" spans="2:12">
      <c r="B70" s="18"/>
      <c r="L70" s="18"/>
    </row>
    <row r="71" spans="2:12">
      <c r="B71" s="18"/>
      <c r="L71" s="18"/>
    </row>
    <row r="72" spans="2:12">
      <c r="B72" s="18"/>
      <c r="L72" s="18"/>
    </row>
    <row r="73" spans="2:12">
      <c r="B73" s="18"/>
      <c r="L73" s="18"/>
    </row>
    <row r="74" spans="2:12">
      <c r="B74" s="18"/>
      <c r="L74" s="18"/>
    </row>
    <row r="75" spans="2:12">
      <c r="B75" s="18"/>
      <c r="L75" s="18"/>
    </row>
    <row r="76" spans="2:12" s="1" customFormat="1" ht="13.2">
      <c r="B76" s="30"/>
      <c r="D76" s="41" t="s">
        <v>50</v>
      </c>
      <c r="E76" s="32"/>
      <c r="F76" s="97" t="s">
        <v>51</v>
      </c>
      <c r="G76" s="41" t="s">
        <v>50</v>
      </c>
      <c r="H76" s="32"/>
      <c r="I76" s="32"/>
      <c r="J76" s="98" t="s">
        <v>51</v>
      </c>
      <c r="K76" s="32"/>
      <c r="L76" s="30"/>
    </row>
    <row r="77" spans="2:12" s="1" customFormat="1" ht="14.4" customHeight="1">
      <c r="B77" s="42"/>
      <c r="C77" s="43"/>
      <c r="D77" s="43"/>
      <c r="E77" s="43"/>
      <c r="F77" s="43"/>
      <c r="G77" s="43"/>
      <c r="H77" s="43"/>
      <c r="I77" s="43"/>
      <c r="J77" s="43"/>
      <c r="K77" s="43"/>
      <c r="L77" s="30"/>
    </row>
    <row r="81" spans="2:47" s="1" customFormat="1" ht="6.9" customHeight="1">
      <c r="B81" s="44"/>
      <c r="C81" s="45"/>
      <c r="D81" s="45"/>
      <c r="E81" s="45"/>
      <c r="F81" s="45"/>
      <c r="G81" s="45"/>
      <c r="H81" s="45"/>
      <c r="I81" s="45"/>
      <c r="J81" s="45"/>
      <c r="K81" s="45"/>
      <c r="L81" s="30"/>
    </row>
    <row r="82" spans="2:47" s="1" customFormat="1" ht="24.9" customHeight="1">
      <c r="B82" s="30"/>
      <c r="C82" s="19" t="s">
        <v>101</v>
      </c>
      <c r="L82" s="30"/>
    </row>
    <row r="83" spans="2:47" s="1" customFormat="1" ht="6.9" customHeight="1">
      <c r="B83" s="30"/>
      <c r="L83" s="30"/>
    </row>
    <row r="84" spans="2:47" s="1" customFormat="1" ht="12" customHeight="1">
      <c r="B84" s="30"/>
      <c r="C84" s="25" t="s">
        <v>16</v>
      </c>
      <c r="L84" s="30"/>
    </row>
    <row r="85" spans="2:47" s="1" customFormat="1" ht="16.5" customHeight="1">
      <c r="B85" s="30"/>
      <c r="E85" s="219" t="str">
        <f>E7</f>
        <v>STAVEBNÍ ÚPRAVY SCHODIŠTĚ U UL. OKRAJOVÁ - opakování 5/25/VZOŘ</v>
      </c>
      <c r="F85" s="220"/>
      <c r="G85" s="220"/>
      <c r="H85" s="220"/>
      <c r="L85" s="30"/>
    </row>
    <row r="86" spans="2:47" s="1" customFormat="1" ht="12" customHeight="1">
      <c r="B86" s="30"/>
      <c r="C86" s="25" t="s">
        <v>99</v>
      </c>
      <c r="L86" s="30"/>
    </row>
    <row r="87" spans="2:47" s="1" customFormat="1" ht="16.5" customHeight="1">
      <c r="B87" s="30"/>
      <c r="E87" s="209" t="str">
        <f>E9</f>
        <v>D.4 - SO 400 _ VO</v>
      </c>
      <c r="F87" s="218"/>
      <c r="G87" s="218"/>
      <c r="H87" s="218"/>
      <c r="L87" s="30"/>
    </row>
    <row r="88" spans="2:47" s="1" customFormat="1" ht="6.9" customHeight="1">
      <c r="B88" s="30"/>
      <c r="L88" s="30"/>
    </row>
    <row r="89" spans="2:47" s="1" customFormat="1" ht="12" customHeight="1">
      <c r="B89" s="30"/>
      <c r="C89" s="25" t="s">
        <v>19</v>
      </c>
      <c r="F89" s="23" t="str">
        <f>F12</f>
        <v xml:space="preserve"> </v>
      </c>
      <c r="I89" s="25" t="s">
        <v>21</v>
      </c>
      <c r="J89" s="50" t="str">
        <f>IF(J12="","",J12)</f>
        <v>8. 10. 2024</v>
      </c>
      <c r="L89" s="30"/>
    </row>
    <row r="90" spans="2:47" s="1" customFormat="1" ht="6.9" customHeight="1">
      <c r="B90" s="30"/>
      <c r="L90" s="30"/>
    </row>
    <row r="91" spans="2:47" s="1" customFormat="1" ht="15.15" customHeight="1">
      <c r="B91" s="30"/>
      <c r="C91" s="25" t="s">
        <v>23</v>
      </c>
      <c r="F91" s="23" t="str">
        <f>E15</f>
        <v>Obec Těrlicko</v>
      </c>
      <c r="I91" s="25" t="s">
        <v>29</v>
      </c>
      <c r="J91" s="28" t="str">
        <f>E21</f>
        <v>INPROS FM s.r.o.</v>
      </c>
      <c r="L91" s="30"/>
    </row>
    <row r="92" spans="2:47" s="1" customFormat="1" ht="15.15" customHeight="1">
      <c r="B92" s="30"/>
      <c r="C92" s="25" t="s">
        <v>27</v>
      </c>
      <c r="F92" s="23" t="str">
        <f>IF(E18="","",E18)</f>
        <v>Vyplň údaj</v>
      </c>
      <c r="I92" s="25" t="s">
        <v>32</v>
      </c>
      <c r="J92" s="28" t="str">
        <f>E24</f>
        <v xml:space="preserve"> </v>
      </c>
      <c r="L92" s="30"/>
    </row>
    <row r="93" spans="2:47" s="1" customFormat="1" ht="10.35" customHeight="1">
      <c r="B93" s="30"/>
      <c r="L93" s="30"/>
    </row>
    <row r="94" spans="2:47" s="1" customFormat="1" ht="29.25" customHeight="1">
      <c r="B94" s="30"/>
      <c r="C94" s="99" t="s">
        <v>102</v>
      </c>
      <c r="D94" s="91"/>
      <c r="E94" s="91"/>
      <c r="F94" s="91"/>
      <c r="G94" s="91"/>
      <c r="H94" s="91"/>
      <c r="I94" s="91"/>
      <c r="J94" s="100" t="s">
        <v>103</v>
      </c>
      <c r="K94" s="91"/>
      <c r="L94" s="30"/>
    </row>
    <row r="95" spans="2:47" s="1" customFormat="1" ht="10.35" customHeight="1">
      <c r="B95" s="30"/>
      <c r="L95" s="30"/>
    </row>
    <row r="96" spans="2:47" s="1" customFormat="1" ht="22.8" customHeight="1">
      <c r="B96" s="30"/>
      <c r="C96" s="101" t="s">
        <v>104</v>
      </c>
      <c r="J96" s="64">
        <f>J135</f>
        <v>0</v>
      </c>
      <c r="L96" s="30"/>
      <c r="AU96" s="15" t="s">
        <v>105</v>
      </c>
    </row>
    <row r="97" spans="2:12" s="8" customFormat="1" ht="24.9" customHeight="1">
      <c r="B97" s="102"/>
      <c r="D97" s="103" t="s">
        <v>698</v>
      </c>
      <c r="E97" s="104"/>
      <c r="F97" s="104"/>
      <c r="G97" s="104"/>
      <c r="H97" s="104"/>
      <c r="I97" s="104"/>
      <c r="J97" s="105">
        <f>J136</f>
        <v>0</v>
      </c>
      <c r="L97" s="102"/>
    </row>
    <row r="98" spans="2:12" s="9" customFormat="1" ht="19.95" customHeight="1">
      <c r="B98" s="106"/>
      <c r="D98" s="107" t="s">
        <v>699</v>
      </c>
      <c r="E98" s="108"/>
      <c r="F98" s="108"/>
      <c r="G98" s="108"/>
      <c r="H98" s="108"/>
      <c r="I98" s="108"/>
      <c r="J98" s="109">
        <f>J137</f>
        <v>0</v>
      </c>
      <c r="L98" s="106"/>
    </row>
    <row r="99" spans="2:12" s="9" customFormat="1" ht="19.95" customHeight="1">
      <c r="B99" s="106"/>
      <c r="D99" s="107" t="s">
        <v>700</v>
      </c>
      <c r="E99" s="108"/>
      <c r="F99" s="108"/>
      <c r="G99" s="108"/>
      <c r="H99" s="108"/>
      <c r="I99" s="108"/>
      <c r="J99" s="109">
        <f>J140</f>
        <v>0</v>
      </c>
      <c r="L99" s="106"/>
    </row>
    <row r="100" spans="2:12" s="9" customFormat="1" ht="19.95" customHeight="1">
      <c r="B100" s="106"/>
      <c r="D100" s="107" t="s">
        <v>701</v>
      </c>
      <c r="E100" s="108"/>
      <c r="F100" s="108"/>
      <c r="G100" s="108"/>
      <c r="H100" s="108"/>
      <c r="I100" s="108"/>
      <c r="J100" s="109">
        <f>J145</f>
        <v>0</v>
      </c>
      <c r="L100" s="106"/>
    </row>
    <row r="101" spans="2:12" s="9" customFormat="1" ht="19.95" customHeight="1">
      <c r="B101" s="106"/>
      <c r="D101" s="107" t="s">
        <v>702</v>
      </c>
      <c r="E101" s="108"/>
      <c r="F101" s="108"/>
      <c r="G101" s="108"/>
      <c r="H101" s="108"/>
      <c r="I101" s="108"/>
      <c r="J101" s="109">
        <f>J151</f>
        <v>0</v>
      </c>
      <c r="L101" s="106"/>
    </row>
    <row r="102" spans="2:12" s="9" customFormat="1" ht="19.95" customHeight="1">
      <c r="B102" s="106"/>
      <c r="D102" s="107" t="s">
        <v>703</v>
      </c>
      <c r="E102" s="108"/>
      <c r="F102" s="108"/>
      <c r="G102" s="108"/>
      <c r="H102" s="108"/>
      <c r="I102" s="108"/>
      <c r="J102" s="109">
        <f>J154</f>
        <v>0</v>
      </c>
      <c r="L102" s="106"/>
    </row>
    <row r="103" spans="2:12" s="9" customFormat="1" ht="19.95" customHeight="1">
      <c r="B103" s="106"/>
      <c r="D103" s="107" t="s">
        <v>704</v>
      </c>
      <c r="E103" s="108"/>
      <c r="F103" s="108"/>
      <c r="G103" s="108"/>
      <c r="H103" s="108"/>
      <c r="I103" s="108"/>
      <c r="J103" s="109">
        <f>J155</f>
        <v>0</v>
      </c>
      <c r="L103" s="106"/>
    </row>
    <row r="104" spans="2:12" s="9" customFormat="1" ht="19.95" customHeight="1">
      <c r="B104" s="106"/>
      <c r="D104" s="107" t="s">
        <v>705</v>
      </c>
      <c r="E104" s="108"/>
      <c r="F104" s="108"/>
      <c r="G104" s="108"/>
      <c r="H104" s="108"/>
      <c r="I104" s="108"/>
      <c r="J104" s="109">
        <f>J157</f>
        <v>0</v>
      </c>
      <c r="L104" s="106"/>
    </row>
    <row r="105" spans="2:12" s="9" customFormat="1" ht="19.95" customHeight="1">
      <c r="B105" s="106"/>
      <c r="D105" s="107" t="s">
        <v>706</v>
      </c>
      <c r="E105" s="108"/>
      <c r="F105" s="108"/>
      <c r="G105" s="108"/>
      <c r="H105" s="108"/>
      <c r="I105" s="108"/>
      <c r="J105" s="109">
        <f>J160</f>
        <v>0</v>
      </c>
      <c r="L105" s="106"/>
    </row>
    <row r="106" spans="2:12" s="9" customFormat="1" ht="19.95" customHeight="1">
      <c r="B106" s="106"/>
      <c r="D106" s="107" t="s">
        <v>707</v>
      </c>
      <c r="E106" s="108"/>
      <c r="F106" s="108"/>
      <c r="G106" s="108"/>
      <c r="H106" s="108"/>
      <c r="I106" s="108"/>
      <c r="J106" s="109">
        <f>J163</f>
        <v>0</v>
      </c>
      <c r="L106" s="106"/>
    </row>
    <row r="107" spans="2:12" s="9" customFormat="1" ht="19.95" customHeight="1">
      <c r="B107" s="106"/>
      <c r="D107" s="107" t="s">
        <v>708</v>
      </c>
      <c r="E107" s="108"/>
      <c r="F107" s="108"/>
      <c r="G107" s="108"/>
      <c r="H107" s="108"/>
      <c r="I107" s="108"/>
      <c r="J107" s="109">
        <f>J169</f>
        <v>0</v>
      </c>
      <c r="L107" s="106"/>
    </row>
    <row r="108" spans="2:12" s="9" customFormat="1" ht="19.95" customHeight="1">
      <c r="B108" s="106"/>
      <c r="D108" s="107" t="s">
        <v>709</v>
      </c>
      <c r="E108" s="108"/>
      <c r="F108" s="108"/>
      <c r="G108" s="108"/>
      <c r="H108" s="108"/>
      <c r="I108" s="108"/>
      <c r="J108" s="109">
        <f>J172</f>
        <v>0</v>
      </c>
      <c r="L108" s="106"/>
    </row>
    <row r="109" spans="2:12" s="8" customFormat="1" ht="24.9" customHeight="1">
      <c r="B109" s="102"/>
      <c r="D109" s="103" t="s">
        <v>710</v>
      </c>
      <c r="E109" s="104"/>
      <c r="F109" s="104"/>
      <c r="G109" s="104"/>
      <c r="H109" s="104"/>
      <c r="I109" s="104"/>
      <c r="J109" s="105">
        <f>J175</f>
        <v>0</v>
      </c>
      <c r="L109" s="102"/>
    </row>
    <row r="110" spans="2:12" s="9" customFormat="1" ht="19.95" customHeight="1">
      <c r="B110" s="106"/>
      <c r="D110" s="107" t="s">
        <v>711</v>
      </c>
      <c r="E110" s="108"/>
      <c r="F110" s="108"/>
      <c r="G110" s="108"/>
      <c r="H110" s="108"/>
      <c r="I110" s="108"/>
      <c r="J110" s="109">
        <f>J179</f>
        <v>0</v>
      </c>
      <c r="L110" s="106"/>
    </row>
    <row r="111" spans="2:12" s="9" customFormat="1" ht="19.95" customHeight="1">
      <c r="B111" s="106"/>
      <c r="D111" s="107" t="s">
        <v>712</v>
      </c>
      <c r="E111" s="108"/>
      <c r="F111" s="108"/>
      <c r="G111" s="108"/>
      <c r="H111" s="108"/>
      <c r="I111" s="108"/>
      <c r="J111" s="109">
        <f>J181</f>
        <v>0</v>
      </c>
      <c r="L111" s="106"/>
    </row>
    <row r="112" spans="2:12" s="9" customFormat="1" ht="19.95" customHeight="1">
      <c r="B112" s="106"/>
      <c r="D112" s="107" t="s">
        <v>713</v>
      </c>
      <c r="E112" s="108"/>
      <c r="F112" s="108"/>
      <c r="G112" s="108"/>
      <c r="H112" s="108"/>
      <c r="I112" s="108"/>
      <c r="J112" s="109">
        <f>J183</f>
        <v>0</v>
      </c>
      <c r="L112" s="106"/>
    </row>
    <row r="113" spans="2:12" s="9" customFormat="1" ht="19.95" customHeight="1">
      <c r="B113" s="106"/>
      <c r="D113" s="107" t="s">
        <v>714</v>
      </c>
      <c r="E113" s="108"/>
      <c r="F113" s="108"/>
      <c r="G113" s="108"/>
      <c r="H113" s="108"/>
      <c r="I113" s="108"/>
      <c r="J113" s="109">
        <f>J185</f>
        <v>0</v>
      </c>
      <c r="L113" s="106"/>
    </row>
    <row r="114" spans="2:12" s="9" customFormat="1" ht="19.95" customHeight="1">
      <c r="B114" s="106"/>
      <c r="D114" s="107" t="s">
        <v>715</v>
      </c>
      <c r="E114" s="108"/>
      <c r="F114" s="108"/>
      <c r="G114" s="108"/>
      <c r="H114" s="108"/>
      <c r="I114" s="108"/>
      <c r="J114" s="109">
        <f>J187</f>
        <v>0</v>
      </c>
      <c r="L114" s="106"/>
    </row>
    <row r="115" spans="2:12" s="8" customFormat="1" ht="24.9" customHeight="1">
      <c r="B115" s="102"/>
      <c r="D115" s="103" t="s">
        <v>716</v>
      </c>
      <c r="E115" s="104"/>
      <c r="F115" s="104"/>
      <c r="G115" s="104"/>
      <c r="H115" s="104"/>
      <c r="I115" s="104"/>
      <c r="J115" s="105">
        <f>J189</f>
        <v>0</v>
      </c>
      <c r="L115" s="102"/>
    </row>
    <row r="116" spans="2:12" s="1" customFormat="1" ht="21.75" customHeight="1">
      <c r="B116" s="30"/>
      <c r="L116" s="30"/>
    </row>
    <row r="117" spans="2:12" s="1" customFormat="1" ht="6.9" customHeight="1">
      <c r="B117" s="42"/>
      <c r="C117" s="43"/>
      <c r="D117" s="43"/>
      <c r="E117" s="43"/>
      <c r="F117" s="43"/>
      <c r="G117" s="43"/>
      <c r="H117" s="43"/>
      <c r="I117" s="43"/>
      <c r="J117" s="43"/>
      <c r="K117" s="43"/>
      <c r="L117" s="30"/>
    </row>
    <row r="121" spans="2:12" s="1" customFormat="1" ht="6.9" customHeight="1">
      <c r="B121" s="44"/>
      <c r="C121" s="45"/>
      <c r="D121" s="45"/>
      <c r="E121" s="45"/>
      <c r="F121" s="45"/>
      <c r="G121" s="45"/>
      <c r="H121" s="45"/>
      <c r="I121" s="45"/>
      <c r="J121" s="45"/>
      <c r="K121" s="45"/>
      <c r="L121" s="30"/>
    </row>
    <row r="122" spans="2:12" s="1" customFormat="1" ht="24.9" customHeight="1">
      <c r="B122" s="30"/>
      <c r="C122" s="19" t="s">
        <v>117</v>
      </c>
      <c r="L122" s="30"/>
    </row>
    <row r="123" spans="2:12" s="1" customFormat="1" ht="6.9" customHeight="1">
      <c r="B123" s="30"/>
      <c r="L123" s="30"/>
    </row>
    <row r="124" spans="2:12" s="1" customFormat="1" ht="12" customHeight="1">
      <c r="B124" s="30"/>
      <c r="C124" s="25" t="s">
        <v>16</v>
      </c>
      <c r="L124" s="30"/>
    </row>
    <row r="125" spans="2:12" s="1" customFormat="1" ht="16.5" customHeight="1">
      <c r="B125" s="30"/>
      <c r="E125" s="219" t="str">
        <f>E7</f>
        <v>STAVEBNÍ ÚPRAVY SCHODIŠTĚ U UL. OKRAJOVÁ - opakování 5/25/VZOŘ</v>
      </c>
      <c r="F125" s="220"/>
      <c r="G125" s="220"/>
      <c r="H125" s="220"/>
      <c r="L125" s="30"/>
    </row>
    <row r="126" spans="2:12" s="1" customFormat="1" ht="12" customHeight="1">
      <c r="B126" s="30"/>
      <c r="C126" s="25" t="s">
        <v>99</v>
      </c>
      <c r="L126" s="30"/>
    </row>
    <row r="127" spans="2:12" s="1" customFormat="1" ht="16.5" customHeight="1">
      <c r="B127" s="30"/>
      <c r="E127" s="209" t="str">
        <f>E9</f>
        <v>D.4 - SO 400 _ VO</v>
      </c>
      <c r="F127" s="218"/>
      <c r="G127" s="218"/>
      <c r="H127" s="218"/>
      <c r="L127" s="30"/>
    </row>
    <row r="128" spans="2:12" s="1" customFormat="1" ht="6.9" customHeight="1">
      <c r="B128" s="30"/>
      <c r="L128" s="30"/>
    </row>
    <row r="129" spans="2:65" s="1" customFormat="1" ht="12" customHeight="1">
      <c r="B129" s="30"/>
      <c r="C129" s="25" t="s">
        <v>19</v>
      </c>
      <c r="F129" s="23" t="str">
        <f>F12</f>
        <v xml:space="preserve"> </v>
      </c>
      <c r="I129" s="25" t="s">
        <v>21</v>
      </c>
      <c r="J129" s="50" t="str">
        <f>IF(J12="","",J12)</f>
        <v>8. 10. 2024</v>
      </c>
      <c r="L129" s="30"/>
    </row>
    <row r="130" spans="2:65" s="1" customFormat="1" ht="6.9" customHeight="1">
      <c r="B130" s="30"/>
      <c r="L130" s="30"/>
    </row>
    <row r="131" spans="2:65" s="1" customFormat="1" ht="15.15" customHeight="1">
      <c r="B131" s="30"/>
      <c r="C131" s="25" t="s">
        <v>23</v>
      </c>
      <c r="F131" s="23" t="str">
        <f>E15</f>
        <v>Obec Těrlicko</v>
      </c>
      <c r="I131" s="25" t="s">
        <v>29</v>
      </c>
      <c r="J131" s="28" t="str">
        <f>E21</f>
        <v>INPROS FM s.r.o.</v>
      </c>
      <c r="L131" s="30"/>
    </row>
    <row r="132" spans="2:65" s="1" customFormat="1" ht="15.15" customHeight="1">
      <c r="B132" s="30"/>
      <c r="C132" s="25" t="s">
        <v>27</v>
      </c>
      <c r="F132" s="23" t="str">
        <f>IF(E18="","",E18)</f>
        <v>Vyplň údaj</v>
      </c>
      <c r="I132" s="25" t="s">
        <v>32</v>
      </c>
      <c r="J132" s="28" t="str">
        <f>E24</f>
        <v xml:space="preserve"> </v>
      </c>
      <c r="L132" s="30"/>
    </row>
    <row r="133" spans="2:65" s="1" customFormat="1" ht="10.35" customHeight="1">
      <c r="B133" s="30"/>
      <c r="L133" s="30"/>
    </row>
    <row r="134" spans="2:65" s="10" customFormat="1" ht="29.25" customHeight="1">
      <c r="B134" s="110"/>
      <c r="C134" s="111" t="s">
        <v>118</v>
      </c>
      <c r="D134" s="112" t="s">
        <v>60</v>
      </c>
      <c r="E134" s="112" t="s">
        <v>56</v>
      </c>
      <c r="F134" s="112" t="s">
        <v>57</v>
      </c>
      <c r="G134" s="112" t="s">
        <v>119</v>
      </c>
      <c r="H134" s="112" t="s">
        <v>120</v>
      </c>
      <c r="I134" s="112" t="s">
        <v>121</v>
      </c>
      <c r="J134" s="112" t="s">
        <v>103</v>
      </c>
      <c r="K134" s="113" t="s">
        <v>122</v>
      </c>
      <c r="L134" s="110"/>
      <c r="M134" s="57" t="s">
        <v>1</v>
      </c>
      <c r="N134" s="58" t="s">
        <v>39</v>
      </c>
      <c r="O134" s="58" t="s">
        <v>123</v>
      </c>
      <c r="P134" s="58" t="s">
        <v>124</v>
      </c>
      <c r="Q134" s="58" t="s">
        <v>125</v>
      </c>
      <c r="R134" s="58" t="s">
        <v>126</v>
      </c>
      <c r="S134" s="58" t="s">
        <v>127</v>
      </c>
      <c r="T134" s="59" t="s">
        <v>128</v>
      </c>
    </row>
    <row r="135" spans="2:65" s="1" customFormat="1" ht="22.8" customHeight="1">
      <c r="B135" s="30"/>
      <c r="C135" s="62" t="s">
        <v>129</v>
      </c>
      <c r="J135" s="114">
        <f>BK135</f>
        <v>0</v>
      </c>
      <c r="L135" s="30"/>
      <c r="M135" s="60"/>
      <c r="N135" s="51"/>
      <c r="O135" s="51"/>
      <c r="P135" s="115">
        <f>P136+P175+P189</f>
        <v>0</v>
      </c>
      <c r="Q135" s="51"/>
      <c r="R135" s="115">
        <f>R136+R175+R189</f>
        <v>0</v>
      </c>
      <c r="S135" s="51"/>
      <c r="T135" s="116">
        <f>T136+T175+T189</f>
        <v>0</v>
      </c>
      <c r="AT135" s="15" t="s">
        <v>74</v>
      </c>
      <c r="AU135" s="15" t="s">
        <v>105</v>
      </c>
      <c r="BK135" s="117">
        <f>BK136+BK175+BK189</f>
        <v>0</v>
      </c>
    </row>
    <row r="136" spans="2:65" s="11" customFormat="1" ht="25.95" customHeight="1">
      <c r="B136" s="118"/>
      <c r="D136" s="119" t="s">
        <v>74</v>
      </c>
      <c r="E136" s="120" t="s">
        <v>717</v>
      </c>
      <c r="F136" s="120" t="s">
        <v>718</v>
      </c>
      <c r="I136" s="121"/>
      <c r="J136" s="122">
        <f>BK136</f>
        <v>0</v>
      </c>
      <c r="L136" s="118"/>
      <c r="M136" s="123"/>
      <c r="P136" s="124">
        <f>P137+P140+P145+P151+P154+P155+P157+P160+P163+P169+P172</f>
        <v>0</v>
      </c>
      <c r="R136" s="124">
        <f>R137+R140+R145+R151+R154+R155+R157+R160+R163+R169+R172</f>
        <v>0</v>
      </c>
      <c r="T136" s="125">
        <f>T137+T140+T145+T151+T154+T155+T157+T160+T163+T169+T172</f>
        <v>0</v>
      </c>
      <c r="AR136" s="119" t="s">
        <v>83</v>
      </c>
      <c r="AT136" s="126" t="s">
        <v>74</v>
      </c>
      <c r="AU136" s="126" t="s">
        <v>75</v>
      </c>
      <c r="AY136" s="119" t="s">
        <v>132</v>
      </c>
      <c r="BK136" s="127">
        <f>BK137+BK140+BK145+BK151+BK154+BK155+BK157+BK160+BK163+BK169+BK172</f>
        <v>0</v>
      </c>
    </row>
    <row r="137" spans="2:65" s="11" customFormat="1" ht="22.8" customHeight="1">
      <c r="B137" s="118"/>
      <c r="D137" s="119" t="s">
        <v>74</v>
      </c>
      <c r="E137" s="128" t="s">
        <v>719</v>
      </c>
      <c r="F137" s="128" t="s">
        <v>720</v>
      </c>
      <c r="I137" s="121"/>
      <c r="J137" s="129">
        <f>BK137</f>
        <v>0</v>
      </c>
      <c r="L137" s="118"/>
      <c r="M137" s="123"/>
      <c r="P137" s="124">
        <f>SUM(P138:P139)</f>
        <v>0</v>
      </c>
      <c r="R137" s="124">
        <f>SUM(R138:R139)</f>
        <v>0</v>
      </c>
      <c r="T137" s="125">
        <f>SUM(T138:T139)</f>
        <v>0</v>
      </c>
      <c r="AR137" s="119" t="s">
        <v>83</v>
      </c>
      <c r="AT137" s="126" t="s">
        <v>74</v>
      </c>
      <c r="AU137" s="126" t="s">
        <v>83</v>
      </c>
      <c r="AY137" s="119" t="s">
        <v>132</v>
      </c>
      <c r="BK137" s="127">
        <f>SUM(BK138:BK139)</f>
        <v>0</v>
      </c>
    </row>
    <row r="138" spans="2:65" s="1" customFormat="1" ht="24.15" customHeight="1">
      <c r="B138" s="130"/>
      <c r="C138" s="131" t="s">
        <v>83</v>
      </c>
      <c r="D138" s="131" t="s">
        <v>134</v>
      </c>
      <c r="E138" s="132" t="s">
        <v>83</v>
      </c>
      <c r="F138" s="133" t="s">
        <v>721</v>
      </c>
      <c r="G138" s="134" t="s">
        <v>722</v>
      </c>
      <c r="H138" s="135">
        <v>2</v>
      </c>
      <c r="I138" s="136"/>
      <c r="J138" s="137">
        <f>ROUND(I138*H138,2)</f>
        <v>0</v>
      </c>
      <c r="K138" s="133" t="s">
        <v>183</v>
      </c>
      <c r="L138" s="30"/>
      <c r="M138" s="138" t="s">
        <v>1</v>
      </c>
      <c r="N138" s="139" t="s">
        <v>40</v>
      </c>
      <c r="P138" s="140">
        <f>O138*H138</f>
        <v>0</v>
      </c>
      <c r="Q138" s="140">
        <v>0</v>
      </c>
      <c r="R138" s="140">
        <f>Q138*H138</f>
        <v>0</v>
      </c>
      <c r="S138" s="140">
        <v>0</v>
      </c>
      <c r="T138" s="141">
        <f>S138*H138</f>
        <v>0</v>
      </c>
      <c r="AR138" s="142" t="s">
        <v>139</v>
      </c>
      <c r="AT138" s="142" t="s">
        <v>134</v>
      </c>
      <c r="AU138" s="142" t="s">
        <v>85</v>
      </c>
      <c r="AY138" s="15" t="s">
        <v>132</v>
      </c>
      <c r="BE138" s="143">
        <f>IF(N138="základní",J138,0)</f>
        <v>0</v>
      </c>
      <c r="BF138" s="143">
        <f>IF(N138="snížená",J138,0)</f>
        <v>0</v>
      </c>
      <c r="BG138" s="143">
        <f>IF(N138="zákl. přenesená",J138,0)</f>
        <v>0</v>
      </c>
      <c r="BH138" s="143">
        <f>IF(N138="sníž. přenesená",J138,0)</f>
        <v>0</v>
      </c>
      <c r="BI138" s="143">
        <f>IF(N138="nulová",J138,0)</f>
        <v>0</v>
      </c>
      <c r="BJ138" s="15" t="s">
        <v>83</v>
      </c>
      <c r="BK138" s="143">
        <f>ROUND(I138*H138,2)</f>
        <v>0</v>
      </c>
      <c r="BL138" s="15" t="s">
        <v>139</v>
      </c>
      <c r="BM138" s="142" t="s">
        <v>85</v>
      </c>
    </row>
    <row r="139" spans="2:65" s="1" customFormat="1" ht="16.5" customHeight="1">
      <c r="B139" s="130"/>
      <c r="C139" s="131" t="s">
        <v>85</v>
      </c>
      <c r="D139" s="131" t="s">
        <v>134</v>
      </c>
      <c r="E139" s="132" t="s">
        <v>85</v>
      </c>
      <c r="F139" s="133" t="s">
        <v>723</v>
      </c>
      <c r="G139" s="134" t="s">
        <v>722</v>
      </c>
      <c r="H139" s="135">
        <v>2</v>
      </c>
      <c r="I139" s="136"/>
      <c r="J139" s="137">
        <f>ROUND(I139*H139,2)</f>
        <v>0</v>
      </c>
      <c r="K139" s="133" t="s">
        <v>183</v>
      </c>
      <c r="L139" s="30"/>
      <c r="M139" s="138" t="s">
        <v>1</v>
      </c>
      <c r="N139" s="139" t="s">
        <v>40</v>
      </c>
      <c r="P139" s="140">
        <f>O139*H139</f>
        <v>0</v>
      </c>
      <c r="Q139" s="140">
        <v>0</v>
      </c>
      <c r="R139" s="140">
        <f>Q139*H139</f>
        <v>0</v>
      </c>
      <c r="S139" s="140">
        <v>0</v>
      </c>
      <c r="T139" s="141">
        <f>S139*H139</f>
        <v>0</v>
      </c>
      <c r="AR139" s="142" t="s">
        <v>139</v>
      </c>
      <c r="AT139" s="142" t="s">
        <v>134</v>
      </c>
      <c r="AU139" s="142" t="s">
        <v>85</v>
      </c>
      <c r="AY139" s="15" t="s">
        <v>132</v>
      </c>
      <c r="BE139" s="143">
        <f>IF(N139="základní",J139,0)</f>
        <v>0</v>
      </c>
      <c r="BF139" s="143">
        <f>IF(N139="snížená",J139,0)</f>
        <v>0</v>
      </c>
      <c r="BG139" s="143">
        <f>IF(N139="zákl. přenesená",J139,0)</f>
        <v>0</v>
      </c>
      <c r="BH139" s="143">
        <f>IF(N139="sníž. přenesená",J139,0)</f>
        <v>0</v>
      </c>
      <c r="BI139" s="143">
        <f>IF(N139="nulová",J139,0)</f>
        <v>0</v>
      </c>
      <c r="BJ139" s="15" t="s">
        <v>83</v>
      </c>
      <c r="BK139" s="143">
        <f>ROUND(I139*H139,2)</f>
        <v>0</v>
      </c>
      <c r="BL139" s="15" t="s">
        <v>139</v>
      </c>
      <c r="BM139" s="142" t="s">
        <v>139</v>
      </c>
    </row>
    <row r="140" spans="2:65" s="11" customFormat="1" ht="22.8" customHeight="1">
      <c r="B140" s="118"/>
      <c r="D140" s="119" t="s">
        <v>74</v>
      </c>
      <c r="E140" s="128" t="s">
        <v>724</v>
      </c>
      <c r="F140" s="128" t="s">
        <v>725</v>
      </c>
      <c r="I140" s="121"/>
      <c r="J140" s="129">
        <f>BK140</f>
        <v>0</v>
      </c>
      <c r="L140" s="118"/>
      <c r="M140" s="123"/>
      <c r="P140" s="124">
        <f>SUM(P141:P144)</f>
        <v>0</v>
      </c>
      <c r="R140" s="124">
        <f>SUM(R141:R144)</f>
        <v>0</v>
      </c>
      <c r="T140" s="125">
        <f>SUM(T141:T144)</f>
        <v>0</v>
      </c>
      <c r="AR140" s="119" t="s">
        <v>83</v>
      </c>
      <c r="AT140" s="126" t="s">
        <v>74</v>
      </c>
      <c r="AU140" s="126" t="s">
        <v>83</v>
      </c>
      <c r="AY140" s="119" t="s">
        <v>132</v>
      </c>
      <c r="BK140" s="127">
        <f>SUM(BK141:BK144)</f>
        <v>0</v>
      </c>
    </row>
    <row r="141" spans="2:65" s="1" customFormat="1" ht="24.15" customHeight="1">
      <c r="B141" s="130"/>
      <c r="C141" s="131" t="s">
        <v>144</v>
      </c>
      <c r="D141" s="131" t="s">
        <v>134</v>
      </c>
      <c r="E141" s="132" t="s">
        <v>144</v>
      </c>
      <c r="F141" s="133" t="s">
        <v>726</v>
      </c>
      <c r="G141" s="134" t="s">
        <v>722</v>
      </c>
      <c r="H141" s="135">
        <v>2</v>
      </c>
      <c r="I141" s="136"/>
      <c r="J141" s="137">
        <f>ROUND(I141*H141,2)</f>
        <v>0</v>
      </c>
      <c r="K141" s="133" t="s">
        <v>183</v>
      </c>
      <c r="L141" s="30"/>
      <c r="M141" s="138" t="s">
        <v>1</v>
      </c>
      <c r="N141" s="139" t="s">
        <v>40</v>
      </c>
      <c r="P141" s="140">
        <f>O141*H141</f>
        <v>0</v>
      </c>
      <c r="Q141" s="140">
        <v>0</v>
      </c>
      <c r="R141" s="140">
        <f>Q141*H141</f>
        <v>0</v>
      </c>
      <c r="S141" s="140">
        <v>0</v>
      </c>
      <c r="T141" s="141">
        <f>S141*H141</f>
        <v>0</v>
      </c>
      <c r="AR141" s="142" t="s">
        <v>139</v>
      </c>
      <c r="AT141" s="142" t="s">
        <v>134</v>
      </c>
      <c r="AU141" s="142" t="s">
        <v>85</v>
      </c>
      <c r="AY141" s="15" t="s">
        <v>132</v>
      </c>
      <c r="BE141" s="143">
        <f>IF(N141="základní",J141,0)</f>
        <v>0</v>
      </c>
      <c r="BF141" s="143">
        <f>IF(N141="snížená",J141,0)</f>
        <v>0</v>
      </c>
      <c r="BG141" s="143">
        <f>IF(N141="zákl. přenesená",J141,0)</f>
        <v>0</v>
      </c>
      <c r="BH141" s="143">
        <f>IF(N141="sníž. přenesená",J141,0)</f>
        <v>0</v>
      </c>
      <c r="BI141" s="143">
        <f>IF(N141="nulová",J141,0)</f>
        <v>0</v>
      </c>
      <c r="BJ141" s="15" t="s">
        <v>83</v>
      </c>
      <c r="BK141" s="143">
        <f>ROUND(I141*H141,2)</f>
        <v>0</v>
      </c>
      <c r="BL141" s="15" t="s">
        <v>139</v>
      </c>
      <c r="BM141" s="142" t="s">
        <v>155</v>
      </c>
    </row>
    <row r="142" spans="2:65" s="1" customFormat="1" ht="24.15" customHeight="1">
      <c r="B142" s="130"/>
      <c r="C142" s="131" t="s">
        <v>139</v>
      </c>
      <c r="D142" s="131" t="s">
        <v>134</v>
      </c>
      <c r="E142" s="132" t="s">
        <v>139</v>
      </c>
      <c r="F142" s="133" t="s">
        <v>727</v>
      </c>
      <c r="G142" s="134" t="s">
        <v>722</v>
      </c>
      <c r="H142" s="135">
        <v>2</v>
      </c>
      <c r="I142" s="136"/>
      <c r="J142" s="137">
        <f>ROUND(I142*H142,2)</f>
        <v>0</v>
      </c>
      <c r="K142" s="133" t="s">
        <v>183</v>
      </c>
      <c r="L142" s="30"/>
      <c r="M142" s="138" t="s">
        <v>1</v>
      </c>
      <c r="N142" s="139" t="s">
        <v>40</v>
      </c>
      <c r="P142" s="140">
        <f>O142*H142</f>
        <v>0</v>
      </c>
      <c r="Q142" s="140">
        <v>0</v>
      </c>
      <c r="R142" s="140">
        <f>Q142*H142</f>
        <v>0</v>
      </c>
      <c r="S142" s="140">
        <v>0</v>
      </c>
      <c r="T142" s="141">
        <f>S142*H142</f>
        <v>0</v>
      </c>
      <c r="AR142" s="142" t="s">
        <v>139</v>
      </c>
      <c r="AT142" s="142" t="s">
        <v>134</v>
      </c>
      <c r="AU142" s="142" t="s">
        <v>85</v>
      </c>
      <c r="AY142" s="15" t="s">
        <v>132</v>
      </c>
      <c r="BE142" s="143">
        <f>IF(N142="základní",J142,0)</f>
        <v>0</v>
      </c>
      <c r="BF142" s="143">
        <f>IF(N142="snížená",J142,0)</f>
        <v>0</v>
      </c>
      <c r="BG142" s="143">
        <f>IF(N142="zákl. přenesená",J142,0)</f>
        <v>0</v>
      </c>
      <c r="BH142" s="143">
        <f>IF(N142="sníž. přenesená",J142,0)</f>
        <v>0</v>
      </c>
      <c r="BI142" s="143">
        <f>IF(N142="nulová",J142,0)</f>
        <v>0</v>
      </c>
      <c r="BJ142" s="15" t="s">
        <v>83</v>
      </c>
      <c r="BK142" s="143">
        <f>ROUND(I142*H142,2)</f>
        <v>0</v>
      </c>
      <c r="BL142" s="15" t="s">
        <v>139</v>
      </c>
      <c r="BM142" s="142" t="s">
        <v>165</v>
      </c>
    </row>
    <row r="143" spans="2:65" s="1" customFormat="1" ht="16.5" customHeight="1">
      <c r="B143" s="130"/>
      <c r="C143" s="131" t="s">
        <v>151</v>
      </c>
      <c r="D143" s="131" t="s">
        <v>134</v>
      </c>
      <c r="E143" s="132" t="s">
        <v>151</v>
      </c>
      <c r="F143" s="133" t="s">
        <v>728</v>
      </c>
      <c r="G143" s="134" t="s">
        <v>722</v>
      </c>
      <c r="H143" s="135">
        <v>2</v>
      </c>
      <c r="I143" s="136"/>
      <c r="J143" s="137">
        <f>ROUND(I143*H143,2)</f>
        <v>0</v>
      </c>
      <c r="K143" s="133" t="s">
        <v>183</v>
      </c>
      <c r="L143" s="30"/>
      <c r="M143" s="138" t="s">
        <v>1</v>
      </c>
      <c r="N143" s="139" t="s">
        <v>40</v>
      </c>
      <c r="P143" s="140">
        <f>O143*H143</f>
        <v>0</v>
      </c>
      <c r="Q143" s="140">
        <v>0</v>
      </c>
      <c r="R143" s="140">
        <f>Q143*H143</f>
        <v>0</v>
      </c>
      <c r="S143" s="140">
        <v>0</v>
      </c>
      <c r="T143" s="141">
        <f>S143*H143</f>
        <v>0</v>
      </c>
      <c r="AR143" s="142" t="s">
        <v>139</v>
      </c>
      <c r="AT143" s="142" t="s">
        <v>134</v>
      </c>
      <c r="AU143" s="142" t="s">
        <v>85</v>
      </c>
      <c r="AY143" s="15" t="s">
        <v>132</v>
      </c>
      <c r="BE143" s="143">
        <f>IF(N143="základní",J143,0)</f>
        <v>0</v>
      </c>
      <c r="BF143" s="143">
        <f>IF(N143="snížená",J143,0)</f>
        <v>0</v>
      </c>
      <c r="BG143" s="143">
        <f>IF(N143="zákl. přenesená",J143,0)</f>
        <v>0</v>
      </c>
      <c r="BH143" s="143">
        <f>IF(N143="sníž. přenesená",J143,0)</f>
        <v>0</v>
      </c>
      <c r="BI143" s="143">
        <f>IF(N143="nulová",J143,0)</f>
        <v>0</v>
      </c>
      <c r="BJ143" s="15" t="s">
        <v>83</v>
      </c>
      <c r="BK143" s="143">
        <f>ROUND(I143*H143,2)</f>
        <v>0</v>
      </c>
      <c r="BL143" s="15" t="s">
        <v>139</v>
      </c>
      <c r="BM143" s="142" t="s">
        <v>175</v>
      </c>
    </row>
    <row r="144" spans="2:65" s="1" customFormat="1" ht="16.5" customHeight="1">
      <c r="B144" s="130"/>
      <c r="C144" s="131" t="s">
        <v>155</v>
      </c>
      <c r="D144" s="131" t="s">
        <v>134</v>
      </c>
      <c r="E144" s="132" t="s">
        <v>155</v>
      </c>
      <c r="F144" s="133" t="s">
        <v>729</v>
      </c>
      <c r="G144" s="134" t="s">
        <v>722</v>
      </c>
      <c r="H144" s="135">
        <v>2</v>
      </c>
      <c r="I144" s="136"/>
      <c r="J144" s="137">
        <f>ROUND(I144*H144,2)</f>
        <v>0</v>
      </c>
      <c r="K144" s="133" t="s">
        <v>183</v>
      </c>
      <c r="L144" s="30"/>
      <c r="M144" s="138" t="s">
        <v>1</v>
      </c>
      <c r="N144" s="139" t="s">
        <v>40</v>
      </c>
      <c r="P144" s="140">
        <f>O144*H144</f>
        <v>0</v>
      </c>
      <c r="Q144" s="140">
        <v>0</v>
      </c>
      <c r="R144" s="140">
        <f>Q144*H144</f>
        <v>0</v>
      </c>
      <c r="S144" s="140">
        <v>0</v>
      </c>
      <c r="T144" s="141">
        <f>S144*H144</f>
        <v>0</v>
      </c>
      <c r="AR144" s="142" t="s">
        <v>139</v>
      </c>
      <c r="AT144" s="142" t="s">
        <v>134</v>
      </c>
      <c r="AU144" s="142" t="s">
        <v>85</v>
      </c>
      <c r="AY144" s="15" t="s">
        <v>132</v>
      </c>
      <c r="BE144" s="143">
        <f>IF(N144="základní",J144,0)</f>
        <v>0</v>
      </c>
      <c r="BF144" s="143">
        <f>IF(N144="snížená",J144,0)</f>
        <v>0</v>
      </c>
      <c r="BG144" s="143">
        <f>IF(N144="zákl. přenesená",J144,0)</f>
        <v>0</v>
      </c>
      <c r="BH144" s="143">
        <f>IF(N144="sníž. přenesená",J144,0)</f>
        <v>0</v>
      </c>
      <c r="BI144" s="143">
        <f>IF(N144="nulová",J144,0)</f>
        <v>0</v>
      </c>
      <c r="BJ144" s="15" t="s">
        <v>83</v>
      </c>
      <c r="BK144" s="143">
        <f>ROUND(I144*H144,2)</f>
        <v>0</v>
      </c>
      <c r="BL144" s="15" t="s">
        <v>139</v>
      </c>
      <c r="BM144" s="142" t="s">
        <v>8</v>
      </c>
    </row>
    <row r="145" spans="2:65" s="11" customFormat="1" ht="22.8" customHeight="1">
      <c r="B145" s="118"/>
      <c r="D145" s="119" t="s">
        <v>74</v>
      </c>
      <c r="E145" s="128" t="s">
        <v>730</v>
      </c>
      <c r="F145" s="128" t="s">
        <v>731</v>
      </c>
      <c r="I145" s="121"/>
      <c r="J145" s="129">
        <f>BK145</f>
        <v>0</v>
      </c>
      <c r="L145" s="118"/>
      <c r="M145" s="123"/>
      <c r="P145" s="124">
        <f>SUM(P146:P150)</f>
        <v>0</v>
      </c>
      <c r="R145" s="124">
        <f>SUM(R146:R150)</f>
        <v>0</v>
      </c>
      <c r="T145" s="125">
        <f>SUM(T146:T150)</f>
        <v>0</v>
      </c>
      <c r="AR145" s="119" t="s">
        <v>83</v>
      </c>
      <c r="AT145" s="126" t="s">
        <v>74</v>
      </c>
      <c r="AU145" s="126" t="s">
        <v>83</v>
      </c>
      <c r="AY145" s="119" t="s">
        <v>132</v>
      </c>
      <c r="BK145" s="127">
        <f>SUM(BK146:BK150)</f>
        <v>0</v>
      </c>
    </row>
    <row r="146" spans="2:65" s="1" customFormat="1" ht="16.5" customHeight="1">
      <c r="B146" s="130"/>
      <c r="C146" s="131" t="s">
        <v>160</v>
      </c>
      <c r="D146" s="131" t="s">
        <v>134</v>
      </c>
      <c r="E146" s="132" t="s">
        <v>160</v>
      </c>
      <c r="F146" s="133" t="s">
        <v>732</v>
      </c>
      <c r="G146" s="134" t="s">
        <v>158</v>
      </c>
      <c r="H146" s="135">
        <v>22</v>
      </c>
      <c r="I146" s="136"/>
      <c r="J146" s="137">
        <f>ROUND(I146*H146,2)</f>
        <v>0</v>
      </c>
      <c r="K146" s="133" t="s">
        <v>183</v>
      </c>
      <c r="L146" s="30"/>
      <c r="M146" s="138" t="s">
        <v>1</v>
      </c>
      <c r="N146" s="139" t="s">
        <v>40</v>
      </c>
      <c r="P146" s="140">
        <f>O146*H146</f>
        <v>0</v>
      </c>
      <c r="Q146" s="140">
        <v>0</v>
      </c>
      <c r="R146" s="140">
        <f>Q146*H146</f>
        <v>0</v>
      </c>
      <c r="S146" s="140">
        <v>0</v>
      </c>
      <c r="T146" s="141">
        <f>S146*H146</f>
        <v>0</v>
      </c>
      <c r="AR146" s="142" t="s">
        <v>139</v>
      </c>
      <c r="AT146" s="142" t="s">
        <v>134</v>
      </c>
      <c r="AU146" s="142" t="s">
        <v>85</v>
      </c>
      <c r="AY146" s="15" t="s">
        <v>132</v>
      </c>
      <c r="BE146" s="143">
        <f>IF(N146="základní",J146,0)</f>
        <v>0</v>
      </c>
      <c r="BF146" s="143">
        <f>IF(N146="snížená",J146,0)</f>
        <v>0</v>
      </c>
      <c r="BG146" s="143">
        <f>IF(N146="zákl. přenesená",J146,0)</f>
        <v>0</v>
      </c>
      <c r="BH146" s="143">
        <f>IF(N146="sníž. přenesená",J146,0)</f>
        <v>0</v>
      </c>
      <c r="BI146" s="143">
        <f>IF(N146="nulová",J146,0)</f>
        <v>0</v>
      </c>
      <c r="BJ146" s="15" t="s">
        <v>83</v>
      </c>
      <c r="BK146" s="143">
        <f>ROUND(I146*H146,2)</f>
        <v>0</v>
      </c>
      <c r="BL146" s="15" t="s">
        <v>139</v>
      </c>
      <c r="BM146" s="142" t="s">
        <v>192</v>
      </c>
    </row>
    <row r="147" spans="2:65" s="1" customFormat="1" ht="16.5" customHeight="1">
      <c r="B147" s="130"/>
      <c r="C147" s="131" t="s">
        <v>165</v>
      </c>
      <c r="D147" s="131" t="s">
        <v>134</v>
      </c>
      <c r="E147" s="132" t="s">
        <v>165</v>
      </c>
      <c r="F147" s="133" t="s">
        <v>733</v>
      </c>
      <c r="G147" s="134" t="s">
        <v>158</v>
      </c>
      <c r="H147" s="135">
        <v>45</v>
      </c>
      <c r="I147" s="136"/>
      <c r="J147" s="137">
        <f>ROUND(I147*H147,2)</f>
        <v>0</v>
      </c>
      <c r="K147" s="133" t="s">
        <v>183</v>
      </c>
      <c r="L147" s="30"/>
      <c r="M147" s="138" t="s">
        <v>1</v>
      </c>
      <c r="N147" s="139" t="s">
        <v>40</v>
      </c>
      <c r="P147" s="140">
        <f>O147*H147</f>
        <v>0</v>
      </c>
      <c r="Q147" s="140">
        <v>0</v>
      </c>
      <c r="R147" s="140">
        <f>Q147*H147</f>
        <v>0</v>
      </c>
      <c r="S147" s="140">
        <v>0</v>
      </c>
      <c r="T147" s="141">
        <f>S147*H147</f>
        <v>0</v>
      </c>
      <c r="AR147" s="142" t="s">
        <v>139</v>
      </c>
      <c r="AT147" s="142" t="s">
        <v>134</v>
      </c>
      <c r="AU147" s="142" t="s">
        <v>85</v>
      </c>
      <c r="AY147" s="15" t="s">
        <v>132</v>
      </c>
      <c r="BE147" s="143">
        <f>IF(N147="základní",J147,0)</f>
        <v>0</v>
      </c>
      <c r="BF147" s="143">
        <f>IF(N147="snížená",J147,0)</f>
        <v>0</v>
      </c>
      <c r="BG147" s="143">
        <f>IF(N147="zákl. přenesená",J147,0)</f>
        <v>0</v>
      </c>
      <c r="BH147" s="143">
        <f>IF(N147="sníž. přenesená",J147,0)</f>
        <v>0</v>
      </c>
      <c r="BI147" s="143">
        <f>IF(N147="nulová",J147,0)</f>
        <v>0</v>
      </c>
      <c r="BJ147" s="15" t="s">
        <v>83</v>
      </c>
      <c r="BK147" s="143">
        <f>ROUND(I147*H147,2)</f>
        <v>0</v>
      </c>
      <c r="BL147" s="15" t="s">
        <v>139</v>
      </c>
      <c r="BM147" s="142" t="s">
        <v>202</v>
      </c>
    </row>
    <row r="148" spans="2:65" s="1" customFormat="1" ht="16.5" customHeight="1">
      <c r="B148" s="130"/>
      <c r="C148" s="131" t="s">
        <v>169</v>
      </c>
      <c r="D148" s="131" t="s">
        <v>134</v>
      </c>
      <c r="E148" s="132" t="s">
        <v>169</v>
      </c>
      <c r="F148" s="133" t="s">
        <v>734</v>
      </c>
      <c r="G148" s="134" t="s">
        <v>158</v>
      </c>
      <c r="H148" s="135">
        <v>50</v>
      </c>
      <c r="I148" s="136"/>
      <c r="J148" s="137">
        <f>ROUND(I148*H148,2)</f>
        <v>0</v>
      </c>
      <c r="K148" s="133" t="s">
        <v>183</v>
      </c>
      <c r="L148" s="30"/>
      <c r="M148" s="138" t="s">
        <v>1</v>
      </c>
      <c r="N148" s="139" t="s">
        <v>40</v>
      </c>
      <c r="P148" s="140">
        <f>O148*H148</f>
        <v>0</v>
      </c>
      <c r="Q148" s="140">
        <v>0</v>
      </c>
      <c r="R148" s="140">
        <f>Q148*H148</f>
        <v>0</v>
      </c>
      <c r="S148" s="140">
        <v>0</v>
      </c>
      <c r="T148" s="141">
        <f>S148*H148</f>
        <v>0</v>
      </c>
      <c r="AR148" s="142" t="s">
        <v>139</v>
      </c>
      <c r="AT148" s="142" t="s">
        <v>134</v>
      </c>
      <c r="AU148" s="142" t="s">
        <v>85</v>
      </c>
      <c r="AY148" s="15" t="s">
        <v>132</v>
      </c>
      <c r="BE148" s="143">
        <f>IF(N148="základní",J148,0)</f>
        <v>0</v>
      </c>
      <c r="BF148" s="143">
        <f>IF(N148="snížená",J148,0)</f>
        <v>0</v>
      </c>
      <c r="BG148" s="143">
        <f>IF(N148="zákl. přenesená",J148,0)</f>
        <v>0</v>
      </c>
      <c r="BH148" s="143">
        <f>IF(N148="sníž. přenesená",J148,0)</f>
        <v>0</v>
      </c>
      <c r="BI148" s="143">
        <f>IF(N148="nulová",J148,0)</f>
        <v>0</v>
      </c>
      <c r="BJ148" s="15" t="s">
        <v>83</v>
      </c>
      <c r="BK148" s="143">
        <f>ROUND(I148*H148,2)</f>
        <v>0</v>
      </c>
      <c r="BL148" s="15" t="s">
        <v>139</v>
      </c>
      <c r="BM148" s="142" t="s">
        <v>200</v>
      </c>
    </row>
    <row r="149" spans="2:65" s="1" customFormat="1" ht="16.5" customHeight="1">
      <c r="B149" s="130"/>
      <c r="C149" s="131" t="s">
        <v>175</v>
      </c>
      <c r="D149" s="131" t="s">
        <v>134</v>
      </c>
      <c r="E149" s="132" t="s">
        <v>175</v>
      </c>
      <c r="F149" s="133" t="s">
        <v>735</v>
      </c>
      <c r="G149" s="134" t="s">
        <v>158</v>
      </c>
      <c r="H149" s="135">
        <v>3</v>
      </c>
      <c r="I149" s="136"/>
      <c r="J149" s="137">
        <f>ROUND(I149*H149,2)</f>
        <v>0</v>
      </c>
      <c r="K149" s="133" t="s">
        <v>183</v>
      </c>
      <c r="L149" s="30"/>
      <c r="M149" s="138" t="s">
        <v>1</v>
      </c>
      <c r="N149" s="139" t="s">
        <v>40</v>
      </c>
      <c r="P149" s="140">
        <f>O149*H149</f>
        <v>0</v>
      </c>
      <c r="Q149" s="140">
        <v>0</v>
      </c>
      <c r="R149" s="140">
        <f>Q149*H149</f>
        <v>0</v>
      </c>
      <c r="S149" s="140">
        <v>0</v>
      </c>
      <c r="T149" s="141">
        <f>S149*H149</f>
        <v>0</v>
      </c>
      <c r="AR149" s="142" t="s">
        <v>139</v>
      </c>
      <c r="AT149" s="142" t="s">
        <v>134</v>
      </c>
      <c r="AU149" s="142" t="s">
        <v>85</v>
      </c>
      <c r="AY149" s="15" t="s">
        <v>132</v>
      </c>
      <c r="BE149" s="143">
        <f>IF(N149="základní",J149,0)</f>
        <v>0</v>
      </c>
      <c r="BF149" s="143">
        <f>IF(N149="snížená",J149,0)</f>
        <v>0</v>
      </c>
      <c r="BG149" s="143">
        <f>IF(N149="zákl. přenesená",J149,0)</f>
        <v>0</v>
      </c>
      <c r="BH149" s="143">
        <f>IF(N149="sníž. přenesená",J149,0)</f>
        <v>0</v>
      </c>
      <c r="BI149" s="143">
        <f>IF(N149="nulová",J149,0)</f>
        <v>0</v>
      </c>
      <c r="BJ149" s="15" t="s">
        <v>83</v>
      </c>
      <c r="BK149" s="143">
        <f>ROUND(I149*H149,2)</f>
        <v>0</v>
      </c>
      <c r="BL149" s="15" t="s">
        <v>139</v>
      </c>
      <c r="BM149" s="142" t="s">
        <v>217</v>
      </c>
    </row>
    <row r="150" spans="2:65" s="1" customFormat="1" ht="16.5" customHeight="1">
      <c r="B150" s="130"/>
      <c r="C150" s="131" t="s">
        <v>179</v>
      </c>
      <c r="D150" s="131" t="s">
        <v>134</v>
      </c>
      <c r="E150" s="132" t="s">
        <v>179</v>
      </c>
      <c r="F150" s="133" t="s">
        <v>736</v>
      </c>
      <c r="G150" s="134" t="s">
        <v>722</v>
      </c>
      <c r="H150" s="135">
        <v>1</v>
      </c>
      <c r="I150" s="136"/>
      <c r="J150" s="137">
        <f>ROUND(I150*H150,2)</f>
        <v>0</v>
      </c>
      <c r="K150" s="133" t="s">
        <v>183</v>
      </c>
      <c r="L150" s="30"/>
      <c r="M150" s="138" t="s">
        <v>1</v>
      </c>
      <c r="N150" s="139" t="s">
        <v>40</v>
      </c>
      <c r="P150" s="140">
        <f>O150*H150</f>
        <v>0</v>
      </c>
      <c r="Q150" s="140">
        <v>0</v>
      </c>
      <c r="R150" s="140">
        <f>Q150*H150</f>
        <v>0</v>
      </c>
      <c r="S150" s="140">
        <v>0</v>
      </c>
      <c r="T150" s="141">
        <f>S150*H150</f>
        <v>0</v>
      </c>
      <c r="AR150" s="142" t="s">
        <v>139</v>
      </c>
      <c r="AT150" s="142" t="s">
        <v>134</v>
      </c>
      <c r="AU150" s="142" t="s">
        <v>85</v>
      </c>
      <c r="AY150" s="15" t="s">
        <v>132</v>
      </c>
      <c r="BE150" s="143">
        <f>IF(N150="základní",J150,0)</f>
        <v>0</v>
      </c>
      <c r="BF150" s="143">
        <f>IF(N150="snížená",J150,0)</f>
        <v>0</v>
      </c>
      <c r="BG150" s="143">
        <f>IF(N150="zákl. přenesená",J150,0)</f>
        <v>0</v>
      </c>
      <c r="BH150" s="143">
        <f>IF(N150="sníž. přenesená",J150,0)</f>
        <v>0</v>
      </c>
      <c r="BI150" s="143">
        <f>IF(N150="nulová",J150,0)</f>
        <v>0</v>
      </c>
      <c r="BJ150" s="15" t="s">
        <v>83</v>
      </c>
      <c r="BK150" s="143">
        <f>ROUND(I150*H150,2)</f>
        <v>0</v>
      </c>
      <c r="BL150" s="15" t="s">
        <v>139</v>
      </c>
      <c r="BM150" s="142" t="s">
        <v>226</v>
      </c>
    </row>
    <row r="151" spans="2:65" s="11" customFormat="1" ht="22.8" customHeight="1">
      <c r="B151" s="118"/>
      <c r="D151" s="119" t="s">
        <v>74</v>
      </c>
      <c r="E151" s="128" t="s">
        <v>737</v>
      </c>
      <c r="F151" s="128" t="s">
        <v>738</v>
      </c>
      <c r="I151" s="121"/>
      <c r="J151" s="129">
        <f>BK151</f>
        <v>0</v>
      </c>
      <c r="L151" s="118"/>
      <c r="M151" s="123"/>
      <c r="P151" s="124">
        <f>SUM(P152:P153)</f>
        <v>0</v>
      </c>
      <c r="R151" s="124">
        <f>SUM(R152:R153)</f>
        <v>0</v>
      </c>
      <c r="T151" s="125">
        <f>SUM(T152:T153)</f>
        <v>0</v>
      </c>
      <c r="AR151" s="119" t="s">
        <v>83</v>
      </c>
      <c r="AT151" s="126" t="s">
        <v>74</v>
      </c>
      <c r="AU151" s="126" t="s">
        <v>83</v>
      </c>
      <c r="AY151" s="119" t="s">
        <v>132</v>
      </c>
      <c r="BK151" s="127">
        <f>SUM(BK152:BK153)</f>
        <v>0</v>
      </c>
    </row>
    <row r="152" spans="2:65" s="1" customFormat="1" ht="16.5" customHeight="1">
      <c r="B152" s="130"/>
      <c r="C152" s="131" t="s">
        <v>8</v>
      </c>
      <c r="D152" s="131" t="s">
        <v>134</v>
      </c>
      <c r="E152" s="132" t="s">
        <v>8</v>
      </c>
      <c r="F152" s="133" t="s">
        <v>739</v>
      </c>
      <c r="G152" s="134" t="s">
        <v>722</v>
      </c>
      <c r="H152" s="135">
        <v>32</v>
      </c>
      <c r="I152" s="136"/>
      <c r="J152" s="137">
        <f>ROUND(I152*H152,2)</f>
        <v>0</v>
      </c>
      <c r="K152" s="133" t="s">
        <v>183</v>
      </c>
      <c r="L152" s="30"/>
      <c r="M152" s="138" t="s">
        <v>1</v>
      </c>
      <c r="N152" s="139" t="s">
        <v>40</v>
      </c>
      <c r="P152" s="140">
        <f>O152*H152</f>
        <v>0</v>
      </c>
      <c r="Q152" s="140">
        <v>0</v>
      </c>
      <c r="R152" s="140">
        <f>Q152*H152</f>
        <v>0</v>
      </c>
      <c r="S152" s="140">
        <v>0</v>
      </c>
      <c r="T152" s="141">
        <f>S152*H152</f>
        <v>0</v>
      </c>
      <c r="AR152" s="142" t="s">
        <v>139</v>
      </c>
      <c r="AT152" s="142" t="s">
        <v>134</v>
      </c>
      <c r="AU152" s="142" t="s">
        <v>85</v>
      </c>
      <c r="AY152" s="15" t="s">
        <v>132</v>
      </c>
      <c r="BE152" s="143">
        <f>IF(N152="základní",J152,0)</f>
        <v>0</v>
      </c>
      <c r="BF152" s="143">
        <f>IF(N152="snížená",J152,0)</f>
        <v>0</v>
      </c>
      <c r="BG152" s="143">
        <f>IF(N152="zákl. přenesená",J152,0)</f>
        <v>0</v>
      </c>
      <c r="BH152" s="143">
        <f>IF(N152="sníž. přenesená",J152,0)</f>
        <v>0</v>
      </c>
      <c r="BI152" s="143">
        <f>IF(N152="nulová",J152,0)</f>
        <v>0</v>
      </c>
      <c r="BJ152" s="15" t="s">
        <v>83</v>
      </c>
      <c r="BK152" s="143">
        <f>ROUND(I152*H152,2)</f>
        <v>0</v>
      </c>
      <c r="BL152" s="15" t="s">
        <v>139</v>
      </c>
      <c r="BM152" s="142" t="s">
        <v>236</v>
      </c>
    </row>
    <row r="153" spans="2:65" s="1" customFormat="1" ht="16.5" customHeight="1">
      <c r="B153" s="130"/>
      <c r="C153" s="131" t="s">
        <v>188</v>
      </c>
      <c r="D153" s="131" t="s">
        <v>134</v>
      </c>
      <c r="E153" s="132" t="s">
        <v>188</v>
      </c>
      <c r="F153" s="133" t="s">
        <v>740</v>
      </c>
      <c r="G153" s="134" t="s">
        <v>722</v>
      </c>
      <c r="H153" s="135">
        <v>30</v>
      </c>
      <c r="I153" s="136"/>
      <c r="J153" s="137">
        <f>ROUND(I153*H153,2)</f>
        <v>0</v>
      </c>
      <c r="K153" s="133" t="s">
        <v>183</v>
      </c>
      <c r="L153" s="30"/>
      <c r="M153" s="138" t="s">
        <v>1</v>
      </c>
      <c r="N153" s="139" t="s">
        <v>40</v>
      </c>
      <c r="P153" s="140">
        <f>O153*H153</f>
        <v>0</v>
      </c>
      <c r="Q153" s="140">
        <v>0</v>
      </c>
      <c r="R153" s="140">
        <f>Q153*H153</f>
        <v>0</v>
      </c>
      <c r="S153" s="140">
        <v>0</v>
      </c>
      <c r="T153" s="141">
        <f>S153*H153</f>
        <v>0</v>
      </c>
      <c r="AR153" s="142" t="s">
        <v>139</v>
      </c>
      <c r="AT153" s="142" t="s">
        <v>134</v>
      </c>
      <c r="AU153" s="142" t="s">
        <v>85</v>
      </c>
      <c r="AY153" s="15" t="s">
        <v>132</v>
      </c>
      <c r="BE153" s="143">
        <f>IF(N153="základní",J153,0)</f>
        <v>0</v>
      </c>
      <c r="BF153" s="143">
        <f>IF(N153="snížená",J153,0)</f>
        <v>0</v>
      </c>
      <c r="BG153" s="143">
        <f>IF(N153="zákl. přenesená",J153,0)</f>
        <v>0</v>
      </c>
      <c r="BH153" s="143">
        <f>IF(N153="sníž. přenesená",J153,0)</f>
        <v>0</v>
      </c>
      <c r="BI153" s="143">
        <f>IF(N153="nulová",J153,0)</f>
        <v>0</v>
      </c>
      <c r="BJ153" s="15" t="s">
        <v>83</v>
      </c>
      <c r="BK153" s="143">
        <f>ROUND(I153*H153,2)</f>
        <v>0</v>
      </c>
      <c r="BL153" s="15" t="s">
        <v>139</v>
      </c>
      <c r="BM153" s="142" t="s">
        <v>243</v>
      </c>
    </row>
    <row r="154" spans="2:65" s="11" customFormat="1" ht="22.8" customHeight="1">
      <c r="B154" s="118"/>
      <c r="D154" s="119" t="s">
        <v>74</v>
      </c>
      <c r="E154" s="128" t="s">
        <v>741</v>
      </c>
      <c r="F154" s="128" t="s">
        <v>742</v>
      </c>
      <c r="I154" s="121"/>
      <c r="J154" s="129">
        <f>BK154</f>
        <v>0</v>
      </c>
      <c r="L154" s="118"/>
      <c r="M154" s="123"/>
      <c r="P154" s="124">
        <v>0</v>
      </c>
      <c r="R154" s="124">
        <v>0</v>
      </c>
      <c r="T154" s="125">
        <v>0</v>
      </c>
      <c r="AR154" s="119" t="s">
        <v>83</v>
      </c>
      <c r="AT154" s="126" t="s">
        <v>74</v>
      </c>
      <c r="AU154" s="126" t="s">
        <v>83</v>
      </c>
      <c r="AY154" s="119" t="s">
        <v>132</v>
      </c>
      <c r="BK154" s="127">
        <v>0</v>
      </c>
    </row>
    <row r="155" spans="2:65" s="11" customFormat="1" ht="22.8" customHeight="1">
      <c r="B155" s="118"/>
      <c r="D155" s="119" t="s">
        <v>74</v>
      </c>
      <c r="E155" s="128" t="s">
        <v>743</v>
      </c>
      <c r="F155" s="128" t="s">
        <v>744</v>
      </c>
      <c r="I155" s="121"/>
      <c r="J155" s="129">
        <f>BK155</f>
        <v>0</v>
      </c>
      <c r="L155" s="118"/>
      <c r="M155" s="123"/>
      <c r="P155" s="124">
        <f>P156</f>
        <v>0</v>
      </c>
      <c r="R155" s="124">
        <f>R156</f>
        <v>0</v>
      </c>
      <c r="T155" s="125">
        <f>T156</f>
        <v>0</v>
      </c>
      <c r="AR155" s="119" t="s">
        <v>83</v>
      </c>
      <c r="AT155" s="126" t="s">
        <v>74</v>
      </c>
      <c r="AU155" s="126" t="s">
        <v>83</v>
      </c>
      <c r="AY155" s="119" t="s">
        <v>132</v>
      </c>
      <c r="BK155" s="127">
        <f>BK156</f>
        <v>0</v>
      </c>
    </row>
    <row r="156" spans="2:65" s="1" customFormat="1" ht="16.5" customHeight="1">
      <c r="B156" s="130"/>
      <c r="C156" s="131" t="s">
        <v>192</v>
      </c>
      <c r="D156" s="131" t="s">
        <v>134</v>
      </c>
      <c r="E156" s="132" t="s">
        <v>192</v>
      </c>
      <c r="F156" s="133" t="s">
        <v>745</v>
      </c>
      <c r="G156" s="134" t="s">
        <v>158</v>
      </c>
      <c r="H156" s="135">
        <v>110</v>
      </c>
      <c r="I156" s="136"/>
      <c r="J156" s="137">
        <f>ROUND(I156*H156,2)</f>
        <v>0</v>
      </c>
      <c r="K156" s="133" t="s">
        <v>183</v>
      </c>
      <c r="L156" s="30"/>
      <c r="M156" s="138" t="s">
        <v>1</v>
      </c>
      <c r="N156" s="139" t="s">
        <v>40</v>
      </c>
      <c r="P156" s="140">
        <f>O156*H156</f>
        <v>0</v>
      </c>
      <c r="Q156" s="140">
        <v>0</v>
      </c>
      <c r="R156" s="140">
        <f>Q156*H156</f>
        <v>0</v>
      </c>
      <c r="S156" s="140">
        <v>0</v>
      </c>
      <c r="T156" s="141">
        <f>S156*H156</f>
        <v>0</v>
      </c>
      <c r="AR156" s="142" t="s">
        <v>139</v>
      </c>
      <c r="AT156" s="142" t="s">
        <v>134</v>
      </c>
      <c r="AU156" s="142" t="s">
        <v>85</v>
      </c>
      <c r="AY156" s="15" t="s">
        <v>132</v>
      </c>
      <c r="BE156" s="143">
        <f>IF(N156="základní",J156,0)</f>
        <v>0</v>
      </c>
      <c r="BF156" s="143">
        <f>IF(N156="snížená",J156,0)</f>
        <v>0</v>
      </c>
      <c r="BG156" s="143">
        <f>IF(N156="zákl. přenesená",J156,0)</f>
        <v>0</v>
      </c>
      <c r="BH156" s="143">
        <f>IF(N156="sníž. přenesená",J156,0)</f>
        <v>0</v>
      </c>
      <c r="BI156" s="143">
        <f>IF(N156="nulová",J156,0)</f>
        <v>0</v>
      </c>
      <c r="BJ156" s="15" t="s">
        <v>83</v>
      </c>
      <c r="BK156" s="143">
        <f>ROUND(I156*H156,2)</f>
        <v>0</v>
      </c>
      <c r="BL156" s="15" t="s">
        <v>139</v>
      </c>
      <c r="BM156" s="142" t="s">
        <v>251</v>
      </c>
    </row>
    <row r="157" spans="2:65" s="11" customFormat="1" ht="22.8" customHeight="1">
      <c r="B157" s="118"/>
      <c r="D157" s="119" t="s">
        <v>74</v>
      </c>
      <c r="E157" s="128" t="s">
        <v>746</v>
      </c>
      <c r="F157" s="128" t="s">
        <v>747</v>
      </c>
      <c r="I157" s="121"/>
      <c r="J157" s="129">
        <f>BK157</f>
        <v>0</v>
      </c>
      <c r="L157" s="118"/>
      <c r="M157" s="123"/>
      <c r="P157" s="124">
        <f>SUM(P158:P159)</f>
        <v>0</v>
      </c>
      <c r="R157" s="124">
        <f>SUM(R158:R159)</f>
        <v>0</v>
      </c>
      <c r="T157" s="125">
        <f>SUM(T158:T159)</f>
        <v>0</v>
      </c>
      <c r="AR157" s="119" t="s">
        <v>83</v>
      </c>
      <c r="AT157" s="126" t="s">
        <v>74</v>
      </c>
      <c r="AU157" s="126" t="s">
        <v>83</v>
      </c>
      <c r="AY157" s="119" t="s">
        <v>132</v>
      </c>
      <c r="BK157" s="127">
        <f>SUM(BK158:BK159)</f>
        <v>0</v>
      </c>
    </row>
    <row r="158" spans="2:65" s="1" customFormat="1" ht="16.5" customHeight="1">
      <c r="B158" s="130"/>
      <c r="C158" s="131" t="s">
        <v>196</v>
      </c>
      <c r="D158" s="131" t="s">
        <v>134</v>
      </c>
      <c r="E158" s="132" t="s">
        <v>196</v>
      </c>
      <c r="F158" s="133" t="s">
        <v>748</v>
      </c>
      <c r="G158" s="134" t="s">
        <v>722</v>
      </c>
      <c r="H158" s="135">
        <v>2</v>
      </c>
      <c r="I158" s="136"/>
      <c r="J158" s="137">
        <f>ROUND(I158*H158,2)</f>
        <v>0</v>
      </c>
      <c r="K158" s="133" t="s">
        <v>183</v>
      </c>
      <c r="L158" s="30"/>
      <c r="M158" s="138" t="s">
        <v>1</v>
      </c>
      <c r="N158" s="139" t="s">
        <v>40</v>
      </c>
      <c r="P158" s="140">
        <f>O158*H158</f>
        <v>0</v>
      </c>
      <c r="Q158" s="140">
        <v>0</v>
      </c>
      <c r="R158" s="140">
        <f>Q158*H158</f>
        <v>0</v>
      </c>
      <c r="S158" s="140">
        <v>0</v>
      </c>
      <c r="T158" s="141">
        <f>S158*H158</f>
        <v>0</v>
      </c>
      <c r="AR158" s="142" t="s">
        <v>139</v>
      </c>
      <c r="AT158" s="142" t="s">
        <v>134</v>
      </c>
      <c r="AU158" s="142" t="s">
        <v>85</v>
      </c>
      <c r="AY158" s="15" t="s">
        <v>132</v>
      </c>
      <c r="BE158" s="143">
        <f>IF(N158="základní",J158,0)</f>
        <v>0</v>
      </c>
      <c r="BF158" s="143">
        <f>IF(N158="snížená",J158,0)</f>
        <v>0</v>
      </c>
      <c r="BG158" s="143">
        <f>IF(N158="zákl. přenesená",J158,0)</f>
        <v>0</v>
      </c>
      <c r="BH158" s="143">
        <f>IF(N158="sníž. přenesená",J158,0)</f>
        <v>0</v>
      </c>
      <c r="BI158" s="143">
        <f>IF(N158="nulová",J158,0)</f>
        <v>0</v>
      </c>
      <c r="BJ158" s="15" t="s">
        <v>83</v>
      </c>
      <c r="BK158" s="143">
        <f>ROUND(I158*H158,2)</f>
        <v>0</v>
      </c>
      <c r="BL158" s="15" t="s">
        <v>139</v>
      </c>
      <c r="BM158" s="142" t="s">
        <v>259</v>
      </c>
    </row>
    <row r="159" spans="2:65" s="1" customFormat="1" ht="16.5" customHeight="1">
      <c r="B159" s="130"/>
      <c r="C159" s="131" t="s">
        <v>202</v>
      </c>
      <c r="D159" s="131" t="s">
        <v>134</v>
      </c>
      <c r="E159" s="132" t="s">
        <v>202</v>
      </c>
      <c r="F159" s="133" t="s">
        <v>749</v>
      </c>
      <c r="G159" s="134" t="s">
        <v>722</v>
      </c>
      <c r="H159" s="135">
        <v>20</v>
      </c>
      <c r="I159" s="136"/>
      <c r="J159" s="137">
        <f>ROUND(I159*H159,2)</f>
        <v>0</v>
      </c>
      <c r="K159" s="133" t="s">
        <v>183</v>
      </c>
      <c r="L159" s="30"/>
      <c r="M159" s="138" t="s">
        <v>1</v>
      </c>
      <c r="N159" s="139" t="s">
        <v>40</v>
      </c>
      <c r="P159" s="140">
        <f>O159*H159</f>
        <v>0</v>
      </c>
      <c r="Q159" s="140">
        <v>0</v>
      </c>
      <c r="R159" s="140">
        <f>Q159*H159</f>
        <v>0</v>
      </c>
      <c r="S159" s="140">
        <v>0</v>
      </c>
      <c r="T159" s="141">
        <f>S159*H159</f>
        <v>0</v>
      </c>
      <c r="AR159" s="142" t="s">
        <v>139</v>
      </c>
      <c r="AT159" s="142" t="s">
        <v>134</v>
      </c>
      <c r="AU159" s="142" t="s">
        <v>85</v>
      </c>
      <c r="AY159" s="15" t="s">
        <v>132</v>
      </c>
      <c r="BE159" s="143">
        <f>IF(N159="základní",J159,0)</f>
        <v>0</v>
      </c>
      <c r="BF159" s="143">
        <f>IF(N159="snížená",J159,0)</f>
        <v>0</v>
      </c>
      <c r="BG159" s="143">
        <f>IF(N159="zákl. přenesená",J159,0)</f>
        <v>0</v>
      </c>
      <c r="BH159" s="143">
        <f>IF(N159="sníž. přenesená",J159,0)</f>
        <v>0</v>
      </c>
      <c r="BI159" s="143">
        <f>IF(N159="nulová",J159,0)</f>
        <v>0</v>
      </c>
      <c r="BJ159" s="15" t="s">
        <v>83</v>
      </c>
      <c r="BK159" s="143">
        <f>ROUND(I159*H159,2)</f>
        <v>0</v>
      </c>
      <c r="BL159" s="15" t="s">
        <v>139</v>
      </c>
      <c r="BM159" s="142" t="s">
        <v>268</v>
      </c>
    </row>
    <row r="160" spans="2:65" s="11" customFormat="1" ht="22.8" customHeight="1">
      <c r="B160" s="118"/>
      <c r="D160" s="119" t="s">
        <v>74</v>
      </c>
      <c r="E160" s="128" t="s">
        <v>750</v>
      </c>
      <c r="F160" s="128" t="s">
        <v>751</v>
      </c>
      <c r="I160" s="121"/>
      <c r="J160" s="129">
        <f>BK160</f>
        <v>0</v>
      </c>
      <c r="L160" s="118"/>
      <c r="M160" s="123"/>
      <c r="P160" s="124">
        <f>SUM(P161:P162)</f>
        <v>0</v>
      </c>
      <c r="R160" s="124">
        <f>SUM(R161:R162)</f>
        <v>0</v>
      </c>
      <c r="T160" s="125">
        <f>SUM(T161:T162)</f>
        <v>0</v>
      </c>
      <c r="AR160" s="119" t="s">
        <v>83</v>
      </c>
      <c r="AT160" s="126" t="s">
        <v>74</v>
      </c>
      <c r="AU160" s="126" t="s">
        <v>83</v>
      </c>
      <c r="AY160" s="119" t="s">
        <v>132</v>
      </c>
      <c r="BK160" s="127">
        <f>SUM(BK161:BK162)</f>
        <v>0</v>
      </c>
    </row>
    <row r="161" spans="2:65" s="1" customFormat="1" ht="16.5" customHeight="1">
      <c r="B161" s="130"/>
      <c r="C161" s="131" t="s">
        <v>206</v>
      </c>
      <c r="D161" s="131" t="s">
        <v>134</v>
      </c>
      <c r="E161" s="132" t="s">
        <v>206</v>
      </c>
      <c r="F161" s="133" t="s">
        <v>752</v>
      </c>
      <c r="G161" s="134" t="s">
        <v>722</v>
      </c>
      <c r="H161" s="135">
        <v>3</v>
      </c>
      <c r="I161" s="136"/>
      <c r="J161" s="137">
        <f>ROUND(I161*H161,2)</f>
        <v>0</v>
      </c>
      <c r="K161" s="133" t="s">
        <v>183</v>
      </c>
      <c r="L161" s="30"/>
      <c r="M161" s="138" t="s">
        <v>1</v>
      </c>
      <c r="N161" s="139" t="s">
        <v>40</v>
      </c>
      <c r="P161" s="140">
        <f>O161*H161</f>
        <v>0</v>
      </c>
      <c r="Q161" s="140">
        <v>0</v>
      </c>
      <c r="R161" s="140">
        <f>Q161*H161</f>
        <v>0</v>
      </c>
      <c r="S161" s="140">
        <v>0</v>
      </c>
      <c r="T161" s="141">
        <f>S161*H161</f>
        <v>0</v>
      </c>
      <c r="AR161" s="142" t="s">
        <v>139</v>
      </c>
      <c r="AT161" s="142" t="s">
        <v>134</v>
      </c>
      <c r="AU161" s="142" t="s">
        <v>85</v>
      </c>
      <c r="AY161" s="15" t="s">
        <v>132</v>
      </c>
      <c r="BE161" s="143">
        <f>IF(N161="základní",J161,0)</f>
        <v>0</v>
      </c>
      <c r="BF161" s="143">
        <f>IF(N161="snížená",J161,0)</f>
        <v>0</v>
      </c>
      <c r="BG161" s="143">
        <f>IF(N161="zákl. přenesená",J161,0)</f>
        <v>0</v>
      </c>
      <c r="BH161" s="143">
        <f>IF(N161="sníž. přenesená",J161,0)</f>
        <v>0</v>
      </c>
      <c r="BI161" s="143">
        <f>IF(N161="nulová",J161,0)</f>
        <v>0</v>
      </c>
      <c r="BJ161" s="15" t="s">
        <v>83</v>
      </c>
      <c r="BK161" s="143">
        <f>ROUND(I161*H161,2)</f>
        <v>0</v>
      </c>
      <c r="BL161" s="15" t="s">
        <v>139</v>
      </c>
      <c r="BM161" s="142" t="s">
        <v>278</v>
      </c>
    </row>
    <row r="162" spans="2:65" s="1" customFormat="1" ht="16.5" customHeight="1">
      <c r="B162" s="130"/>
      <c r="C162" s="131" t="s">
        <v>200</v>
      </c>
      <c r="D162" s="131" t="s">
        <v>134</v>
      </c>
      <c r="E162" s="132" t="s">
        <v>200</v>
      </c>
      <c r="F162" s="133" t="s">
        <v>753</v>
      </c>
      <c r="G162" s="134" t="s">
        <v>722</v>
      </c>
      <c r="H162" s="135">
        <v>3</v>
      </c>
      <c r="I162" s="136"/>
      <c r="J162" s="137">
        <f>ROUND(I162*H162,2)</f>
        <v>0</v>
      </c>
      <c r="K162" s="133" t="s">
        <v>183</v>
      </c>
      <c r="L162" s="30"/>
      <c r="M162" s="138" t="s">
        <v>1</v>
      </c>
      <c r="N162" s="139" t="s">
        <v>40</v>
      </c>
      <c r="P162" s="140">
        <f>O162*H162</f>
        <v>0</v>
      </c>
      <c r="Q162" s="140">
        <v>0</v>
      </c>
      <c r="R162" s="140">
        <f>Q162*H162</f>
        <v>0</v>
      </c>
      <c r="S162" s="140">
        <v>0</v>
      </c>
      <c r="T162" s="141">
        <f>S162*H162</f>
        <v>0</v>
      </c>
      <c r="AR162" s="142" t="s">
        <v>139</v>
      </c>
      <c r="AT162" s="142" t="s">
        <v>134</v>
      </c>
      <c r="AU162" s="142" t="s">
        <v>85</v>
      </c>
      <c r="AY162" s="15" t="s">
        <v>132</v>
      </c>
      <c r="BE162" s="143">
        <f>IF(N162="základní",J162,0)</f>
        <v>0</v>
      </c>
      <c r="BF162" s="143">
        <f>IF(N162="snížená",J162,0)</f>
        <v>0</v>
      </c>
      <c r="BG162" s="143">
        <f>IF(N162="zákl. přenesená",J162,0)</f>
        <v>0</v>
      </c>
      <c r="BH162" s="143">
        <f>IF(N162="sníž. přenesená",J162,0)</f>
        <v>0</v>
      </c>
      <c r="BI162" s="143">
        <f>IF(N162="nulová",J162,0)</f>
        <v>0</v>
      </c>
      <c r="BJ162" s="15" t="s">
        <v>83</v>
      </c>
      <c r="BK162" s="143">
        <f>ROUND(I162*H162,2)</f>
        <v>0</v>
      </c>
      <c r="BL162" s="15" t="s">
        <v>139</v>
      </c>
      <c r="BM162" s="142" t="s">
        <v>286</v>
      </c>
    </row>
    <row r="163" spans="2:65" s="11" customFormat="1" ht="22.8" customHeight="1">
      <c r="B163" s="118"/>
      <c r="D163" s="119" t="s">
        <v>74</v>
      </c>
      <c r="E163" s="128" t="s">
        <v>754</v>
      </c>
      <c r="F163" s="128" t="s">
        <v>755</v>
      </c>
      <c r="I163" s="121"/>
      <c r="J163" s="129">
        <f>BK163</f>
        <v>0</v>
      </c>
      <c r="L163" s="118"/>
      <c r="M163" s="123"/>
      <c r="P163" s="124">
        <f>SUM(P164:P168)</f>
        <v>0</v>
      </c>
      <c r="R163" s="124">
        <f>SUM(R164:R168)</f>
        <v>0</v>
      </c>
      <c r="T163" s="125">
        <f>SUM(T164:T168)</f>
        <v>0</v>
      </c>
      <c r="AR163" s="119" t="s">
        <v>83</v>
      </c>
      <c r="AT163" s="126" t="s">
        <v>74</v>
      </c>
      <c r="AU163" s="126" t="s">
        <v>83</v>
      </c>
      <c r="AY163" s="119" t="s">
        <v>132</v>
      </c>
      <c r="BK163" s="127">
        <f>SUM(BK164:BK168)</f>
        <v>0</v>
      </c>
    </row>
    <row r="164" spans="2:65" s="1" customFormat="1" ht="16.5" customHeight="1">
      <c r="B164" s="130"/>
      <c r="C164" s="131" t="s">
        <v>213</v>
      </c>
      <c r="D164" s="131" t="s">
        <v>134</v>
      </c>
      <c r="E164" s="132" t="s">
        <v>213</v>
      </c>
      <c r="F164" s="133" t="s">
        <v>756</v>
      </c>
      <c r="G164" s="134" t="s">
        <v>458</v>
      </c>
      <c r="H164" s="135">
        <v>8</v>
      </c>
      <c r="I164" s="136"/>
      <c r="J164" s="137">
        <f>ROUND(I164*H164,2)</f>
        <v>0</v>
      </c>
      <c r="K164" s="133" t="s">
        <v>183</v>
      </c>
      <c r="L164" s="30"/>
      <c r="M164" s="138" t="s">
        <v>1</v>
      </c>
      <c r="N164" s="139" t="s">
        <v>40</v>
      </c>
      <c r="P164" s="140">
        <f>O164*H164</f>
        <v>0</v>
      </c>
      <c r="Q164" s="140">
        <v>0</v>
      </c>
      <c r="R164" s="140">
        <f>Q164*H164</f>
        <v>0</v>
      </c>
      <c r="S164" s="140">
        <v>0</v>
      </c>
      <c r="T164" s="141">
        <f>S164*H164</f>
        <v>0</v>
      </c>
      <c r="AR164" s="142" t="s">
        <v>139</v>
      </c>
      <c r="AT164" s="142" t="s">
        <v>134</v>
      </c>
      <c r="AU164" s="142" t="s">
        <v>85</v>
      </c>
      <c r="AY164" s="15" t="s">
        <v>132</v>
      </c>
      <c r="BE164" s="143">
        <f>IF(N164="základní",J164,0)</f>
        <v>0</v>
      </c>
      <c r="BF164" s="143">
        <f>IF(N164="snížená",J164,0)</f>
        <v>0</v>
      </c>
      <c r="BG164" s="143">
        <f>IF(N164="zákl. přenesená",J164,0)</f>
        <v>0</v>
      </c>
      <c r="BH164" s="143">
        <f>IF(N164="sníž. přenesená",J164,0)</f>
        <v>0</v>
      </c>
      <c r="BI164" s="143">
        <f>IF(N164="nulová",J164,0)</f>
        <v>0</v>
      </c>
      <c r="BJ164" s="15" t="s">
        <v>83</v>
      </c>
      <c r="BK164" s="143">
        <f>ROUND(I164*H164,2)</f>
        <v>0</v>
      </c>
      <c r="BL164" s="15" t="s">
        <v>139</v>
      </c>
      <c r="BM164" s="142" t="s">
        <v>295</v>
      </c>
    </row>
    <row r="165" spans="2:65" s="1" customFormat="1" ht="16.5" customHeight="1">
      <c r="B165" s="130"/>
      <c r="C165" s="131" t="s">
        <v>217</v>
      </c>
      <c r="D165" s="131" t="s">
        <v>134</v>
      </c>
      <c r="E165" s="132" t="s">
        <v>217</v>
      </c>
      <c r="F165" s="133" t="s">
        <v>757</v>
      </c>
      <c r="G165" s="134" t="s">
        <v>458</v>
      </c>
      <c r="H165" s="135">
        <v>6</v>
      </c>
      <c r="I165" s="136"/>
      <c r="J165" s="137">
        <f>ROUND(I165*H165,2)</f>
        <v>0</v>
      </c>
      <c r="K165" s="133" t="s">
        <v>183</v>
      </c>
      <c r="L165" s="30"/>
      <c r="M165" s="138" t="s">
        <v>1</v>
      </c>
      <c r="N165" s="139" t="s">
        <v>40</v>
      </c>
      <c r="P165" s="140">
        <f>O165*H165</f>
        <v>0</v>
      </c>
      <c r="Q165" s="140">
        <v>0</v>
      </c>
      <c r="R165" s="140">
        <f>Q165*H165</f>
        <v>0</v>
      </c>
      <c r="S165" s="140">
        <v>0</v>
      </c>
      <c r="T165" s="141">
        <f>S165*H165</f>
        <v>0</v>
      </c>
      <c r="AR165" s="142" t="s">
        <v>139</v>
      </c>
      <c r="AT165" s="142" t="s">
        <v>134</v>
      </c>
      <c r="AU165" s="142" t="s">
        <v>85</v>
      </c>
      <c r="AY165" s="15" t="s">
        <v>132</v>
      </c>
      <c r="BE165" s="143">
        <f>IF(N165="základní",J165,0)</f>
        <v>0</v>
      </c>
      <c r="BF165" s="143">
        <f>IF(N165="snížená",J165,0)</f>
        <v>0</v>
      </c>
      <c r="BG165" s="143">
        <f>IF(N165="zákl. přenesená",J165,0)</f>
        <v>0</v>
      </c>
      <c r="BH165" s="143">
        <f>IF(N165="sníž. přenesená",J165,0)</f>
        <v>0</v>
      </c>
      <c r="BI165" s="143">
        <f>IF(N165="nulová",J165,0)</f>
        <v>0</v>
      </c>
      <c r="BJ165" s="15" t="s">
        <v>83</v>
      </c>
      <c r="BK165" s="143">
        <f>ROUND(I165*H165,2)</f>
        <v>0</v>
      </c>
      <c r="BL165" s="15" t="s">
        <v>139</v>
      </c>
      <c r="BM165" s="142" t="s">
        <v>309</v>
      </c>
    </row>
    <row r="166" spans="2:65" s="1" customFormat="1" ht="16.5" customHeight="1">
      <c r="B166" s="130"/>
      <c r="C166" s="131" t="s">
        <v>7</v>
      </c>
      <c r="D166" s="131" t="s">
        <v>134</v>
      </c>
      <c r="E166" s="132" t="s">
        <v>7</v>
      </c>
      <c r="F166" s="133" t="s">
        <v>758</v>
      </c>
      <c r="G166" s="134" t="s">
        <v>458</v>
      </c>
      <c r="H166" s="135">
        <v>10</v>
      </c>
      <c r="I166" s="136"/>
      <c r="J166" s="137">
        <f>ROUND(I166*H166,2)</f>
        <v>0</v>
      </c>
      <c r="K166" s="133" t="s">
        <v>183</v>
      </c>
      <c r="L166" s="30"/>
      <c r="M166" s="138" t="s">
        <v>1</v>
      </c>
      <c r="N166" s="139" t="s">
        <v>40</v>
      </c>
      <c r="P166" s="140">
        <f>O166*H166</f>
        <v>0</v>
      </c>
      <c r="Q166" s="140">
        <v>0</v>
      </c>
      <c r="R166" s="140">
        <f>Q166*H166</f>
        <v>0</v>
      </c>
      <c r="S166" s="140">
        <v>0</v>
      </c>
      <c r="T166" s="141">
        <f>S166*H166</f>
        <v>0</v>
      </c>
      <c r="AR166" s="142" t="s">
        <v>139</v>
      </c>
      <c r="AT166" s="142" t="s">
        <v>134</v>
      </c>
      <c r="AU166" s="142" t="s">
        <v>85</v>
      </c>
      <c r="AY166" s="15" t="s">
        <v>132</v>
      </c>
      <c r="BE166" s="143">
        <f>IF(N166="základní",J166,0)</f>
        <v>0</v>
      </c>
      <c r="BF166" s="143">
        <f>IF(N166="snížená",J166,0)</f>
        <v>0</v>
      </c>
      <c r="BG166" s="143">
        <f>IF(N166="zákl. přenesená",J166,0)</f>
        <v>0</v>
      </c>
      <c r="BH166" s="143">
        <f>IF(N166="sníž. přenesená",J166,0)</f>
        <v>0</v>
      </c>
      <c r="BI166" s="143">
        <f>IF(N166="nulová",J166,0)</f>
        <v>0</v>
      </c>
      <c r="BJ166" s="15" t="s">
        <v>83</v>
      </c>
      <c r="BK166" s="143">
        <f>ROUND(I166*H166,2)</f>
        <v>0</v>
      </c>
      <c r="BL166" s="15" t="s">
        <v>139</v>
      </c>
      <c r="BM166" s="142" t="s">
        <v>317</v>
      </c>
    </row>
    <row r="167" spans="2:65" s="1" customFormat="1" ht="16.5" customHeight="1">
      <c r="B167" s="130"/>
      <c r="C167" s="131" t="s">
        <v>226</v>
      </c>
      <c r="D167" s="131" t="s">
        <v>134</v>
      </c>
      <c r="E167" s="132" t="s">
        <v>226</v>
      </c>
      <c r="F167" s="133" t="s">
        <v>759</v>
      </c>
      <c r="G167" s="134" t="s">
        <v>722</v>
      </c>
      <c r="H167" s="135">
        <v>1</v>
      </c>
      <c r="I167" s="136"/>
      <c r="J167" s="137">
        <f>ROUND(I167*H167,2)</f>
        <v>0</v>
      </c>
      <c r="K167" s="133" t="s">
        <v>183</v>
      </c>
      <c r="L167" s="30"/>
      <c r="M167" s="138" t="s">
        <v>1</v>
      </c>
      <c r="N167" s="139" t="s">
        <v>40</v>
      </c>
      <c r="P167" s="140">
        <f>O167*H167</f>
        <v>0</v>
      </c>
      <c r="Q167" s="140">
        <v>0</v>
      </c>
      <c r="R167" s="140">
        <f>Q167*H167</f>
        <v>0</v>
      </c>
      <c r="S167" s="140">
        <v>0</v>
      </c>
      <c r="T167" s="141">
        <f>S167*H167</f>
        <v>0</v>
      </c>
      <c r="AR167" s="142" t="s">
        <v>139</v>
      </c>
      <c r="AT167" s="142" t="s">
        <v>134</v>
      </c>
      <c r="AU167" s="142" t="s">
        <v>85</v>
      </c>
      <c r="AY167" s="15" t="s">
        <v>132</v>
      </c>
      <c r="BE167" s="143">
        <f>IF(N167="základní",J167,0)</f>
        <v>0</v>
      </c>
      <c r="BF167" s="143">
        <f>IF(N167="snížená",J167,0)</f>
        <v>0</v>
      </c>
      <c r="BG167" s="143">
        <f>IF(N167="zákl. přenesená",J167,0)</f>
        <v>0</v>
      </c>
      <c r="BH167" s="143">
        <f>IF(N167="sníž. přenesená",J167,0)</f>
        <v>0</v>
      </c>
      <c r="BI167" s="143">
        <f>IF(N167="nulová",J167,0)</f>
        <v>0</v>
      </c>
      <c r="BJ167" s="15" t="s">
        <v>83</v>
      </c>
      <c r="BK167" s="143">
        <f>ROUND(I167*H167,2)</f>
        <v>0</v>
      </c>
      <c r="BL167" s="15" t="s">
        <v>139</v>
      </c>
      <c r="BM167" s="142" t="s">
        <v>325</v>
      </c>
    </row>
    <row r="168" spans="2:65" s="1" customFormat="1" ht="16.5" customHeight="1">
      <c r="B168" s="130"/>
      <c r="C168" s="131" t="s">
        <v>232</v>
      </c>
      <c r="D168" s="131" t="s">
        <v>134</v>
      </c>
      <c r="E168" s="132" t="s">
        <v>232</v>
      </c>
      <c r="F168" s="133" t="s">
        <v>760</v>
      </c>
      <c r="G168" s="134" t="s">
        <v>722</v>
      </c>
      <c r="H168" s="135">
        <v>1</v>
      </c>
      <c r="I168" s="136"/>
      <c r="J168" s="137">
        <f>ROUND(I168*H168,2)</f>
        <v>0</v>
      </c>
      <c r="K168" s="133" t="s">
        <v>183</v>
      </c>
      <c r="L168" s="30"/>
      <c r="M168" s="138" t="s">
        <v>1</v>
      </c>
      <c r="N168" s="139" t="s">
        <v>40</v>
      </c>
      <c r="P168" s="140">
        <f>O168*H168</f>
        <v>0</v>
      </c>
      <c r="Q168" s="140">
        <v>0</v>
      </c>
      <c r="R168" s="140">
        <f>Q168*H168</f>
        <v>0</v>
      </c>
      <c r="S168" s="140">
        <v>0</v>
      </c>
      <c r="T168" s="141">
        <f>S168*H168</f>
        <v>0</v>
      </c>
      <c r="AR168" s="142" t="s">
        <v>139</v>
      </c>
      <c r="AT168" s="142" t="s">
        <v>134</v>
      </c>
      <c r="AU168" s="142" t="s">
        <v>85</v>
      </c>
      <c r="AY168" s="15" t="s">
        <v>132</v>
      </c>
      <c r="BE168" s="143">
        <f>IF(N168="základní",J168,0)</f>
        <v>0</v>
      </c>
      <c r="BF168" s="143">
        <f>IF(N168="snížená",J168,0)</f>
        <v>0</v>
      </c>
      <c r="BG168" s="143">
        <f>IF(N168="zákl. přenesená",J168,0)</f>
        <v>0</v>
      </c>
      <c r="BH168" s="143">
        <f>IF(N168="sníž. přenesená",J168,0)</f>
        <v>0</v>
      </c>
      <c r="BI168" s="143">
        <f>IF(N168="nulová",J168,0)</f>
        <v>0</v>
      </c>
      <c r="BJ168" s="15" t="s">
        <v>83</v>
      </c>
      <c r="BK168" s="143">
        <f>ROUND(I168*H168,2)</f>
        <v>0</v>
      </c>
      <c r="BL168" s="15" t="s">
        <v>139</v>
      </c>
      <c r="BM168" s="142" t="s">
        <v>334</v>
      </c>
    </row>
    <row r="169" spans="2:65" s="11" customFormat="1" ht="22.8" customHeight="1">
      <c r="B169" s="118"/>
      <c r="D169" s="119" t="s">
        <v>74</v>
      </c>
      <c r="E169" s="128" t="s">
        <v>761</v>
      </c>
      <c r="F169" s="128" t="s">
        <v>762</v>
      </c>
      <c r="I169" s="121"/>
      <c r="J169" s="129">
        <f>BK169</f>
        <v>0</v>
      </c>
      <c r="L169" s="118"/>
      <c r="M169" s="123"/>
      <c r="P169" s="124">
        <f>SUM(P170:P171)</f>
        <v>0</v>
      </c>
      <c r="R169" s="124">
        <f>SUM(R170:R171)</f>
        <v>0</v>
      </c>
      <c r="T169" s="125">
        <f>SUM(T170:T171)</f>
        <v>0</v>
      </c>
      <c r="AR169" s="119" t="s">
        <v>83</v>
      </c>
      <c r="AT169" s="126" t="s">
        <v>74</v>
      </c>
      <c r="AU169" s="126" t="s">
        <v>83</v>
      </c>
      <c r="AY169" s="119" t="s">
        <v>132</v>
      </c>
      <c r="BK169" s="127">
        <f>SUM(BK170:BK171)</f>
        <v>0</v>
      </c>
    </row>
    <row r="170" spans="2:65" s="1" customFormat="1" ht="16.5" customHeight="1">
      <c r="B170" s="130"/>
      <c r="C170" s="131" t="s">
        <v>236</v>
      </c>
      <c r="D170" s="131" t="s">
        <v>134</v>
      </c>
      <c r="E170" s="132" t="s">
        <v>236</v>
      </c>
      <c r="F170" s="133" t="s">
        <v>763</v>
      </c>
      <c r="G170" s="134" t="s">
        <v>458</v>
      </c>
      <c r="H170" s="135">
        <v>15</v>
      </c>
      <c r="I170" s="136"/>
      <c r="J170" s="137">
        <f>ROUND(I170*H170,2)</f>
        <v>0</v>
      </c>
      <c r="K170" s="133" t="s">
        <v>183</v>
      </c>
      <c r="L170" s="30"/>
      <c r="M170" s="138" t="s">
        <v>1</v>
      </c>
      <c r="N170" s="139" t="s">
        <v>40</v>
      </c>
      <c r="P170" s="140">
        <f>O170*H170</f>
        <v>0</v>
      </c>
      <c r="Q170" s="140">
        <v>0</v>
      </c>
      <c r="R170" s="140">
        <f>Q170*H170</f>
        <v>0</v>
      </c>
      <c r="S170" s="140">
        <v>0</v>
      </c>
      <c r="T170" s="141">
        <f>S170*H170</f>
        <v>0</v>
      </c>
      <c r="AR170" s="142" t="s">
        <v>139</v>
      </c>
      <c r="AT170" s="142" t="s">
        <v>134</v>
      </c>
      <c r="AU170" s="142" t="s">
        <v>85</v>
      </c>
      <c r="AY170" s="15" t="s">
        <v>132</v>
      </c>
      <c r="BE170" s="143">
        <f>IF(N170="základní",J170,0)</f>
        <v>0</v>
      </c>
      <c r="BF170" s="143">
        <f>IF(N170="snížená",J170,0)</f>
        <v>0</v>
      </c>
      <c r="BG170" s="143">
        <f>IF(N170="zákl. přenesená",J170,0)</f>
        <v>0</v>
      </c>
      <c r="BH170" s="143">
        <f>IF(N170="sníž. přenesená",J170,0)</f>
        <v>0</v>
      </c>
      <c r="BI170" s="143">
        <f>IF(N170="nulová",J170,0)</f>
        <v>0</v>
      </c>
      <c r="BJ170" s="15" t="s">
        <v>83</v>
      </c>
      <c r="BK170" s="143">
        <f>ROUND(I170*H170,2)</f>
        <v>0</v>
      </c>
      <c r="BL170" s="15" t="s">
        <v>139</v>
      </c>
      <c r="BM170" s="142" t="s">
        <v>343</v>
      </c>
    </row>
    <row r="171" spans="2:65" s="1" customFormat="1" ht="16.5" customHeight="1">
      <c r="B171" s="130"/>
      <c r="C171" s="131" t="s">
        <v>239</v>
      </c>
      <c r="D171" s="131" t="s">
        <v>134</v>
      </c>
      <c r="E171" s="132" t="s">
        <v>239</v>
      </c>
      <c r="F171" s="133" t="s">
        <v>764</v>
      </c>
      <c r="G171" s="134" t="s">
        <v>458</v>
      </c>
      <c r="H171" s="135">
        <v>10</v>
      </c>
      <c r="I171" s="136"/>
      <c r="J171" s="137">
        <f>ROUND(I171*H171,2)</f>
        <v>0</v>
      </c>
      <c r="K171" s="133" t="s">
        <v>183</v>
      </c>
      <c r="L171" s="30"/>
      <c r="M171" s="138" t="s">
        <v>1</v>
      </c>
      <c r="N171" s="139" t="s">
        <v>40</v>
      </c>
      <c r="P171" s="140">
        <f>O171*H171</f>
        <v>0</v>
      </c>
      <c r="Q171" s="140">
        <v>0</v>
      </c>
      <c r="R171" s="140">
        <f>Q171*H171</f>
        <v>0</v>
      </c>
      <c r="S171" s="140">
        <v>0</v>
      </c>
      <c r="T171" s="141">
        <f>S171*H171</f>
        <v>0</v>
      </c>
      <c r="AR171" s="142" t="s">
        <v>139</v>
      </c>
      <c r="AT171" s="142" t="s">
        <v>134</v>
      </c>
      <c r="AU171" s="142" t="s">
        <v>85</v>
      </c>
      <c r="AY171" s="15" t="s">
        <v>132</v>
      </c>
      <c r="BE171" s="143">
        <f>IF(N171="základní",J171,0)</f>
        <v>0</v>
      </c>
      <c r="BF171" s="143">
        <f>IF(N171="snížená",J171,0)</f>
        <v>0</v>
      </c>
      <c r="BG171" s="143">
        <f>IF(N171="zákl. přenesená",J171,0)</f>
        <v>0</v>
      </c>
      <c r="BH171" s="143">
        <f>IF(N171="sníž. přenesená",J171,0)</f>
        <v>0</v>
      </c>
      <c r="BI171" s="143">
        <f>IF(N171="nulová",J171,0)</f>
        <v>0</v>
      </c>
      <c r="BJ171" s="15" t="s">
        <v>83</v>
      </c>
      <c r="BK171" s="143">
        <f>ROUND(I171*H171,2)</f>
        <v>0</v>
      </c>
      <c r="BL171" s="15" t="s">
        <v>139</v>
      </c>
      <c r="BM171" s="142" t="s">
        <v>351</v>
      </c>
    </row>
    <row r="172" spans="2:65" s="11" customFormat="1" ht="22.8" customHeight="1">
      <c r="B172" s="118"/>
      <c r="D172" s="119" t="s">
        <v>74</v>
      </c>
      <c r="E172" s="128" t="s">
        <v>765</v>
      </c>
      <c r="F172" s="128" t="s">
        <v>766</v>
      </c>
      <c r="I172" s="121"/>
      <c r="J172" s="129">
        <f>BK172</f>
        <v>0</v>
      </c>
      <c r="L172" s="118"/>
      <c r="M172" s="123"/>
      <c r="P172" s="124">
        <f>SUM(P173:P174)</f>
        <v>0</v>
      </c>
      <c r="R172" s="124">
        <f>SUM(R173:R174)</f>
        <v>0</v>
      </c>
      <c r="T172" s="125">
        <f>SUM(T173:T174)</f>
        <v>0</v>
      </c>
      <c r="AR172" s="119" t="s">
        <v>83</v>
      </c>
      <c r="AT172" s="126" t="s">
        <v>74</v>
      </c>
      <c r="AU172" s="126" t="s">
        <v>83</v>
      </c>
      <c r="AY172" s="119" t="s">
        <v>132</v>
      </c>
      <c r="BK172" s="127">
        <f>SUM(BK173:BK174)</f>
        <v>0</v>
      </c>
    </row>
    <row r="173" spans="2:65" s="1" customFormat="1" ht="16.5" customHeight="1">
      <c r="B173" s="130"/>
      <c r="C173" s="131" t="s">
        <v>243</v>
      </c>
      <c r="D173" s="131" t="s">
        <v>134</v>
      </c>
      <c r="E173" s="132" t="s">
        <v>243</v>
      </c>
      <c r="F173" s="133" t="s">
        <v>767</v>
      </c>
      <c r="G173" s="134" t="s">
        <v>458</v>
      </c>
      <c r="H173" s="135">
        <v>12</v>
      </c>
      <c r="I173" s="136"/>
      <c r="J173" s="137">
        <f>ROUND(I173*H173,2)</f>
        <v>0</v>
      </c>
      <c r="K173" s="133" t="s">
        <v>183</v>
      </c>
      <c r="L173" s="30"/>
      <c r="M173" s="138" t="s">
        <v>1</v>
      </c>
      <c r="N173" s="139" t="s">
        <v>40</v>
      </c>
      <c r="P173" s="140">
        <f>O173*H173</f>
        <v>0</v>
      </c>
      <c r="Q173" s="140">
        <v>0</v>
      </c>
      <c r="R173" s="140">
        <f>Q173*H173</f>
        <v>0</v>
      </c>
      <c r="S173" s="140">
        <v>0</v>
      </c>
      <c r="T173" s="141">
        <f>S173*H173</f>
        <v>0</v>
      </c>
      <c r="AR173" s="142" t="s">
        <v>139</v>
      </c>
      <c r="AT173" s="142" t="s">
        <v>134</v>
      </c>
      <c r="AU173" s="142" t="s">
        <v>85</v>
      </c>
      <c r="AY173" s="15" t="s">
        <v>132</v>
      </c>
      <c r="BE173" s="143">
        <f>IF(N173="základní",J173,0)</f>
        <v>0</v>
      </c>
      <c r="BF173" s="143">
        <f>IF(N173="snížená",J173,0)</f>
        <v>0</v>
      </c>
      <c r="BG173" s="143">
        <f>IF(N173="zákl. přenesená",J173,0)</f>
        <v>0</v>
      </c>
      <c r="BH173" s="143">
        <f>IF(N173="sníž. přenesená",J173,0)</f>
        <v>0</v>
      </c>
      <c r="BI173" s="143">
        <f>IF(N173="nulová",J173,0)</f>
        <v>0</v>
      </c>
      <c r="BJ173" s="15" t="s">
        <v>83</v>
      </c>
      <c r="BK173" s="143">
        <f>ROUND(I173*H173,2)</f>
        <v>0</v>
      </c>
      <c r="BL173" s="15" t="s">
        <v>139</v>
      </c>
      <c r="BM173" s="142" t="s">
        <v>359</v>
      </c>
    </row>
    <row r="174" spans="2:65" s="1" customFormat="1" ht="16.5" customHeight="1">
      <c r="B174" s="130"/>
      <c r="C174" s="131" t="s">
        <v>247</v>
      </c>
      <c r="D174" s="131" t="s">
        <v>134</v>
      </c>
      <c r="E174" s="132" t="s">
        <v>247</v>
      </c>
      <c r="F174" s="133" t="s">
        <v>768</v>
      </c>
      <c r="G174" s="134" t="s">
        <v>276</v>
      </c>
      <c r="H174" s="135">
        <v>1</v>
      </c>
      <c r="I174" s="136"/>
      <c r="J174" s="137">
        <f>ROUND(I174*H174,2)</f>
        <v>0</v>
      </c>
      <c r="K174" s="133" t="s">
        <v>183</v>
      </c>
      <c r="L174" s="30"/>
      <c r="M174" s="138" t="s">
        <v>1</v>
      </c>
      <c r="N174" s="139" t="s">
        <v>40</v>
      </c>
      <c r="P174" s="140">
        <f>O174*H174</f>
        <v>0</v>
      </c>
      <c r="Q174" s="140">
        <v>0</v>
      </c>
      <c r="R174" s="140">
        <f>Q174*H174</f>
        <v>0</v>
      </c>
      <c r="S174" s="140">
        <v>0</v>
      </c>
      <c r="T174" s="141">
        <f>S174*H174</f>
        <v>0</v>
      </c>
      <c r="AR174" s="142" t="s">
        <v>139</v>
      </c>
      <c r="AT174" s="142" t="s">
        <v>134</v>
      </c>
      <c r="AU174" s="142" t="s">
        <v>85</v>
      </c>
      <c r="AY174" s="15" t="s">
        <v>132</v>
      </c>
      <c r="BE174" s="143">
        <f>IF(N174="základní",J174,0)</f>
        <v>0</v>
      </c>
      <c r="BF174" s="143">
        <f>IF(N174="snížená",J174,0)</f>
        <v>0</v>
      </c>
      <c r="BG174" s="143">
        <f>IF(N174="zákl. přenesená",J174,0)</f>
        <v>0</v>
      </c>
      <c r="BH174" s="143">
        <f>IF(N174="sníž. přenesená",J174,0)</f>
        <v>0</v>
      </c>
      <c r="BI174" s="143">
        <f>IF(N174="nulová",J174,0)</f>
        <v>0</v>
      </c>
      <c r="BJ174" s="15" t="s">
        <v>83</v>
      </c>
      <c r="BK174" s="143">
        <f>ROUND(I174*H174,2)</f>
        <v>0</v>
      </c>
      <c r="BL174" s="15" t="s">
        <v>139</v>
      </c>
      <c r="BM174" s="142" t="s">
        <v>367</v>
      </c>
    </row>
    <row r="175" spans="2:65" s="11" customFormat="1" ht="25.95" customHeight="1">
      <c r="B175" s="118"/>
      <c r="D175" s="119" t="s">
        <v>74</v>
      </c>
      <c r="E175" s="120" t="s">
        <v>769</v>
      </c>
      <c r="F175" s="120" t="s">
        <v>133</v>
      </c>
      <c r="I175" s="121"/>
      <c r="J175" s="122">
        <f>BK175</f>
        <v>0</v>
      </c>
      <c r="L175" s="118"/>
      <c r="M175" s="123"/>
      <c r="P175" s="124">
        <f>P176+SUM(P177:P179)+P181+P183+P185+P187</f>
        <v>0</v>
      </c>
      <c r="R175" s="124">
        <f>R176+SUM(R177:R179)+R181+R183+R185+R187</f>
        <v>0</v>
      </c>
      <c r="T175" s="125">
        <f>T176+SUM(T177:T179)+T181+T183+T185+T187</f>
        <v>0</v>
      </c>
      <c r="AR175" s="119" t="s">
        <v>83</v>
      </c>
      <c r="AT175" s="126" t="s">
        <v>74</v>
      </c>
      <c r="AU175" s="126" t="s">
        <v>75</v>
      </c>
      <c r="AY175" s="119" t="s">
        <v>132</v>
      </c>
      <c r="BK175" s="127">
        <f>BK176+SUM(BK177:BK179)+BK181+BK183+BK185+BK187</f>
        <v>0</v>
      </c>
    </row>
    <row r="176" spans="2:65" s="1" customFormat="1" ht="21.75" customHeight="1">
      <c r="B176" s="130"/>
      <c r="C176" s="131" t="s">
        <v>251</v>
      </c>
      <c r="D176" s="131" t="s">
        <v>134</v>
      </c>
      <c r="E176" s="132" t="s">
        <v>251</v>
      </c>
      <c r="F176" s="133" t="s">
        <v>770</v>
      </c>
      <c r="G176" s="134" t="s">
        <v>158</v>
      </c>
      <c r="H176" s="135">
        <v>8</v>
      </c>
      <c r="I176" s="136"/>
      <c r="J176" s="137">
        <f>ROUND(I176*H176,2)</f>
        <v>0</v>
      </c>
      <c r="K176" s="133" t="s">
        <v>183</v>
      </c>
      <c r="L176" s="30"/>
      <c r="M176" s="138" t="s">
        <v>1</v>
      </c>
      <c r="N176" s="139" t="s">
        <v>40</v>
      </c>
      <c r="P176" s="140">
        <f>O176*H176</f>
        <v>0</v>
      </c>
      <c r="Q176" s="140">
        <v>0</v>
      </c>
      <c r="R176" s="140">
        <f>Q176*H176</f>
        <v>0</v>
      </c>
      <c r="S176" s="140">
        <v>0</v>
      </c>
      <c r="T176" s="141">
        <f>S176*H176</f>
        <v>0</v>
      </c>
      <c r="AR176" s="142" t="s">
        <v>139</v>
      </c>
      <c r="AT176" s="142" t="s">
        <v>134</v>
      </c>
      <c r="AU176" s="142" t="s">
        <v>83</v>
      </c>
      <c r="AY176" s="15" t="s">
        <v>132</v>
      </c>
      <c r="BE176" s="143">
        <f>IF(N176="základní",J176,0)</f>
        <v>0</v>
      </c>
      <c r="BF176" s="143">
        <f>IF(N176="snížená",J176,0)</f>
        <v>0</v>
      </c>
      <c r="BG176" s="143">
        <f>IF(N176="zákl. přenesená",J176,0)</f>
        <v>0</v>
      </c>
      <c r="BH176" s="143">
        <f>IF(N176="sníž. přenesená",J176,0)</f>
        <v>0</v>
      </c>
      <c r="BI176" s="143">
        <f>IF(N176="nulová",J176,0)</f>
        <v>0</v>
      </c>
      <c r="BJ176" s="15" t="s">
        <v>83</v>
      </c>
      <c r="BK176" s="143">
        <f>ROUND(I176*H176,2)</f>
        <v>0</v>
      </c>
      <c r="BL176" s="15" t="s">
        <v>139</v>
      </c>
      <c r="BM176" s="142" t="s">
        <v>376</v>
      </c>
    </row>
    <row r="177" spans="2:65" s="1" customFormat="1" ht="24.15" customHeight="1">
      <c r="B177" s="130"/>
      <c r="C177" s="131" t="s">
        <v>255</v>
      </c>
      <c r="D177" s="131" t="s">
        <v>134</v>
      </c>
      <c r="E177" s="132" t="s">
        <v>255</v>
      </c>
      <c r="F177" s="133" t="s">
        <v>771</v>
      </c>
      <c r="G177" s="134" t="s">
        <v>163</v>
      </c>
      <c r="H177" s="135">
        <v>14.25</v>
      </c>
      <c r="I177" s="136"/>
      <c r="J177" s="137">
        <f>ROUND(I177*H177,2)</f>
        <v>0</v>
      </c>
      <c r="K177" s="133" t="s">
        <v>183</v>
      </c>
      <c r="L177" s="30"/>
      <c r="M177" s="138" t="s">
        <v>1</v>
      </c>
      <c r="N177" s="139" t="s">
        <v>40</v>
      </c>
      <c r="P177" s="140">
        <f>O177*H177</f>
        <v>0</v>
      </c>
      <c r="Q177" s="140">
        <v>0</v>
      </c>
      <c r="R177" s="140">
        <f>Q177*H177</f>
        <v>0</v>
      </c>
      <c r="S177" s="140">
        <v>0</v>
      </c>
      <c r="T177" s="141">
        <f>S177*H177</f>
        <v>0</v>
      </c>
      <c r="AR177" s="142" t="s">
        <v>139</v>
      </c>
      <c r="AT177" s="142" t="s">
        <v>134</v>
      </c>
      <c r="AU177" s="142" t="s">
        <v>83</v>
      </c>
      <c r="AY177" s="15" t="s">
        <v>132</v>
      </c>
      <c r="BE177" s="143">
        <f>IF(N177="základní",J177,0)</f>
        <v>0</v>
      </c>
      <c r="BF177" s="143">
        <f>IF(N177="snížená",J177,0)</f>
        <v>0</v>
      </c>
      <c r="BG177" s="143">
        <f>IF(N177="zákl. přenesená",J177,0)</f>
        <v>0</v>
      </c>
      <c r="BH177" s="143">
        <f>IF(N177="sníž. přenesená",J177,0)</f>
        <v>0</v>
      </c>
      <c r="BI177" s="143">
        <f>IF(N177="nulová",J177,0)</f>
        <v>0</v>
      </c>
      <c r="BJ177" s="15" t="s">
        <v>83</v>
      </c>
      <c r="BK177" s="143">
        <f>ROUND(I177*H177,2)</f>
        <v>0</v>
      </c>
      <c r="BL177" s="15" t="s">
        <v>139</v>
      </c>
      <c r="BM177" s="142" t="s">
        <v>384</v>
      </c>
    </row>
    <row r="178" spans="2:65" s="1" customFormat="1" ht="16.5" customHeight="1">
      <c r="B178" s="130"/>
      <c r="C178" s="131" t="s">
        <v>259</v>
      </c>
      <c r="D178" s="131" t="s">
        <v>134</v>
      </c>
      <c r="E178" s="132" t="s">
        <v>259</v>
      </c>
      <c r="F178" s="133" t="s">
        <v>772</v>
      </c>
      <c r="G178" s="134" t="s">
        <v>163</v>
      </c>
      <c r="H178" s="135">
        <v>20</v>
      </c>
      <c r="I178" s="136"/>
      <c r="J178" s="137">
        <f>ROUND(I178*H178,2)</f>
        <v>0</v>
      </c>
      <c r="K178" s="133" t="s">
        <v>183</v>
      </c>
      <c r="L178" s="30"/>
      <c r="M178" s="138" t="s">
        <v>1</v>
      </c>
      <c r="N178" s="139" t="s">
        <v>40</v>
      </c>
      <c r="P178" s="140">
        <f>O178*H178</f>
        <v>0</v>
      </c>
      <c r="Q178" s="140">
        <v>0</v>
      </c>
      <c r="R178" s="140">
        <f>Q178*H178</f>
        <v>0</v>
      </c>
      <c r="S178" s="140">
        <v>0</v>
      </c>
      <c r="T178" s="141">
        <f>S178*H178</f>
        <v>0</v>
      </c>
      <c r="AR178" s="142" t="s">
        <v>139</v>
      </c>
      <c r="AT178" s="142" t="s">
        <v>134</v>
      </c>
      <c r="AU178" s="142" t="s">
        <v>83</v>
      </c>
      <c r="AY178" s="15" t="s">
        <v>132</v>
      </c>
      <c r="BE178" s="143">
        <f>IF(N178="základní",J178,0)</f>
        <v>0</v>
      </c>
      <c r="BF178" s="143">
        <f>IF(N178="snížená",J178,0)</f>
        <v>0</v>
      </c>
      <c r="BG178" s="143">
        <f>IF(N178="zákl. přenesená",J178,0)</f>
        <v>0</v>
      </c>
      <c r="BH178" s="143">
        <f>IF(N178="sníž. přenesená",J178,0)</f>
        <v>0</v>
      </c>
      <c r="BI178" s="143">
        <f>IF(N178="nulová",J178,0)</f>
        <v>0</v>
      </c>
      <c r="BJ178" s="15" t="s">
        <v>83</v>
      </c>
      <c r="BK178" s="143">
        <f>ROUND(I178*H178,2)</f>
        <v>0</v>
      </c>
      <c r="BL178" s="15" t="s">
        <v>139</v>
      </c>
      <c r="BM178" s="142" t="s">
        <v>392</v>
      </c>
    </row>
    <row r="179" spans="2:65" s="11" customFormat="1" ht="22.8" customHeight="1">
      <c r="B179" s="118"/>
      <c r="D179" s="119" t="s">
        <v>74</v>
      </c>
      <c r="E179" s="128" t="s">
        <v>773</v>
      </c>
      <c r="F179" s="128" t="s">
        <v>774</v>
      </c>
      <c r="I179" s="121"/>
      <c r="J179" s="129">
        <f>BK179</f>
        <v>0</v>
      </c>
      <c r="L179" s="118"/>
      <c r="M179" s="123"/>
      <c r="P179" s="124">
        <f>P180</f>
        <v>0</v>
      </c>
      <c r="R179" s="124">
        <f>R180</f>
        <v>0</v>
      </c>
      <c r="T179" s="125">
        <f>T180</f>
        <v>0</v>
      </c>
      <c r="AR179" s="119" t="s">
        <v>83</v>
      </c>
      <c r="AT179" s="126" t="s">
        <v>74</v>
      </c>
      <c r="AU179" s="126" t="s">
        <v>83</v>
      </c>
      <c r="AY179" s="119" t="s">
        <v>132</v>
      </c>
      <c r="BK179" s="127">
        <f>BK180</f>
        <v>0</v>
      </c>
    </row>
    <row r="180" spans="2:65" s="1" customFormat="1" ht="16.5" customHeight="1">
      <c r="B180" s="130"/>
      <c r="C180" s="131" t="s">
        <v>263</v>
      </c>
      <c r="D180" s="131" t="s">
        <v>134</v>
      </c>
      <c r="E180" s="132" t="s">
        <v>263</v>
      </c>
      <c r="F180" s="133" t="s">
        <v>775</v>
      </c>
      <c r="G180" s="134" t="s">
        <v>722</v>
      </c>
      <c r="H180" s="135">
        <v>2</v>
      </c>
      <c r="I180" s="136"/>
      <c r="J180" s="137">
        <f>ROUND(I180*H180,2)</f>
        <v>0</v>
      </c>
      <c r="K180" s="133" t="s">
        <v>183</v>
      </c>
      <c r="L180" s="30"/>
      <c r="M180" s="138" t="s">
        <v>1</v>
      </c>
      <c r="N180" s="139" t="s">
        <v>40</v>
      </c>
      <c r="P180" s="140">
        <f>O180*H180</f>
        <v>0</v>
      </c>
      <c r="Q180" s="140">
        <v>0</v>
      </c>
      <c r="R180" s="140">
        <f>Q180*H180</f>
        <v>0</v>
      </c>
      <c r="S180" s="140">
        <v>0</v>
      </c>
      <c r="T180" s="141">
        <f>S180*H180</f>
        <v>0</v>
      </c>
      <c r="AR180" s="142" t="s">
        <v>139</v>
      </c>
      <c r="AT180" s="142" t="s">
        <v>134</v>
      </c>
      <c r="AU180" s="142" t="s">
        <v>85</v>
      </c>
      <c r="AY180" s="15" t="s">
        <v>132</v>
      </c>
      <c r="BE180" s="143">
        <f>IF(N180="základní",J180,0)</f>
        <v>0</v>
      </c>
      <c r="BF180" s="143">
        <f>IF(N180="snížená",J180,0)</f>
        <v>0</v>
      </c>
      <c r="BG180" s="143">
        <f>IF(N180="zákl. přenesená",J180,0)</f>
        <v>0</v>
      </c>
      <c r="BH180" s="143">
        <f>IF(N180="sníž. přenesená",J180,0)</f>
        <v>0</v>
      </c>
      <c r="BI180" s="143">
        <f>IF(N180="nulová",J180,0)</f>
        <v>0</v>
      </c>
      <c r="BJ180" s="15" t="s">
        <v>83</v>
      </c>
      <c r="BK180" s="143">
        <f>ROUND(I180*H180,2)</f>
        <v>0</v>
      </c>
      <c r="BL180" s="15" t="s">
        <v>139</v>
      </c>
      <c r="BM180" s="142" t="s">
        <v>404</v>
      </c>
    </row>
    <row r="181" spans="2:65" s="11" customFormat="1" ht="22.8" customHeight="1">
      <c r="B181" s="118"/>
      <c r="D181" s="119" t="s">
        <v>74</v>
      </c>
      <c r="E181" s="128" t="s">
        <v>776</v>
      </c>
      <c r="F181" s="128" t="s">
        <v>777</v>
      </c>
      <c r="I181" s="121"/>
      <c r="J181" s="129">
        <f>BK181</f>
        <v>0</v>
      </c>
      <c r="L181" s="118"/>
      <c r="M181" s="123"/>
      <c r="P181" s="124">
        <f>P182</f>
        <v>0</v>
      </c>
      <c r="R181" s="124">
        <f>R182</f>
        <v>0</v>
      </c>
      <c r="T181" s="125">
        <f>T182</f>
        <v>0</v>
      </c>
      <c r="AR181" s="119" t="s">
        <v>83</v>
      </c>
      <c r="AT181" s="126" t="s">
        <v>74</v>
      </c>
      <c r="AU181" s="126" t="s">
        <v>83</v>
      </c>
      <c r="AY181" s="119" t="s">
        <v>132</v>
      </c>
      <c r="BK181" s="127">
        <f>BK182</f>
        <v>0</v>
      </c>
    </row>
    <row r="182" spans="2:65" s="1" customFormat="1" ht="16.5" customHeight="1">
      <c r="B182" s="130"/>
      <c r="C182" s="131" t="s">
        <v>268</v>
      </c>
      <c r="D182" s="131" t="s">
        <v>134</v>
      </c>
      <c r="E182" s="132" t="s">
        <v>268</v>
      </c>
      <c r="F182" s="133" t="s">
        <v>778</v>
      </c>
      <c r="G182" s="134" t="s">
        <v>158</v>
      </c>
      <c r="H182" s="135">
        <v>20</v>
      </c>
      <c r="I182" s="136"/>
      <c r="J182" s="137">
        <f>ROUND(I182*H182,2)</f>
        <v>0</v>
      </c>
      <c r="K182" s="133" t="s">
        <v>183</v>
      </c>
      <c r="L182" s="30"/>
      <c r="M182" s="138" t="s">
        <v>1</v>
      </c>
      <c r="N182" s="139" t="s">
        <v>40</v>
      </c>
      <c r="P182" s="140">
        <f>O182*H182</f>
        <v>0</v>
      </c>
      <c r="Q182" s="140">
        <v>0</v>
      </c>
      <c r="R182" s="140">
        <f>Q182*H182</f>
        <v>0</v>
      </c>
      <c r="S182" s="140">
        <v>0</v>
      </c>
      <c r="T182" s="141">
        <f>S182*H182</f>
        <v>0</v>
      </c>
      <c r="AR182" s="142" t="s">
        <v>139</v>
      </c>
      <c r="AT182" s="142" t="s">
        <v>134</v>
      </c>
      <c r="AU182" s="142" t="s">
        <v>85</v>
      </c>
      <c r="AY182" s="15" t="s">
        <v>132</v>
      </c>
      <c r="BE182" s="143">
        <f>IF(N182="základní",J182,0)</f>
        <v>0</v>
      </c>
      <c r="BF182" s="143">
        <f>IF(N182="snížená",J182,0)</f>
        <v>0</v>
      </c>
      <c r="BG182" s="143">
        <f>IF(N182="zákl. přenesená",J182,0)</f>
        <v>0</v>
      </c>
      <c r="BH182" s="143">
        <f>IF(N182="sníž. přenesená",J182,0)</f>
        <v>0</v>
      </c>
      <c r="BI182" s="143">
        <f>IF(N182="nulová",J182,0)</f>
        <v>0</v>
      </c>
      <c r="BJ182" s="15" t="s">
        <v>83</v>
      </c>
      <c r="BK182" s="143">
        <f>ROUND(I182*H182,2)</f>
        <v>0</v>
      </c>
      <c r="BL182" s="15" t="s">
        <v>139</v>
      </c>
      <c r="BM182" s="142" t="s">
        <v>413</v>
      </c>
    </row>
    <row r="183" spans="2:65" s="11" customFormat="1" ht="22.8" customHeight="1">
      <c r="B183" s="118"/>
      <c r="D183" s="119" t="s">
        <v>74</v>
      </c>
      <c r="E183" s="128" t="s">
        <v>779</v>
      </c>
      <c r="F183" s="128" t="s">
        <v>780</v>
      </c>
      <c r="I183" s="121"/>
      <c r="J183" s="129">
        <f>BK183</f>
        <v>0</v>
      </c>
      <c r="L183" s="118"/>
      <c r="M183" s="123"/>
      <c r="P183" s="124">
        <f>P184</f>
        <v>0</v>
      </c>
      <c r="R183" s="124">
        <f>R184</f>
        <v>0</v>
      </c>
      <c r="T183" s="125">
        <f>T184</f>
        <v>0</v>
      </c>
      <c r="AR183" s="119" t="s">
        <v>83</v>
      </c>
      <c r="AT183" s="126" t="s">
        <v>74</v>
      </c>
      <c r="AU183" s="126" t="s">
        <v>83</v>
      </c>
      <c r="AY183" s="119" t="s">
        <v>132</v>
      </c>
      <c r="BK183" s="127">
        <f>BK184</f>
        <v>0</v>
      </c>
    </row>
    <row r="184" spans="2:65" s="1" customFormat="1" ht="16.5" customHeight="1">
      <c r="B184" s="130"/>
      <c r="C184" s="131" t="s">
        <v>273</v>
      </c>
      <c r="D184" s="131" t="s">
        <v>134</v>
      </c>
      <c r="E184" s="132" t="s">
        <v>273</v>
      </c>
      <c r="F184" s="133" t="s">
        <v>781</v>
      </c>
      <c r="G184" s="134" t="s">
        <v>158</v>
      </c>
      <c r="H184" s="135">
        <v>20</v>
      </c>
      <c r="I184" s="136"/>
      <c r="J184" s="137">
        <f>ROUND(I184*H184,2)</f>
        <v>0</v>
      </c>
      <c r="K184" s="133" t="s">
        <v>183</v>
      </c>
      <c r="L184" s="30"/>
      <c r="M184" s="138" t="s">
        <v>1</v>
      </c>
      <c r="N184" s="139" t="s">
        <v>40</v>
      </c>
      <c r="P184" s="140">
        <f>O184*H184</f>
        <v>0</v>
      </c>
      <c r="Q184" s="140">
        <v>0</v>
      </c>
      <c r="R184" s="140">
        <f>Q184*H184</f>
        <v>0</v>
      </c>
      <c r="S184" s="140">
        <v>0</v>
      </c>
      <c r="T184" s="141">
        <f>S184*H184</f>
        <v>0</v>
      </c>
      <c r="AR184" s="142" t="s">
        <v>139</v>
      </c>
      <c r="AT184" s="142" t="s">
        <v>134</v>
      </c>
      <c r="AU184" s="142" t="s">
        <v>85</v>
      </c>
      <c r="AY184" s="15" t="s">
        <v>132</v>
      </c>
      <c r="BE184" s="143">
        <f>IF(N184="základní",J184,0)</f>
        <v>0</v>
      </c>
      <c r="BF184" s="143">
        <f>IF(N184="snížená",J184,0)</f>
        <v>0</v>
      </c>
      <c r="BG184" s="143">
        <f>IF(N184="zákl. přenesená",J184,0)</f>
        <v>0</v>
      </c>
      <c r="BH184" s="143">
        <f>IF(N184="sníž. přenesená",J184,0)</f>
        <v>0</v>
      </c>
      <c r="BI184" s="143">
        <f>IF(N184="nulová",J184,0)</f>
        <v>0</v>
      </c>
      <c r="BJ184" s="15" t="s">
        <v>83</v>
      </c>
      <c r="BK184" s="143">
        <f>ROUND(I184*H184,2)</f>
        <v>0</v>
      </c>
      <c r="BL184" s="15" t="s">
        <v>139</v>
      </c>
      <c r="BM184" s="142" t="s">
        <v>427</v>
      </c>
    </row>
    <row r="185" spans="2:65" s="11" customFormat="1" ht="22.8" customHeight="1">
      <c r="B185" s="118"/>
      <c r="D185" s="119" t="s">
        <v>74</v>
      </c>
      <c r="E185" s="128" t="s">
        <v>782</v>
      </c>
      <c r="F185" s="128" t="s">
        <v>783</v>
      </c>
      <c r="I185" s="121"/>
      <c r="J185" s="129">
        <f>BK185</f>
        <v>0</v>
      </c>
      <c r="L185" s="118"/>
      <c r="M185" s="123"/>
      <c r="P185" s="124">
        <f>P186</f>
        <v>0</v>
      </c>
      <c r="R185" s="124">
        <f>R186</f>
        <v>0</v>
      </c>
      <c r="T185" s="125">
        <f>T186</f>
        <v>0</v>
      </c>
      <c r="AR185" s="119" t="s">
        <v>83</v>
      </c>
      <c r="AT185" s="126" t="s">
        <v>74</v>
      </c>
      <c r="AU185" s="126" t="s">
        <v>83</v>
      </c>
      <c r="AY185" s="119" t="s">
        <v>132</v>
      </c>
      <c r="BK185" s="127">
        <f>BK186</f>
        <v>0</v>
      </c>
    </row>
    <row r="186" spans="2:65" s="1" customFormat="1" ht="16.5" customHeight="1">
      <c r="B186" s="130"/>
      <c r="C186" s="131" t="s">
        <v>278</v>
      </c>
      <c r="D186" s="131" t="s">
        <v>134</v>
      </c>
      <c r="E186" s="132" t="s">
        <v>278</v>
      </c>
      <c r="F186" s="133" t="s">
        <v>784</v>
      </c>
      <c r="G186" s="134" t="s">
        <v>158</v>
      </c>
      <c r="H186" s="135">
        <v>25</v>
      </c>
      <c r="I186" s="136"/>
      <c r="J186" s="137">
        <f>ROUND(I186*H186,2)</f>
        <v>0</v>
      </c>
      <c r="K186" s="133" t="s">
        <v>183</v>
      </c>
      <c r="L186" s="30"/>
      <c r="M186" s="138" t="s">
        <v>1</v>
      </c>
      <c r="N186" s="139" t="s">
        <v>40</v>
      </c>
      <c r="P186" s="140">
        <f>O186*H186</f>
        <v>0</v>
      </c>
      <c r="Q186" s="140">
        <v>0</v>
      </c>
      <c r="R186" s="140">
        <f>Q186*H186</f>
        <v>0</v>
      </c>
      <c r="S186" s="140">
        <v>0</v>
      </c>
      <c r="T186" s="141">
        <f>S186*H186</f>
        <v>0</v>
      </c>
      <c r="AR186" s="142" t="s">
        <v>139</v>
      </c>
      <c r="AT186" s="142" t="s">
        <v>134</v>
      </c>
      <c r="AU186" s="142" t="s">
        <v>85</v>
      </c>
      <c r="AY186" s="15" t="s">
        <v>132</v>
      </c>
      <c r="BE186" s="143">
        <f>IF(N186="základní",J186,0)</f>
        <v>0</v>
      </c>
      <c r="BF186" s="143">
        <f>IF(N186="snížená",J186,0)</f>
        <v>0</v>
      </c>
      <c r="BG186" s="143">
        <f>IF(N186="zákl. přenesená",J186,0)</f>
        <v>0</v>
      </c>
      <c r="BH186" s="143">
        <f>IF(N186="sníž. přenesená",J186,0)</f>
        <v>0</v>
      </c>
      <c r="BI186" s="143">
        <f>IF(N186="nulová",J186,0)</f>
        <v>0</v>
      </c>
      <c r="BJ186" s="15" t="s">
        <v>83</v>
      </c>
      <c r="BK186" s="143">
        <f>ROUND(I186*H186,2)</f>
        <v>0</v>
      </c>
      <c r="BL186" s="15" t="s">
        <v>139</v>
      </c>
      <c r="BM186" s="142" t="s">
        <v>437</v>
      </c>
    </row>
    <row r="187" spans="2:65" s="11" customFormat="1" ht="22.8" customHeight="1">
      <c r="B187" s="118"/>
      <c r="D187" s="119" t="s">
        <v>74</v>
      </c>
      <c r="E187" s="128" t="s">
        <v>785</v>
      </c>
      <c r="F187" s="128" t="s">
        <v>786</v>
      </c>
      <c r="I187" s="121"/>
      <c r="J187" s="129">
        <f>BK187</f>
        <v>0</v>
      </c>
      <c r="L187" s="118"/>
      <c r="M187" s="123"/>
      <c r="P187" s="124">
        <f>P188</f>
        <v>0</v>
      </c>
      <c r="R187" s="124">
        <f>R188</f>
        <v>0</v>
      </c>
      <c r="T187" s="125">
        <f>T188</f>
        <v>0</v>
      </c>
      <c r="AR187" s="119" t="s">
        <v>83</v>
      </c>
      <c r="AT187" s="126" t="s">
        <v>74</v>
      </c>
      <c r="AU187" s="126" t="s">
        <v>83</v>
      </c>
      <c r="AY187" s="119" t="s">
        <v>132</v>
      </c>
      <c r="BK187" s="127">
        <f>BK188</f>
        <v>0</v>
      </c>
    </row>
    <row r="188" spans="2:65" s="1" customFormat="1" ht="16.5" customHeight="1">
      <c r="B188" s="130"/>
      <c r="C188" s="131" t="s">
        <v>282</v>
      </c>
      <c r="D188" s="131" t="s">
        <v>134</v>
      </c>
      <c r="E188" s="132" t="s">
        <v>282</v>
      </c>
      <c r="F188" s="133" t="s">
        <v>778</v>
      </c>
      <c r="G188" s="134" t="s">
        <v>158</v>
      </c>
      <c r="H188" s="135">
        <v>20</v>
      </c>
      <c r="I188" s="136"/>
      <c r="J188" s="137">
        <f>ROUND(I188*H188,2)</f>
        <v>0</v>
      </c>
      <c r="K188" s="133" t="s">
        <v>183</v>
      </c>
      <c r="L188" s="30"/>
      <c r="M188" s="138" t="s">
        <v>1</v>
      </c>
      <c r="N188" s="139" t="s">
        <v>40</v>
      </c>
      <c r="P188" s="140">
        <f>O188*H188</f>
        <v>0</v>
      </c>
      <c r="Q188" s="140">
        <v>0</v>
      </c>
      <c r="R188" s="140">
        <f>Q188*H188</f>
        <v>0</v>
      </c>
      <c r="S188" s="140">
        <v>0</v>
      </c>
      <c r="T188" s="141">
        <f>S188*H188</f>
        <v>0</v>
      </c>
      <c r="AR188" s="142" t="s">
        <v>139</v>
      </c>
      <c r="AT188" s="142" t="s">
        <v>134</v>
      </c>
      <c r="AU188" s="142" t="s">
        <v>85</v>
      </c>
      <c r="AY188" s="15" t="s">
        <v>132</v>
      </c>
      <c r="BE188" s="143">
        <f>IF(N188="základní",J188,0)</f>
        <v>0</v>
      </c>
      <c r="BF188" s="143">
        <f>IF(N188="snížená",J188,0)</f>
        <v>0</v>
      </c>
      <c r="BG188" s="143">
        <f>IF(N188="zákl. přenesená",J188,0)</f>
        <v>0</v>
      </c>
      <c r="BH188" s="143">
        <f>IF(N188="sníž. přenesená",J188,0)</f>
        <v>0</v>
      </c>
      <c r="BI188" s="143">
        <f>IF(N188="nulová",J188,0)</f>
        <v>0</v>
      </c>
      <c r="BJ188" s="15" t="s">
        <v>83</v>
      </c>
      <c r="BK188" s="143">
        <f>ROUND(I188*H188,2)</f>
        <v>0</v>
      </c>
      <c r="BL188" s="15" t="s">
        <v>139</v>
      </c>
      <c r="BM188" s="142" t="s">
        <v>446</v>
      </c>
    </row>
    <row r="189" spans="2:65" s="11" customFormat="1" ht="25.95" customHeight="1">
      <c r="B189" s="118"/>
      <c r="D189" s="119" t="s">
        <v>74</v>
      </c>
      <c r="E189" s="120" t="s">
        <v>787</v>
      </c>
      <c r="F189" s="120" t="s">
        <v>788</v>
      </c>
      <c r="I189" s="121"/>
      <c r="J189" s="122">
        <f>BK189</f>
        <v>0</v>
      </c>
      <c r="L189" s="118"/>
      <c r="M189" s="123"/>
      <c r="P189" s="124">
        <f>SUM(P190:P191)</f>
        <v>0</v>
      </c>
      <c r="R189" s="124">
        <f>SUM(R190:R191)</f>
        <v>0</v>
      </c>
      <c r="T189" s="125">
        <f>SUM(T190:T191)</f>
        <v>0</v>
      </c>
      <c r="AR189" s="119" t="s">
        <v>139</v>
      </c>
      <c r="AT189" s="126" t="s">
        <v>74</v>
      </c>
      <c r="AU189" s="126" t="s">
        <v>75</v>
      </c>
      <c r="AY189" s="119" t="s">
        <v>132</v>
      </c>
      <c r="BK189" s="127">
        <f>SUM(BK190:BK191)</f>
        <v>0</v>
      </c>
    </row>
    <row r="190" spans="2:65" s="1" customFormat="1" ht="16.5" customHeight="1">
      <c r="B190" s="130"/>
      <c r="C190" s="131" t="s">
        <v>286</v>
      </c>
      <c r="D190" s="131" t="s">
        <v>134</v>
      </c>
      <c r="E190" s="132" t="s">
        <v>789</v>
      </c>
      <c r="F190" s="133" t="s">
        <v>790</v>
      </c>
      <c r="G190" s="134" t="s">
        <v>276</v>
      </c>
      <c r="H190" s="135">
        <v>1</v>
      </c>
      <c r="I190" s="136"/>
      <c r="J190" s="137">
        <f>ROUND(I190*H190,2)</f>
        <v>0</v>
      </c>
      <c r="K190" s="133" t="s">
        <v>183</v>
      </c>
      <c r="L190" s="30"/>
      <c r="M190" s="138" t="s">
        <v>1</v>
      </c>
      <c r="N190" s="139" t="s">
        <v>40</v>
      </c>
      <c r="P190" s="140">
        <f>O190*H190</f>
        <v>0</v>
      </c>
      <c r="Q190" s="140">
        <v>0</v>
      </c>
      <c r="R190" s="140">
        <f>Q190*H190</f>
        <v>0</v>
      </c>
      <c r="S190" s="140">
        <v>0</v>
      </c>
      <c r="T190" s="141">
        <f>S190*H190</f>
        <v>0</v>
      </c>
      <c r="AR190" s="142" t="s">
        <v>791</v>
      </c>
      <c r="AT190" s="142" t="s">
        <v>134</v>
      </c>
      <c r="AU190" s="142" t="s">
        <v>83</v>
      </c>
      <c r="AY190" s="15" t="s">
        <v>132</v>
      </c>
      <c r="BE190" s="143">
        <f>IF(N190="základní",J190,0)</f>
        <v>0</v>
      </c>
      <c r="BF190" s="143">
        <f>IF(N190="snížená",J190,0)</f>
        <v>0</v>
      </c>
      <c r="BG190" s="143">
        <f>IF(N190="zákl. přenesená",J190,0)</f>
        <v>0</v>
      </c>
      <c r="BH190" s="143">
        <f>IF(N190="sníž. přenesená",J190,0)</f>
        <v>0</v>
      </c>
      <c r="BI190" s="143">
        <f>IF(N190="nulová",J190,0)</f>
        <v>0</v>
      </c>
      <c r="BJ190" s="15" t="s">
        <v>83</v>
      </c>
      <c r="BK190" s="143">
        <f>ROUND(I190*H190,2)</f>
        <v>0</v>
      </c>
      <c r="BL190" s="15" t="s">
        <v>791</v>
      </c>
      <c r="BM190" s="142" t="s">
        <v>792</v>
      </c>
    </row>
    <row r="191" spans="2:65" s="1" customFormat="1" ht="16.5" customHeight="1">
      <c r="B191" s="130"/>
      <c r="C191" s="131" t="s">
        <v>290</v>
      </c>
      <c r="D191" s="131" t="s">
        <v>134</v>
      </c>
      <c r="E191" s="132" t="s">
        <v>793</v>
      </c>
      <c r="F191" s="133" t="s">
        <v>794</v>
      </c>
      <c r="G191" s="134" t="s">
        <v>276</v>
      </c>
      <c r="H191" s="135">
        <v>1</v>
      </c>
      <c r="I191" s="136"/>
      <c r="J191" s="137">
        <f>ROUND(I191*H191,2)</f>
        <v>0</v>
      </c>
      <c r="K191" s="133" t="s">
        <v>183</v>
      </c>
      <c r="L191" s="30"/>
      <c r="M191" s="172" t="s">
        <v>1</v>
      </c>
      <c r="N191" s="173" t="s">
        <v>40</v>
      </c>
      <c r="O191" s="174"/>
      <c r="P191" s="175">
        <f>O191*H191</f>
        <v>0</v>
      </c>
      <c r="Q191" s="175">
        <v>0</v>
      </c>
      <c r="R191" s="175">
        <f>Q191*H191</f>
        <v>0</v>
      </c>
      <c r="S191" s="175">
        <v>0</v>
      </c>
      <c r="T191" s="176">
        <f>S191*H191</f>
        <v>0</v>
      </c>
      <c r="AR191" s="142" t="s">
        <v>791</v>
      </c>
      <c r="AT191" s="142" t="s">
        <v>134</v>
      </c>
      <c r="AU191" s="142" t="s">
        <v>83</v>
      </c>
      <c r="AY191" s="15" t="s">
        <v>132</v>
      </c>
      <c r="BE191" s="143">
        <f>IF(N191="základní",J191,0)</f>
        <v>0</v>
      </c>
      <c r="BF191" s="143">
        <f>IF(N191="snížená",J191,0)</f>
        <v>0</v>
      </c>
      <c r="BG191" s="143">
        <f>IF(N191="zákl. přenesená",J191,0)</f>
        <v>0</v>
      </c>
      <c r="BH191" s="143">
        <f>IF(N191="sníž. přenesená",J191,0)</f>
        <v>0</v>
      </c>
      <c r="BI191" s="143">
        <f>IF(N191="nulová",J191,0)</f>
        <v>0</v>
      </c>
      <c r="BJ191" s="15" t="s">
        <v>83</v>
      </c>
      <c r="BK191" s="143">
        <f>ROUND(I191*H191,2)</f>
        <v>0</v>
      </c>
      <c r="BL191" s="15" t="s">
        <v>791</v>
      </c>
      <c r="BM191" s="142" t="s">
        <v>795</v>
      </c>
    </row>
    <row r="192" spans="2:65" s="1" customFormat="1" ht="6.9" customHeight="1">
      <c r="B192" s="42"/>
      <c r="C192" s="43"/>
      <c r="D192" s="43"/>
      <c r="E192" s="43"/>
      <c r="F192" s="43"/>
      <c r="G192" s="43"/>
      <c r="H192" s="43"/>
      <c r="I192" s="43"/>
      <c r="J192" s="43"/>
      <c r="K192" s="43"/>
      <c r="L192" s="30"/>
    </row>
  </sheetData>
  <autoFilter ref="C134:K191" xr:uid="{00000000-0009-0000-0000-000004000000}"/>
  <mergeCells count="9">
    <mergeCell ref="E87:H87"/>
    <mergeCell ref="E125:H125"/>
    <mergeCell ref="E127:H12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55"/>
  <sheetViews>
    <sheetView showGridLines="0" workbookViewId="0"/>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10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79" t="s">
        <v>5</v>
      </c>
      <c r="M2" s="180"/>
      <c r="N2" s="180"/>
      <c r="O2" s="180"/>
      <c r="P2" s="180"/>
      <c r="Q2" s="180"/>
      <c r="R2" s="180"/>
      <c r="S2" s="180"/>
      <c r="T2" s="180"/>
      <c r="U2" s="180"/>
      <c r="V2" s="180"/>
      <c r="AT2" s="15" t="s">
        <v>97</v>
      </c>
    </row>
    <row r="3" spans="2:46" ht="6.9" customHeight="1">
      <c r="B3" s="16"/>
      <c r="C3" s="17"/>
      <c r="D3" s="17"/>
      <c r="E3" s="17"/>
      <c r="F3" s="17"/>
      <c r="G3" s="17"/>
      <c r="H3" s="17"/>
      <c r="I3" s="17"/>
      <c r="J3" s="17"/>
      <c r="K3" s="17"/>
      <c r="L3" s="18"/>
      <c r="AT3" s="15" t="s">
        <v>85</v>
      </c>
    </row>
    <row r="4" spans="2:46" ht="24.9" customHeight="1">
      <c r="B4" s="18"/>
      <c r="D4" s="19" t="s">
        <v>98</v>
      </c>
      <c r="L4" s="18"/>
      <c r="M4" s="86" t="s">
        <v>10</v>
      </c>
      <c r="AT4" s="15" t="s">
        <v>3</v>
      </c>
    </row>
    <row r="5" spans="2:46" ht="6.9" customHeight="1">
      <c r="B5" s="18"/>
      <c r="L5" s="18"/>
    </row>
    <row r="6" spans="2:46" ht="12" customHeight="1">
      <c r="B6" s="18"/>
      <c r="D6" s="25" t="s">
        <v>16</v>
      </c>
      <c r="L6" s="18"/>
    </row>
    <row r="7" spans="2:46" ht="16.5" customHeight="1">
      <c r="B7" s="18"/>
      <c r="E7" s="219" t="str">
        <f>'Rekapitulace stavby'!K6</f>
        <v>STAVEBNÍ ÚPRAVY SCHODIŠTĚ U UL. OKRAJOVÁ - opakování 5/25/VZOŘ</v>
      </c>
      <c r="F7" s="220"/>
      <c r="G7" s="220"/>
      <c r="H7" s="220"/>
      <c r="L7" s="18"/>
    </row>
    <row r="8" spans="2:46" s="1" customFormat="1" ht="12" customHeight="1">
      <c r="B8" s="30"/>
      <c r="D8" s="25" t="s">
        <v>99</v>
      </c>
      <c r="L8" s="30"/>
    </row>
    <row r="9" spans="2:46" s="1" customFormat="1" ht="16.5" customHeight="1">
      <c r="B9" s="30"/>
      <c r="E9" s="209" t="s">
        <v>796</v>
      </c>
      <c r="F9" s="218"/>
      <c r="G9" s="218"/>
      <c r="H9" s="218"/>
      <c r="L9" s="30"/>
    </row>
    <row r="10" spans="2:46" s="1" customFormat="1">
      <c r="B10" s="30"/>
      <c r="L10" s="30"/>
    </row>
    <row r="11" spans="2:46" s="1" customFormat="1" ht="12" customHeight="1">
      <c r="B11" s="30"/>
      <c r="D11" s="25" t="s">
        <v>17</v>
      </c>
      <c r="F11" s="23" t="s">
        <v>1</v>
      </c>
      <c r="I11" s="25" t="s">
        <v>18</v>
      </c>
      <c r="J11" s="23" t="s">
        <v>1</v>
      </c>
      <c r="L11" s="30"/>
    </row>
    <row r="12" spans="2:46" s="1" customFormat="1" ht="12" customHeight="1">
      <c r="B12" s="30"/>
      <c r="D12" s="25" t="s">
        <v>19</v>
      </c>
      <c r="F12" s="23" t="s">
        <v>20</v>
      </c>
      <c r="I12" s="25" t="s">
        <v>21</v>
      </c>
      <c r="J12" s="50" t="str">
        <f>'Rekapitulace stavby'!AN8</f>
        <v>8. 10. 2024</v>
      </c>
      <c r="L12" s="30"/>
    </row>
    <row r="13" spans="2:46" s="1" customFormat="1" ht="10.8" customHeight="1">
      <c r="B13" s="30"/>
      <c r="L13" s="30"/>
    </row>
    <row r="14" spans="2:46" s="1" customFormat="1" ht="12" customHeight="1">
      <c r="B14" s="30"/>
      <c r="D14" s="25" t="s">
        <v>23</v>
      </c>
      <c r="I14" s="25" t="s">
        <v>24</v>
      </c>
      <c r="J14" s="23" t="s">
        <v>1</v>
      </c>
      <c r="L14" s="30"/>
    </row>
    <row r="15" spans="2:46" s="1" customFormat="1" ht="18" customHeight="1">
      <c r="B15" s="30"/>
      <c r="E15" s="23" t="s">
        <v>25</v>
      </c>
      <c r="I15" s="25" t="s">
        <v>26</v>
      </c>
      <c r="J15" s="23" t="s">
        <v>1</v>
      </c>
      <c r="L15" s="30"/>
    </row>
    <row r="16" spans="2:46" s="1" customFormat="1" ht="6.9" customHeight="1">
      <c r="B16" s="30"/>
      <c r="L16" s="30"/>
    </row>
    <row r="17" spans="2:12" s="1" customFormat="1" ht="12" customHeight="1">
      <c r="B17" s="30"/>
      <c r="D17" s="25" t="s">
        <v>27</v>
      </c>
      <c r="I17" s="25" t="s">
        <v>24</v>
      </c>
      <c r="J17" s="26" t="str">
        <f>'Rekapitulace stavby'!AN13</f>
        <v>Vyplň údaj</v>
      </c>
      <c r="L17" s="30"/>
    </row>
    <row r="18" spans="2:12" s="1" customFormat="1" ht="18" customHeight="1">
      <c r="B18" s="30"/>
      <c r="E18" s="221" t="str">
        <f>'Rekapitulace stavby'!E14</f>
        <v>Vyplň údaj</v>
      </c>
      <c r="F18" s="191"/>
      <c r="G18" s="191"/>
      <c r="H18" s="191"/>
      <c r="I18" s="25" t="s">
        <v>26</v>
      </c>
      <c r="J18" s="26" t="str">
        <f>'Rekapitulace stavby'!AN14</f>
        <v>Vyplň údaj</v>
      </c>
      <c r="L18" s="30"/>
    </row>
    <row r="19" spans="2:12" s="1" customFormat="1" ht="6.9" customHeight="1">
      <c r="B19" s="30"/>
      <c r="L19" s="30"/>
    </row>
    <row r="20" spans="2:12" s="1" customFormat="1" ht="12" customHeight="1">
      <c r="B20" s="30"/>
      <c r="D20" s="25" t="s">
        <v>29</v>
      </c>
      <c r="I20" s="25" t="s">
        <v>24</v>
      </c>
      <c r="J20" s="23" t="s">
        <v>1</v>
      </c>
      <c r="L20" s="30"/>
    </row>
    <row r="21" spans="2:12" s="1" customFormat="1" ht="18" customHeight="1">
      <c r="B21" s="30"/>
      <c r="E21" s="23" t="s">
        <v>30</v>
      </c>
      <c r="I21" s="25" t="s">
        <v>26</v>
      </c>
      <c r="J21" s="23" t="s">
        <v>1</v>
      </c>
      <c r="L21" s="30"/>
    </row>
    <row r="22" spans="2:12" s="1" customFormat="1" ht="6.9" customHeight="1">
      <c r="B22" s="30"/>
      <c r="L22" s="30"/>
    </row>
    <row r="23" spans="2:12" s="1" customFormat="1" ht="12" customHeight="1">
      <c r="B23" s="30"/>
      <c r="D23" s="25" t="s">
        <v>32</v>
      </c>
      <c r="I23" s="25" t="s">
        <v>24</v>
      </c>
      <c r="J23" s="23" t="str">
        <f>IF('Rekapitulace stavby'!AN19="","",'Rekapitulace stavby'!AN19)</f>
        <v/>
      </c>
      <c r="L23" s="30"/>
    </row>
    <row r="24" spans="2:12" s="1" customFormat="1" ht="18" customHeight="1">
      <c r="B24" s="30"/>
      <c r="E24" s="23" t="str">
        <f>IF('Rekapitulace stavby'!E20="","",'Rekapitulace stavby'!E20)</f>
        <v xml:space="preserve"> </v>
      </c>
      <c r="I24" s="25" t="s">
        <v>26</v>
      </c>
      <c r="J24" s="23" t="str">
        <f>IF('Rekapitulace stavby'!AN20="","",'Rekapitulace stavby'!AN20)</f>
        <v/>
      </c>
      <c r="L24" s="30"/>
    </row>
    <row r="25" spans="2:12" s="1" customFormat="1" ht="6.9" customHeight="1">
      <c r="B25" s="30"/>
      <c r="L25" s="30"/>
    </row>
    <row r="26" spans="2:12" s="1" customFormat="1" ht="12" customHeight="1">
      <c r="B26" s="30"/>
      <c r="D26" s="25" t="s">
        <v>33</v>
      </c>
      <c r="L26" s="30"/>
    </row>
    <row r="27" spans="2:12" s="7" customFormat="1" ht="119.25" customHeight="1">
      <c r="B27" s="87"/>
      <c r="E27" s="195" t="s">
        <v>34</v>
      </c>
      <c r="F27" s="195"/>
      <c r="G27" s="195"/>
      <c r="H27" s="195"/>
      <c r="L27" s="87"/>
    </row>
    <row r="28" spans="2:12" s="1" customFormat="1" ht="6.9" customHeight="1">
      <c r="B28" s="30"/>
      <c r="L28" s="30"/>
    </row>
    <row r="29" spans="2:12" s="1" customFormat="1" ht="6.9" customHeight="1">
      <c r="B29" s="30"/>
      <c r="D29" s="51"/>
      <c r="E29" s="51"/>
      <c r="F29" s="51"/>
      <c r="G29" s="51"/>
      <c r="H29" s="51"/>
      <c r="I29" s="51"/>
      <c r="J29" s="51"/>
      <c r="K29" s="51"/>
      <c r="L29" s="30"/>
    </row>
    <row r="30" spans="2:12" s="1" customFormat="1" ht="25.35" customHeight="1">
      <c r="B30" s="30"/>
      <c r="D30" s="88" t="s">
        <v>35</v>
      </c>
      <c r="J30" s="64">
        <f>ROUND(J123, 2)</f>
        <v>0</v>
      </c>
      <c r="L30" s="30"/>
    </row>
    <row r="31" spans="2:12" s="1" customFormat="1" ht="6.9" customHeight="1">
      <c r="B31" s="30"/>
      <c r="D31" s="51"/>
      <c r="E31" s="51"/>
      <c r="F31" s="51"/>
      <c r="G31" s="51"/>
      <c r="H31" s="51"/>
      <c r="I31" s="51"/>
      <c r="J31" s="51"/>
      <c r="K31" s="51"/>
      <c r="L31" s="30"/>
    </row>
    <row r="32" spans="2:12" s="1" customFormat="1" ht="14.4" customHeight="1">
      <c r="B32" s="30"/>
      <c r="F32" s="33" t="s">
        <v>37</v>
      </c>
      <c r="I32" s="33" t="s">
        <v>36</v>
      </c>
      <c r="J32" s="33" t="s">
        <v>38</v>
      </c>
      <c r="L32" s="30"/>
    </row>
    <row r="33" spans="2:12" s="1" customFormat="1" ht="14.4" customHeight="1">
      <c r="B33" s="30"/>
      <c r="D33" s="53" t="s">
        <v>39</v>
      </c>
      <c r="E33" s="25" t="s">
        <v>40</v>
      </c>
      <c r="F33" s="89">
        <f>ROUND((SUM(BE123:BE154)),  2)</f>
        <v>0</v>
      </c>
      <c r="I33" s="90">
        <v>0.21</v>
      </c>
      <c r="J33" s="89">
        <f>ROUND(((SUM(BE123:BE154))*I33),  2)</f>
        <v>0</v>
      </c>
      <c r="L33" s="30"/>
    </row>
    <row r="34" spans="2:12" s="1" customFormat="1" ht="14.4" customHeight="1">
      <c r="B34" s="30"/>
      <c r="E34" s="25" t="s">
        <v>41</v>
      </c>
      <c r="F34" s="89">
        <f>ROUND((SUM(BF123:BF154)),  2)</f>
        <v>0</v>
      </c>
      <c r="I34" s="90">
        <v>0.12</v>
      </c>
      <c r="J34" s="89">
        <f>ROUND(((SUM(BF123:BF154))*I34),  2)</f>
        <v>0</v>
      </c>
      <c r="L34" s="30"/>
    </row>
    <row r="35" spans="2:12" s="1" customFormat="1" ht="14.4" hidden="1" customHeight="1">
      <c r="B35" s="30"/>
      <c r="E35" s="25" t="s">
        <v>42</v>
      </c>
      <c r="F35" s="89">
        <f>ROUND((SUM(BG123:BG154)),  2)</f>
        <v>0</v>
      </c>
      <c r="I35" s="90">
        <v>0.21</v>
      </c>
      <c r="J35" s="89">
        <f>0</f>
        <v>0</v>
      </c>
      <c r="L35" s="30"/>
    </row>
    <row r="36" spans="2:12" s="1" customFormat="1" ht="14.4" hidden="1" customHeight="1">
      <c r="B36" s="30"/>
      <c r="E36" s="25" t="s">
        <v>43</v>
      </c>
      <c r="F36" s="89">
        <f>ROUND((SUM(BH123:BH154)),  2)</f>
        <v>0</v>
      </c>
      <c r="I36" s="90">
        <v>0.12</v>
      </c>
      <c r="J36" s="89">
        <f>0</f>
        <v>0</v>
      </c>
      <c r="L36" s="30"/>
    </row>
    <row r="37" spans="2:12" s="1" customFormat="1" ht="14.4" hidden="1" customHeight="1">
      <c r="B37" s="30"/>
      <c r="E37" s="25" t="s">
        <v>44</v>
      </c>
      <c r="F37" s="89">
        <f>ROUND((SUM(BI123:BI154)),  2)</f>
        <v>0</v>
      </c>
      <c r="I37" s="90">
        <v>0</v>
      </c>
      <c r="J37" s="89">
        <f>0</f>
        <v>0</v>
      </c>
      <c r="L37" s="30"/>
    </row>
    <row r="38" spans="2:12" s="1" customFormat="1" ht="6.9" customHeight="1">
      <c r="B38" s="30"/>
      <c r="L38" s="30"/>
    </row>
    <row r="39" spans="2:12" s="1" customFormat="1" ht="25.35" customHeight="1">
      <c r="B39" s="30"/>
      <c r="C39" s="91"/>
      <c r="D39" s="92" t="s">
        <v>45</v>
      </c>
      <c r="E39" s="55"/>
      <c r="F39" s="55"/>
      <c r="G39" s="93" t="s">
        <v>46</v>
      </c>
      <c r="H39" s="94" t="s">
        <v>47</v>
      </c>
      <c r="I39" s="55"/>
      <c r="J39" s="95">
        <f>SUM(J30:J37)</f>
        <v>0</v>
      </c>
      <c r="K39" s="96"/>
      <c r="L39" s="30"/>
    </row>
    <row r="40" spans="2:12" s="1" customFormat="1" ht="14.4" customHeight="1">
      <c r="B40" s="30"/>
      <c r="L40" s="30"/>
    </row>
    <row r="41" spans="2:12" ht="14.4" customHeight="1">
      <c r="B41" s="18"/>
      <c r="L41" s="18"/>
    </row>
    <row r="42" spans="2:12" ht="14.4" customHeight="1">
      <c r="B42" s="18"/>
      <c r="L42" s="18"/>
    </row>
    <row r="43" spans="2:12" ht="14.4" customHeight="1">
      <c r="B43" s="18"/>
      <c r="L43" s="18"/>
    </row>
    <row r="44" spans="2:12" ht="14.4" customHeight="1">
      <c r="B44" s="18"/>
      <c r="L44" s="18"/>
    </row>
    <row r="45" spans="2:12" ht="14.4" customHeight="1">
      <c r="B45" s="18"/>
      <c r="L45" s="18"/>
    </row>
    <row r="46" spans="2:12" ht="14.4" customHeight="1">
      <c r="B46" s="18"/>
      <c r="L46" s="18"/>
    </row>
    <row r="47" spans="2:12" ht="14.4" customHeight="1">
      <c r="B47" s="18"/>
      <c r="L47" s="18"/>
    </row>
    <row r="48" spans="2:12" ht="14.4" customHeight="1">
      <c r="B48" s="18"/>
      <c r="L48" s="18"/>
    </row>
    <row r="49" spans="2:12" ht="14.4" customHeight="1">
      <c r="B49" s="18"/>
      <c r="L49" s="18"/>
    </row>
    <row r="50" spans="2:12" s="1" customFormat="1" ht="14.4" customHeight="1">
      <c r="B50" s="30"/>
      <c r="D50" s="39" t="s">
        <v>48</v>
      </c>
      <c r="E50" s="40"/>
      <c r="F50" s="40"/>
      <c r="G50" s="39" t="s">
        <v>49</v>
      </c>
      <c r="H50" s="40"/>
      <c r="I50" s="40"/>
      <c r="J50" s="40"/>
      <c r="K50" s="40"/>
      <c r="L50" s="30"/>
    </row>
    <row r="51" spans="2:12">
      <c r="B51" s="18"/>
      <c r="L51" s="18"/>
    </row>
    <row r="52" spans="2:12">
      <c r="B52" s="18"/>
      <c r="L52" s="18"/>
    </row>
    <row r="53" spans="2:12">
      <c r="B53" s="18"/>
      <c r="L53" s="18"/>
    </row>
    <row r="54" spans="2:12">
      <c r="B54" s="18"/>
      <c r="L54" s="18"/>
    </row>
    <row r="55" spans="2:12">
      <c r="B55" s="18"/>
      <c r="L55" s="18"/>
    </row>
    <row r="56" spans="2:12">
      <c r="B56" s="18"/>
      <c r="L56" s="18"/>
    </row>
    <row r="57" spans="2:12">
      <c r="B57" s="18"/>
      <c r="L57" s="18"/>
    </row>
    <row r="58" spans="2:12">
      <c r="B58" s="18"/>
      <c r="L58" s="18"/>
    </row>
    <row r="59" spans="2:12">
      <c r="B59" s="18"/>
      <c r="L59" s="18"/>
    </row>
    <row r="60" spans="2:12">
      <c r="B60" s="18"/>
      <c r="L60" s="18"/>
    </row>
    <row r="61" spans="2:12" s="1" customFormat="1" ht="13.2">
      <c r="B61" s="30"/>
      <c r="D61" s="41" t="s">
        <v>50</v>
      </c>
      <c r="E61" s="32"/>
      <c r="F61" s="97" t="s">
        <v>51</v>
      </c>
      <c r="G61" s="41" t="s">
        <v>50</v>
      </c>
      <c r="H61" s="32"/>
      <c r="I61" s="32"/>
      <c r="J61" s="98" t="s">
        <v>51</v>
      </c>
      <c r="K61" s="32"/>
      <c r="L61" s="30"/>
    </row>
    <row r="62" spans="2:12">
      <c r="B62" s="18"/>
      <c r="L62" s="18"/>
    </row>
    <row r="63" spans="2:12">
      <c r="B63" s="18"/>
      <c r="L63" s="18"/>
    </row>
    <row r="64" spans="2:12">
      <c r="B64" s="18"/>
      <c r="L64" s="18"/>
    </row>
    <row r="65" spans="2:12" s="1" customFormat="1" ht="13.2">
      <c r="B65" s="30"/>
      <c r="D65" s="39" t="s">
        <v>52</v>
      </c>
      <c r="E65" s="40"/>
      <c r="F65" s="40"/>
      <c r="G65" s="39" t="s">
        <v>53</v>
      </c>
      <c r="H65" s="40"/>
      <c r="I65" s="40"/>
      <c r="J65" s="40"/>
      <c r="K65" s="40"/>
      <c r="L65" s="30"/>
    </row>
    <row r="66" spans="2:12">
      <c r="B66" s="18"/>
      <c r="L66" s="18"/>
    </row>
    <row r="67" spans="2:12">
      <c r="B67" s="18"/>
      <c r="L67" s="18"/>
    </row>
    <row r="68" spans="2:12">
      <c r="B68" s="18"/>
      <c r="L68" s="18"/>
    </row>
    <row r="69" spans="2:12">
      <c r="B69" s="18"/>
      <c r="L69" s="18"/>
    </row>
    <row r="70" spans="2:12">
      <c r="B70" s="18"/>
      <c r="L70" s="18"/>
    </row>
    <row r="71" spans="2:12">
      <c r="B71" s="18"/>
      <c r="L71" s="18"/>
    </row>
    <row r="72" spans="2:12">
      <c r="B72" s="18"/>
      <c r="L72" s="18"/>
    </row>
    <row r="73" spans="2:12">
      <c r="B73" s="18"/>
      <c r="L73" s="18"/>
    </row>
    <row r="74" spans="2:12">
      <c r="B74" s="18"/>
      <c r="L74" s="18"/>
    </row>
    <row r="75" spans="2:12">
      <c r="B75" s="18"/>
      <c r="L75" s="18"/>
    </row>
    <row r="76" spans="2:12" s="1" customFormat="1" ht="13.2">
      <c r="B76" s="30"/>
      <c r="D76" s="41" t="s">
        <v>50</v>
      </c>
      <c r="E76" s="32"/>
      <c r="F76" s="97" t="s">
        <v>51</v>
      </c>
      <c r="G76" s="41" t="s">
        <v>50</v>
      </c>
      <c r="H76" s="32"/>
      <c r="I76" s="32"/>
      <c r="J76" s="98" t="s">
        <v>51</v>
      </c>
      <c r="K76" s="32"/>
      <c r="L76" s="30"/>
    </row>
    <row r="77" spans="2:12" s="1" customFormat="1" ht="14.4" customHeight="1">
      <c r="B77" s="42"/>
      <c r="C77" s="43"/>
      <c r="D77" s="43"/>
      <c r="E77" s="43"/>
      <c r="F77" s="43"/>
      <c r="G77" s="43"/>
      <c r="H77" s="43"/>
      <c r="I77" s="43"/>
      <c r="J77" s="43"/>
      <c r="K77" s="43"/>
      <c r="L77" s="30"/>
    </row>
    <row r="81" spans="2:47" s="1" customFormat="1" ht="6.9" customHeight="1">
      <c r="B81" s="44"/>
      <c r="C81" s="45"/>
      <c r="D81" s="45"/>
      <c r="E81" s="45"/>
      <c r="F81" s="45"/>
      <c r="G81" s="45"/>
      <c r="H81" s="45"/>
      <c r="I81" s="45"/>
      <c r="J81" s="45"/>
      <c r="K81" s="45"/>
      <c r="L81" s="30"/>
    </row>
    <row r="82" spans="2:47" s="1" customFormat="1" ht="24.9" customHeight="1">
      <c r="B82" s="30"/>
      <c r="C82" s="19" t="s">
        <v>101</v>
      </c>
      <c r="L82" s="30"/>
    </row>
    <row r="83" spans="2:47" s="1" customFormat="1" ht="6.9" customHeight="1">
      <c r="B83" s="30"/>
      <c r="L83" s="30"/>
    </row>
    <row r="84" spans="2:47" s="1" customFormat="1" ht="12" customHeight="1">
      <c r="B84" s="30"/>
      <c r="C84" s="25" t="s">
        <v>16</v>
      </c>
      <c r="L84" s="30"/>
    </row>
    <row r="85" spans="2:47" s="1" customFormat="1" ht="16.5" customHeight="1">
      <c r="B85" s="30"/>
      <c r="E85" s="219" t="str">
        <f>E7</f>
        <v>STAVEBNÍ ÚPRAVY SCHODIŠTĚ U UL. OKRAJOVÁ - opakování 5/25/VZOŘ</v>
      </c>
      <c r="F85" s="220"/>
      <c r="G85" s="220"/>
      <c r="H85" s="220"/>
      <c r="L85" s="30"/>
    </row>
    <row r="86" spans="2:47" s="1" customFormat="1" ht="12" customHeight="1">
      <c r="B86" s="30"/>
      <c r="C86" s="25" t="s">
        <v>99</v>
      </c>
      <c r="L86" s="30"/>
    </row>
    <row r="87" spans="2:47" s="1" customFormat="1" ht="16.5" customHeight="1">
      <c r="B87" s="30"/>
      <c r="E87" s="209" t="str">
        <f>E9</f>
        <v xml:space="preserve">VON - Vedlejší a ostatní náklady stavby </v>
      </c>
      <c r="F87" s="218"/>
      <c r="G87" s="218"/>
      <c r="H87" s="218"/>
      <c r="L87" s="30"/>
    </row>
    <row r="88" spans="2:47" s="1" customFormat="1" ht="6.9" customHeight="1">
      <c r="B88" s="30"/>
      <c r="L88" s="30"/>
    </row>
    <row r="89" spans="2:47" s="1" customFormat="1" ht="12" customHeight="1">
      <c r="B89" s="30"/>
      <c r="C89" s="25" t="s">
        <v>19</v>
      </c>
      <c r="F89" s="23" t="str">
        <f>F12</f>
        <v xml:space="preserve"> </v>
      </c>
      <c r="I89" s="25" t="s">
        <v>21</v>
      </c>
      <c r="J89" s="50" t="str">
        <f>IF(J12="","",J12)</f>
        <v>8. 10. 2024</v>
      </c>
      <c r="L89" s="30"/>
    </row>
    <row r="90" spans="2:47" s="1" customFormat="1" ht="6.9" customHeight="1">
      <c r="B90" s="30"/>
      <c r="L90" s="30"/>
    </row>
    <row r="91" spans="2:47" s="1" customFormat="1" ht="15.15" customHeight="1">
      <c r="B91" s="30"/>
      <c r="C91" s="25" t="s">
        <v>23</v>
      </c>
      <c r="F91" s="23" t="str">
        <f>E15</f>
        <v>Obec Těrlicko</v>
      </c>
      <c r="I91" s="25" t="s">
        <v>29</v>
      </c>
      <c r="J91" s="28" t="str">
        <f>E21</f>
        <v>INPROS FM s.r.o.</v>
      </c>
      <c r="L91" s="30"/>
    </row>
    <row r="92" spans="2:47" s="1" customFormat="1" ht="15.15" customHeight="1">
      <c r="B92" s="30"/>
      <c r="C92" s="25" t="s">
        <v>27</v>
      </c>
      <c r="F92" s="23" t="str">
        <f>IF(E18="","",E18)</f>
        <v>Vyplň údaj</v>
      </c>
      <c r="I92" s="25" t="s">
        <v>32</v>
      </c>
      <c r="J92" s="28" t="str">
        <f>E24</f>
        <v xml:space="preserve"> </v>
      </c>
      <c r="L92" s="30"/>
    </row>
    <row r="93" spans="2:47" s="1" customFormat="1" ht="10.35" customHeight="1">
      <c r="B93" s="30"/>
      <c r="L93" s="30"/>
    </row>
    <row r="94" spans="2:47" s="1" customFormat="1" ht="29.25" customHeight="1">
      <c r="B94" s="30"/>
      <c r="C94" s="99" t="s">
        <v>102</v>
      </c>
      <c r="D94" s="91"/>
      <c r="E94" s="91"/>
      <c r="F94" s="91"/>
      <c r="G94" s="91"/>
      <c r="H94" s="91"/>
      <c r="I94" s="91"/>
      <c r="J94" s="100" t="s">
        <v>103</v>
      </c>
      <c r="K94" s="91"/>
      <c r="L94" s="30"/>
    </row>
    <row r="95" spans="2:47" s="1" customFormat="1" ht="10.35" customHeight="1">
      <c r="B95" s="30"/>
      <c r="L95" s="30"/>
    </row>
    <row r="96" spans="2:47" s="1" customFormat="1" ht="22.8" customHeight="1">
      <c r="B96" s="30"/>
      <c r="C96" s="101" t="s">
        <v>104</v>
      </c>
      <c r="J96" s="64">
        <f>J123</f>
        <v>0</v>
      </c>
      <c r="L96" s="30"/>
      <c r="AU96" s="15" t="s">
        <v>105</v>
      </c>
    </row>
    <row r="97" spans="2:12" s="8" customFormat="1" ht="24.9" customHeight="1">
      <c r="B97" s="102"/>
      <c r="D97" s="103" t="s">
        <v>797</v>
      </c>
      <c r="E97" s="104"/>
      <c r="F97" s="104"/>
      <c r="G97" s="104"/>
      <c r="H97" s="104"/>
      <c r="I97" s="104"/>
      <c r="J97" s="105">
        <f>J124</f>
        <v>0</v>
      </c>
      <c r="L97" s="102"/>
    </row>
    <row r="98" spans="2:12" s="9" customFormat="1" ht="19.95" customHeight="1">
      <c r="B98" s="106"/>
      <c r="D98" s="107" t="s">
        <v>455</v>
      </c>
      <c r="E98" s="108"/>
      <c r="F98" s="108"/>
      <c r="G98" s="108"/>
      <c r="H98" s="108"/>
      <c r="I98" s="108"/>
      <c r="J98" s="109">
        <f>J125</f>
        <v>0</v>
      </c>
      <c r="L98" s="106"/>
    </row>
    <row r="99" spans="2:12" s="9" customFormat="1" ht="19.95" customHeight="1">
      <c r="B99" s="106"/>
      <c r="D99" s="107" t="s">
        <v>798</v>
      </c>
      <c r="E99" s="108"/>
      <c r="F99" s="108"/>
      <c r="G99" s="108"/>
      <c r="H99" s="108"/>
      <c r="I99" s="108"/>
      <c r="J99" s="109">
        <f>J135</f>
        <v>0</v>
      </c>
      <c r="L99" s="106"/>
    </row>
    <row r="100" spans="2:12" s="9" customFormat="1" ht="19.95" customHeight="1">
      <c r="B100" s="106"/>
      <c r="D100" s="107" t="s">
        <v>799</v>
      </c>
      <c r="E100" s="108"/>
      <c r="F100" s="108"/>
      <c r="G100" s="108"/>
      <c r="H100" s="108"/>
      <c r="I100" s="108"/>
      <c r="J100" s="109">
        <f>J138</f>
        <v>0</v>
      </c>
      <c r="L100" s="106"/>
    </row>
    <row r="101" spans="2:12" s="9" customFormat="1" ht="19.95" customHeight="1">
      <c r="B101" s="106"/>
      <c r="D101" s="107" t="s">
        <v>800</v>
      </c>
      <c r="E101" s="108"/>
      <c r="F101" s="108"/>
      <c r="G101" s="108"/>
      <c r="H101" s="108"/>
      <c r="I101" s="108"/>
      <c r="J101" s="109">
        <f>J145</f>
        <v>0</v>
      </c>
      <c r="L101" s="106"/>
    </row>
    <row r="102" spans="2:12" s="9" customFormat="1" ht="19.95" customHeight="1">
      <c r="B102" s="106"/>
      <c r="D102" s="107" t="s">
        <v>801</v>
      </c>
      <c r="E102" s="108"/>
      <c r="F102" s="108"/>
      <c r="G102" s="108"/>
      <c r="H102" s="108"/>
      <c r="I102" s="108"/>
      <c r="J102" s="109">
        <f>J150</f>
        <v>0</v>
      </c>
      <c r="L102" s="106"/>
    </row>
    <row r="103" spans="2:12" s="9" customFormat="1" ht="19.95" customHeight="1">
      <c r="B103" s="106"/>
      <c r="D103" s="107" t="s">
        <v>802</v>
      </c>
      <c r="E103" s="108"/>
      <c r="F103" s="108"/>
      <c r="G103" s="108"/>
      <c r="H103" s="108"/>
      <c r="I103" s="108"/>
      <c r="J103" s="109">
        <f>J152</f>
        <v>0</v>
      </c>
      <c r="L103" s="106"/>
    </row>
    <row r="104" spans="2:12" s="1" customFormat="1" ht="21.75" customHeight="1">
      <c r="B104" s="30"/>
      <c r="L104" s="30"/>
    </row>
    <row r="105" spans="2:12" s="1" customFormat="1" ht="6.9" customHeight="1">
      <c r="B105" s="42"/>
      <c r="C105" s="43"/>
      <c r="D105" s="43"/>
      <c r="E105" s="43"/>
      <c r="F105" s="43"/>
      <c r="G105" s="43"/>
      <c r="H105" s="43"/>
      <c r="I105" s="43"/>
      <c r="J105" s="43"/>
      <c r="K105" s="43"/>
      <c r="L105" s="30"/>
    </row>
    <row r="109" spans="2:12" s="1" customFormat="1" ht="6.9" customHeight="1">
      <c r="B109" s="44"/>
      <c r="C109" s="45"/>
      <c r="D109" s="45"/>
      <c r="E109" s="45"/>
      <c r="F109" s="45"/>
      <c r="G109" s="45"/>
      <c r="H109" s="45"/>
      <c r="I109" s="45"/>
      <c r="J109" s="45"/>
      <c r="K109" s="45"/>
      <c r="L109" s="30"/>
    </row>
    <row r="110" spans="2:12" s="1" customFormat="1" ht="24.9" customHeight="1">
      <c r="B110" s="30"/>
      <c r="C110" s="19" t="s">
        <v>117</v>
      </c>
      <c r="L110" s="30"/>
    </row>
    <row r="111" spans="2:12" s="1" customFormat="1" ht="6.9" customHeight="1">
      <c r="B111" s="30"/>
      <c r="L111" s="30"/>
    </row>
    <row r="112" spans="2:12" s="1" customFormat="1" ht="12" customHeight="1">
      <c r="B112" s="30"/>
      <c r="C112" s="25" t="s">
        <v>16</v>
      </c>
      <c r="L112" s="30"/>
    </row>
    <row r="113" spans="2:65" s="1" customFormat="1" ht="16.5" customHeight="1">
      <c r="B113" s="30"/>
      <c r="E113" s="219" t="str">
        <f>E7</f>
        <v>STAVEBNÍ ÚPRAVY SCHODIŠTĚ U UL. OKRAJOVÁ - opakování 5/25/VZOŘ</v>
      </c>
      <c r="F113" s="220"/>
      <c r="G113" s="220"/>
      <c r="H113" s="220"/>
      <c r="L113" s="30"/>
    </row>
    <row r="114" spans="2:65" s="1" customFormat="1" ht="12" customHeight="1">
      <c r="B114" s="30"/>
      <c r="C114" s="25" t="s">
        <v>99</v>
      </c>
      <c r="L114" s="30"/>
    </row>
    <row r="115" spans="2:65" s="1" customFormat="1" ht="16.5" customHeight="1">
      <c r="B115" s="30"/>
      <c r="E115" s="209" t="str">
        <f>E9</f>
        <v xml:space="preserve">VON - Vedlejší a ostatní náklady stavby </v>
      </c>
      <c r="F115" s="218"/>
      <c r="G115" s="218"/>
      <c r="H115" s="218"/>
      <c r="L115" s="30"/>
    </row>
    <row r="116" spans="2:65" s="1" customFormat="1" ht="6.9" customHeight="1">
      <c r="B116" s="30"/>
      <c r="L116" s="30"/>
    </row>
    <row r="117" spans="2:65" s="1" customFormat="1" ht="12" customHeight="1">
      <c r="B117" s="30"/>
      <c r="C117" s="25" t="s">
        <v>19</v>
      </c>
      <c r="F117" s="23" t="str">
        <f>F12</f>
        <v xml:space="preserve"> </v>
      </c>
      <c r="I117" s="25" t="s">
        <v>21</v>
      </c>
      <c r="J117" s="50" t="str">
        <f>IF(J12="","",J12)</f>
        <v>8. 10. 2024</v>
      </c>
      <c r="L117" s="30"/>
    </row>
    <row r="118" spans="2:65" s="1" customFormat="1" ht="6.9" customHeight="1">
      <c r="B118" s="30"/>
      <c r="L118" s="30"/>
    </row>
    <row r="119" spans="2:65" s="1" customFormat="1" ht="15.15" customHeight="1">
      <c r="B119" s="30"/>
      <c r="C119" s="25" t="s">
        <v>23</v>
      </c>
      <c r="F119" s="23" t="str">
        <f>E15</f>
        <v>Obec Těrlicko</v>
      </c>
      <c r="I119" s="25" t="s">
        <v>29</v>
      </c>
      <c r="J119" s="28" t="str">
        <f>E21</f>
        <v>INPROS FM s.r.o.</v>
      </c>
      <c r="L119" s="30"/>
    </row>
    <row r="120" spans="2:65" s="1" customFormat="1" ht="15.15" customHeight="1">
      <c r="B120" s="30"/>
      <c r="C120" s="25" t="s">
        <v>27</v>
      </c>
      <c r="F120" s="23" t="str">
        <f>IF(E18="","",E18)</f>
        <v>Vyplň údaj</v>
      </c>
      <c r="I120" s="25" t="s">
        <v>32</v>
      </c>
      <c r="J120" s="28" t="str">
        <f>E24</f>
        <v xml:space="preserve"> </v>
      </c>
      <c r="L120" s="30"/>
    </row>
    <row r="121" spans="2:65" s="1" customFormat="1" ht="10.35" customHeight="1">
      <c r="B121" s="30"/>
      <c r="L121" s="30"/>
    </row>
    <row r="122" spans="2:65" s="10" customFormat="1" ht="29.25" customHeight="1">
      <c r="B122" s="110"/>
      <c r="C122" s="111" t="s">
        <v>118</v>
      </c>
      <c r="D122" s="112" t="s">
        <v>60</v>
      </c>
      <c r="E122" s="112" t="s">
        <v>56</v>
      </c>
      <c r="F122" s="112" t="s">
        <v>57</v>
      </c>
      <c r="G122" s="112" t="s">
        <v>119</v>
      </c>
      <c r="H122" s="112" t="s">
        <v>120</v>
      </c>
      <c r="I122" s="112" t="s">
        <v>121</v>
      </c>
      <c r="J122" s="112" t="s">
        <v>103</v>
      </c>
      <c r="K122" s="113" t="s">
        <v>122</v>
      </c>
      <c r="L122" s="110"/>
      <c r="M122" s="57" t="s">
        <v>1</v>
      </c>
      <c r="N122" s="58" t="s">
        <v>39</v>
      </c>
      <c r="O122" s="58" t="s">
        <v>123</v>
      </c>
      <c r="P122" s="58" t="s">
        <v>124</v>
      </c>
      <c r="Q122" s="58" t="s">
        <v>125</v>
      </c>
      <c r="R122" s="58" t="s">
        <v>126</v>
      </c>
      <c r="S122" s="58" t="s">
        <v>127</v>
      </c>
      <c r="T122" s="59" t="s">
        <v>128</v>
      </c>
    </row>
    <row r="123" spans="2:65" s="1" customFormat="1" ht="22.8" customHeight="1">
      <c r="B123" s="30"/>
      <c r="C123" s="62" t="s">
        <v>129</v>
      </c>
      <c r="J123" s="114">
        <f>BK123</f>
        <v>0</v>
      </c>
      <c r="L123" s="30"/>
      <c r="M123" s="60"/>
      <c r="N123" s="51"/>
      <c r="O123" s="51"/>
      <c r="P123" s="115">
        <f>P124</f>
        <v>0</v>
      </c>
      <c r="Q123" s="51"/>
      <c r="R123" s="115">
        <f>R124</f>
        <v>0</v>
      </c>
      <c r="S123" s="51"/>
      <c r="T123" s="116">
        <f>T124</f>
        <v>0</v>
      </c>
      <c r="AT123" s="15" t="s">
        <v>74</v>
      </c>
      <c r="AU123" s="15" t="s">
        <v>105</v>
      </c>
      <c r="BK123" s="117">
        <f>BK124</f>
        <v>0</v>
      </c>
    </row>
    <row r="124" spans="2:65" s="11" customFormat="1" ht="25.95" customHeight="1">
      <c r="B124" s="118"/>
      <c r="D124" s="119" t="s">
        <v>74</v>
      </c>
      <c r="E124" s="120" t="s">
        <v>600</v>
      </c>
      <c r="F124" s="120" t="s">
        <v>803</v>
      </c>
      <c r="I124" s="121"/>
      <c r="J124" s="122">
        <f>BK124</f>
        <v>0</v>
      </c>
      <c r="L124" s="118"/>
      <c r="M124" s="123"/>
      <c r="P124" s="124">
        <f>P125+P135+P138+P145+P150+P152</f>
        <v>0</v>
      </c>
      <c r="R124" s="124">
        <f>R125+R135+R138+R145+R150+R152</f>
        <v>0</v>
      </c>
      <c r="T124" s="125">
        <f>T125+T135+T138+T145+T150+T152</f>
        <v>0</v>
      </c>
      <c r="AR124" s="119" t="s">
        <v>151</v>
      </c>
      <c r="AT124" s="126" t="s">
        <v>74</v>
      </c>
      <c r="AU124" s="126" t="s">
        <v>75</v>
      </c>
      <c r="AY124" s="119" t="s">
        <v>132</v>
      </c>
      <c r="BK124" s="127">
        <f>BK125+BK135+BK138+BK145+BK150+BK152</f>
        <v>0</v>
      </c>
    </row>
    <row r="125" spans="2:65" s="11" customFormat="1" ht="22.8" customHeight="1">
      <c r="B125" s="118"/>
      <c r="D125" s="119" t="s">
        <v>74</v>
      </c>
      <c r="E125" s="128" t="s">
        <v>601</v>
      </c>
      <c r="F125" s="128" t="s">
        <v>602</v>
      </c>
      <c r="I125" s="121"/>
      <c r="J125" s="129">
        <f>BK125</f>
        <v>0</v>
      </c>
      <c r="L125" s="118"/>
      <c r="M125" s="123"/>
      <c r="P125" s="124">
        <f>SUM(P126:P134)</f>
        <v>0</v>
      </c>
      <c r="R125" s="124">
        <f>SUM(R126:R134)</f>
        <v>0</v>
      </c>
      <c r="T125" s="125">
        <f>SUM(T126:T134)</f>
        <v>0</v>
      </c>
      <c r="AR125" s="119" t="s">
        <v>151</v>
      </c>
      <c r="AT125" s="126" t="s">
        <v>74</v>
      </c>
      <c r="AU125" s="126" t="s">
        <v>83</v>
      </c>
      <c r="AY125" s="119" t="s">
        <v>132</v>
      </c>
      <c r="BK125" s="127">
        <f>SUM(BK126:BK134)</f>
        <v>0</v>
      </c>
    </row>
    <row r="126" spans="2:65" s="1" customFormat="1" ht="16.5" customHeight="1">
      <c r="B126" s="130"/>
      <c r="C126" s="131" t="s">
        <v>83</v>
      </c>
      <c r="D126" s="131" t="s">
        <v>134</v>
      </c>
      <c r="E126" s="132" t="s">
        <v>804</v>
      </c>
      <c r="F126" s="133" t="s">
        <v>805</v>
      </c>
      <c r="G126" s="134" t="s">
        <v>605</v>
      </c>
      <c r="H126" s="135">
        <v>1</v>
      </c>
      <c r="I126" s="136"/>
      <c r="J126" s="137">
        <f>ROUND(I126*H126,2)</f>
        <v>0</v>
      </c>
      <c r="K126" s="133" t="s">
        <v>138</v>
      </c>
      <c r="L126" s="30"/>
      <c r="M126" s="138" t="s">
        <v>1</v>
      </c>
      <c r="N126" s="139" t="s">
        <v>40</v>
      </c>
      <c r="P126" s="140">
        <f>O126*H126</f>
        <v>0</v>
      </c>
      <c r="Q126" s="140">
        <v>0</v>
      </c>
      <c r="R126" s="140">
        <f>Q126*H126</f>
        <v>0</v>
      </c>
      <c r="S126" s="140">
        <v>0</v>
      </c>
      <c r="T126" s="141">
        <f>S126*H126</f>
        <v>0</v>
      </c>
      <c r="AR126" s="142" t="s">
        <v>606</v>
      </c>
      <c r="AT126" s="142" t="s">
        <v>134</v>
      </c>
      <c r="AU126" s="142" t="s">
        <v>85</v>
      </c>
      <c r="AY126" s="15" t="s">
        <v>132</v>
      </c>
      <c r="BE126" s="143">
        <f>IF(N126="základní",J126,0)</f>
        <v>0</v>
      </c>
      <c r="BF126" s="143">
        <f>IF(N126="snížená",J126,0)</f>
        <v>0</v>
      </c>
      <c r="BG126" s="143">
        <f>IF(N126="zákl. přenesená",J126,0)</f>
        <v>0</v>
      </c>
      <c r="BH126" s="143">
        <f>IF(N126="sníž. přenesená",J126,0)</f>
        <v>0</v>
      </c>
      <c r="BI126" s="143">
        <f>IF(N126="nulová",J126,0)</f>
        <v>0</v>
      </c>
      <c r="BJ126" s="15" t="s">
        <v>83</v>
      </c>
      <c r="BK126" s="143">
        <f>ROUND(I126*H126,2)</f>
        <v>0</v>
      </c>
      <c r="BL126" s="15" t="s">
        <v>606</v>
      </c>
      <c r="BM126" s="142" t="s">
        <v>806</v>
      </c>
    </row>
    <row r="127" spans="2:65" s="1" customFormat="1" ht="38.4">
      <c r="B127" s="30"/>
      <c r="D127" s="145" t="s">
        <v>221</v>
      </c>
      <c r="F127" s="162" t="s">
        <v>807</v>
      </c>
      <c r="I127" s="163"/>
      <c r="L127" s="30"/>
      <c r="M127" s="164"/>
      <c r="T127" s="54"/>
      <c r="AT127" s="15" t="s">
        <v>221</v>
      </c>
      <c r="AU127" s="15" t="s">
        <v>85</v>
      </c>
    </row>
    <row r="128" spans="2:65" s="1" customFormat="1" ht="16.5" customHeight="1">
      <c r="B128" s="130"/>
      <c r="C128" s="131" t="s">
        <v>85</v>
      </c>
      <c r="D128" s="131" t="s">
        <v>134</v>
      </c>
      <c r="E128" s="132" t="s">
        <v>808</v>
      </c>
      <c r="F128" s="133" t="s">
        <v>809</v>
      </c>
      <c r="G128" s="134" t="s">
        <v>276</v>
      </c>
      <c r="H128" s="135">
        <v>1</v>
      </c>
      <c r="I128" s="136"/>
      <c r="J128" s="137">
        <f>ROUND(I128*H128,2)</f>
        <v>0</v>
      </c>
      <c r="K128" s="133" t="s">
        <v>138</v>
      </c>
      <c r="L128" s="30"/>
      <c r="M128" s="138" t="s">
        <v>1</v>
      </c>
      <c r="N128" s="139" t="s">
        <v>40</v>
      </c>
      <c r="P128" s="140">
        <f>O128*H128</f>
        <v>0</v>
      </c>
      <c r="Q128" s="140">
        <v>0</v>
      </c>
      <c r="R128" s="140">
        <f>Q128*H128</f>
        <v>0</v>
      </c>
      <c r="S128" s="140">
        <v>0</v>
      </c>
      <c r="T128" s="141">
        <f>S128*H128</f>
        <v>0</v>
      </c>
      <c r="AR128" s="142" t="s">
        <v>606</v>
      </c>
      <c r="AT128" s="142" t="s">
        <v>134</v>
      </c>
      <c r="AU128" s="142" t="s">
        <v>85</v>
      </c>
      <c r="AY128" s="15" t="s">
        <v>132</v>
      </c>
      <c r="BE128" s="143">
        <f>IF(N128="základní",J128,0)</f>
        <v>0</v>
      </c>
      <c r="BF128" s="143">
        <f>IF(N128="snížená",J128,0)</f>
        <v>0</v>
      </c>
      <c r="BG128" s="143">
        <f>IF(N128="zákl. přenesená",J128,0)</f>
        <v>0</v>
      </c>
      <c r="BH128" s="143">
        <f>IF(N128="sníž. přenesená",J128,0)</f>
        <v>0</v>
      </c>
      <c r="BI128" s="143">
        <f>IF(N128="nulová",J128,0)</f>
        <v>0</v>
      </c>
      <c r="BJ128" s="15" t="s">
        <v>83</v>
      </c>
      <c r="BK128" s="143">
        <f>ROUND(I128*H128,2)</f>
        <v>0</v>
      </c>
      <c r="BL128" s="15" t="s">
        <v>606</v>
      </c>
      <c r="BM128" s="142" t="s">
        <v>810</v>
      </c>
    </row>
    <row r="129" spans="2:65" s="1" customFormat="1" ht="16.5" customHeight="1">
      <c r="B129" s="130"/>
      <c r="C129" s="131" t="s">
        <v>144</v>
      </c>
      <c r="D129" s="131" t="s">
        <v>134</v>
      </c>
      <c r="E129" s="132" t="s">
        <v>811</v>
      </c>
      <c r="F129" s="133" t="s">
        <v>812</v>
      </c>
      <c r="G129" s="134" t="s">
        <v>605</v>
      </c>
      <c r="H129" s="135">
        <v>1</v>
      </c>
      <c r="I129" s="136"/>
      <c r="J129" s="137">
        <f>ROUND(I129*H129,2)</f>
        <v>0</v>
      </c>
      <c r="K129" s="133" t="s">
        <v>138</v>
      </c>
      <c r="L129" s="30"/>
      <c r="M129" s="138" t="s">
        <v>1</v>
      </c>
      <c r="N129" s="139" t="s">
        <v>40</v>
      </c>
      <c r="P129" s="140">
        <f>O129*H129</f>
        <v>0</v>
      </c>
      <c r="Q129" s="140">
        <v>0</v>
      </c>
      <c r="R129" s="140">
        <f>Q129*H129</f>
        <v>0</v>
      </c>
      <c r="S129" s="140">
        <v>0</v>
      </c>
      <c r="T129" s="141">
        <f>S129*H129</f>
        <v>0</v>
      </c>
      <c r="AR129" s="142" t="s">
        <v>606</v>
      </c>
      <c r="AT129" s="142" t="s">
        <v>134</v>
      </c>
      <c r="AU129" s="142" t="s">
        <v>85</v>
      </c>
      <c r="AY129" s="15" t="s">
        <v>132</v>
      </c>
      <c r="BE129" s="143">
        <f>IF(N129="základní",J129,0)</f>
        <v>0</v>
      </c>
      <c r="BF129" s="143">
        <f>IF(N129="snížená",J129,0)</f>
        <v>0</v>
      </c>
      <c r="BG129" s="143">
        <f>IF(N129="zákl. přenesená",J129,0)</f>
        <v>0</v>
      </c>
      <c r="BH129" s="143">
        <f>IF(N129="sníž. přenesená",J129,0)</f>
        <v>0</v>
      </c>
      <c r="BI129" s="143">
        <f>IF(N129="nulová",J129,0)</f>
        <v>0</v>
      </c>
      <c r="BJ129" s="15" t="s">
        <v>83</v>
      </c>
      <c r="BK129" s="143">
        <f>ROUND(I129*H129,2)</f>
        <v>0</v>
      </c>
      <c r="BL129" s="15" t="s">
        <v>606</v>
      </c>
      <c r="BM129" s="142" t="s">
        <v>813</v>
      </c>
    </row>
    <row r="130" spans="2:65" s="1" customFormat="1" ht="48">
      <c r="B130" s="30"/>
      <c r="D130" s="145" t="s">
        <v>221</v>
      </c>
      <c r="F130" s="162" t="s">
        <v>814</v>
      </c>
      <c r="I130" s="163"/>
      <c r="L130" s="30"/>
      <c r="M130" s="164"/>
      <c r="T130" s="54"/>
      <c r="AT130" s="15" t="s">
        <v>221</v>
      </c>
      <c r="AU130" s="15" t="s">
        <v>85</v>
      </c>
    </row>
    <row r="131" spans="2:65" s="1" customFormat="1" ht="16.5" customHeight="1">
      <c r="B131" s="130"/>
      <c r="C131" s="131" t="s">
        <v>139</v>
      </c>
      <c r="D131" s="131" t="s">
        <v>134</v>
      </c>
      <c r="E131" s="132" t="s">
        <v>815</v>
      </c>
      <c r="F131" s="133" t="s">
        <v>816</v>
      </c>
      <c r="G131" s="134" t="s">
        <v>605</v>
      </c>
      <c r="H131" s="135">
        <v>1</v>
      </c>
      <c r="I131" s="136"/>
      <c r="J131" s="137">
        <f>ROUND(I131*H131,2)</f>
        <v>0</v>
      </c>
      <c r="K131" s="133" t="s">
        <v>138</v>
      </c>
      <c r="L131" s="30"/>
      <c r="M131" s="138" t="s">
        <v>1</v>
      </c>
      <c r="N131" s="139" t="s">
        <v>40</v>
      </c>
      <c r="P131" s="140">
        <f>O131*H131</f>
        <v>0</v>
      </c>
      <c r="Q131" s="140">
        <v>0</v>
      </c>
      <c r="R131" s="140">
        <f>Q131*H131</f>
        <v>0</v>
      </c>
      <c r="S131" s="140">
        <v>0</v>
      </c>
      <c r="T131" s="141">
        <f>S131*H131</f>
        <v>0</v>
      </c>
      <c r="AR131" s="142" t="s">
        <v>606</v>
      </c>
      <c r="AT131" s="142" t="s">
        <v>134</v>
      </c>
      <c r="AU131" s="142" t="s">
        <v>85</v>
      </c>
      <c r="AY131" s="15" t="s">
        <v>132</v>
      </c>
      <c r="BE131" s="143">
        <f>IF(N131="základní",J131,0)</f>
        <v>0</v>
      </c>
      <c r="BF131" s="143">
        <f>IF(N131="snížená",J131,0)</f>
        <v>0</v>
      </c>
      <c r="BG131" s="143">
        <f>IF(N131="zákl. přenesená",J131,0)</f>
        <v>0</v>
      </c>
      <c r="BH131" s="143">
        <f>IF(N131="sníž. přenesená",J131,0)</f>
        <v>0</v>
      </c>
      <c r="BI131" s="143">
        <f>IF(N131="nulová",J131,0)</f>
        <v>0</v>
      </c>
      <c r="BJ131" s="15" t="s">
        <v>83</v>
      </c>
      <c r="BK131" s="143">
        <f>ROUND(I131*H131,2)</f>
        <v>0</v>
      </c>
      <c r="BL131" s="15" t="s">
        <v>606</v>
      </c>
      <c r="BM131" s="142" t="s">
        <v>817</v>
      </c>
    </row>
    <row r="132" spans="2:65" s="1" customFormat="1" ht="48">
      <c r="B132" s="30"/>
      <c r="D132" s="145" t="s">
        <v>221</v>
      </c>
      <c r="F132" s="162" t="s">
        <v>818</v>
      </c>
      <c r="I132" s="163"/>
      <c r="L132" s="30"/>
      <c r="M132" s="164"/>
      <c r="T132" s="54"/>
      <c r="AT132" s="15" t="s">
        <v>221</v>
      </c>
      <c r="AU132" s="15" t="s">
        <v>85</v>
      </c>
    </row>
    <row r="133" spans="2:65" s="1" customFormat="1" ht="16.5" customHeight="1">
      <c r="B133" s="130"/>
      <c r="C133" s="131" t="s">
        <v>151</v>
      </c>
      <c r="D133" s="131" t="s">
        <v>134</v>
      </c>
      <c r="E133" s="132" t="s">
        <v>819</v>
      </c>
      <c r="F133" s="133" t="s">
        <v>820</v>
      </c>
      <c r="G133" s="134" t="s">
        <v>605</v>
      </c>
      <c r="H133" s="135">
        <v>1</v>
      </c>
      <c r="I133" s="136"/>
      <c r="J133" s="137">
        <f>ROUND(I133*H133,2)</f>
        <v>0</v>
      </c>
      <c r="K133" s="133" t="s">
        <v>138</v>
      </c>
      <c r="L133" s="30"/>
      <c r="M133" s="138" t="s">
        <v>1</v>
      </c>
      <c r="N133" s="139" t="s">
        <v>40</v>
      </c>
      <c r="P133" s="140">
        <f>O133*H133</f>
        <v>0</v>
      </c>
      <c r="Q133" s="140">
        <v>0</v>
      </c>
      <c r="R133" s="140">
        <f>Q133*H133</f>
        <v>0</v>
      </c>
      <c r="S133" s="140">
        <v>0</v>
      </c>
      <c r="T133" s="141">
        <f>S133*H133</f>
        <v>0</v>
      </c>
      <c r="AR133" s="142" t="s">
        <v>606</v>
      </c>
      <c r="AT133" s="142" t="s">
        <v>134</v>
      </c>
      <c r="AU133" s="142" t="s">
        <v>85</v>
      </c>
      <c r="AY133" s="15" t="s">
        <v>132</v>
      </c>
      <c r="BE133" s="143">
        <f>IF(N133="základní",J133,0)</f>
        <v>0</v>
      </c>
      <c r="BF133" s="143">
        <f>IF(N133="snížená",J133,0)</f>
        <v>0</v>
      </c>
      <c r="BG133" s="143">
        <f>IF(N133="zákl. přenesená",J133,0)</f>
        <v>0</v>
      </c>
      <c r="BH133" s="143">
        <f>IF(N133="sníž. přenesená",J133,0)</f>
        <v>0</v>
      </c>
      <c r="BI133" s="143">
        <f>IF(N133="nulová",J133,0)</f>
        <v>0</v>
      </c>
      <c r="BJ133" s="15" t="s">
        <v>83</v>
      </c>
      <c r="BK133" s="143">
        <f>ROUND(I133*H133,2)</f>
        <v>0</v>
      </c>
      <c r="BL133" s="15" t="s">
        <v>606</v>
      </c>
      <c r="BM133" s="142" t="s">
        <v>821</v>
      </c>
    </row>
    <row r="134" spans="2:65" s="1" customFormat="1" ht="19.2">
      <c r="B134" s="30"/>
      <c r="D134" s="145" t="s">
        <v>221</v>
      </c>
      <c r="F134" s="162" t="s">
        <v>608</v>
      </c>
      <c r="I134" s="163"/>
      <c r="L134" s="30"/>
      <c r="M134" s="164"/>
      <c r="T134" s="54"/>
      <c r="AT134" s="15" t="s">
        <v>221</v>
      </c>
      <c r="AU134" s="15" t="s">
        <v>85</v>
      </c>
    </row>
    <row r="135" spans="2:65" s="11" customFormat="1" ht="22.8" customHeight="1">
      <c r="B135" s="118"/>
      <c r="D135" s="119" t="s">
        <v>74</v>
      </c>
      <c r="E135" s="128" t="s">
        <v>822</v>
      </c>
      <c r="F135" s="128" t="s">
        <v>823</v>
      </c>
      <c r="I135" s="121"/>
      <c r="J135" s="129">
        <f>BK135</f>
        <v>0</v>
      </c>
      <c r="L135" s="118"/>
      <c r="M135" s="123"/>
      <c r="P135" s="124">
        <f>SUM(P136:P137)</f>
        <v>0</v>
      </c>
      <c r="R135" s="124">
        <f>SUM(R136:R137)</f>
        <v>0</v>
      </c>
      <c r="T135" s="125">
        <f>SUM(T136:T137)</f>
        <v>0</v>
      </c>
      <c r="AR135" s="119" t="s">
        <v>151</v>
      </c>
      <c r="AT135" s="126" t="s">
        <v>74</v>
      </c>
      <c r="AU135" s="126" t="s">
        <v>83</v>
      </c>
      <c r="AY135" s="119" t="s">
        <v>132</v>
      </c>
      <c r="BK135" s="127">
        <f>SUM(BK136:BK137)</f>
        <v>0</v>
      </c>
    </row>
    <row r="136" spans="2:65" s="1" customFormat="1" ht="16.5" customHeight="1">
      <c r="B136" s="130"/>
      <c r="C136" s="131" t="s">
        <v>155</v>
      </c>
      <c r="D136" s="131" t="s">
        <v>134</v>
      </c>
      <c r="E136" s="132" t="s">
        <v>824</v>
      </c>
      <c r="F136" s="133" t="s">
        <v>825</v>
      </c>
      <c r="G136" s="134" t="s">
        <v>605</v>
      </c>
      <c r="H136" s="135">
        <v>1</v>
      </c>
      <c r="I136" s="136"/>
      <c r="J136" s="137">
        <f>ROUND(I136*H136,2)</f>
        <v>0</v>
      </c>
      <c r="K136" s="133" t="s">
        <v>138</v>
      </c>
      <c r="L136" s="30"/>
      <c r="M136" s="138" t="s">
        <v>1</v>
      </c>
      <c r="N136" s="139" t="s">
        <v>40</v>
      </c>
      <c r="P136" s="140">
        <f>O136*H136</f>
        <v>0</v>
      </c>
      <c r="Q136" s="140">
        <v>0</v>
      </c>
      <c r="R136" s="140">
        <f>Q136*H136</f>
        <v>0</v>
      </c>
      <c r="S136" s="140">
        <v>0</v>
      </c>
      <c r="T136" s="141">
        <f>S136*H136</f>
        <v>0</v>
      </c>
      <c r="AR136" s="142" t="s">
        <v>606</v>
      </c>
      <c r="AT136" s="142" t="s">
        <v>134</v>
      </c>
      <c r="AU136" s="142" t="s">
        <v>85</v>
      </c>
      <c r="AY136" s="15" t="s">
        <v>132</v>
      </c>
      <c r="BE136" s="143">
        <f>IF(N136="základní",J136,0)</f>
        <v>0</v>
      </c>
      <c r="BF136" s="143">
        <f>IF(N136="snížená",J136,0)</f>
        <v>0</v>
      </c>
      <c r="BG136" s="143">
        <f>IF(N136="zákl. přenesená",J136,0)</f>
        <v>0</v>
      </c>
      <c r="BH136" s="143">
        <f>IF(N136="sníž. přenesená",J136,0)</f>
        <v>0</v>
      </c>
      <c r="BI136" s="143">
        <f>IF(N136="nulová",J136,0)</f>
        <v>0</v>
      </c>
      <c r="BJ136" s="15" t="s">
        <v>83</v>
      </c>
      <c r="BK136" s="143">
        <f>ROUND(I136*H136,2)</f>
        <v>0</v>
      </c>
      <c r="BL136" s="15" t="s">
        <v>606</v>
      </c>
      <c r="BM136" s="142" t="s">
        <v>826</v>
      </c>
    </row>
    <row r="137" spans="2:65" s="1" customFormat="1" ht="96">
      <c r="B137" s="30"/>
      <c r="D137" s="145" t="s">
        <v>221</v>
      </c>
      <c r="F137" s="162" t="s">
        <v>827</v>
      </c>
      <c r="I137" s="163"/>
      <c r="L137" s="30"/>
      <c r="M137" s="164"/>
      <c r="T137" s="54"/>
      <c r="AT137" s="15" t="s">
        <v>221</v>
      </c>
      <c r="AU137" s="15" t="s">
        <v>85</v>
      </c>
    </row>
    <row r="138" spans="2:65" s="11" customFormat="1" ht="22.8" customHeight="1">
      <c r="B138" s="118"/>
      <c r="D138" s="119" t="s">
        <v>74</v>
      </c>
      <c r="E138" s="128" t="s">
        <v>828</v>
      </c>
      <c r="F138" s="128" t="s">
        <v>829</v>
      </c>
      <c r="I138" s="121"/>
      <c r="J138" s="129">
        <f>BK138</f>
        <v>0</v>
      </c>
      <c r="L138" s="118"/>
      <c r="M138" s="123"/>
      <c r="P138" s="124">
        <f>SUM(P139:P144)</f>
        <v>0</v>
      </c>
      <c r="R138" s="124">
        <f>SUM(R139:R144)</f>
        <v>0</v>
      </c>
      <c r="T138" s="125">
        <f>SUM(T139:T144)</f>
        <v>0</v>
      </c>
      <c r="AR138" s="119" t="s">
        <v>151</v>
      </c>
      <c r="AT138" s="126" t="s">
        <v>74</v>
      </c>
      <c r="AU138" s="126" t="s">
        <v>83</v>
      </c>
      <c r="AY138" s="119" t="s">
        <v>132</v>
      </c>
      <c r="BK138" s="127">
        <f>SUM(BK139:BK144)</f>
        <v>0</v>
      </c>
    </row>
    <row r="139" spans="2:65" s="1" customFormat="1" ht="16.5" customHeight="1">
      <c r="B139" s="130"/>
      <c r="C139" s="131" t="s">
        <v>160</v>
      </c>
      <c r="D139" s="131" t="s">
        <v>134</v>
      </c>
      <c r="E139" s="132" t="s">
        <v>830</v>
      </c>
      <c r="F139" s="133" t="s">
        <v>831</v>
      </c>
      <c r="G139" s="134" t="s">
        <v>605</v>
      </c>
      <c r="H139" s="135">
        <v>1</v>
      </c>
      <c r="I139" s="136"/>
      <c r="J139" s="137">
        <f>ROUND(I139*H139,2)</f>
        <v>0</v>
      </c>
      <c r="K139" s="133" t="s">
        <v>138</v>
      </c>
      <c r="L139" s="30"/>
      <c r="M139" s="138" t="s">
        <v>1</v>
      </c>
      <c r="N139" s="139" t="s">
        <v>40</v>
      </c>
      <c r="P139" s="140">
        <f>O139*H139</f>
        <v>0</v>
      </c>
      <c r="Q139" s="140">
        <v>0</v>
      </c>
      <c r="R139" s="140">
        <f>Q139*H139</f>
        <v>0</v>
      </c>
      <c r="S139" s="140">
        <v>0</v>
      </c>
      <c r="T139" s="141">
        <f>S139*H139</f>
        <v>0</v>
      </c>
      <c r="AR139" s="142" t="s">
        <v>606</v>
      </c>
      <c r="AT139" s="142" t="s">
        <v>134</v>
      </c>
      <c r="AU139" s="142" t="s">
        <v>85</v>
      </c>
      <c r="AY139" s="15" t="s">
        <v>132</v>
      </c>
      <c r="BE139" s="143">
        <f>IF(N139="základní",J139,0)</f>
        <v>0</v>
      </c>
      <c r="BF139" s="143">
        <f>IF(N139="snížená",J139,0)</f>
        <v>0</v>
      </c>
      <c r="BG139" s="143">
        <f>IF(N139="zákl. přenesená",J139,0)</f>
        <v>0</v>
      </c>
      <c r="BH139" s="143">
        <f>IF(N139="sníž. přenesená",J139,0)</f>
        <v>0</v>
      </c>
      <c r="BI139" s="143">
        <f>IF(N139="nulová",J139,0)</f>
        <v>0</v>
      </c>
      <c r="BJ139" s="15" t="s">
        <v>83</v>
      </c>
      <c r="BK139" s="143">
        <f>ROUND(I139*H139,2)</f>
        <v>0</v>
      </c>
      <c r="BL139" s="15" t="s">
        <v>606</v>
      </c>
      <c r="BM139" s="142" t="s">
        <v>832</v>
      </c>
    </row>
    <row r="140" spans="2:65" s="1" customFormat="1" ht="76.8">
      <c r="B140" s="30"/>
      <c r="D140" s="145" t="s">
        <v>221</v>
      </c>
      <c r="F140" s="162" t="s">
        <v>833</v>
      </c>
      <c r="I140" s="163"/>
      <c r="L140" s="30"/>
      <c r="M140" s="164"/>
      <c r="T140" s="54"/>
      <c r="AT140" s="15" t="s">
        <v>221</v>
      </c>
      <c r="AU140" s="15" t="s">
        <v>85</v>
      </c>
    </row>
    <row r="141" spans="2:65" s="1" customFormat="1" ht="16.5" customHeight="1">
      <c r="B141" s="130"/>
      <c r="C141" s="131" t="s">
        <v>165</v>
      </c>
      <c r="D141" s="131" t="s">
        <v>134</v>
      </c>
      <c r="E141" s="132" t="s">
        <v>834</v>
      </c>
      <c r="F141" s="133" t="s">
        <v>835</v>
      </c>
      <c r="G141" s="134" t="s">
        <v>605</v>
      </c>
      <c r="H141" s="135">
        <v>1</v>
      </c>
      <c r="I141" s="136"/>
      <c r="J141" s="137">
        <f>ROUND(I141*H141,2)</f>
        <v>0</v>
      </c>
      <c r="K141" s="133" t="s">
        <v>138</v>
      </c>
      <c r="L141" s="30"/>
      <c r="M141" s="138" t="s">
        <v>1</v>
      </c>
      <c r="N141" s="139" t="s">
        <v>40</v>
      </c>
      <c r="P141" s="140">
        <f>O141*H141</f>
        <v>0</v>
      </c>
      <c r="Q141" s="140">
        <v>0</v>
      </c>
      <c r="R141" s="140">
        <f>Q141*H141</f>
        <v>0</v>
      </c>
      <c r="S141" s="140">
        <v>0</v>
      </c>
      <c r="T141" s="141">
        <f>S141*H141</f>
        <v>0</v>
      </c>
      <c r="AR141" s="142" t="s">
        <v>606</v>
      </c>
      <c r="AT141" s="142" t="s">
        <v>134</v>
      </c>
      <c r="AU141" s="142" t="s">
        <v>85</v>
      </c>
      <c r="AY141" s="15" t="s">
        <v>132</v>
      </c>
      <c r="BE141" s="143">
        <f>IF(N141="základní",J141,0)</f>
        <v>0</v>
      </c>
      <c r="BF141" s="143">
        <f>IF(N141="snížená",J141,0)</f>
        <v>0</v>
      </c>
      <c r="BG141" s="143">
        <f>IF(N141="zákl. přenesená",J141,0)</f>
        <v>0</v>
      </c>
      <c r="BH141" s="143">
        <f>IF(N141="sníž. přenesená",J141,0)</f>
        <v>0</v>
      </c>
      <c r="BI141" s="143">
        <f>IF(N141="nulová",J141,0)</f>
        <v>0</v>
      </c>
      <c r="BJ141" s="15" t="s">
        <v>83</v>
      </c>
      <c r="BK141" s="143">
        <f>ROUND(I141*H141,2)</f>
        <v>0</v>
      </c>
      <c r="BL141" s="15" t="s">
        <v>606</v>
      </c>
      <c r="BM141" s="142" t="s">
        <v>836</v>
      </c>
    </row>
    <row r="142" spans="2:65" s="1" customFormat="1" ht="19.2">
      <c r="B142" s="30"/>
      <c r="D142" s="145" t="s">
        <v>221</v>
      </c>
      <c r="F142" s="162" t="s">
        <v>837</v>
      </c>
      <c r="I142" s="163"/>
      <c r="L142" s="30"/>
      <c r="M142" s="164"/>
      <c r="T142" s="54"/>
      <c r="AT142" s="15" t="s">
        <v>221</v>
      </c>
      <c r="AU142" s="15" t="s">
        <v>85</v>
      </c>
    </row>
    <row r="143" spans="2:65" s="1" customFormat="1" ht="16.5" customHeight="1">
      <c r="B143" s="130"/>
      <c r="C143" s="131" t="s">
        <v>169</v>
      </c>
      <c r="D143" s="131" t="s">
        <v>134</v>
      </c>
      <c r="E143" s="132" t="s">
        <v>838</v>
      </c>
      <c r="F143" s="133" t="s">
        <v>839</v>
      </c>
      <c r="G143" s="134" t="s">
        <v>605</v>
      </c>
      <c r="H143" s="135">
        <v>1</v>
      </c>
      <c r="I143" s="136"/>
      <c r="J143" s="137">
        <f>ROUND(I143*H143,2)</f>
        <v>0</v>
      </c>
      <c r="K143" s="133" t="s">
        <v>138</v>
      </c>
      <c r="L143" s="30"/>
      <c r="M143" s="138" t="s">
        <v>1</v>
      </c>
      <c r="N143" s="139" t="s">
        <v>40</v>
      </c>
      <c r="P143" s="140">
        <f>O143*H143</f>
        <v>0</v>
      </c>
      <c r="Q143" s="140">
        <v>0</v>
      </c>
      <c r="R143" s="140">
        <f>Q143*H143</f>
        <v>0</v>
      </c>
      <c r="S143" s="140">
        <v>0</v>
      </c>
      <c r="T143" s="141">
        <f>S143*H143</f>
        <v>0</v>
      </c>
      <c r="AR143" s="142" t="s">
        <v>606</v>
      </c>
      <c r="AT143" s="142" t="s">
        <v>134</v>
      </c>
      <c r="AU143" s="142" t="s">
        <v>85</v>
      </c>
      <c r="AY143" s="15" t="s">
        <v>132</v>
      </c>
      <c r="BE143" s="143">
        <f>IF(N143="základní",J143,0)</f>
        <v>0</v>
      </c>
      <c r="BF143" s="143">
        <f>IF(N143="snížená",J143,0)</f>
        <v>0</v>
      </c>
      <c r="BG143" s="143">
        <f>IF(N143="zákl. přenesená",J143,0)</f>
        <v>0</v>
      </c>
      <c r="BH143" s="143">
        <f>IF(N143="sníž. přenesená",J143,0)</f>
        <v>0</v>
      </c>
      <c r="BI143" s="143">
        <f>IF(N143="nulová",J143,0)</f>
        <v>0</v>
      </c>
      <c r="BJ143" s="15" t="s">
        <v>83</v>
      </c>
      <c r="BK143" s="143">
        <f>ROUND(I143*H143,2)</f>
        <v>0</v>
      </c>
      <c r="BL143" s="15" t="s">
        <v>606</v>
      </c>
      <c r="BM143" s="142" t="s">
        <v>840</v>
      </c>
    </row>
    <row r="144" spans="2:65" s="1" customFormat="1" ht="28.8">
      <c r="B144" s="30"/>
      <c r="D144" s="145" t="s">
        <v>221</v>
      </c>
      <c r="F144" s="162" t="s">
        <v>841</v>
      </c>
      <c r="I144" s="163"/>
      <c r="L144" s="30"/>
      <c r="M144" s="164"/>
      <c r="T144" s="54"/>
      <c r="AT144" s="15" t="s">
        <v>221</v>
      </c>
      <c r="AU144" s="15" t="s">
        <v>85</v>
      </c>
    </row>
    <row r="145" spans="2:65" s="11" customFormat="1" ht="22.8" customHeight="1">
      <c r="B145" s="118"/>
      <c r="D145" s="119" t="s">
        <v>74</v>
      </c>
      <c r="E145" s="128" t="s">
        <v>842</v>
      </c>
      <c r="F145" s="128" t="s">
        <v>843</v>
      </c>
      <c r="I145" s="121"/>
      <c r="J145" s="129">
        <f>BK145</f>
        <v>0</v>
      </c>
      <c r="L145" s="118"/>
      <c r="M145" s="123"/>
      <c r="P145" s="124">
        <f>SUM(P146:P149)</f>
        <v>0</v>
      </c>
      <c r="R145" s="124">
        <f>SUM(R146:R149)</f>
        <v>0</v>
      </c>
      <c r="T145" s="125">
        <f>SUM(T146:T149)</f>
        <v>0</v>
      </c>
      <c r="AR145" s="119" t="s">
        <v>151</v>
      </c>
      <c r="AT145" s="126" t="s">
        <v>74</v>
      </c>
      <c r="AU145" s="126" t="s">
        <v>83</v>
      </c>
      <c r="AY145" s="119" t="s">
        <v>132</v>
      </c>
      <c r="BK145" s="127">
        <f>SUM(BK146:BK149)</f>
        <v>0</v>
      </c>
    </row>
    <row r="146" spans="2:65" s="1" customFormat="1" ht="16.5" customHeight="1">
      <c r="B146" s="130"/>
      <c r="C146" s="131" t="s">
        <v>175</v>
      </c>
      <c r="D146" s="131" t="s">
        <v>134</v>
      </c>
      <c r="E146" s="132" t="s">
        <v>844</v>
      </c>
      <c r="F146" s="133" t="s">
        <v>845</v>
      </c>
      <c r="G146" s="134" t="s">
        <v>605</v>
      </c>
      <c r="H146" s="135">
        <v>1</v>
      </c>
      <c r="I146" s="136"/>
      <c r="J146" s="137">
        <f>ROUND(I146*H146,2)</f>
        <v>0</v>
      </c>
      <c r="K146" s="133" t="s">
        <v>138</v>
      </c>
      <c r="L146" s="30"/>
      <c r="M146" s="138" t="s">
        <v>1</v>
      </c>
      <c r="N146" s="139" t="s">
        <v>40</v>
      </c>
      <c r="P146" s="140">
        <f>O146*H146</f>
        <v>0</v>
      </c>
      <c r="Q146" s="140">
        <v>0</v>
      </c>
      <c r="R146" s="140">
        <f>Q146*H146</f>
        <v>0</v>
      </c>
      <c r="S146" s="140">
        <v>0</v>
      </c>
      <c r="T146" s="141">
        <f>S146*H146</f>
        <v>0</v>
      </c>
      <c r="AR146" s="142" t="s">
        <v>606</v>
      </c>
      <c r="AT146" s="142" t="s">
        <v>134</v>
      </c>
      <c r="AU146" s="142" t="s">
        <v>85</v>
      </c>
      <c r="AY146" s="15" t="s">
        <v>132</v>
      </c>
      <c r="BE146" s="143">
        <f>IF(N146="základní",J146,0)</f>
        <v>0</v>
      </c>
      <c r="BF146" s="143">
        <f>IF(N146="snížená",J146,0)</f>
        <v>0</v>
      </c>
      <c r="BG146" s="143">
        <f>IF(N146="zákl. přenesená",J146,0)</f>
        <v>0</v>
      </c>
      <c r="BH146" s="143">
        <f>IF(N146="sníž. přenesená",J146,0)</f>
        <v>0</v>
      </c>
      <c r="BI146" s="143">
        <f>IF(N146="nulová",J146,0)</f>
        <v>0</v>
      </c>
      <c r="BJ146" s="15" t="s">
        <v>83</v>
      </c>
      <c r="BK146" s="143">
        <f>ROUND(I146*H146,2)</f>
        <v>0</v>
      </c>
      <c r="BL146" s="15" t="s">
        <v>606</v>
      </c>
      <c r="BM146" s="142" t="s">
        <v>846</v>
      </c>
    </row>
    <row r="147" spans="2:65" s="1" customFormat="1" ht="28.8">
      <c r="B147" s="30"/>
      <c r="D147" s="145" t="s">
        <v>221</v>
      </c>
      <c r="F147" s="162" t="s">
        <v>847</v>
      </c>
      <c r="I147" s="163"/>
      <c r="L147" s="30"/>
      <c r="M147" s="164"/>
      <c r="T147" s="54"/>
      <c r="AT147" s="15" t="s">
        <v>221</v>
      </c>
      <c r="AU147" s="15" t="s">
        <v>85</v>
      </c>
    </row>
    <row r="148" spans="2:65" s="1" customFormat="1" ht="16.5" customHeight="1">
      <c r="B148" s="130"/>
      <c r="C148" s="131" t="s">
        <v>179</v>
      </c>
      <c r="D148" s="131" t="s">
        <v>134</v>
      </c>
      <c r="E148" s="132" t="s">
        <v>848</v>
      </c>
      <c r="F148" s="133" t="s">
        <v>849</v>
      </c>
      <c r="G148" s="134" t="s">
        <v>605</v>
      </c>
      <c r="H148" s="135">
        <v>1</v>
      </c>
      <c r="I148" s="136"/>
      <c r="J148" s="137">
        <f>ROUND(I148*H148,2)</f>
        <v>0</v>
      </c>
      <c r="K148" s="133" t="s">
        <v>138</v>
      </c>
      <c r="L148" s="30"/>
      <c r="M148" s="138" t="s">
        <v>1</v>
      </c>
      <c r="N148" s="139" t="s">
        <v>40</v>
      </c>
      <c r="P148" s="140">
        <f>O148*H148</f>
        <v>0</v>
      </c>
      <c r="Q148" s="140">
        <v>0</v>
      </c>
      <c r="R148" s="140">
        <f>Q148*H148</f>
        <v>0</v>
      </c>
      <c r="S148" s="140">
        <v>0</v>
      </c>
      <c r="T148" s="141">
        <f>S148*H148</f>
        <v>0</v>
      </c>
      <c r="AR148" s="142" t="s">
        <v>606</v>
      </c>
      <c r="AT148" s="142" t="s">
        <v>134</v>
      </c>
      <c r="AU148" s="142" t="s">
        <v>85</v>
      </c>
      <c r="AY148" s="15" t="s">
        <v>132</v>
      </c>
      <c r="BE148" s="143">
        <f>IF(N148="základní",J148,0)</f>
        <v>0</v>
      </c>
      <c r="BF148" s="143">
        <f>IF(N148="snížená",J148,0)</f>
        <v>0</v>
      </c>
      <c r="BG148" s="143">
        <f>IF(N148="zákl. přenesená",J148,0)</f>
        <v>0</v>
      </c>
      <c r="BH148" s="143">
        <f>IF(N148="sníž. přenesená",J148,0)</f>
        <v>0</v>
      </c>
      <c r="BI148" s="143">
        <f>IF(N148="nulová",J148,0)</f>
        <v>0</v>
      </c>
      <c r="BJ148" s="15" t="s">
        <v>83</v>
      </c>
      <c r="BK148" s="143">
        <f>ROUND(I148*H148,2)</f>
        <v>0</v>
      </c>
      <c r="BL148" s="15" t="s">
        <v>606</v>
      </c>
      <c r="BM148" s="142" t="s">
        <v>850</v>
      </c>
    </row>
    <row r="149" spans="2:65" s="1" customFormat="1" ht="28.8">
      <c r="B149" s="30"/>
      <c r="D149" s="145" t="s">
        <v>221</v>
      </c>
      <c r="F149" s="162" t="s">
        <v>851</v>
      </c>
      <c r="I149" s="163"/>
      <c r="L149" s="30"/>
      <c r="M149" s="164"/>
      <c r="T149" s="54"/>
      <c r="AT149" s="15" t="s">
        <v>221</v>
      </c>
      <c r="AU149" s="15" t="s">
        <v>85</v>
      </c>
    </row>
    <row r="150" spans="2:65" s="11" customFormat="1" ht="22.8" customHeight="1">
      <c r="B150" s="118"/>
      <c r="D150" s="119" t="s">
        <v>74</v>
      </c>
      <c r="E150" s="128" t="s">
        <v>852</v>
      </c>
      <c r="F150" s="128" t="s">
        <v>853</v>
      </c>
      <c r="I150" s="121"/>
      <c r="J150" s="129">
        <f>BK150</f>
        <v>0</v>
      </c>
      <c r="L150" s="118"/>
      <c r="M150" s="123"/>
      <c r="P150" s="124">
        <f>P151</f>
        <v>0</v>
      </c>
      <c r="R150" s="124">
        <f>R151</f>
        <v>0</v>
      </c>
      <c r="T150" s="125">
        <f>T151</f>
        <v>0</v>
      </c>
      <c r="AR150" s="119" t="s">
        <v>151</v>
      </c>
      <c r="AT150" s="126" t="s">
        <v>74</v>
      </c>
      <c r="AU150" s="126" t="s">
        <v>83</v>
      </c>
      <c r="AY150" s="119" t="s">
        <v>132</v>
      </c>
      <c r="BK150" s="127">
        <f>BK151</f>
        <v>0</v>
      </c>
    </row>
    <row r="151" spans="2:65" s="1" customFormat="1" ht="16.5" customHeight="1">
      <c r="B151" s="130"/>
      <c r="C151" s="131" t="s">
        <v>8</v>
      </c>
      <c r="D151" s="131" t="s">
        <v>134</v>
      </c>
      <c r="E151" s="132" t="s">
        <v>854</v>
      </c>
      <c r="F151" s="133" t="s">
        <v>855</v>
      </c>
      <c r="G151" s="134" t="s">
        <v>605</v>
      </c>
      <c r="H151" s="135">
        <v>1</v>
      </c>
      <c r="I151" s="136"/>
      <c r="J151" s="137">
        <f>ROUND(I151*H151,2)</f>
        <v>0</v>
      </c>
      <c r="K151" s="133" t="s">
        <v>138</v>
      </c>
      <c r="L151" s="30"/>
      <c r="M151" s="138" t="s">
        <v>1</v>
      </c>
      <c r="N151" s="139" t="s">
        <v>40</v>
      </c>
      <c r="P151" s="140">
        <f>O151*H151</f>
        <v>0</v>
      </c>
      <c r="Q151" s="140">
        <v>0</v>
      </c>
      <c r="R151" s="140">
        <f>Q151*H151</f>
        <v>0</v>
      </c>
      <c r="S151" s="140">
        <v>0</v>
      </c>
      <c r="T151" s="141">
        <f>S151*H151</f>
        <v>0</v>
      </c>
      <c r="AR151" s="142" t="s">
        <v>606</v>
      </c>
      <c r="AT151" s="142" t="s">
        <v>134</v>
      </c>
      <c r="AU151" s="142" t="s">
        <v>85</v>
      </c>
      <c r="AY151" s="15" t="s">
        <v>132</v>
      </c>
      <c r="BE151" s="143">
        <f>IF(N151="základní",J151,0)</f>
        <v>0</v>
      </c>
      <c r="BF151" s="143">
        <f>IF(N151="snížená",J151,0)</f>
        <v>0</v>
      </c>
      <c r="BG151" s="143">
        <f>IF(N151="zákl. přenesená",J151,0)</f>
        <v>0</v>
      </c>
      <c r="BH151" s="143">
        <f>IF(N151="sníž. přenesená",J151,0)</f>
        <v>0</v>
      </c>
      <c r="BI151" s="143">
        <f>IF(N151="nulová",J151,0)</f>
        <v>0</v>
      </c>
      <c r="BJ151" s="15" t="s">
        <v>83</v>
      </c>
      <c r="BK151" s="143">
        <f>ROUND(I151*H151,2)</f>
        <v>0</v>
      </c>
      <c r="BL151" s="15" t="s">
        <v>606</v>
      </c>
      <c r="BM151" s="142" t="s">
        <v>856</v>
      </c>
    </row>
    <row r="152" spans="2:65" s="11" customFormat="1" ht="22.8" customHeight="1">
      <c r="B152" s="118"/>
      <c r="D152" s="119" t="s">
        <v>74</v>
      </c>
      <c r="E152" s="128" t="s">
        <v>857</v>
      </c>
      <c r="F152" s="128" t="s">
        <v>858</v>
      </c>
      <c r="I152" s="121"/>
      <c r="J152" s="129">
        <f>BK152</f>
        <v>0</v>
      </c>
      <c r="L152" s="118"/>
      <c r="M152" s="123"/>
      <c r="P152" s="124">
        <f>SUM(P153:P154)</f>
        <v>0</v>
      </c>
      <c r="R152" s="124">
        <f>SUM(R153:R154)</f>
        <v>0</v>
      </c>
      <c r="T152" s="125">
        <f>SUM(T153:T154)</f>
        <v>0</v>
      </c>
      <c r="AR152" s="119" t="s">
        <v>151</v>
      </c>
      <c r="AT152" s="126" t="s">
        <v>74</v>
      </c>
      <c r="AU152" s="126" t="s">
        <v>83</v>
      </c>
      <c r="AY152" s="119" t="s">
        <v>132</v>
      </c>
      <c r="BK152" s="127">
        <f>SUM(BK153:BK154)</f>
        <v>0</v>
      </c>
    </row>
    <row r="153" spans="2:65" s="1" customFormat="1" ht="16.5" customHeight="1">
      <c r="B153" s="130"/>
      <c r="C153" s="131" t="s">
        <v>188</v>
      </c>
      <c r="D153" s="131" t="s">
        <v>134</v>
      </c>
      <c r="E153" s="132" t="s">
        <v>859</v>
      </c>
      <c r="F153" s="133" t="s">
        <v>858</v>
      </c>
      <c r="G153" s="134" t="s">
        <v>605</v>
      </c>
      <c r="H153" s="135">
        <v>1</v>
      </c>
      <c r="I153" s="136"/>
      <c r="J153" s="137">
        <f>ROUND(I153*H153,2)</f>
        <v>0</v>
      </c>
      <c r="K153" s="133" t="s">
        <v>138</v>
      </c>
      <c r="L153" s="30"/>
      <c r="M153" s="138" t="s">
        <v>1</v>
      </c>
      <c r="N153" s="139" t="s">
        <v>40</v>
      </c>
      <c r="P153" s="140">
        <f>O153*H153</f>
        <v>0</v>
      </c>
      <c r="Q153" s="140">
        <v>0</v>
      </c>
      <c r="R153" s="140">
        <f>Q153*H153</f>
        <v>0</v>
      </c>
      <c r="S153" s="140">
        <v>0</v>
      </c>
      <c r="T153" s="141">
        <f>S153*H153</f>
        <v>0</v>
      </c>
      <c r="AR153" s="142" t="s">
        <v>606</v>
      </c>
      <c r="AT153" s="142" t="s">
        <v>134</v>
      </c>
      <c r="AU153" s="142" t="s">
        <v>85</v>
      </c>
      <c r="AY153" s="15" t="s">
        <v>132</v>
      </c>
      <c r="BE153" s="143">
        <f>IF(N153="základní",J153,0)</f>
        <v>0</v>
      </c>
      <c r="BF153" s="143">
        <f>IF(N153="snížená",J153,0)</f>
        <v>0</v>
      </c>
      <c r="BG153" s="143">
        <f>IF(N153="zákl. přenesená",J153,0)</f>
        <v>0</v>
      </c>
      <c r="BH153" s="143">
        <f>IF(N153="sníž. přenesená",J153,0)</f>
        <v>0</v>
      </c>
      <c r="BI153" s="143">
        <f>IF(N153="nulová",J153,0)</f>
        <v>0</v>
      </c>
      <c r="BJ153" s="15" t="s">
        <v>83</v>
      </c>
      <c r="BK153" s="143">
        <f>ROUND(I153*H153,2)</f>
        <v>0</v>
      </c>
      <c r="BL153" s="15" t="s">
        <v>606</v>
      </c>
      <c r="BM153" s="142" t="s">
        <v>860</v>
      </c>
    </row>
    <row r="154" spans="2:65" s="1" customFormat="1" ht="105.6">
      <c r="B154" s="30"/>
      <c r="D154" s="145" t="s">
        <v>221</v>
      </c>
      <c r="F154" s="162" t="s">
        <v>861</v>
      </c>
      <c r="I154" s="163"/>
      <c r="L154" s="30"/>
      <c r="M154" s="177"/>
      <c r="N154" s="174"/>
      <c r="O154" s="174"/>
      <c r="P154" s="174"/>
      <c r="Q154" s="174"/>
      <c r="R154" s="174"/>
      <c r="S154" s="174"/>
      <c r="T154" s="178"/>
      <c r="AT154" s="15" t="s">
        <v>221</v>
      </c>
      <c r="AU154" s="15" t="s">
        <v>85</v>
      </c>
    </row>
    <row r="155" spans="2:65" s="1" customFormat="1" ht="6.9" customHeight="1">
      <c r="B155" s="42"/>
      <c r="C155" s="43"/>
      <c r="D155" s="43"/>
      <c r="E155" s="43"/>
      <c r="F155" s="43"/>
      <c r="G155" s="43"/>
      <c r="H155" s="43"/>
      <c r="I155" s="43"/>
      <c r="J155" s="43"/>
      <c r="K155" s="43"/>
      <c r="L155" s="30"/>
    </row>
  </sheetData>
  <autoFilter ref="C122:K154" xr:uid="{00000000-0009-0000-0000-000005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D.1 - SO 100 Zpevněné plo...</vt:lpstr>
      <vt:lpstr>D.2 - SO 300_01 Příppjka ...</vt:lpstr>
      <vt:lpstr>D.3 - SO 300_02 Přípojka ...</vt:lpstr>
      <vt:lpstr>D.4 - SO 400 _ VO</vt:lpstr>
      <vt:lpstr>VON - Vedlejší a ostatní ...</vt:lpstr>
      <vt:lpstr>'D.1 - SO 100 Zpevněné plo...'!Názvy_tisku</vt:lpstr>
      <vt:lpstr>'D.2 - SO 300_01 Příppjka ...'!Názvy_tisku</vt:lpstr>
      <vt:lpstr>'D.3 - SO 300_02 Přípojka ...'!Názvy_tisku</vt:lpstr>
      <vt:lpstr>'D.4 - SO 400 _ VO'!Názvy_tisku</vt:lpstr>
      <vt:lpstr>'Rekapitulace stavby'!Názvy_tisku</vt:lpstr>
      <vt:lpstr>'VON - Vedlejší a ostatní ...'!Názvy_tisku</vt:lpstr>
      <vt:lpstr>'D.1 - SO 100 Zpevněné plo...'!Oblast_tisku</vt:lpstr>
      <vt:lpstr>'D.2 - SO 300_01 Příppjka ...'!Oblast_tisku</vt:lpstr>
      <vt:lpstr>'D.3 - SO 300_02 Přípojka ...'!Oblast_tisku</vt:lpstr>
      <vt:lpstr>'D.4 - SO 400 _ VO'!Oblast_tisku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radim.pala@outlook.cz</cp:lastModifiedBy>
  <dcterms:created xsi:type="dcterms:W3CDTF">2025-04-02T06:43:30Z</dcterms:created>
  <dcterms:modified xsi:type="dcterms:W3CDTF">2025-07-08T11:38:37Z</dcterms:modified>
</cp:coreProperties>
</file>