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nderacz-my.sharepoint.com/personal/praskova_tendera_cz/Documents/01_Dokumenty/00_Pracovní_zakázky/HTC servis_ZŘ 2_dodávky_vytápění_LED/01_Zadávací dokumentace/ZD-final_na PZ/"/>
    </mc:Choice>
  </mc:AlternateContent>
  <xr:revisionPtr revIDLastSave="7" documentId="13_ncr:1_{54CE7E5E-C445-4806-9139-9BDACF3A1A20}" xr6:coauthVersionLast="47" xr6:coauthVersionMax="47" xr10:uidLastSave="{68032207-9883-4FBE-B636-5B2E0A44AB25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c SO 01c-01 Pol" sheetId="12" r:id="rId4"/>
    <sheet name="SO 02c SO 02c-01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01c SO 01c-01 Pol'!$1:$7</definedName>
    <definedName name="_xlnm.Print_Titles" localSheetId="4">'SO 02c SO 02c-01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01c SO 01c-01 Pol'!$A$1:$Y$79</definedName>
    <definedName name="_xlnm.Print_Area" localSheetId="4">'SO 02c SO 02c-01 Pol'!$A$1:$Y$64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3" l="1"/>
  <c r="M9" i="13" s="1"/>
  <c r="I9" i="13"/>
  <c r="K9" i="13"/>
  <c r="O9" i="13"/>
  <c r="Q9" i="13"/>
  <c r="V9" i="13"/>
  <c r="V8" i="13" s="1"/>
  <c r="G10" i="13"/>
  <c r="M10" i="13" s="1"/>
  <c r="I10" i="13"/>
  <c r="K10" i="13"/>
  <c r="O10" i="13"/>
  <c r="Q10" i="13"/>
  <c r="V10" i="13"/>
  <c r="G12" i="13"/>
  <c r="M12" i="13" s="1"/>
  <c r="I12" i="13"/>
  <c r="K12" i="13"/>
  <c r="O12" i="13"/>
  <c r="O11" i="13" s="1"/>
  <c r="Q12" i="13"/>
  <c r="Q11" i="13" s="1"/>
  <c r="V12" i="13"/>
  <c r="G13" i="13"/>
  <c r="I13" i="13"/>
  <c r="K13" i="13"/>
  <c r="O13" i="13"/>
  <c r="Q13" i="13"/>
  <c r="V13" i="13"/>
  <c r="G14" i="13"/>
  <c r="M14" i="13" s="1"/>
  <c r="I14" i="13"/>
  <c r="K14" i="13"/>
  <c r="O14" i="13"/>
  <c r="Q14" i="13"/>
  <c r="V14" i="13"/>
  <c r="G15" i="13"/>
  <c r="M15" i="13" s="1"/>
  <c r="I15" i="13"/>
  <c r="K15" i="13"/>
  <c r="O15" i="13"/>
  <c r="Q15" i="13"/>
  <c r="V15" i="13"/>
  <c r="G16" i="13"/>
  <c r="M16" i="13" s="1"/>
  <c r="I16" i="13"/>
  <c r="K16" i="13"/>
  <c r="O16" i="13"/>
  <c r="Q16" i="13"/>
  <c r="V16" i="13"/>
  <c r="G18" i="13"/>
  <c r="I18" i="13"/>
  <c r="K18" i="13"/>
  <c r="O18" i="13"/>
  <c r="Q18" i="13"/>
  <c r="V18" i="13"/>
  <c r="G19" i="13"/>
  <c r="M19" i="13" s="1"/>
  <c r="I19" i="13"/>
  <c r="K19" i="13"/>
  <c r="O19" i="13"/>
  <c r="Q19" i="13"/>
  <c r="V19" i="13"/>
  <c r="G20" i="13"/>
  <c r="M20" i="13" s="1"/>
  <c r="I20" i="13"/>
  <c r="K20" i="13"/>
  <c r="O20" i="13"/>
  <c r="Q20" i="13"/>
  <c r="V20" i="13"/>
  <c r="G21" i="13"/>
  <c r="M21" i="13" s="1"/>
  <c r="I21" i="13"/>
  <c r="K21" i="13"/>
  <c r="O21" i="13"/>
  <c r="Q21" i="13"/>
  <c r="V21" i="13"/>
  <c r="G22" i="13"/>
  <c r="M22" i="13" s="1"/>
  <c r="I22" i="13"/>
  <c r="K22" i="13"/>
  <c r="O22" i="13"/>
  <c r="Q22" i="13"/>
  <c r="V22" i="13"/>
  <c r="G23" i="13"/>
  <c r="M23" i="13" s="1"/>
  <c r="I23" i="13"/>
  <c r="K23" i="13"/>
  <c r="O23" i="13"/>
  <c r="Q23" i="13"/>
  <c r="V23" i="13"/>
  <c r="G24" i="13"/>
  <c r="M24" i="13" s="1"/>
  <c r="I24" i="13"/>
  <c r="K24" i="13"/>
  <c r="O24" i="13"/>
  <c r="Q24" i="13"/>
  <c r="V24" i="13"/>
  <c r="G26" i="13"/>
  <c r="M26" i="13" s="1"/>
  <c r="I26" i="13"/>
  <c r="K26" i="13"/>
  <c r="O26" i="13"/>
  <c r="Q26" i="13"/>
  <c r="V26" i="13"/>
  <c r="G27" i="13"/>
  <c r="M27" i="13" s="1"/>
  <c r="I27" i="13"/>
  <c r="K27" i="13"/>
  <c r="O27" i="13"/>
  <c r="Q27" i="13"/>
  <c r="V27" i="13"/>
  <c r="G28" i="13"/>
  <c r="M28" i="13" s="1"/>
  <c r="I28" i="13"/>
  <c r="K28" i="13"/>
  <c r="O28" i="13"/>
  <c r="Q28" i="13"/>
  <c r="V28" i="13"/>
  <c r="G29" i="13"/>
  <c r="M29" i="13" s="1"/>
  <c r="I29" i="13"/>
  <c r="K29" i="13"/>
  <c r="O29" i="13"/>
  <c r="Q29" i="13"/>
  <c r="V29" i="13"/>
  <c r="G30" i="13"/>
  <c r="M30" i="13" s="1"/>
  <c r="I30" i="13"/>
  <c r="K30" i="13"/>
  <c r="O30" i="13"/>
  <c r="Q30" i="13"/>
  <c r="V30" i="13"/>
  <c r="G31" i="13"/>
  <c r="M31" i="13" s="1"/>
  <c r="I31" i="13"/>
  <c r="K31" i="13"/>
  <c r="O31" i="13"/>
  <c r="Q31" i="13"/>
  <c r="V31" i="13"/>
  <c r="G32" i="13"/>
  <c r="M32" i="13" s="1"/>
  <c r="I32" i="13"/>
  <c r="K32" i="13"/>
  <c r="O32" i="13"/>
  <c r="Q32" i="13"/>
  <c r="V32" i="13"/>
  <c r="G35" i="13"/>
  <c r="M35" i="13" s="1"/>
  <c r="I35" i="13"/>
  <c r="K35" i="13"/>
  <c r="O35" i="13"/>
  <c r="Q35" i="13"/>
  <c r="V35" i="13"/>
  <c r="G37" i="13"/>
  <c r="M37" i="13" s="1"/>
  <c r="I37" i="13"/>
  <c r="K37" i="13"/>
  <c r="O37" i="13"/>
  <c r="Q37" i="13"/>
  <c r="V37" i="13"/>
  <c r="G38" i="13"/>
  <c r="M38" i="13" s="1"/>
  <c r="I38" i="13"/>
  <c r="K38" i="13"/>
  <c r="O38" i="13"/>
  <c r="Q38" i="13"/>
  <c r="V38" i="13"/>
  <c r="G39" i="13"/>
  <c r="I39" i="13"/>
  <c r="K39" i="13"/>
  <c r="O39" i="13"/>
  <c r="Q39" i="13"/>
  <c r="V39" i="13"/>
  <c r="G40" i="13"/>
  <c r="M40" i="13" s="1"/>
  <c r="I40" i="13"/>
  <c r="K40" i="13"/>
  <c r="O40" i="13"/>
  <c r="Q40" i="13"/>
  <c r="V40" i="13"/>
  <c r="G41" i="13"/>
  <c r="M41" i="13" s="1"/>
  <c r="I41" i="13"/>
  <c r="K41" i="13"/>
  <c r="O41" i="13"/>
  <c r="Q41" i="13"/>
  <c r="V41" i="13"/>
  <c r="G42" i="13"/>
  <c r="M42" i="13" s="1"/>
  <c r="I42" i="13"/>
  <c r="K42" i="13"/>
  <c r="O42" i="13"/>
  <c r="Q42" i="13"/>
  <c r="V42" i="13"/>
  <c r="G43" i="13"/>
  <c r="M43" i="13" s="1"/>
  <c r="I43" i="13"/>
  <c r="K43" i="13"/>
  <c r="O43" i="13"/>
  <c r="Q43" i="13"/>
  <c r="V43" i="13"/>
  <c r="G44" i="13"/>
  <c r="M44" i="13" s="1"/>
  <c r="I44" i="13"/>
  <c r="K44" i="13"/>
  <c r="O44" i="13"/>
  <c r="Q44" i="13"/>
  <c r="V44" i="13"/>
  <c r="G46" i="13"/>
  <c r="M46" i="13" s="1"/>
  <c r="I46" i="13"/>
  <c r="K46" i="13"/>
  <c r="O46" i="13"/>
  <c r="Q46" i="13"/>
  <c r="V46" i="13"/>
  <c r="G47" i="13"/>
  <c r="I47" i="13"/>
  <c r="K47" i="13"/>
  <c r="O47" i="13"/>
  <c r="Q47" i="13"/>
  <c r="V47" i="13"/>
  <c r="G48" i="13"/>
  <c r="M48" i="13" s="1"/>
  <c r="I48" i="13"/>
  <c r="K48" i="13"/>
  <c r="O48" i="13"/>
  <c r="Q48" i="13"/>
  <c r="V48" i="13"/>
  <c r="G49" i="13"/>
  <c r="M49" i="13" s="1"/>
  <c r="I49" i="13"/>
  <c r="K49" i="13"/>
  <c r="O49" i="13"/>
  <c r="Q49" i="13"/>
  <c r="V49" i="13"/>
  <c r="G50" i="13"/>
  <c r="M50" i="13" s="1"/>
  <c r="I50" i="13"/>
  <c r="K50" i="13"/>
  <c r="O50" i="13"/>
  <c r="Q50" i="13"/>
  <c r="V50" i="13"/>
  <c r="G51" i="13"/>
  <c r="M51" i="13" s="1"/>
  <c r="I51" i="13"/>
  <c r="K51" i="13"/>
  <c r="O51" i="13"/>
  <c r="Q51" i="13"/>
  <c r="V51" i="13"/>
  <c r="G52" i="13"/>
  <c r="M52" i="13" s="1"/>
  <c r="I52" i="13"/>
  <c r="K52" i="13"/>
  <c r="O52" i="13"/>
  <c r="Q52" i="13"/>
  <c r="V52" i="13"/>
  <c r="AE54" i="13"/>
  <c r="F43" i="1" s="1"/>
  <c r="G9" i="12"/>
  <c r="I9" i="12"/>
  <c r="K9" i="12"/>
  <c r="M9" i="12"/>
  <c r="O9" i="12"/>
  <c r="Q9" i="12"/>
  <c r="Q8" i="12" s="1"/>
  <c r="V9" i="12"/>
  <c r="V8" i="12" s="1"/>
  <c r="G10" i="12"/>
  <c r="I10" i="12"/>
  <c r="K10" i="12"/>
  <c r="K8" i="12" s="1"/>
  <c r="O10" i="12"/>
  <c r="Q10" i="12"/>
  <c r="V10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1" i="12"/>
  <c r="M21" i="12" s="1"/>
  <c r="I21" i="12"/>
  <c r="K21" i="12"/>
  <c r="O21" i="12"/>
  <c r="Q21" i="12"/>
  <c r="V21" i="12"/>
  <c r="G22" i="12"/>
  <c r="I22" i="12"/>
  <c r="K22" i="12"/>
  <c r="O22" i="12"/>
  <c r="Q22" i="12"/>
  <c r="V22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5" i="12"/>
  <c r="M25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7" i="12"/>
  <c r="M27" i="12" s="1"/>
  <c r="I27" i="12"/>
  <c r="K27" i="12"/>
  <c r="O27" i="12"/>
  <c r="Q27" i="12"/>
  <c r="V27" i="12"/>
  <c r="G28" i="12"/>
  <c r="M28" i="12" s="1"/>
  <c r="I28" i="12"/>
  <c r="K28" i="12"/>
  <c r="O28" i="12"/>
  <c r="Q28" i="12"/>
  <c r="V28" i="12"/>
  <c r="V20" i="12" s="1"/>
  <c r="G30" i="12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8" i="12"/>
  <c r="M38" i="12" s="1"/>
  <c r="I38" i="12"/>
  <c r="K38" i="12"/>
  <c r="O38" i="12"/>
  <c r="Q38" i="12"/>
  <c r="V38" i="12"/>
  <c r="G41" i="12"/>
  <c r="M41" i="12" s="1"/>
  <c r="I41" i="12"/>
  <c r="K41" i="12"/>
  <c r="O41" i="12"/>
  <c r="Q41" i="12"/>
  <c r="V41" i="12"/>
  <c r="G44" i="12"/>
  <c r="M44" i="12" s="1"/>
  <c r="I44" i="12"/>
  <c r="K44" i="12"/>
  <c r="O44" i="12"/>
  <c r="Q44" i="12"/>
  <c r="V44" i="12"/>
  <c r="G47" i="12"/>
  <c r="M47" i="12" s="1"/>
  <c r="I47" i="12"/>
  <c r="K47" i="12"/>
  <c r="O47" i="12"/>
  <c r="Q47" i="12"/>
  <c r="V47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AE69" i="12"/>
  <c r="F40" i="1" s="1"/>
  <c r="I20" i="1"/>
  <c r="I19" i="1"/>
  <c r="I18" i="1"/>
  <c r="H44" i="1"/>
  <c r="J28" i="1"/>
  <c r="J26" i="1"/>
  <c r="G38" i="1"/>
  <c r="F38" i="1"/>
  <c r="J23" i="1"/>
  <c r="J24" i="1"/>
  <c r="J25" i="1"/>
  <c r="J27" i="1"/>
  <c r="E24" i="1"/>
  <c r="E26" i="1"/>
  <c r="V61" i="12" l="1"/>
  <c r="V29" i="12"/>
  <c r="K36" i="13"/>
  <c r="K8" i="13"/>
  <c r="O36" i="13"/>
  <c r="I25" i="13"/>
  <c r="I8" i="13"/>
  <c r="V45" i="13"/>
  <c r="G11" i="13"/>
  <c r="Q8" i="13"/>
  <c r="Q61" i="12"/>
  <c r="G20" i="12"/>
  <c r="I53" i="1" s="1"/>
  <c r="I8" i="12"/>
  <c r="O17" i="13"/>
  <c r="V11" i="13"/>
  <c r="G11" i="12"/>
  <c r="I52" i="1" s="1"/>
  <c r="G17" i="13"/>
  <c r="G8" i="13"/>
  <c r="M8" i="13"/>
  <c r="K52" i="12"/>
  <c r="G29" i="12"/>
  <c r="I20" i="12"/>
  <c r="O11" i="12"/>
  <c r="V17" i="13"/>
  <c r="F41" i="1"/>
  <c r="O61" i="12"/>
  <c r="I52" i="12"/>
  <c r="Q29" i="12"/>
  <c r="I11" i="12"/>
  <c r="O8" i="12"/>
  <c r="Q45" i="13"/>
  <c r="I45" i="13"/>
  <c r="K45" i="13"/>
  <c r="G36" i="13"/>
  <c r="V25" i="13"/>
  <c r="K17" i="13"/>
  <c r="Q17" i="13"/>
  <c r="I11" i="13"/>
  <c r="K11" i="13"/>
  <c r="F39" i="1"/>
  <c r="F42" i="1"/>
  <c r="I61" i="12"/>
  <c r="K61" i="12"/>
  <c r="O52" i="12"/>
  <c r="V52" i="12"/>
  <c r="K29" i="12"/>
  <c r="O20" i="12"/>
  <c r="Q11" i="12"/>
  <c r="O45" i="13"/>
  <c r="V36" i="13"/>
  <c r="K25" i="13"/>
  <c r="Q25" i="13"/>
  <c r="M18" i="13"/>
  <c r="M17" i="13" s="1"/>
  <c r="O29" i="12"/>
  <c r="Q20" i="12"/>
  <c r="K11" i="12"/>
  <c r="G45" i="13"/>
  <c r="I36" i="13"/>
  <c r="G25" i="13"/>
  <c r="Q52" i="12"/>
  <c r="I29" i="12"/>
  <c r="K20" i="12"/>
  <c r="V11" i="12"/>
  <c r="G8" i="12"/>
  <c r="Q36" i="13"/>
  <c r="O25" i="13"/>
  <c r="I17" i="13"/>
  <c r="O8" i="13"/>
  <c r="M25" i="13"/>
  <c r="AF54" i="13"/>
  <c r="M47" i="13"/>
  <c r="M45" i="13" s="1"/>
  <c r="M39" i="13"/>
  <c r="M36" i="13" s="1"/>
  <c r="M13" i="13"/>
  <c r="M11" i="13" s="1"/>
  <c r="M52" i="12"/>
  <c r="M61" i="12"/>
  <c r="M10" i="12"/>
  <c r="M8" i="12" s="1"/>
  <c r="AF69" i="12"/>
  <c r="G52" i="12"/>
  <c r="G61" i="12"/>
  <c r="M22" i="12"/>
  <c r="M20" i="12" s="1"/>
  <c r="M14" i="12"/>
  <c r="M11" i="12" s="1"/>
  <c r="M30" i="12"/>
  <c r="M29" i="12" s="1"/>
  <c r="I56" i="1" l="1"/>
  <c r="I55" i="1"/>
  <c r="I54" i="1"/>
  <c r="G54" i="13"/>
  <c r="G43" i="1"/>
  <c r="I43" i="1" s="1"/>
  <c r="G42" i="1"/>
  <c r="I42" i="1" s="1"/>
  <c r="G69" i="12"/>
  <c r="I51" i="1"/>
  <c r="F44" i="1"/>
  <c r="G23" i="1" s="1"/>
  <c r="G40" i="1"/>
  <c r="I40" i="1" s="1"/>
  <c r="G39" i="1"/>
  <c r="G44" i="1" s="1"/>
  <c r="G25" i="1" s="1"/>
  <c r="G41" i="1"/>
  <c r="I41" i="1" s="1"/>
  <c r="I17" i="1" l="1"/>
  <c r="A27" i="1"/>
  <c r="G28" i="1" s="1"/>
  <c r="G27" i="1" s="1"/>
  <c r="G29" i="1" s="1"/>
  <c r="I39" i="1"/>
  <c r="I44" i="1" s="1"/>
  <c r="J42" i="1" s="1"/>
  <c r="I16" i="1"/>
  <c r="I57" i="1"/>
  <c r="I21" i="1" l="1"/>
  <c r="A28" i="1"/>
  <c r="J40" i="1"/>
  <c r="J41" i="1"/>
  <c r="J43" i="1"/>
  <c r="J39" i="1"/>
  <c r="J44" i="1" s="1"/>
  <c r="J55" i="1"/>
  <c r="J56" i="1"/>
  <c r="J53" i="1"/>
  <c r="J52" i="1"/>
  <c r="J51" i="1"/>
  <c r="J54" i="1"/>
  <c r="J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Jerabek</author>
  </authors>
  <commentList>
    <comment ref="S6" authorId="0" shapeId="0" xr:uid="{ADF2C302-2FBC-40CE-9F0B-44334B3161A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8447EF9-CD77-4B43-9EE4-17474CD9B82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Jerabek</author>
  </authors>
  <commentList>
    <comment ref="S6" authorId="0" shapeId="0" xr:uid="{6C707B8D-0D04-40C9-BC85-E8A60D3BB9F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4A07C4E-CE43-4569-B8B4-063F50EB2A5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<sst xmlns="http://schemas.openxmlformats.org/spreadsheetml/2006/main" count="915" uniqueCount="234">
  <si>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</si>
  <si>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</si>
  <si>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</si>
  <si>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</si>
  <si>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</si>
  <si>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</si>
  <si>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</si>
  <si>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</si>
  <si>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</si>
  <si>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</si>
  <si>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</si>
  <si>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</si>
  <si>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</si>
  <si>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</si>
  <si>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</si>
  <si>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</si>
  <si>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</si>
  <si>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</si>
  <si>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</si>
  <si>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</si>
  <si>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</si>
  <si>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</si>
  <si>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</si>
  <si>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</si>
  <si>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</si>
  <si>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</si>
  <si>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</si>
  <si>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</si>
  <si>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</si>
  <si>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</si>
  <si>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</si>
  <si>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</si>
  <si>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</si>
  <si>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</si>
  <si>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</si>
  <si>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</si>
  <si>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</si>
  <si>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</si>
  <si>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</si>
  <si>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</si>
  <si>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</si>
  <si>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</si>
  <si>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</si>
  <si>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2024 015c</t>
  </si>
  <si>
    <t>Radešín - Stavební úpravy stáv. objektu - Vytápění</t>
  </si>
  <si>
    <t>HTC servis, s.r.o.</t>
  </si>
  <si>
    <t>Kopaniny 841/9</t>
  </si>
  <si>
    <t>Střelice</t>
  </si>
  <si>
    <t>66447</t>
  </si>
  <si>
    <t>27661008</t>
  </si>
  <si>
    <t>CZ27661008</t>
  </si>
  <si>
    <t>Stavba</t>
  </si>
  <si>
    <t>SO 01c</t>
  </si>
  <si>
    <t>Hlavní objekt - Vytápění</t>
  </si>
  <si>
    <t>SO 01c-01</t>
  </si>
  <si>
    <t>SO 02c</t>
  </si>
  <si>
    <t>Skladový objekt - Vytápění</t>
  </si>
  <si>
    <t>SO 02c-01</t>
  </si>
  <si>
    <t>Celkem za stavbu</t>
  </si>
  <si>
    <t>CZK</t>
  </si>
  <si>
    <t>Rekapitulace dílů</t>
  </si>
  <si>
    <t>Typ dílu</t>
  </si>
  <si>
    <t>90</t>
  </si>
  <si>
    <t>Hodinové zúčtovací sazby (HZS)</t>
  </si>
  <si>
    <t>731</t>
  </si>
  <si>
    <t>Kotelny</t>
  </si>
  <si>
    <t>732</t>
  </si>
  <si>
    <t>Strojovny</t>
  </si>
  <si>
    <t>733</t>
  </si>
  <si>
    <t>Rozvod potrubí</t>
  </si>
  <si>
    <t>734</t>
  </si>
  <si>
    <t>Armatury</t>
  </si>
  <si>
    <t>735</t>
  </si>
  <si>
    <t>Otopná tělesa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</si>
  <si>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</si>
  <si>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</si>
  <si>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</si>
  <si>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</si>
  <si>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</si>
  <si>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</si>
  <si>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</si>
  <si>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</si>
  <si>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</si>
  <si>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</si>
  <si>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</si>
  <si>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</si>
  <si>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</si>
  <si>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</si>
  <si>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</si>
  <si>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</si>
  <si>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</si>
  <si>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</si>
  <si>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</si>
  <si>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</si>
  <si>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</si>
  <si>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</si>
  <si>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</si>
  <si>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</si>
  <si>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</si>
  <si>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</si>
  <si>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</si>
  <si>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</si>
  <si>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</si>
  <si>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</si>
  <si>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904      R00</t>
  </si>
  <si>
    <t>Hzs-zkousky v ramci montaz.praci</t>
  </si>
  <si>
    <t>h</t>
  </si>
  <si>
    <t>Prav.M</t>
  </si>
  <si>
    <t>RTS 24/ II</t>
  </si>
  <si>
    <t>HZS</t>
  </si>
  <si>
    <t>Běžná</t>
  </si>
  <si>
    <t>POL10_</t>
  </si>
  <si>
    <t>905      R00</t>
  </si>
  <si>
    <t>Hzs-revize provoz.souboru a st.obj.</t>
  </si>
  <si>
    <t>731249116R00</t>
  </si>
  <si>
    <t>Montáž kotle ocel.teplov.,na tuhá paliva do 52 kW</t>
  </si>
  <si>
    <t>soubor</t>
  </si>
  <si>
    <t>Práce</t>
  </si>
  <si>
    <t>POL1_7</t>
  </si>
  <si>
    <t>731249124R00</t>
  </si>
  <si>
    <t>Elektro-instalace kotelna</t>
  </si>
  <si>
    <t>kus</t>
  </si>
  <si>
    <t>732219306R00</t>
  </si>
  <si>
    <t>Montáž ohříváků vody stojat.kombinovaných do 500 l</t>
  </si>
  <si>
    <t>4261097510R1</t>
  </si>
  <si>
    <t>Vlastní</t>
  </si>
  <si>
    <t>Indiv</t>
  </si>
  <si>
    <t>Specifikace</t>
  </si>
  <si>
    <t>POL3_0</t>
  </si>
  <si>
    <t>48417283</t>
  </si>
  <si>
    <t>48438814.A</t>
  </si>
  <si>
    <t>Ohřívač TUV zásobníkový 500 L</t>
  </si>
  <si>
    <t>54171570R</t>
  </si>
  <si>
    <t>Roura kouřovodu průměr 160 mm, tl. 0,4 mm, délka 1000 mm</t>
  </si>
  <si>
    <t>SPCM</t>
  </si>
  <si>
    <t>998731101R00</t>
  </si>
  <si>
    <t>Přesun hmot pro kotelny, výšky do 6 m</t>
  </si>
  <si>
    <t>t</t>
  </si>
  <si>
    <t>Přesun hmot</t>
  </si>
  <si>
    <t>POL7_7</t>
  </si>
  <si>
    <t>732111135R00</t>
  </si>
  <si>
    <t>Rozdělovač kombi, 6 topných okruhů</t>
  </si>
  <si>
    <t>732339109R00</t>
  </si>
  <si>
    <t>Montáž nádoby expanzní tlakové 300 l</t>
  </si>
  <si>
    <t>732349101R00</t>
  </si>
  <si>
    <t>Montáž anuloidu I - průtok 8 m3/hod</t>
  </si>
  <si>
    <t>48466211</t>
  </si>
  <si>
    <t>Nádoba expanzní membránová N 300</t>
  </si>
  <si>
    <t>4848160350R01</t>
  </si>
  <si>
    <t>Čerpadlová skupina 1" dvoutrub.mix D+M</t>
  </si>
  <si>
    <t>4848160350R02</t>
  </si>
  <si>
    <t>Čerpadlová skupina 5/4" dvoutrub.mix D+M</t>
  </si>
  <si>
    <t>4848165101</t>
  </si>
  <si>
    <t>Hydraulický vyrovnávač dyn.tlaků HVDT 8m3/h</t>
  </si>
  <si>
    <t>998732101R00</t>
  </si>
  <si>
    <t>Přesun hmot pro strojovny, výšky do 6 m</t>
  </si>
  <si>
    <t>722181213RT5</t>
  </si>
  <si>
    <t>Izolace návleková  tl. stěny 13 mm / 15mm</t>
  </si>
  <si>
    <t>m</t>
  </si>
  <si>
    <t>722181214RT6</t>
  </si>
  <si>
    <t>Izolace návleková tl. stěny 20 mm / 18mm</t>
  </si>
  <si>
    <t>722181215RT7</t>
  </si>
  <si>
    <t>Izolace návleková tl. stěny 25/20 mm</t>
  </si>
  <si>
    <t>POL1_</t>
  </si>
  <si>
    <t>722181215RT9</t>
  </si>
  <si>
    <t>Izolace návleková tl. stěny 25 mm / 28mm</t>
  </si>
  <si>
    <t>722181215RU2</t>
  </si>
  <si>
    <t>Izolace návleková tl. stěny 25 mm /35mm</t>
  </si>
  <si>
    <t>733163102R00</t>
  </si>
  <si>
    <t>Potrubí z měděných trubek vytápění D 15 x 1,0 mm</t>
  </si>
  <si>
    <t xml:space="preserve">2*(15,2+1,8+3,1+5,6+4,2+6,3+2,8+3,5+2+1,2+2,9+3,9+2,9+5+6,3+2,5+6,7+2,4+2+11,1+1,9+21+12,5)*1,05 : </t>
  </si>
  <si>
    <t>VV</t>
  </si>
  <si>
    <t>266,28</t>
  </si>
  <si>
    <t>733163103R00</t>
  </si>
  <si>
    <t>Potrubí z měděných trubek vytápění D 18 x 1,0 mm</t>
  </si>
  <si>
    <t xml:space="preserve">2*(21,2+9,5+25,98+6,2+5,3+6+5,8)*1,05 : </t>
  </si>
  <si>
    <t>167,958</t>
  </si>
  <si>
    <t>733163104R00</t>
  </si>
  <si>
    <t>Potrubí z měděných trubek vytápění D 22 x 1,0 mm</t>
  </si>
  <si>
    <t xml:space="preserve">2*(19,4+7,8+21,3+5,7+7,4+14,5+20,7+7,2+2,2+2+13+4)*1,05 : </t>
  </si>
  <si>
    <t>262,92</t>
  </si>
  <si>
    <t>733163105R00</t>
  </si>
  <si>
    <t>Potrubí z měděných trubek vytápění D 28 x 1,5 mm</t>
  </si>
  <si>
    <t xml:space="preserve">2*(13+1,5+4)*1,05 : </t>
  </si>
  <si>
    <t>38,85</t>
  </si>
  <si>
    <t>733163106R00</t>
  </si>
  <si>
    <t>Potrubí z měděných trubek vytápění D 35 x 1,5 mm</t>
  </si>
  <si>
    <t xml:space="preserve">2*(11,3+4+4)*1,05 : </t>
  </si>
  <si>
    <t>40,53</t>
  </si>
  <si>
    <t>733190306R00</t>
  </si>
  <si>
    <t>Tlaková zkouška Cu potrubí do D 35</t>
  </si>
  <si>
    <t>998733101R00</t>
  </si>
  <si>
    <t>Přesun hmot pro rozvody potrubí, výšky do 6 m</t>
  </si>
  <si>
    <t>734209105R00</t>
  </si>
  <si>
    <t>Montáž armatur závitových,s 1závitem, G 1</t>
  </si>
  <si>
    <t>734209114R00</t>
  </si>
  <si>
    <t>Montáž armatur závitových,se 2závity, G 3/4</t>
  </si>
  <si>
    <t>734223122RT1</t>
  </si>
  <si>
    <t>Ventil termostatický, přímý, DN 15</t>
  </si>
  <si>
    <t>734233126R00</t>
  </si>
  <si>
    <t>Kohout kulový,vnitřní-vnitřní z. IDN 50</t>
  </si>
  <si>
    <t>734266416R00</t>
  </si>
  <si>
    <t>Šroubení uzav.dvoutr.rohové,  DN 15 D+M</t>
  </si>
  <si>
    <t>RTS 21/ II</t>
  </si>
  <si>
    <t>42256510</t>
  </si>
  <si>
    <t>Ventil pojistný DUCO 1/2" x 3/4"  závitový</t>
  </si>
  <si>
    <t>55137306.A</t>
  </si>
  <si>
    <t>Hlavice termostatická standard</t>
  </si>
  <si>
    <t>998734101R00</t>
  </si>
  <si>
    <t>Přesun hmot pro armatury, výšky do 6 m</t>
  </si>
  <si>
    <t>735000912R00</t>
  </si>
  <si>
    <t>Vyregulování ventilů s termost.ovládáním</t>
  </si>
  <si>
    <t>735141209R00</t>
  </si>
  <si>
    <t>Teplovzdušná jednotka</t>
  </si>
  <si>
    <t>735157464R00</t>
  </si>
  <si>
    <t>735157668R00</t>
  </si>
  <si>
    <t>735191905R00</t>
  </si>
  <si>
    <t>Odvzdušnění otopných těles</t>
  </si>
  <si>
    <t>998735101R00</t>
  </si>
  <si>
    <t>Přesun hmot pro otopná tělesa, výšky do 6 m</t>
  </si>
  <si>
    <t>SUM</t>
  </si>
  <si>
    <t>POPUZIV</t>
  </si>
  <si>
    <t>END</t>
  </si>
  <si>
    <t>Rozdělovač kombi, 2 topné okruhy</t>
  </si>
  <si>
    <t>Izolace návleková tl. stěny 25 mm / 22mm</t>
  </si>
  <si>
    <t xml:space="preserve">56+56+30 : </t>
  </si>
  <si>
    <t>142</t>
  </si>
  <si>
    <t>734233123R00</t>
  </si>
  <si>
    <t>Kohout kulový,vnitřní-vnitřní z.DN 25</t>
  </si>
  <si>
    <t>Čerpadlo cirkulační, 1x230V 50HZ, PN 10 D+M</t>
  </si>
  <si>
    <t>Otopné těleso panelové, v. 600 mm, dl. 800 mm</t>
  </si>
  <si>
    <t>Otopné těleso panelové, v. 600 mm, dl. 1200 mm</t>
  </si>
  <si>
    <t>Ventil pojistný  1/2" x 3/4"  závitový</t>
  </si>
  <si>
    <t>Automatický kotel na pelety 49kW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</si>
</sst>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4" fontId="3" fillId="3" borderId="36" xfId="0" applyNumberFormat="1" applyFont="1" applyFill="1" applyBorder="1" applyAlignment="1">
      <alignment vertical="center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3" borderId="36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5" fillId="3" borderId="0" xfId="0" applyNumberFormat="1" applyFont="1" applyFill="1" applyAlignment="1">
      <alignment vertical="top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5" t="s">
        <v>41</v>
      </c>
      <c r="B2" s="195"/>
      <c r="C2" s="195"/>
      <c r="D2" s="195"/>
      <c r="E2" s="195"/>
      <c r="F2" s="195"/>
      <c r="G2" s="19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0"/>
  <sheetViews>
    <sheetView showGridLines="0" tabSelected="1" topLeftCell="B4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9" t="s">
        <v>4</v>
      </c>
      <c r="C1" s="230"/>
      <c r="D1" s="230"/>
      <c r="E1" s="230"/>
      <c r="F1" s="230"/>
      <c r="G1" s="230"/>
      <c r="H1" s="230"/>
      <c r="I1" s="230"/>
      <c r="J1" s="231"/>
    </row>
    <row r="2" spans="1:15" ht="36" customHeight="1" x14ac:dyDescent="0.2">
      <c r="A2" s="2"/>
      <c r="B2" s="76" t="s">
        <v>24</v>
      </c>
      <c r="C2" s="77"/>
      <c r="D2" s="78" t="s">
        <v>43</v>
      </c>
      <c r="E2" s="235" t="s">
        <v>44</v>
      </c>
      <c r="F2" s="236"/>
      <c r="G2" s="236"/>
      <c r="H2" s="236"/>
      <c r="I2" s="236"/>
      <c r="J2" s="237"/>
      <c r="O2" s="1"/>
    </row>
    <row r="3" spans="1:15" ht="27" hidden="1" customHeight="1" x14ac:dyDescent="0.2">
      <c r="A3" s="2"/>
      <c r="B3" s="79"/>
      <c r="C3" s="77"/>
      <c r="D3" s="80"/>
      <c r="E3" s="238"/>
      <c r="F3" s="239"/>
      <c r="G3" s="239"/>
      <c r="H3" s="239"/>
      <c r="I3" s="239"/>
      <c r="J3" s="240"/>
    </row>
    <row r="4" spans="1:15" ht="23.25" customHeight="1" x14ac:dyDescent="0.2">
      <c r="A4" s="2"/>
      <c r="B4" s="81"/>
      <c r="C4" s="82"/>
      <c r="D4" s="83"/>
      <c r="E4" s="219"/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23</v>
      </c>
      <c r="D5" s="223" t="s">
        <v>45</v>
      </c>
      <c r="E5" s="224"/>
      <c r="F5" s="224"/>
      <c r="G5" s="224"/>
      <c r="H5" s="18" t="s">
        <v>42</v>
      </c>
      <c r="I5" s="85" t="s">
        <v>49</v>
      </c>
      <c r="J5" s="8"/>
    </row>
    <row r="6" spans="1:15" ht="15.75" customHeight="1" x14ac:dyDescent="0.2">
      <c r="A6" s="2"/>
      <c r="B6" s="28"/>
      <c r="C6" s="55"/>
      <c r="D6" s="225" t="s">
        <v>46</v>
      </c>
      <c r="E6" s="226"/>
      <c r="F6" s="226"/>
      <c r="G6" s="226"/>
      <c r="H6" s="18" t="s">
        <v>36</v>
      </c>
      <c r="I6" s="85" t="s">
        <v>50</v>
      </c>
      <c r="J6" s="8"/>
    </row>
    <row r="7" spans="1:15" ht="15.75" customHeight="1" x14ac:dyDescent="0.2">
      <c r="A7" s="2"/>
      <c r="B7" s="29"/>
      <c r="C7" s="56"/>
      <c r="D7" s="84" t="s">
        <v>48</v>
      </c>
      <c r="E7" s="227" t="s">
        <v>47</v>
      </c>
      <c r="F7" s="228"/>
      <c r="G7" s="228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2"/>
      <c r="E11" s="242"/>
      <c r="F11" s="242"/>
      <c r="G11" s="242"/>
      <c r="H11" s="18" t="s">
        <v>42</v>
      </c>
      <c r="I11" s="86"/>
      <c r="J11" s="8"/>
    </row>
    <row r="12" spans="1:15" ht="15.75" customHeight="1" x14ac:dyDescent="0.2">
      <c r="A12" s="2"/>
      <c r="B12" s="28"/>
      <c r="C12" s="55"/>
      <c r="D12" s="218"/>
      <c r="E12" s="218"/>
      <c r="F12" s="218"/>
      <c r="G12" s="218"/>
      <c r="H12" s="18" t="s">
        <v>36</v>
      </c>
      <c r="I12" s="86"/>
      <c r="J12" s="8"/>
    </row>
    <row r="13" spans="1:15" ht="15.75" customHeight="1" x14ac:dyDescent="0.2">
      <c r="A13" s="2"/>
      <c r="B13" s="29"/>
      <c r="C13" s="56"/>
      <c r="D13" s="87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1"/>
      <c r="F15" s="241"/>
      <c r="G15" s="243"/>
      <c r="H15" s="243"/>
      <c r="I15" s="243" t="s">
        <v>31</v>
      </c>
      <c r="J15" s="244"/>
    </row>
    <row r="16" spans="1:15" ht="23.25" customHeight="1" x14ac:dyDescent="0.2">
      <c r="A16" s="144" t="s">
        <v>26</v>
      </c>
      <c r="B16" s="38" t="s">
        <v>26</v>
      </c>
      <c r="C16" s="62"/>
      <c r="D16" s="63"/>
      <c r="E16" s="207"/>
      <c r="F16" s="208"/>
      <c r="G16" s="207"/>
      <c r="H16" s="208"/>
      <c r="I16" s="207">
        <f>SUMIF(F51:F56,A16,I51:I56)+SUMIF(F51:F56,"PSU",I51:I56)</f>
        <v>0</v>
      </c>
      <c r="J16" s="209"/>
    </row>
    <row r="17" spans="1:10" ht="23.25" customHeight="1" x14ac:dyDescent="0.2">
      <c r="A17" s="144" t="s">
        <v>27</v>
      </c>
      <c r="B17" s="38" t="s">
        <v>27</v>
      </c>
      <c r="C17" s="62"/>
      <c r="D17" s="63"/>
      <c r="E17" s="207"/>
      <c r="F17" s="208"/>
      <c r="G17" s="207"/>
      <c r="H17" s="208"/>
      <c r="I17" s="207">
        <f>SUMIF(F51:F56,A17,I51:I56)</f>
        <v>0</v>
      </c>
      <c r="J17" s="209"/>
    </row>
    <row r="18" spans="1:10" ht="23.25" customHeight="1" x14ac:dyDescent="0.2">
      <c r="A18" s="144" t="s">
        <v>28</v>
      </c>
      <c r="B18" s="38" t="s">
        <v>28</v>
      </c>
      <c r="C18" s="62"/>
      <c r="D18" s="63"/>
      <c r="E18" s="207"/>
      <c r="F18" s="208"/>
      <c r="G18" s="207"/>
      <c r="H18" s="208"/>
      <c r="I18" s="207">
        <f>SUMIF(F51:F56,A18,I51:I56)</f>
        <v>0</v>
      </c>
      <c r="J18" s="209"/>
    </row>
    <row r="19" spans="1:10" ht="23.25" customHeight="1" x14ac:dyDescent="0.2">
      <c r="A19" s="144" t="s">
        <v>74</v>
      </c>
      <c r="B19" s="38" t="s">
        <v>29</v>
      </c>
      <c r="C19" s="62"/>
      <c r="D19" s="63"/>
      <c r="E19" s="207"/>
      <c r="F19" s="208"/>
      <c r="G19" s="207"/>
      <c r="H19" s="208"/>
      <c r="I19" s="207">
        <f>SUMIF(F51:F56,A19,I51:I56)</f>
        <v>0</v>
      </c>
      <c r="J19" s="209"/>
    </row>
    <row r="20" spans="1:10" ht="23.25" customHeight="1" x14ac:dyDescent="0.2">
      <c r="A20" s="144" t="s">
        <v>75</v>
      </c>
      <c r="B20" s="38" t="s">
        <v>30</v>
      </c>
      <c r="C20" s="62"/>
      <c r="D20" s="63"/>
      <c r="E20" s="207"/>
      <c r="F20" s="208"/>
      <c r="G20" s="207"/>
      <c r="H20" s="208"/>
      <c r="I20" s="207">
        <f>SUMIF(F51:F56,A20,I51:I56)</f>
        <v>0</v>
      </c>
      <c r="J20" s="209"/>
    </row>
    <row r="21" spans="1:10" ht="23.25" customHeight="1" x14ac:dyDescent="0.2">
      <c r="A21" s="2"/>
      <c r="B21" s="48" t="s">
        <v>31</v>
      </c>
      <c r="C21" s="64"/>
      <c r="D21" s="65"/>
      <c r="E21" s="210"/>
      <c r="F21" s="245"/>
      <c r="G21" s="210"/>
      <c r="H21" s="245"/>
      <c r="I21" s="210">
        <f>SUM(I16:J20)</f>
        <v>0</v>
      </c>
      <c r="J21" s="21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205">
        <f>ZakladDPHSniVypocet</f>
        <v>0</v>
      </c>
      <c r="H23" s="206"/>
      <c r="I23" s="206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03">
        <v>0</v>
      </c>
      <c r="H24" s="204"/>
      <c r="I24" s="204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05">
        <f>ZakladDPHZaklVypocet</f>
        <v>0</v>
      </c>
      <c r="H25" s="206"/>
      <c r="I25" s="206"/>
      <c r="J25" s="40" t="str">
        <f t="shared" si="0"/>
        <v>CZK</v>
      </c>
    </row>
    <row r="26" spans="1:10" ht="23.25" hidden="1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32">
        <v>502256.92</v>
      </c>
      <c r="H26" s="233"/>
      <c r="I26" s="233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234">
        <f>CenaCelkemBezDPH-(ZakladDPHSni+ZakladDPHZakl)</f>
        <v>0</v>
      </c>
      <c r="H27" s="234"/>
      <c r="I27" s="234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7" t="s">
        <v>25</v>
      </c>
      <c r="C28" s="118"/>
      <c r="D28" s="118"/>
      <c r="E28" s="119"/>
      <c r="F28" s="120"/>
      <c r="G28" s="212">
        <f>A27</f>
        <v>0</v>
      </c>
      <c r="H28" s="213"/>
      <c r="I28" s="213"/>
      <c r="J28" s="121" t="str">
        <f t="shared" si="0"/>
        <v>CZK</v>
      </c>
    </row>
    <row r="29" spans="1:10" ht="27.75" hidden="1" customHeight="1" thickBot="1" x14ac:dyDescent="0.25">
      <c r="A29" s="2"/>
      <c r="B29" s="117" t="s">
        <v>37</v>
      </c>
      <c r="C29" s="122"/>
      <c r="D29" s="122"/>
      <c r="E29" s="122"/>
      <c r="F29" s="123"/>
      <c r="G29" s="212">
        <f>ZakladDPHSni+DPHSni+ZakladDPHZakl+DPHZakl+Zaokrouhleni</f>
        <v>502256.92</v>
      </c>
      <c r="H29" s="212"/>
      <c r="I29" s="212"/>
      <c r="J29" s="124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4"/>
      <c r="E34" s="215"/>
      <c r="G34" s="216"/>
      <c r="H34" s="217"/>
      <c r="I34" s="217"/>
      <c r="J34" s="25"/>
    </row>
    <row r="35" spans="1:10" ht="12.75" customHeight="1" x14ac:dyDescent="0.2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90" t="s">
        <v>17</v>
      </c>
      <c r="C37" s="91"/>
      <c r="D37" s="91"/>
      <c r="E37" s="91"/>
      <c r="F37" s="92"/>
      <c r="G37" s="92"/>
      <c r="H37" s="92"/>
      <c r="I37" s="92"/>
      <c r="J37" s="93"/>
    </row>
    <row r="38" spans="1:10" ht="25.5" customHeight="1" x14ac:dyDescent="0.2">
      <c r="A38" s="89" t="s">
        <v>39</v>
      </c>
      <c r="B38" s="94" t="s">
        <v>18</v>
      </c>
      <c r="C38" s="95" t="s">
        <v>6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19</v>
      </c>
      <c r="I38" s="98" t="s">
        <v>1</v>
      </c>
      <c r="J38" s="99" t="s">
        <v>0</v>
      </c>
    </row>
    <row r="39" spans="1:10" ht="25.5" hidden="1" customHeight="1" x14ac:dyDescent="0.2">
      <c r="A39" s="89">
        <v>1</v>
      </c>
      <c r="B39" s="100" t="s">
        <v>51</v>
      </c>
      <c r="C39" s="200"/>
      <c r="D39" s="200"/>
      <c r="E39" s="200"/>
      <c r="F39" s="101">
        <f>'SO 01c SO 01c-01 Pol'!AE69+'SO 02c SO 02c-01 Pol'!AE54</f>
        <v>0</v>
      </c>
      <c r="G39" s="102">
        <f>'SO 01c SO 01c-01 Pol'!AF69+'SO 02c SO 02c-01 Pol'!AF54</f>
        <v>0</v>
      </c>
      <c r="H39" s="103"/>
      <c r="I39" s="104">
        <f>F39+G39+H39</f>
        <v>0</v>
      </c>
      <c r="J39" s="105" t="str">
        <f>IF(CenaCelkemVypocet=0,"",I39/CenaCelkemVypocet*100)</f>
        <v/>
      </c>
    </row>
    <row r="40" spans="1:10" ht="25.5" customHeight="1" x14ac:dyDescent="0.2">
      <c r="A40" s="89">
        <v>2</v>
      </c>
      <c r="B40" s="106" t="s">
        <v>52</v>
      </c>
      <c r="C40" s="201" t="s">
        <v>53</v>
      </c>
      <c r="D40" s="201"/>
      <c r="E40" s="201"/>
      <c r="F40" s="107">
        <f>'SO 01c SO 01c-01 Pol'!AE69</f>
        <v>0</v>
      </c>
      <c r="G40" s="108">
        <f>'SO 01c SO 01c-01 Pol'!AF69</f>
        <v>0</v>
      </c>
      <c r="H40" s="108"/>
      <c r="I40" s="109">
        <f>F40+G40+H40</f>
        <v>0</v>
      </c>
      <c r="J40" s="110" t="str">
        <f>IF(CenaCelkemVypocet=0,"",I40/CenaCelkemVypocet*100)</f>
        <v/>
      </c>
    </row>
    <row r="41" spans="1:10" ht="25.5" customHeight="1" x14ac:dyDescent="0.2">
      <c r="A41" s="89">
        <v>3</v>
      </c>
      <c r="B41" s="111" t="s">
        <v>54</v>
      </c>
      <c r="C41" s="200" t="s">
        <v>53</v>
      </c>
      <c r="D41" s="200"/>
      <c r="E41" s="200"/>
      <c r="F41" s="112">
        <f>'SO 01c SO 01c-01 Pol'!AE69</f>
        <v>0</v>
      </c>
      <c r="G41" s="103">
        <f>'SO 01c SO 01c-01 Pol'!AF69</f>
        <v>0</v>
      </c>
      <c r="H41" s="103"/>
      <c r="I41" s="104">
        <f>F41+G41+H41</f>
        <v>0</v>
      </c>
      <c r="J41" s="105" t="str">
        <f>IF(CenaCelkemVypocet=0,"",I41/CenaCelkemVypocet*100)</f>
        <v/>
      </c>
    </row>
    <row r="42" spans="1:10" ht="25.5" customHeight="1" x14ac:dyDescent="0.2">
      <c r="A42" s="89">
        <v>2</v>
      </c>
      <c r="B42" s="106" t="s">
        <v>55</v>
      </c>
      <c r="C42" s="201" t="s">
        <v>56</v>
      </c>
      <c r="D42" s="201"/>
      <c r="E42" s="201"/>
      <c r="F42" s="107">
        <f>'SO 02c SO 02c-01 Pol'!AE54</f>
        <v>0</v>
      </c>
      <c r="G42" s="108">
        <f>'SO 02c SO 02c-01 Pol'!AF54</f>
        <v>0</v>
      </c>
      <c r="H42" s="108"/>
      <c r="I42" s="109">
        <f>F42+G42+H42</f>
        <v>0</v>
      </c>
      <c r="J42" s="110" t="str">
        <f>IF(CenaCelkemVypocet=0,"",I42/CenaCelkemVypocet*100)</f>
        <v/>
      </c>
    </row>
    <row r="43" spans="1:10" ht="25.5" customHeight="1" x14ac:dyDescent="0.2">
      <c r="A43" s="89">
        <v>3</v>
      </c>
      <c r="B43" s="111" t="s">
        <v>57</v>
      </c>
      <c r="C43" s="200" t="s">
        <v>56</v>
      </c>
      <c r="D43" s="200"/>
      <c r="E43" s="200"/>
      <c r="F43" s="112">
        <f>'SO 02c SO 02c-01 Pol'!AE54</f>
        <v>0</v>
      </c>
      <c r="G43" s="103">
        <f>'SO 02c SO 02c-01 Pol'!AF54</f>
        <v>0</v>
      </c>
      <c r="H43" s="103"/>
      <c r="I43" s="104">
        <f>F43+G43+H43</f>
        <v>0</v>
      </c>
      <c r="J43" s="105" t="str">
        <f>IF(CenaCelkemVypocet=0,"",I43/CenaCelkemVypocet*100)</f>
        <v/>
      </c>
    </row>
    <row r="44" spans="1:10" ht="25.5" customHeight="1" x14ac:dyDescent="0.2">
      <c r="A44" s="89"/>
      <c r="B44" s="198" t="s">
        <v>58</v>
      </c>
      <c r="C44" s="199"/>
      <c r="D44" s="199"/>
      <c r="E44" s="199"/>
      <c r="F44" s="113">
        <f>SUMIF(A39:A43,"=1",F39:F43)</f>
        <v>0</v>
      </c>
      <c r="G44" s="114">
        <f>SUMIF(A39:A43,"=1",G39:G43)</f>
        <v>0</v>
      </c>
      <c r="H44" s="114">
        <f>SUMIF(A39:A43,"=1",H39:H43)</f>
        <v>0</v>
      </c>
      <c r="I44" s="115">
        <f>SUMIF(A39:A43,"=1",I39:I43)</f>
        <v>0</v>
      </c>
      <c r="J44" s="116">
        <f>SUMIF(A39:A43,"=1",J39:J43)</f>
        <v>0</v>
      </c>
    </row>
    <row r="48" spans="1:10" ht="15.75" x14ac:dyDescent="0.25">
      <c r="B48" s="125" t="s">
        <v>60</v>
      </c>
    </row>
    <row r="50" spans="1:10" ht="25.5" customHeight="1" x14ac:dyDescent="0.2">
      <c r="A50" s="127"/>
      <c r="B50" s="130" t="s">
        <v>18</v>
      </c>
      <c r="C50" s="130" t="s">
        <v>6</v>
      </c>
      <c r="D50" s="131"/>
      <c r="E50" s="131"/>
      <c r="F50" s="132" t="s">
        <v>61</v>
      </c>
      <c r="G50" s="132"/>
      <c r="H50" s="132"/>
      <c r="I50" s="132" t="s">
        <v>31</v>
      </c>
      <c r="J50" s="132" t="s">
        <v>0</v>
      </c>
    </row>
    <row r="51" spans="1:10" ht="36.75" customHeight="1" x14ac:dyDescent="0.2">
      <c r="A51" s="128"/>
      <c r="B51" s="133" t="s">
        <v>62</v>
      </c>
      <c r="C51" s="196" t="s">
        <v>63</v>
      </c>
      <c r="D51" s="197"/>
      <c r="E51" s="197"/>
      <c r="F51" s="142" t="s">
        <v>26</v>
      </c>
      <c r="G51" s="134"/>
      <c r="H51" s="134"/>
      <c r="I51" s="134">
        <f>'SO 01c SO 01c-01 Pol'!G8+'SO 02c SO 02c-01 Pol'!G8</f>
        <v>0</v>
      </c>
      <c r="J51" s="139" t="str">
        <f>IF(I57=0,"",I51/I57*100)</f>
        <v/>
      </c>
    </row>
    <row r="52" spans="1:10" ht="36.75" customHeight="1" x14ac:dyDescent="0.2">
      <c r="A52" s="128"/>
      <c r="B52" s="133" t="s">
        <v>64</v>
      </c>
      <c r="C52" s="196" t="s">
        <v>65</v>
      </c>
      <c r="D52" s="197"/>
      <c r="E52" s="197"/>
      <c r="F52" s="142" t="s">
        <v>27</v>
      </c>
      <c r="G52" s="134"/>
      <c r="H52" s="134"/>
      <c r="I52" s="134">
        <f>'SO 01c SO 01c-01 Pol'!G11+'SO 02c SO 02c-01 Pol'!G11</f>
        <v>0</v>
      </c>
      <c r="J52" s="139" t="str">
        <f>IF(I57=0,"",I52/I57*100)</f>
        <v/>
      </c>
    </row>
    <row r="53" spans="1:10" ht="36.75" customHeight="1" x14ac:dyDescent="0.2">
      <c r="A53" s="128"/>
      <c r="B53" s="133" t="s">
        <v>66</v>
      </c>
      <c r="C53" s="196" t="s">
        <v>67</v>
      </c>
      <c r="D53" s="197"/>
      <c r="E53" s="197"/>
      <c r="F53" s="142" t="s">
        <v>27</v>
      </c>
      <c r="G53" s="134"/>
      <c r="H53" s="134"/>
      <c r="I53" s="134">
        <f>'SO 01c SO 01c-01 Pol'!G20+'SO 02c SO 02c-01 Pol'!G17</f>
        <v>0</v>
      </c>
      <c r="J53" s="139" t="str">
        <f>IF(I57=0,"",I53/I57*100)</f>
        <v/>
      </c>
    </row>
    <row r="54" spans="1:10" ht="36.75" customHeight="1" x14ac:dyDescent="0.2">
      <c r="A54" s="128"/>
      <c r="B54" s="133" t="s">
        <v>68</v>
      </c>
      <c r="C54" s="196" t="s">
        <v>69</v>
      </c>
      <c r="D54" s="197"/>
      <c r="E54" s="197"/>
      <c r="F54" s="142" t="s">
        <v>27</v>
      </c>
      <c r="G54" s="134"/>
      <c r="H54" s="134"/>
      <c r="I54" s="134">
        <f>'SO 01c SO 01c-01 Pol'!G29+'SO 02c SO 02c-01 Pol'!G25</f>
        <v>0</v>
      </c>
      <c r="J54" s="139" t="str">
        <f>IF(I57=0,"",I54/I57*100)</f>
        <v/>
      </c>
    </row>
    <row r="55" spans="1:10" ht="36.75" customHeight="1" x14ac:dyDescent="0.2">
      <c r="A55" s="128"/>
      <c r="B55" s="133" t="s">
        <v>70</v>
      </c>
      <c r="C55" s="196" t="s">
        <v>71</v>
      </c>
      <c r="D55" s="197"/>
      <c r="E55" s="197"/>
      <c r="F55" s="142" t="s">
        <v>27</v>
      </c>
      <c r="G55" s="134"/>
      <c r="H55" s="134"/>
      <c r="I55" s="134">
        <f>'SO 01c SO 01c-01 Pol'!G52+'SO 02c SO 02c-01 Pol'!G36</f>
        <v>0</v>
      </c>
      <c r="J55" s="139" t="str">
        <f>IF(I57=0,"",I55/I57*100)</f>
        <v/>
      </c>
    </row>
    <row r="56" spans="1:10" ht="36.75" customHeight="1" x14ac:dyDescent="0.2">
      <c r="A56" s="128"/>
      <c r="B56" s="133" t="s">
        <v>72</v>
      </c>
      <c r="C56" s="196" t="s">
        <v>73</v>
      </c>
      <c r="D56" s="197"/>
      <c r="E56" s="197"/>
      <c r="F56" s="142" t="s">
        <v>27</v>
      </c>
      <c r="G56" s="134"/>
      <c r="H56" s="134"/>
      <c r="I56" s="134">
        <f>'SO 01c SO 01c-01 Pol'!G61+'SO 02c SO 02c-01 Pol'!G45</f>
        <v>0</v>
      </c>
      <c r="J56" s="139" t="str">
        <f>IF(I57=0,"",I56/I57*100)</f>
        <v/>
      </c>
    </row>
    <row r="57" spans="1:10" ht="25.5" customHeight="1" x14ac:dyDescent="0.2">
      <c r="A57" s="129"/>
      <c r="B57" s="135" t="s">
        <v>1</v>
      </c>
      <c r="C57" s="136"/>
      <c r="D57" s="137"/>
      <c r="E57" s="137"/>
      <c r="F57" s="143"/>
      <c r="G57" s="138"/>
      <c r="H57" s="138"/>
      <c r="I57" s="138">
        <f>SUM(I51:I56)</f>
        <v>0</v>
      </c>
      <c r="J57" s="140">
        <f>SUM(J51:J56)</f>
        <v>0</v>
      </c>
    </row>
    <row r="58" spans="1:10" x14ac:dyDescent="0.2">
      <c r="F58" s="88"/>
      <c r="G58" s="88"/>
      <c r="H58" s="88"/>
      <c r="I58" s="88"/>
      <c r="J58" s="141"/>
    </row>
    <row r="59" spans="1:10" x14ac:dyDescent="0.2">
      <c r="F59" s="88"/>
      <c r="G59" s="88"/>
      <c r="H59" s="88"/>
      <c r="I59" s="88"/>
      <c r="J59" s="141"/>
    </row>
    <row r="60" spans="1:10" x14ac:dyDescent="0.2">
      <c r="F60" s="88"/>
      <c r="G60" s="88"/>
      <c r="H60" s="88"/>
      <c r="I60" s="88"/>
      <c r="J60" s="14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55:E55"/>
    <mergeCell ref="C56:E56"/>
    <mergeCell ref="B44:E44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7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8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9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10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B58B-D238-4D16-8DE4-46F7716B8E56}">
  <sheetPr>
    <outlinePr summaryBelow="0"/>
  </sheetPr>
  <dimension ref="A1:BH5000"/>
  <sheetViews>
    <sheetView zoomScale="120" zoomScaleNormal="120" workbookViewId="0">
      <pane ySplit="7" topLeftCell="A8" activePane="bottomLeft" state="frozen"/>
      <selection pane="bottomLeft" activeCell="C80" sqref="C80"/>
    </sheetView>
  </sheetViews>
  <sheetFormatPr defaultRowHeight="12.75" outlineLevelRow="3" x14ac:dyDescent="0.2"/>
  <cols>
    <col min="1" max="1" width="3.42578125" customWidth="1"/>
    <col min="2" max="2" width="12.5703125" style="126" customWidth="1"/>
    <col min="3" max="3" width="38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0" t="s">
        <v>7</v>
      </c>
      <c r="B1" s="250"/>
      <c r="C1" s="250"/>
      <c r="D1" s="250"/>
      <c r="E1" s="250"/>
      <c r="F1" s="250"/>
      <c r="G1" s="250"/>
      <c r="AG1" t="s">
        <v>76</v>
      </c>
    </row>
    <row r="2" spans="1:60" ht="24.95" customHeight="1" x14ac:dyDescent="0.2">
      <c r="A2" s="145" t="s">
        <v>8</v>
      </c>
      <c r="B2" s="49" t="s">
        <v>43</v>
      </c>
      <c r="C2" s="251" t="s">
        <v>44</v>
      </c>
      <c r="D2" s="252"/>
      <c r="E2" s="252"/>
      <c r="F2" s="252"/>
      <c r="G2" s="253"/>
      <c r="AG2" t="s">
        <v>77</v>
      </c>
    </row>
    <row r="3" spans="1:60" ht="24.95" customHeight="1" x14ac:dyDescent="0.2">
      <c r="A3" s="145" t="s">
        <v>9</v>
      </c>
      <c r="B3" s="49" t="s">
        <v>52</v>
      </c>
      <c r="C3" s="251" t="s">
        <v>53</v>
      </c>
      <c r="D3" s="252"/>
      <c r="E3" s="252"/>
      <c r="F3" s="252"/>
      <c r="G3" s="253"/>
      <c r="AC3" s="126" t="s">
        <v>77</v>
      </c>
      <c r="AG3" t="s">
        <v>78</v>
      </c>
    </row>
    <row r="4" spans="1:60" ht="24.95" customHeight="1" x14ac:dyDescent="0.2">
      <c r="A4" s="146" t="s">
        <v>10</v>
      </c>
      <c r="B4" s="147" t="s">
        <v>54</v>
      </c>
      <c r="C4" s="254" t="s">
        <v>53</v>
      </c>
      <c r="D4" s="255"/>
      <c r="E4" s="255"/>
      <c r="F4" s="255"/>
      <c r="G4" s="256"/>
      <c r="AG4" t="s">
        <v>79</v>
      </c>
    </row>
    <row r="5" spans="1:60" x14ac:dyDescent="0.2">
      <c r="D5" s="10"/>
    </row>
    <row r="6" spans="1:60" ht="38.25" x14ac:dyDescent="0.2">
      <c r="A6" s="149" t="s">
        <v>80</v>
      </c>
      <c r="B6" s="151" t="s">
        <v>81</v>
      </c>
      <c r="C6" s="151" t="s">
        <v>82</v>
      </c>
      <c r="D6" s="150" t="s">
        <v>83</v>
      </c>
      <c r="E6" s="149" t="s">
        <v>84</v>
      </c>
      <c r="F6" s="148" t="s">
        <v>85</v>
      </c>
      <c r="G6" s="149" t="s">
        <v>31</v>
      </c>
      <c r="H6" s="152" t="s">
        <v>32</v>
      </c>
      <c r="I6" s="152" t="s">
        <v>86</v>
      </c>
      <c r="J6" s="152" t="s">
        <v>33</v>
      </c>
      <c r="K6" s="152" t="s">
        <v>87</v>
      </c>
      <c r="L6" s="152" t="s">
        <v>88</v>
      </c>
      <c r="M6" s="152" t="s">
        <v>89</v>
      </c>
      <c r="N6" s="152" t="s">
        <v>90</v>
      </c>
      <c r="O6" s="152" t="s">
        <v>91</v>
      </c>
      <c r="P6" s="152" t="s">
        <v>92</v>
      </c>
      <c r="Q6" s="152" t="s">
        <v>93</v>
      </c>
      <c r="R6" s="152" t="s">
        <v>94</v>
      </c>
      <c r="S6" s="152" t="s">
        <v>95</v>
      </c>
      <c r="T6" s="152" t="s">
        <v>96</v>
      </c>
      <c r="U6" s="152" t="s">
        <v>97</v>
      </c>
      <c r="V6" s="152" t="s">
        <v>98</v>
      </c>
      <c r="W6" s="152" t="s">
        <v>99</v>
      </c>
      <c r="X6" s="152" t="s">
        <v>100</v>
      </c>
      <c r="Y6" s="152" t="s">
        <v>101</v>
      </c>
    </row>
    <row r="7" spans="1:60" hidden="1" x14ac:dyDescent="0.2">
      <c r="A7" s="3"/>
      <c r="B7" s="4"/>
      <c r="C7" s="4"/>
      <c r="D7" s="6"/>
      <c r="E7" s="154"/>
      <c r="F7" s="155"/>
      <c r="G7" s="155"/>
      <c r="H7" s="155"/>
      <c r="I7" s="155"/>
      <c r="J7" s="155"/>
      <c r="K7" s="155"/>
      <c r="L7" s="155"/>
      <c r="M7" s="155"/>
      <c r="N7" s="154"/>
      <c r="O7" s="154"/>
      <c r="P7" s="154"/>
      <c r="Q7" s="154"/>
      <c r="R7" s="155"/>
      <c r="S7" s="155"/>
      <c r="T7" s="155"/>
      <c r="U7" s="155"/>
      <c r="V7" s="155"/>
      <c r="W7" s="155"/>
      <c r="X7" s="155"/>
      <c r="Y7" s="155"/>
    </row>
    <row r="8" spans="1:60" x14ac:dyDescent="0.2">
      <c r="A8" s="169" t="s">
        <v>102</v>
      </c>
      <c r="B8" s="170" t="s">
        <v>62</v>
      </c>
      <c r="C8" s="188" t="s">
        <v>63</v>
      </c>
      <c r="D8" s="171"/>
      <c r="E8" s="172"/>
      <c r="F8" s="173"/>
      <c r="G8" s="174">
        <f>SUMIF(AG9:AG10,"&lt;&gt;NOR",G9:G10)</f>
        <v>0</v>
      </c>
      <c r="H8" s="168"/>
      <c r="I8" s="168">
        <f>SUM(I9:I10)</f>
        <v>0</v>
      </c>
      <c r="J8" s="168"/>
      <c r="K8" s="168">
        <f>SUM(K9:K10)</f>
        <v>52332</v>
      </c>
      <c r="L8" s="168"/>
      <c r="M8" s="168">
        <f>SUM(M9:M10)</f>
        <v>0</v>
      </c>
      <c r="N8" s="167"/>
      <c r="O8" s="167">
        <f>SUM(O9:O10)</f>
        <v>0</v>
      </c>
      <c r="P8" s="167"/>
      <c r="Q8" s="167">
        <f>SUM(Q9:Q10)</f>
        <v>0</v>
      </c>
      <c r="R8" s="168"/>
      <c r="S8" s="168"/>
      <c r="T8" s="168"/>
      <c r="U8" s="168"/>
      <c r="V8" s="168">
        <f>SUM(V9:V10)</f>
        <v>84</v>
      </c>
      <c r="W8" s="168"/>
      <c r="X8" s="168"/>
      <c r="Y8" s="168"/>
      <c r="AG8" t="s">
        <v>103</v>
      </c>
    </row>
    <row r="9" spans="1:60" outlineLevel="1" x14ac:dyDescent="0.2">
      <c r="A9" s="182">
        <v>1</v>
      </c>
      <c r="B9" s="183" t="s">
        <v>104</v>
      </c>
      <c r="C9" s="189" t="s">
        <v>105</v>
      </c>
      <c r="D9" s="184" t="s">
        <v>106</v>
      </c>
      <c r="E9" s="185">
        <v>72</v>
      </c>
      <c r="F9" s="186">
        <v>0</v>
      </c>
      <c r="G9" s="187">
        <f>ROUND(E9*F9,2)</f>
        <v>0</v>
      </c>
      <c r="H9" s="164">
        <v>0</v>
      </c>
      <c r="I9" s="163">
        <f>ROUND(E9*H9,2)</f>
        <v>0</v>
      </c>
      <c r="J9" s="164">
        <v>623</v>
      </c>
      <c r="K9" s="163">
        <f>ROUND(E9*J9,2)</f>
        <v>44856</v>
      </c>
      <c r="L9" s="163">
        <v>21</v>
      </c>
      <c r="M9" s="163">
        <f>G9*(1+L9/100)</f>
        <v>0</v>
      </c>
      <c r="N9" s="162">
        <v>0</v>
      </c>
      <c r="O9" s="162">
        <f>ROUND(E9*N9,2)</f>
        <v>0</v>
      </c>
      <c r="P9" s="162">
        <v>0</v>
      </c>
      <c r="Q9" s="162">
        <f>ROUND(E9*P9,2)</f>
        <v>0</v>
      </c>
      <c r="R9" s="163" t="s">
        <v>107</v>
      </c>
      <c r="S9" s="163" t="s">
        <v>108</v>
      </c>
      <c r="T9" s="163" t="s">
        <v>108</v>
      </c>
      <c r="U9" s="163">
        <v>1</v>
      </c>
      <c r="V9" s="163">
        <f>ROUND(E9*U9,2)</f>
        <v>72</v>
      </c>
      <c r="W9" s="163"/>
      <c r="X9" s="163" t="s">
        <v>109</v>
      </c>
      <c r="Y9" s="163" t="s">
        <v>110</v>
      </c>
      <c r="Z9" s="153"/>
      <c r="AA9" s="153"/>
      <c r="AB9" s="153"/>
      <c r="AC9" s="153"/>
      <c r="AD9" s="153"/>
      <c r="AE9" s="153"/>
      <c r="AF9" s="153"/>
      <c r="AG9" s="153" t="s">
        <v>111</v>
      </c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1" x14ac:dyDescent="0.2">
      <c r="A10" s="182">
        <v>2</v>
      </c>
      <c r="B10" s="183" t="s">
        <v>112</v>
      </c>
      <c r="C10" s="189" t="s">
        <v>113</v>
      </c>
      <c r="D10" s="184" t="s">
        <v>106</v>
      </c>
      <c r="E10" s="185">
        <v>12</v>
      </c>
      <c r="F10" s="186">
        <v>0</v>
      </c>
      <c r="G10" s="187">
        <f>ROUND(E10*F10,2)</f>
        <v>0</v>
      </c>
      <c r="H10" s="164">
        <v>0</v>
      </c>
      <c r="I10" s="163">
        <f>ROUND(E10*H10,2)</f>
        <v>0</v>
      </c>
      <c r="J10" s="164">
        <v>623</v>
      </c>
      <c r="K10" s="163">
        <f>ROUND(E10*J10,2)</f>
        <v>7476</v>
      </c>
      <c r="L10" s="163">
        <v>21</v>
      </c>
      <c r="M10" s="163">
        <f>G10*(1+L10/100)</f>
        <v>0</v>
      </c>
      <c r="N10" s="162">
        <v>0</v>
      </c>
      <c r="O10" s="162">
        <f>ROUND(E10*N10,2)</f>
        <v>0</v>
      </c>
      <c r="P10" s="162">
        <v>0</v>
      </c>
      <c r="Q10" s="162">
        <f>ROUND(E10*P10,2)</f>
        <v>0</v>
      </c>
      <c r="R10" s="163" t="s">
        <v>107</v>
      </c>
      <c r="S10" s="163" t="s">
        <v>108</v>
      </c>
      <c r="T10" s="163" t="s">
        <v>108</v>
      </c>
      <c r="U10" s="163">
        <v>1</v>
      </c>
      <c r="V10" s="163">
        <f>ROUND(E10*U10,2)</f>
        <v>12</v>
      </c>
      <c r="W10" s="163"/>
      <c r="X10" s="163" t="s">
        <v>109</v>
      </c>
      <c r="Y10" s="163" t="s">
        <v>110</v>
      </c>
      <c r="Z10" s="153"/>
      <c r="AA10" s="153"/>
      <c r="AB10" s="153"/>
      <c r="AC10" s="153"/>
      <c r="AD10" s="153"/>
      <c r="AE10" s="153"/>
      <c r="AF10" s="153"/>
      <c r="AG10" s="153" t="s">
        <v>111</v>
      </c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x14ac:dyDescent="0.2">
      <c r="A11" s="169" t="s">
        <v>102</v>
      </c>
      <c r="B11" s="170" t="s">
        <v>64</v>
      </c>
      <c r="C11" s="188" t="s">
        <v>65</v>
      </c>
      <c r="D11" s="171"/>
      <c r="E11" s="172"/>
      <c r="F11" s="173"/>
      <c r="G11" s="174">
        <f>SUMIF(AG12:AG19,"&lt;&gt;NOR",G12:G19)</f>
        <v>0</v>
      </c>
      <c r="H11" s="168"/>
      <c r="I11" s="168">
        <f>SUM(I12:I19)</f>
        <v>175759.11</v>
      </c>
      <c r="J11" s="168"/>
      <c r="K11" s="168">
        <f>SUM(K12:K19)</f>
        <v>18287.34</v>
      </c>
      <c r="L11" s="168"/>
      <c r="M11" s="168">
        <f>SUM(M12:M19)</f>
        <v>0</v>
      </c>
      <c r="N11" s="167"/>
      <c r="O11" s="167">
        <f>SUM(O12:O19)</f>
        <v>0.67</v>
      </c>
      <c r="P11" s="167"/>
      <c r="Q11" s="167">
        <f>SUM(Q12:Q19)</f>
        <v>0</v>
      </c>
      <c r="R11" s="168"/>
      <c r="S11" s="168"/>
      <c r="T11" s="168"/>
      <c r="U11" s="168"/>
      <c r="V11" s="168">
        <f>SUM(V12:V19)</f>
        <v>29.79</v>
      </c>
      <c r="W11" s="168"/>
      <c r="X11" s="168"/>
      <c r="Y11" s="168"/>
      <c r="AG11" t="s">
        <v>103</v>
      </c>
    </row>
    <row r="12" spans="1:60" outlineLevel="1" x14ac:dyDescent="0.2">
      <c r="A12" s="182">
        <v>3</v>
      </c>
      <c r="B12" s="183" t="s">
        <v>114</v>
      </c>
      <c r="C12" s="189" t="s">
        <v>115</v>
      </c>
      <c r="D12" s="184" t="s">
        <v>116</v>
      </c>
      <c r="E12" s="185">
        <v>1</v>
      </c>
      <c r="F12" s="186">
        <v>0</v>
      </c>
      <c r="G12" s="187">
        <f t="shared" ref="G12:G19" si="0">ROUND(E12*F12,2)</f>
        <v>0</v>
      </c>
      <c r="H12" s="164">
        <v>1767.43</v>
      </c>
      <c r="I12" s="163">
        <f t="shared" ref="I12:I19" si="1">ROUND(E12*H12,2)</f>
        <v>1767.43</v>
      </c>
      <c r="J12" s="164">
        <v>3732.57</v>
      </c>
      <c r="K12" s="163">
        <f t="shared" ref="K12:K19" si="2">ROUND(E12*J12,2)</f>
        <v>3732.57</v>
      </c>
      <c r="L12" s="163">
        <v>21</v>
      </c>
      <c r="M12" s="163">
        <f t="shared" ref="M12:M19" si="3">G12*(1+L12/100)</f>
        <v>0</v>
      </c>
      <c r="N12" s="162">
        <v>9.1900000000000003E-3</v>
      </c>
      <c r="O12" s="162">
        <f t="shared" ref="O12:O19" si="4">ROUND(E12*N12,2)</f>
        <v>0.01</v>
      </c>
      <c r="P12" s="162">
        <v>0</v>
      </c>
      <c r="Q12" s="162">
        <f t="shared" ref="Q12:Q19" si="5">ROUND(E12*P12,2)</f>
        <v>0</v>
      </c>
      <c r="R12" s="163"/>
      <c r="S12" s="163" t="s">
        <v>108</v>
      </c>
      <c r="T12" s="163" t="s">
        <v>108</v>
      </c>
      <c r="U12" s="163">
        <v>5.8710000000000004</v>
      </c>
      <c r="V12" s="163">
        <f t="shared" ref="V12:V19" si="6">ROUND(E12*U12,2)</f>
        <v>5.87</v>
      </c>
      <c r="W12" s="163"/>
      <c r="X12" s="163" t="s">
        <v>117</v>
      </c>
      <c r="Y12" s="163" t="s">
        <v>110</v>
      </c>
      <c r="Z12" s="153"/>
      <c r="AA12" s="153"/>
      <c r="AB12" s="153"/>
      <c r="AC12" s="153"/>
      <c r="AD12" s="153"/>
      <c r="AE12" s="153"/>
      <c r="AF12" s="153"/>
      <c r="AG12" s="153" t="s">
        <v>118</v>
      </c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outlineLevel="1" x14ac:dyDescent="0.2">
      <c r="A13" s="182">
        <v>4</v>
      </c>
      <c r="B13" s="183" t="s">
        <v>119</v>
      </c>
      <c r="C13" s="189" t="s">
        <v>120</v>
      </c>
      <c r="D13" s="184" t="s">
        <v>121</v>
      </c>
      <c r="E13" s="185">
        <v>1</v>
      </c>
      <c r="F13" s="186">
        <v>0</v>
      </c>
      <c r="G13" s="187">
        <f t="shared" si="0"/>
        <v>0</v>
      </c>
      <c r="H13" s="164">
        <v>79.45</v>
      </c>
      <c r="I13" s="163">
        <f t="shared" si="1"/>
        <v>79.45</v>
      </c>
      <c r="J13" s="164">
        <v>5140.55</v>
      </c>
      <c r="K13" s="163">
        <f t="shared" si="2"/>
        <v>5140.55</v>
      </c>
      <c r="L13" s="163">
        <v>21</v>
      </c>
      <c r="M13" s="163">
        <f t="shared" si="3"/>
        <v>0</v>
      </c>
      <c r="N13" s="162">
        <v>0</v>
      </c>
      <c r="O13" s="162">
        <f t="shared" si="4"/>
        <v>0</v>
      </c>
      <c r="P13" s="162">
        <v>0</v>
      </c>
      <c r="Q13" s="162">
        <f t="shared" si="5"/>
        <v>0</v>
      </c>
      <c r="R13" s="163"/>
      <c r="S13" s="163" t="s">
        <v>108</v>
      </c>
      <c r="T13" s="163" t="s">
        <v>108</v>
      </c>
      <c r="U13" s="163">
        <v>7.508</v>
      </c>
      <c r="V13" s="163">
        <f t="shared" si="6"/>
        <v>7.51</v>
      </c>
      <c r="W13" s="163"/>
      <c r="X13" s="163" t="s">
        <v>117</v>
      </c>
      <c r="Y13" s="163" t="s">
        <v>110</v>
      </c>
      <c r="Z13" s="153"/>
      <c r="AA13" s="153"/>
      <c r="AB13" s="153"/>
      <c r="AC13" s="153"/>
      <c r="AD13" s="153"/>
      <c r="AE13" s="153"/>
      <c r="AF13" s="153"/>
      <c r="AG13" s="153" t="s">
        <v>118</v>
      </c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outlineLevel="1" x14ac:dyDescent="0.2">
      <c r="A14" s="182">
        <v>5</v>
      </c>
      <c r="B14" s="183" t="s">
        <v>122</v>
      </c>
      <c r="C14" s="189" t="s">
        <v>123</v>
      </c>
      <c r="D14" s="184" t="s">
        <v>116</v>
      </c>
      <c r="E14" s="185">
        <v>1</v>
      </c>
      <c r="F14" s="186">
        <v>0</v>
      </c>
      <c r="G14" s="187">
        <f t="shared" si="0"/>
        <v>0</v>
      </c>
      <c r="H14" s="164">
        <v>286.02999999999997</v>
      </c>
      <c r="I14" s="163">
        <f t="shared" si="1"/>
        <v>286.02999999999997</v>
      </c>
      <c r="J14" s="164">
        <v>3248.97</v>
      </c>
      <c r="K14" s="163">
        <f t="shared" si="2"/>
        <v>3248.97</v>
      </c>
      <c r="L14" s="163">
        <v>21</v>
      </c>
      <c r="M14" s="163">
        <f t="shared" si="3"/>
        <v>0</v>
      </c>
      <c r="N14" s="162">
        <v>5.1900000000000002E-3</v>
      </c>
      <c r="O14" s="162">
        <f t="shared" si="4"/>
        <v>0.01</v>
      </c>
      <c r="P14" s="162">
        <v>0</v>
      </c>
      <c r="Q14" s="162">
        <f t="shared" si="5"/>
        <v>0</v>
      </c>
      <c r="R14" s="163"/>
      <c r="S14" s="163" t="s">
        <v>108</v>
      </c>
      <c r="T14" s="163" t="s">
        <v>108</v>
      </c>
      <c r="U14" s="163">
        <v>5.2779999999999996</v>
      </c>
      <c r="V14" s="163">
        <f t="shared" si="6"/>
        <v>5.28</v>
      </c>
      <c r="W14" s="163"/>
      <c r="X14" s="163" t="s">
        <v>117</v>
      </c>
      <c r="Y14" s="163" t="s">
        <v>110</v>
      </c>
      <c r="Z14" s="153"/>
      <c r="AA14" s="153"/>
      <c r="AB14" s="153"/>
      <c r="AC14" s="153"/>
      <c r="AD14" s="153"/>
      <c r="AE14" s="153"/>
      <c r="AF14" s="153"/>
      <c r="AG14" s="153" t="s">
        <v>118</v>
      </c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outlineLevel="1" x14ac:dyDescent="0.2">
      <c r="A15" s="182">
        <v>6</v>
      </c>
      <c r="B15" s="183" t="s">
        <v>124</v>
      </c>
      <c r="C15" s="189" t="s">
        <v>229</v>
      </c>
      <c r="D15" s="184" t="s">
        <v>121</v>
      </c>
      <c r="E15" s="185">
        <v>1</v>
      </c>
      <c r="F15" s="186">
        <v>0</v>
      </c>
      <c r="G15" s="187">
        <f t="shared" si="0"/>
        <v>0</v>
      </c>
      <c r="H15" s="164">
        <v>3235.2</v>
      </c>
      <c r="I15" s="163">
        <f t="shared" si="1"/>
        <v>3235.2</v>
      </c>
      <c r="J15" s="164">
        <v>0</v>
      </c>
      <c r="K15" s="163">
        <f t="shared" si="2"/>
        <v>0</v>
      </c>
      <c r="L15" s="163">
        <v>21</v>
      </c>
      <c r="M15" s="163">
        <f t="shared" si="3"/>
        <v>0</v>
      </c>
      <c r="N15" s="162">
        <v>2.3E-3</v>
      </c>
      <c r="O15" s="162">
        <f t="shared" si="4"/>
        <v>0</v>
      </c>
      <c r="P15" s="162">
        <v>0</v>
      </c>
      <c r="Q15" s="162">
        <f t="shared" si="5"/>
        <v>0</v>
      </c>
      <c r="R15" s="163"/>
      <c r="S15" s="163" t="s">
        <v>125</v>
      </c>
      <c r="T15" s="163" t="s">
        <v>126</v>
      </c>
      <c r="U15" s="163">
        <v>0</v>
      </c>
      <c r="V15" s="163">
        <f t="shared" si="6"/>
        <v>0</v>
      </c>
      <c r="W15" s="163"/>
      <c r="X15" s="163" t="s">
        <v>127</v>
      </c>
      <c r="Y15" s="163" t="s">
        <v>110</v>
      </c>
      <c r="Z15" s="153"/>
      <c r="AA15" s="153"/>
      <c r="AB15" s="153"/>
      <c r="AC15" s="153"/>
      <c r="AD15" s="153"/>
      <c r="AE15" s="153"/>
      <c r="AF15" s="153"/>
      <c r="AG15" s="153" t="s">
        <v>128</v>
      </c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outlineLevel="1" x14ac:dyDescent="0.2">
      <c r="A16" s="182">
        <v>7</v>
      </c>
      <c r="B16" s="183" t="s">
        <v>129</v>
      </c>
      <c r="C16" s="189" t="s">
        <v>233</v>
      </c>
      <c r="D16" s="184" t="s">
        <v>121</v>
      </c>
      <c r="E16" s="185">
        <v>1</v>
      </c>
      <c r="F16" s="186">
        <v>0</v>
      </c>
      <c r="G16" s="187">
        <f t="shared" si="0"/>
        <v>0</v>
      </c>
      <c r="H16" s="164">
        <v>84880</v>
      </c>
      <c r="I16" s="163">
        <f t="shared" si="1"/>
        <v>84880</v>
      </c>
      <c r="J16" s="164">
        <v>0</v>
      </c>
      <c r="K16" s="163">
        <f t="shared" si="2"/>
        <v>0</v>
      </c>
      <c r="L16" s="163">
        <v>21</v>
      </c>
      <c r="M16" s="163">
        <f t="shared" si="3"/>
        <v>0</v>
      </c>
      <c r="N16" s="162">
        <v>0.376</v>
      </c>
      <c r="O16" s="162">
        <f t="shared" si="4"/>
        <v>0.38</v>
      </c>
      <c r="P16" s="162">
        <v>0</v>
      </c>
      <c r="Q16" s="162">
        <f t="shared" si="5"/>
        <v>0</v>
      </c>
      <c r="R16" s="163"/>
      <c r="S16" s="163" t="s">
        <v>125</v>
      </c>
      <c r="T16" s="163" t="s">
        <v>126</v>
      </c>
      <c r="U16" s="163">
        <v>0</v>
      </c>
      <c r="V16" s="163">
        <f t="shared" si="6"/>
        <v>0</v>
      </c>
      <c r="W16" s="163"/>
      <c r="X16" s="163" t="s">
        <v>127</v>
      </c>
      <c r="Y16" s="163" t="s">
        <v>110</v>
      </c>
      <c r="Z16" s="153"/>
      <c r="AA16" s="153"/>
      <c r="AB16" s="153"/>
      <c r="AC16" s="153"/>
      <c r="AD16" s="153"/>
      <c r="AE16" s="153"/>
      <c r="AF16" s="153"/>
      <c r="AG16" s="153" t="s">
        <v>128</v>
      </c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outlineLevel="1" x14ac:dyDescent="0.2">
      <c r="A17" s="182">
        <v>8</v>
      </c>
      <c r="B17" s="183" t="s">
        <v>130</v>
      </c>
      <c r="C17" s="189" t="s">
        <v>131</v>
      </c>
      <c r="D17" s="184" t="s">
        <v>121</v>
      </c>
      <c r="E17" s="185">
        <v>1</v>
      </c>
      <c r="F17" s="186">
        <v>0</v>
      </c>
      <c r="G17" s="187">
        <f t="shared" si="0"/>
        <v>0</v>
      </c>
      <c r="H17" s="164">
        <v>85230</v>
      </c>
      <c r="I17" s="163">
        <f t="shared" si="1"/>
        <v>85230</v>
      </c>
      <c r="J17" s="164">
        <v>0</v>
      </c>
      <c r="K17" s="163">
        <f t="shared" si="2"/>
        <v>0</v>
      </c>
      <c r="L17" s="163">
        <v>21</v>
      </c>
      <c r="M17" s="163">
        <f t="shared" si="3"/>
        <v>0</v>
      </c>
      <c r="N17" s="162">
        <v>0.27</v>
      </c>
      <c r="O17" s="162">
        <f t="shared" si="4"/>
        <v>0.27</v>
      </c>
      <c r="P17" s="162">
        <v>0</v>
      </c>
      <c r="Q17" s="162">
        <f t="shared" si="5"/>
        <v>0</v>
      </c>
      <c r="R17" s="163"/>
      <c r="S17" s="163" t="s">
        <v>125</v>
      </c>
      <c r="T17" s="163" t="s">
        <v>126</v>
      </c>
      <c r="U17" s="163">
        <v>0</v>
      </c>
      <c r="V17" s="163">
        <f t="shared" si="6"/>
        <v>0</v>
      </c>
      <c r="W17" s="163"/>
      <c r="X17" s="163" t="s">
        <v>127</v>
      </c>
      <c r="Y17" s="163" t="s">
        <v>110</v>
      </c>
      <c r="Z17" s="153"/>
      <c r="AA17" s="153"/>
      <c r="AB17" s="153"/>
      <c r="AC17" s="153"/>
      <c r="AD17" s="153"/>
      <c r="AE17" s="153"/>
      <c r="AF17" s="153"/>
      <c r="AG17" s="153" t="s">
        <v>128</v>
      </c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ht="22.5" outlineLevel="1" x14ac:dyDescent="0.2">
      <c r="A18" s="182">
        <v>9</v>
      </c>
      <c r="B18" s="183" t="s">
        <v>132</v>
      </c>
      <c r="C18" s="189" t="s">
        <v>133</v>
      </c>
      <c r="D18" s="184" t="s">
        <v>121</v>
      </c>
      <c r="E18" s="185">
        <v>2</v>
      </c>
      <c r="F18" s="186">
        <v>0</v>
      </c>
      <c r="G18" s="187">
        <f t="shared" si="0"/>
        <v>0</v>
      </c>
      <c r="H18" s="164">
        <v>140.5</v>
      </c>
      <c r="I18" s="163">
        <f t="shared" si="1"/>
        <v>281</v>
      </c>
      <c r="J18" s="164">
        <v>0</v>
      </c>
      <c r="K18" s="163">
        <f t="shared" si="2"/>
        <v>0</v>
      </c>
      <c r="L18" s="163">
        <v>21</v>
      </c>
      <c r="M18" s="163">
        <f t="shared" si="3"/>
        <v>0</v>
      </c>
      <c r="N18" s="162">
        <v>2.1099999999999999E-3</v>
      </c>
      <c r="O18" s="162">
        <f t="shared" si="4"/>
        <v>0</v>
      </c>
      <c r="P18" s="162">
        <v>0</v>
      </c>
      <c r="Q18" s="162">
        <f t="shared" si="5"/>
        <v>0</v>
      </c>
      <c r="R18" s="163" t="s">
        <v>134</v>
      </c>
      <c r="S18" s="163" t="s">
        <v>108</v>
      </c>
      <c r="T18" s="163" t="s">
        <v>108</v>
      </c>
      <c r="U18" s="163">
        <v>0</v>
      </c>
      <c r="V18" s="163">
        <f t="shared" si="6"/>
        <v>0</v>
      </c>
      <c r="W18" s="163"/>
      <c r="X18" s="163" t="s">
        <v>127</v>
      </c>
      <c r="Y18" s="163" t="s">
        <v>110</v>
      </c>
      <c r="Z18" s="153"/>
      <c r="AA18" s="153"/>
      <c r="AB18" s="153"/>
      <c r="AC18" s="153"/>
      <c r="AD18" s="153"/>
      <c r="AE18" s="153"/>
      <c r="AF18" s="153"/>
      <c r="AG18" s="153" t="s">
        <v>128</v>
      </c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outlineLevel="1" x14ac:dyDescent="0.2">
      <c r="A19" s="182">
        <v>10</v>
      </c>
      <c r="B19" s="183" t="s">
        <v>135</v>
      </c>
      <c r="C19" s="189" t="s">
        <v>136</v>
      </c>
      <c r="D19" s="184" t="s">
        <v>137</v>
      </c>
      <c r="E19" s="185">
        <v>1.05209</v>
      </c>
      <c r="F19" s="186">
        <v>0</v>
      </c>
      <c r="G19" s="187">
        <f t="shared" si="0"/>
        <v>0</v>
      </c>
      <c r="H19" s="164">
        <v>0</v>
      </c>
      <c r="I19" s="163">
        <f t="shared" si="1"/>
        <v>0</v>
      </c>
      <c r="J19" s="164">
        <v>5860</v>
      </c>
      <c r="K19" s="163">
        <f t="shared" si="2"/>
        <v>6165.25</v>
      </c>
      <c r="L19" s="163">
        <v>21</v>
      </c>
      <c r="M19" s="163">
        <f t="shared" si="3"/>
        <v>0</v>
      </c>
      <c r="N19" s="162">
        <v>0</v>
      </c>
      <c r="O19" s="162">
        <f t="shared" si="4"/>
        <v>0</v>
      </c>
      <c r="P19" s="162">
        <v>0</v>
      </c>
      <c r="Q19" s="162">
        <f t="shared" si="5"/>
        <v>0</v>
      </c>
      <c r="R19" s="163"/>
      <c r="S19" s="163" t="s">
        <v>108</v>
      </c>
      <c r="T19" s="163" t="s">
        <v>108</v>
      </c>
      <c r="U19" s="163">
        <v>10.582000000000001</v>
      </c>
      <c r="V19" s="163">
        <f t="shared" si="6"/>
        <v>11.13</v>
      </c>
      <c r="W19" s="163"/>
      <c r="X19" s="163" t="s">
        <v>138</v>
      </c>
      <c r="Y19" s="163" t="s">
        <v>110</v>
      </c>
      <c r="Z19" s="153"/>
      <c r="AA19" s="153"/>
      <c r="AB19" s="153"/>
      <c r="AC19" s="153"/>
      <c r="AD19" s="153"/>
      <c r="AE19" s="153"/>
      <c r="AF19" s="153"/>
      <c r="AG19" s="153" t="s">
        <v>139</v>
      </c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x14ac:dyDescent="0.2">
      <c r="A20" s="169" t="s">
        <v>102</v>
      </c>
      <c r="B20" s="170" t="s">
        <v>66</v>
      </c>
      <c r="C20" s="188" t="s">
        <v>67</v>
      </c>
      <c r="D20" s="171"/>
      <c r="E20" s="172"/>
      <c r="F20" s="173"/>
      <c r="G20" s="174">
        <f>SUMIF(AG21:AG28,"&lt;&gt;NOR",G21:G28)</f>
        <v>0</v>
      </c>
      <c r="H20" s="168"/>
      <c r="I20" s="168">
        <f>SUM(I21:I28)</f>
        <v>114752.39</v>
      </c>
      <c r="J20" s="168"/>
      <c r="K20" s="168">
        <f>SUM(K21:K28)</f>
        <v>5007.38</v>
      </c>
      <c r="L20" s="168"/>
      <c r="M20" s="168">
        <f>SUM(M21:M28)</f>
        <v>0</v>
      </c>
      <c r="N20" s="167"/>
      <c r="O20" s="167">
        <f>SUM(O21:O28)</f>
        <v>0.16</v>
      </c>
      <c r="P20" s="167"/>
      <c r="Q20" s="167">
        <f>SUM(Q21:Q28)</f>
        <v>0</v>
      </c>
      <c r="R20" s="168"/>
      <c r="S20" s="168"/>
      <c r="T20" s="168"/>
      <c r="U20" s="168"/>
      <c r="V20" s="168">
        <f>SUM(V21:V28)</f>
        <v>7.99</v>
      </c>
      <c r="W20" s="168"/>
      <c r="X20" s="168"/>
      <c r="Y20" s="168"/>
      <c r="AG20" t="s">
        <v>103</v>
      </c>
    </row>
    <row r="21" spans="1:60" outlineLevel="1" x14ac:dyDescent="0.2">
      <c r="A21" s="182">
        <v>11</v>
      </c>
      <c r="B21" s="183" t="s">
        <v>140</v>
      </c>
      <c r="C21" s="189" t="s">
        <v>141</v>
      </c>
      <c r="D21" s="184" t="s">
        <v>121</v>
      </c>
      <c r="E21" s="185">
        <v>1</v>
      </c>
      <c r="F21" s="186">
        <v>0</v>
      </c>
      <c r="G21" s="187">
        <f t="shared" ref="G21:G28" si="7">ROUND(E21*F21,2)</f>
        <v>0</v>
      </c>
      <c r="H21" s="164">
        <v>2543.33</v>
      </c>
      <c r="I21" s="163">
        <f t="shared" ref="I21:I28" si="8">ROUND(E21*H21,2)</f>
        <v>2543.33</v>
      </c>
      <c r="J21" s="164">
        <v>2641.67</v>
      </c>
      <c r="K21" s="163">
        <f t="shared" ref="K21:K28" si="9">ROUND(E21*J21,2)</f>
        <v>2641.67</v>
      </c>
      <c r="L21" s="163">
        <v>21</v>
      </c>
      <c r="M21" s="163">
        <f t="shared" ref="M21:M28" si="10">G21*(1+L21/100)</f>
        <v>0</v>
      </c>
      <c r="N21" s="162">
        <v>8.6709999999999995E-2</v>
      </c>
      <c r="O21" s="162">
        <f t="shared" ref="O21:O28" si="11">ROUND(E21*N21,2)</f>
        <v>0.09</v>
      </c>
      <c r="P21" s="162">
        <v>0</v>
      </c>
      <c r="Q21" s="162">
        <f t="shared" ref="Q21:Q28" si="12">ROUND(E21*P21,2)</f>
        <v>0</v>
      </c>
      <c r="R21" s="163"/>
      <c r="S21" s="163" t="s">
        <v>108</v>
      </c>
      <c r="T21" s="163" t="s">
        <v>108</v>
      </c>
      <c r="U21" s="163">
        <v>4.1820000000000004</v>
      </c>
      <c r="V21" s="163">
        <f t="shared" ref="V21:V28" si="13">ROUND(E21*U21,2)</f>
        <v>4.18</v>
      </c>
      <c r="W21" s="163"/>
      <c r="X21" s="163" t="s">
        <v>117</v>
      </c>
      <c r="Y21" s="163" t="s">
        <v>110</v>
      </c>
      <c r="Z21" s="153"/>
      <c r="AA21" s="153"/>
      <c r="AB21" s="153"/>
      <c r="AC21" s="153"/>
      <c r="AD21" s="153"/>
      <c r="AE21" s="153"/>
      <c r="AF21" s="153"/>
      <c r="AG21" s="153" t="s">
        <v>118</v>
      </c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1" x14ac:dyDescent="0.2">
      <c r="A22" s="182">
        <v>12</v>
      </c>
      <c r="B22" s="183" t="s">
        <v>142</v>
      </c>
      <c r="C22" s="189" t="s">
        <v>143</v>
      </c>
      <c r="D22" s="184" t="s">
        <v>116</v>
      </c>
      <c r="E22" s="185">
        <v>1</v>
      </c>
      <c r="F22" s="186">
        <v>0</v>
      </c>
      <c r="G22" s="187">
        <f t="shared" si="7"/>
        <v>0</v>
      </c>
      <c r="H22" s="164">
        <v>204.71</v>
      </c>
      <c r="I22" s="163">
        <f t="shared" si="8"/>
        <v>204.71</v>
      </c>
      <c r="J22" s="164">
        <v>1028.29</v>
      </c>
      <c r="K22" s="163">
        <f t="shared" si="9"/>
        <v>1028.29</v>
      </c>
      <c r="L22" s="163">
        <v>21</v>
      </c>
      <c r="M22" s="163">
        <f t="shared" si="10"/>
        <v>0</v>
      </c>
      <c r="N22" s="162">
        <v>4.7600000000000003E-3</v>
      </c>
      <c r="O22" s="162">
        <f t="shared" si="11"/>
        <v>0</v>
      </c>
      <c r="P22" s="162">
        <v>0</v>
      </c>
      <c r="Q22" s="162">
        <f t="shared" si="12"/>
        <v>0</v>
      </c>
      <c r="R22" s="163"/>
      <c r="S22" s="163" t="s">
        <v>108</v>
      </c>
      <c r="T22" s="163" t="s">
        <v>108</v>
      </c>
      <c r="U22" s="163">
        <v>1.778</v>
      </c>
      <c r="V22" s="163">
        <f t="shared" si="13"/>
        <v>1.78</v>
      </c>
      <c r="W22" s="163"/>
      <c r="X22" s="163" t="s">
        <v>117</v>
      </c>
      <c r="Y22" s="163" t="s">
        <v>110</v>
      </c>
      <c r="Z22" s="153"/>
      <c r="AA22" s="153"/>
      <c r="AB22" s="153"/>
      <c r="AC22" s="153"/>
      <c r="AD22" s="153"/>
      <c r="AE22" s="153"/>
      <c r="AF22" s="153"/>
      <c r="AG22" s="153" t="s">
        <v>118</v>
      </c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outlineLevel="1" x14ac:dyDescent="0.2">
      <c r="A23" s="182">
        <v>13</v>
      </c>
      <c r="B23" s="183" t="s">
        <v>144</v>
      </c>
      <c r="C23" s="189" t="s">
        <v>145</v>
      </c>
      <c r="D23" s="184" t="s">
        <v>116</v>
      </c>
      <c r="E23" s="185">
        <v>1</v>
      </c>
      <c r="F23" s="186">
        <v>0</v>
      </c>
      <c r="G23" s="187">
        <f t="shared" si="7"/>
        <v>0</v>
      </c>
      <c r="H23" s="164">
        <v>2390.84</v>
      </c>
      <c r="I23" s="163">
        <f t="shared" si="8"/>
        <v>2390.84</v>
      </c>
      <c r="J23" s="164">
        <v>929.16</v>
      </c>
      <c r="K23" s="163">
        <f t="shared" si="9"/>
        <v>929.16</v>
      </c>
      <c r="L23" s="163">
        <v>21</v>
      </c>
      <c r="M23" s="163">
        <f t="shared" si="10"/>
        <v>0</v>
      </c>
      <c r="N23" s="162">
        <v>1.2540000000000001E-2</v>
      </c>
      <c r="O23" s="162">
        <f t="shared" si="11"/>
        <v>0.01</v>
      </c>
      <c r="P23" s="162">
        <v>0</v>
      </c>
      <c r="Q23" s="162">
        <f t="shared" si="12"/>
        <v>0</v>
      </c>
      <c r="R23" s="163"/>
      <c r="S23" s="163" t="s">
        <v>108</v>
      </c>
      <c r="T23" s="163" t="s">
        <v>108</v>
      </c>
      <c r="U23" s="163">
        <v>1.3520000000000001</v>
      </c>
      <c r="V23" s="163">
        <f t="shared" si="13"/>
        <v>1.35</v>
      </c>
      <c r="W23" s="163"/>
      <c r="X23" s="163" t="s">
        <v>117</v>
      </c>
      <c r="Y23" s="163" t="s">
        <v>110</v>
      </c>
      <c r="Z23" s="153"/>
      <c r="AA23" s="153"/>
      <c r="AB23" s="153"/>
      <c r="AC23" s="153"/>
      <c r="AD23" s="153"/>
      <c r="AE23" s="153"/>
      <c r="AF23" s="153"/>
      <c r="AG23" s="153" t="s">
        <v>118</v>
      </c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</row>
    <row r="24" spans="1:60" outlineLevel="1" x14ac:dyDescent="0.2">
      <c r="A24" s="182">
        <v>14</v>
      </c>
      <c r="B24" s="183" t="s">
        <v>146</v>
      </c>
      <c r="C24" s="189" t="s">
        <v>147</v>
      </c>
      <c r="D24" s="184" t="s">
        <v>121</v>
      </c>
      <c r="E24" s="185">
        <v>1</v>
      </c>
      <c r="F24" s="186">
        <v>0</v>
      </c>
      <c r="G24" s="187">
        <f t="shared" si="7"/>
        <v>0</v>
      </c>
      <c r="H24" s="164">
        <v>13560</v>
      </c>
      <c r="I24" s="163">
        <f t="shared" si="8"/>
        <v>13560</v>
      </c>
      <c r="J24" s="164">
        <v>0</v>
      </c>
      <c r="K24" s="163">
        <f t="shared" si="9"/>
        <v>0</v>
      </c>
      <c r="L24" s="163">
        <v>21</v>
      </c>
      <c r="M24" s="163">
        <f t="shared" si="10"/>
        <v>0</v>
      </c>
      <c r="N24" s="162">
        <v>3.4000000000000002E-2</v>
      </c>
      <c r="O24" s="162">
        <f t="shared" si="11"/>
        <v>0.03</v>
      </c>
      <c r="P24" s="162">
        <v>0</v>
      </c>
      <c r="Q24" s="162">
        <f t="shared" si="12"/>
        <v>0</v>
      </c>
      <c r="R24" s="163"/>
      <c r="S24" s="163" t="s">
        <v>125</v>
      </c>
      <c r="T24" s="163" t="s">
        <v>126</v>
      </c>
      <c r="U24" s="163">
        <v>0</v>
      </c>
      <c r="V24" s="163">
        <f t="shared" si="13"/>
        <v>0</v>
      </c>
      <c r="W24" s="163"/>
      <c r="X24" s="163" t="s">
        <v>127</v>
      </c>
      <c r="Y24" s="163" t="s">
        <v>110</v>
      </c>
      <c r="Z24" s="153"/>
      <c r="AA24" s="153"/>
      <c r="AB24" s="153"/>
      <c r="AC24" s="153"/>
      <c r="AD24" s="153"/>
      <c r="AE24" s="153"/>
      <c r="AF24" s="153"/>
      <c r="AG24" s="153" t="s">
        <v>128</v>
      </c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outlineLevel="1" x14ac:dyDescent="0.2">
      <c r="A25" s="182">
        <v>15</v>
      </c>
      <c r="B25" s="183" t="s">
        <v>148</v>
      </c>
      <c r="C25" s="189" t="s">
        <v>149</v>
      </c>
      <c r="D25" s="184" t="s">
        <v>121</v>
      </c>
      <c r="E25" s="185">
        <v>2</v>
      </c>
      <c r="F25" s="186">
        <v>0</v>
      </c>
      <c r="G25" s="187">
        <f t="shared" si="7"/>
        <v>0</v>
      </c>
      <c r="H25" s="164">
        <v>14905.35</v>
      </c>
      <c r="I25" s="163">
        <f t="shared" si="8"/>
        <v>29810.7</v>
      </c>
      <c r="J25" s="164">
        <v>0</v>
      </c>
      <c r="K25" s="163">
        <f t="shared" si="9"/>
        <v>0</v>
      </c>
      <c r="L25" s="163">
        <v>21</v>
      </c>
      <c r="M25" s="163">
        <f t="shared" si="10"/>
        <v>0</v>
      </c>
      <c r="N25" s="162">
        <v>2E-3</v>
      </c>
      <c r="O25" s="162">
        <f t="shared" si="11"/>
        <v>0</v>
      </c>
      <c r="P25" s="162">
        <v>0</v>
      </c>
      <c r="Q25" s="162">
        <f t="shared" si="12"/>
        <v>0</v>
      </c>
      <c r="R25" s="163"/>
      <c r="S25" s="163" t="s">
        <v>125</v>
      </c>
      <c r="T25" s="163" t="s">
        <v>126</v>
      </c>
      <c r="U25" s="163">
        <v>0</v>
      </c>
      <c r="V25" s="163">
        <f t="shared" si="13"/>
        <v>0</v>
      </c>
      <c r="W25" s="163"/>
      <c r="X25" s="163" t="s">
        <v>127</v>
      </c>
      <c r="Y25" s="163" t="s">
        <v>110</v>
      </c>
      <c r="Z25" s="153"/>
      <c r="AA25" s="153"/>
      <c r="AB25" s="153"/>
      <c r="AC25" s="153"/>
      <c r="AD25" s="153"/>
      <c r="AE25" s="153"/>
      <c r="AF25" s="153"/>
      <c r="AG25" s="153" t="s">
        <v>128</v>
      </c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outlineLevel="1" x14ac:dyDescent="0.2">
      <c r="A26" s="182">
        <v>16</v>
      </c>
      <c r="B26" s="183" t="s">
        <v>150</v>
      </c>
      <c r="C26" s="189" t="s">
        <v>151</v>
      </c>
      <c r="D26" s="184" t="s">
        <v>121</v>
      </c>
      <c r="E26" s="185">
        <v>3</v>
      </c>
      <c r="F26" s="186">
        <v>0</v>
      </c>
      <c r="G26" s="187">
        <f t="shared" si="7"/>
        <v>0</v>
      </c>
      <c r="H26" s="164">
        <v>17905.349999999999</v>
      </c>
      <c r="I26" s="163">
        <f t="shared" si="8"/>
        <v>53716.05</v>
      </c>
      <c r="J26" s="164">
        <v>0</v>
      </c>
      <c r="K26" s="163">
        <f t="shared" si="9"/>
        <v>0</v>
      </c>
      <c r="L26" s="163">
        <v>21</v>
      </c>
      <c r="M26" s="163">
        <f t="shared" si="10"/>
        <v>0</v>
      </c>
      <c r="N26" s="162">
        <v>2E-3</v>
      </c>
      <c r="O26" s="162">
        <f t="shared" si="11"/>
        <v>0.01</v>
      </c>
      <c r="P26" s="162">
        <v>0</v>
      </c>
      <c r="Q26" s="162">
        <f t="shared" si="12"/>
        <v>0</v>
      </c>
      <c r="R26" s="163"/>
      <c r="S26" s="163" t="s">
        <v>125</v>
      </c>
      <c r="T26" s="163" t="s">
        <v>126</v>
      </c>
      <c r="U26" s="163">
        <v>0</v>
      </c>
      <c r="V26" s="163">
        <f t="shared" si="13"/>
        <v>0</v>
      </c>
      <c r="W26" s="163"/>
      <c r="X26" s="163" t="s">
        <v>127</v>
      </c>
      <c r="Y26" s="163" t="s">
        <v>110</v>
      </c>
      <c r="Z26" s="153"/>
      <c r="AA26" s="153"/>
      <c r="AB26" s="153"/>
      <c r="AC26" s="153"/>
      <c r="AD26" s="153"/>
      <c r="AE26" s="153"/>
      <c r="AF26" s="153"/>
      <c r="AG26" s="153" t="s">
        <v>128</v>
      </c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outlineLevel="1" x14ac:dyDescent="0.2">
      <c r="A27" s="182">
        <v>17</v>
      </c>
      <c r="B27" s="183" t="s">
        <v>152</v>
      </c>
      <c r="C27" s="189" t="s">
        <v>153</v>
      </c>
      <c r="D27" s="184" t="s">
        <v>121</v>
      </c>
      <c r="E27" s="185">
        <v>1</v>
      </c>
      <c r="F27" s="186">
        <v>0</v>
      </c>
      <c r="G27" s="187">
        <f t="shared" si="7"/>
        <v>0</v>
      </c>
      <c r="H27" s="164">
        <v>12526.76</v>
      </c>
      <c r="I27" s="163">
        <f t="shared" si="8"/>
        <v>12526.76</v>
      </c>
      <c r="J27" s="164">
        <v>0</v>
      </c>
      <c r="K27" s="163">
        <f t="shared" si="9"/>
        <v>0</v>
      </c>
      <c r="L27" s="163">
        <v>21</v>
      </c>
      <c r="M27" s="163">
        <f t="shared" si="10"/>
        <v>0</v>
      </c>
      <c r="N27" s="162">
        <v>0.02</v>
      </c>
      <c r="O27" s="162">
        <f t="shared" si="11"/>
        <v>0.02</v>
      </c>
      <c r="P27" s="162">
        <v>0</v>
      </c>
      <c r="Q27" s="162">
        <f t="shared" si="12"/>
        <v>0</v>
      </c>
      <c r="R27" s="163"/>
      <c r="S27" s="163" t="s">
        <v>125</v>
      </c>
      <c r="T27" s="163" t="s">
        <v>126</v>
      </c>
      <c r="U27" s="163">
        <v>0</v>
      </c>
      <c r="V27" s="163">
        <f t="shared" si="13"/>
        <v>0</v>
      </c>
      <c r="W27" s="163"/>
      <c r="X27" s="163" t="s">
        <v>127</v>
      </c>
      <c r="Y27" s="163" t="s">
        <v>110</v>
      </c>
      <c r="Z27" s="153"/>
      <c r="AA27" s="153"/>
      <c r="AB27" s="153"/>
      <c r="AC27" s="153"/>
      <c r="AD27" s="153"/>
      <c r="AE27" s="153"/>
      <c r="AF27" s="153"/>
      <c r="AG27" s="153" t="s">
        <v>128</v>
      </c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outlineLevel="1" x14ac:dyDescent="0.2">
      <c r="A28" s="182">
        <v>18</v>
      </c>
      <c r="B28" s="183" t="s">
        <v>154</v>
      </c>
      <c r="C28" s="189" t="s">
        <v>155</v>
      </c>
      <c r="D28" s="184" t="s">
        <v>137</v>
      </c>
      <c r="E28" s="185">
        <v>0.16800999999999999</v>
      </c>
      <c r="F28" s="186">
        <v>0</v>
      </c>
      <c r="G28" s="187">
        <f t="shared" si="7"/>
        <v>0</v>
      </c>
      <c r="H28" s="164">
        <v>0</v>
      </c>
      <c r="I28" s="163">
        <f t="shared" si="8"/>
        <v>0</v>
      </c>
      <c r="J28" s="164">
        <v>2430</v>
      </c>
      <c r="K28" s="163">
        <f t="shared" si="9"/>
        <v>408.26</v>
      </c>
      <c r="L28" s="163">
        <v>21</v>
      </c>
      <c r="M28" s="163">
        <f t="shared" si="10"/>
        <v>0</v>
      </c>
      <c r="N28" s="162">
        <v>0</v>
      </c>
      <c r="O28" s="162">
        <f t="shared" si="11"/>
        <v>0</v>
      </c>
      <c r="P28" s="162">
        <v>0</v>
      </c>
      <c r="Q28" s="162">
        <f t="shared" si="12"/>
        <v>0</v>
      </c>
      <c r="R28" s="163"/>
      <c r="S28" s="163" t="s">
        <v>108</v>
      </c>
      <c r="T28" s="163" t="s">
        <v>108</v>
      </c>
      <c r="U28" s="163">
        <v>4.0430000000000001</v>
      </c>
      <c r="V28" s="163">
        <f t="shared" si="13"/>
        <v>0.68</v>
      </c>
      <c r="W28" s="163"/>
      <c r="X28" s="163" t="s">
        <v>138</v>
      </c>
      <c r="Y28" s="163" t="s">
        <v>110</v>
      </c>
      <c r="Z28" s="153"/>
      <c r="AA28" s="153"/>
      <c r="AB28" s="153"/>
      <c r="AC28" s="153"/>
      <c r="AD28" s="153"/>
      <c r="AE28" s="153"/>
      <c r="AF28" s="153"/>
      <c r="AG28" s="153" t="s">
        <v>139</v>
      </c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x14ac:dyDescent="0.2">
      <c r="A29" s="169" t="s">
        <v>102</v>
      </c>
      <c r="B29" s="170" t="s">
        <v>68</v>
      </c>
      <c r="C29" s="188" t="s">
        <v>69</v>
      </c>
      <c r="D29" s="171"/>
      <c r="E29" s="172"/>
      <c r="F29" s="173"/>
      <c r="G29" s="174">
        <f>SUMIF(AG30:AG51,"&lt;&gt;NOR",G30:G51)</f>
        <v>0</v>
      </c>
      <c r="H29" s="168"/>
      <c r="I29" s="168">
        <f>SUM(I30:I51)</f>
        <v>342108.16000000003</v>
      </c>
      <c r="J29" s="168"/>
      <c r="K29" s="168">
        <f>SUM(K30:K51)</f>
        <v>237410.39999999997</v>
      </c>
      <c r="L29" s="168"/>
      <c r="M29" s="168">
        <f>SUM(M30:M51)</f>
        <v>0</v>
      </c>
      <c r="N29" s="167"/>
      <c r="O29" s="167">
        <f>SUM(O30:O51)</f>
        <v>0.79999999999999993</v>
      </c>
      <c r="P29" s="167"/>
      <c r="Q29" s="167">
        <f>SUM(Q30:Q51)</f>
        <v>0</v>
      </c>
      <c r="R29" s="168"/>
      <c r="S29" s="168"/>
      <c r="T29" s="168"/>
      <c r="U29" s="168"/>
      <c r="V29" s="168">
        <f>SUM(V30:V51)</f>
        <v>365.78</v>
      </c>
      <c r="W29" s="168"/>
      <c r="X29" s="168"/>
      <c r="Y29" s="168"/>
      <c r="AG29" t="s">
        <v>103</v>
      </c>
    </row>
    <row r="30" spans="1:60" outlineLevel="1" x14ac:dyDescent="0.2">
      <c r="A30" s="182">
        <v>19</v>
      </c>
      <c r="B30" s="183" t="s">
        <v>156</v>
      </c>
      <c r="C30" s="189" t="s">
        <v>157</v>
      </c>
      <c r="D30" s="184" t="s">
        <v>158</v>
      </c>
      <c r="E30" s="185">
        <v>266</v>
      </c>
      <c r="F30" s="186">
        <v>0</v>
      </c>
      <c r="G30" s="187">
        <f t="shared" ref="G30:G35" si="14">ROUND(E30*F30,2)</f>
        <v>0</v>
      </c>
      <c r="H30" s="164">
        <v>22.75</v>
      </c>
      <c r="I30" s="163">
        <f t="shared" ref="I30:I35" si="15">ROUND(E30*H30,2)</f>
        <v>6051.5</v>
      </c>
      <c r="J30" s="164">
        <v>78.75</v>
      </c>
      <c r="K30" s="163">
        <f t="shared" ref="K30:K35" si="16">ROUND(E30*J30,2)</f>
        <v>20947.5</v>
      </c>
      <c r="L30" s="163">
        <v>21</v>
      </c>
      <c r="M30" s="163">
        <f t="shared" ref="M30:M35" si="17">G30*(1+L30/100)</f>
        <v>0</v>
      </c>
      <c r="N30" s="162">
        <v>2.0000000000000002E-5</v>
      </c>
      <c r="O30" s="162">
        <f t="shared" ref="O30:O35" si="18">ROUND(E30*N30,2)</f>
        <v>0.01</v>
      </c>
      <c r="P30" s="162">
        <v>0</v>
      </c>
      <c r="Q30" s="162">
        <f t="shared" ref="Q30:Q35" si="19">ROUND(E30*P30,2)</f>
        <v>0</v>
      </c>
      <c r="R30" s="163"/>
      <c r="S30" s="163" t="s">
        <v>108</v>
      </c>
      <c r="T30" s="163" t="s">
        <v>108</v>
      </c>
      <c r="U30" s="163">
        <v>0.13500000000000001</v>
      </c>
      <c r="V30" s="163">
        <f t="shared" ref="V30:V35" si="20">ROUND(E30*U30,2)</f>
        <v>35.909999999999997</v>
      </c>
      <c r="W30" s="163"/>
      <c r="X30" s="163" t="s">
        <v>117</v>
      </c>
      <c r="Y30" s="163" t="s">
        <v>110</v>
      </c>
      <c r="Z30" s="153"/>
      <c r="AA30" s="153"/>
      <c r="AB30" s="153"/>
      <c r="AC30" s="153"/>
      <c r="AD30" s="153"/>
      <c r="AE30" s="153"/>
      <c r="AF30" s="153"/>
      <c r="AG30" s="153" t="s">
        <v>118</v>
      </c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outlineLevel="1" x14ac:dyDescent="0.2">
      <c r="A31" s="182">
        <v>20</v>
      </c>
      <c r="B31" s="183" t="s">
        <v>159</v>
      </c>
      <c r="C31" s="189" t="s">
        <v>160</v>
      </c>
      <c r="D31" s="184" t="s">
        <v>158</v>
      </c>
      <c r="E31" s="185">
        <v>168</v>
      </c>
      <c r="F31" s="186">
        <v>0</v>
      </c>
      <c r="G31" s="187">
        <f t="shared" si="14"/>
        <v>0</v>
      </c>
      <c r="H31" s="164">
        <v>44.92</v>
      </c>
      <c r="I31" s="163">
        <f t="shared" si="15"/>
        <v>7546.56</v>
      </c>
      <c r="J31" s="164">
        <v>78.58</v>
      </c>
      <c r="K31" s="163">
        <f t="shared" si="16"/>
        <v>13201.44</v>
      </c>
      <c r="L31" s="163">
        <v>21</v>
      </c>
      <c r="M31" s="163">
        <f t="shared" si="17"/>
        <v>0</v>
      </c>
      <c r="N31" s="162">
        <v>4.0000000000000003E-5</v>
      </c>
      <c r="O31" s="162">
        <f t="shared" si="18"/>
        <v>0.01</v>
      </c>
      <c r="P31" s="162">
        <v>0</v>
      </c>
      <c r="Q31" s="162">
        <f t="shared" si="19"/>
        <v>0</v>
      </c>
      <c r="R31" s="163"/>
      <c r="S31" s="163" t="s">
        <v>108</v>
      </c>
      <c r="T31" s="163" t="s">
        <v>108</v>
      </c>
      <c r="U31" s="163">
        <v>0.13500000000000001</v>
      </c>
      <c r="V31" s="163">
        <f t="shared" si="20"/>
        <v>22.68</v>
      </c>
      <c r="W31" s="163"/>
      <c r="X31" s="163" t="s">
        <v>117</v>
      </c>
      <c r="Y31" s="163" t="s">
        <v>110</v>
      </c>
      <c r="Z31" s="153"/>
      <c r="AA31" s="153"/>
      <c r="AB31" s="153"/>
      <c r="AC31" s="153"/>
      <c r="AD31" s="153"/>
      <c r="AE31" s="153"/>
      <c r="AF31" s="153"/>
      <c r="AG31" s="153" t="s">
        <v>118</v>
      </c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outlineLevel="1" x14ac:dyDescent="0.2">
      <c r="A32" s="182">
        <v>21</v>
      </c>
      <c r="B32" s="183" t="s">
        <v>161</v>
      </c>
      <c r="C32" s="189" t="s">
        <v>162</v>
      </c>
      <c r="D32" s="184" t="s">
        <v>158</v>
      </c>
      <c r="E32" s="185">
        <v>263</v>
      </c>
      <c r="F32" s="186">
        <v>0</v>
      </c>
      <c r="G32" s="187">
        <f t="shared" si="14"/>
        <v>0</v>
      </c>
      <c r="H32" s="164">
        <v>73.92</v>
      </c>
      <c r="I32" s="163">
        <f t="shared" si="15"/>
        <v>19440.96</v>
      </c>
      <c r="J32" s="164">
        <v>75.08</v>
      </c>
      <c r="K32" s="163">
        <f t="shared" si="16"/>
        <v>19746.04</v>
      </c>
      <c r="L32" s="163">
        <v>21</v>
      </c>
      <c r="M32" s="163">
        <f t="shared" si="17"/>
        <v>0</v>
      </c>
      <c r="N32" s="162">
        <v>6.0000000000000002E-5</v>
      </c>
      <c r="O32" s="162">
        <f t="shared" si="18"/>
        <v>0.02</v>
      </c>
      <c r="P32" s="162">
        <v>0</v>
      </c>
      <c r="Q32" s="162">
        <f t="shared" si="19"/>
        <v>0</v>
      </c>
      <c r="R32" s="163"/>
      <c r="S32" s="163" t="s">
        <v>108</v>
      </c>
      <c r="T32" s="163" t="s">
        <v>108</v>
      </c>
      <c r="U32" s="163">
        <v>0.129</v>
      </c>
      <c r="V32" s="163">
        <f t="shared" si="20"/>
        <v>33.93</v>
      </c>
      <c r="W32" s="163"/>
      <c r="X32" s="163" t="s">
        <v>117</v>
      </c>
      <c r="Y32" s="163" t="s">
        <v>110</v>
      </c>
      <c r="Z32" s="153"/>
      <c r="AA32" s="153"/>
      <c r="AB32" s="153"/>
      <c r="AC32" s="153"/>
      <c r="AD32" s="153"/>
      <c r="AE32" s="153"/>
      <c r="AF32" s="153"/>
      <c r="AG32" s="153" t="s">
        <v>163</v>
      </c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outlineLevel="1" x14ac:dyDescent="0.2">
      <c r="A33" s="182">
        <v>22</v>
      </c>
      <c r="B33" s="183" t="s">
        <v>164</v>
      </c>
      <c r="C33" s="189" t="s">
        <v>165</v>
      </c>
      <c r="D33" s="184" t="s">
        <v>158</v>
      </c>
      <c r="E33" s="185">
        <v>38.9</v>
      </c>
      <c r="F33" s="186">
        <v>0</v>
      </c>
      <c r="G33" s="187">
        <f t="shared" si="14"/>
        <v>0</v>
      </c>
      <c r="H33" s="164">
        <v>82.42</v>
      </c>
      <c r="I33" s="163">
        <f t="shared" si="15"/>
        <v>3206.14</v>
      </c>
      <c r="J33" s="164">
        <v>75.08</v>
      </c>
      <c r="K33" s="163">
        <f t="shared" si="16"/>
        <v>2920.61</v>
      </c>
      <c r="L33" s="163">
        <v>21</v>
      </c>
      <c r="M33" s="163">
        <f t="shared" si="17"/>
        <v>0</v>
      </c>
      <c r="N33" s="162">
        <v>9.0000000000000006E-5</v>
      </c>
      <c r="O33" s="162">
        <f t="shared" si="18"/>
        <v>0</v>
      </c>
      <c r="P33" s="162">
        <v>0</v>
      </c>
      <c r="Q33" s="162">
        <f t="shared" si="19"/>
        <v>0</v>
      </c>
      <c r="R33" s="163"/>
      <c r="S33" s="163" t="s">
        <v>108</v>
      </c>
      <c r="T33" s="163" t="s">
        <v>108</v>
      </c>
      <c r="U33" s="163">
        <v>0.129</v>
      </c>
      <c r="V33" s="163">
        <f t="shared" si="20"/>
        <v>5.0199999999999996</v>
      </c>
      <c r="W33" s="163"/>
      <c r="X33" s="163" t="s">
        <v>117</v>
      </c>
      <c r="Y33" s="163" t="s">
        <v>110</v>
      </c>
      <c r="Z33" s="153"/>
      <c r="AA33" s="153"/>
      <c r="AB33" s="153"/>
      <c r="AC33" s="153"/>
      <c r="AD33" s="153"/>
      <c r="AE33" s="153"/>
      <c r="AF33" s="153"/>
      <c r="AG33" s="153" t="s">
        <v>118</v>
      </c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outlineLevel="1" x14ac:dyDescent="0.2">
      <c r="A34" s="182">
        <v>23</v>
      </c>
      <c r="B34" s="183" t="s">
        <v>166</v>
      </c>
      <c r="C34" s="189" t="s">
        <v>167</v>
      </c>
      <c r="D34" s="184" t="s">
        <v>158</v>
      </c>
      <c r="E34" s="185">
        <v>23.7</v>
      </c>
      <c r="F34" s="186">
        <v>0</v>
      </c>
      <c r="G34" s="187">
        <f t="shared" si="14"/>
        <v>0</v>
      </c>
      <c r="H34" s="164">
        <v>95.85</v>
      </c>
      <c r="I34" s="163">
        <f t="shared" si="15"/>
        <v>2271.65</v>
      </c>
      <c r="J34" s="164">
        <v>82.65</v>
      </c>
      <c r="K34" s="163">
        <f t="shared" si="16"/>
        <v>1958.81</v>
      </c>
      <c r="L34" s="163">
        <v>21</v>
      </c>
      <c r="M34" s="163">
        <f t="shared" si="17"/>
        <v>0</v>
      </c>
      <c r="N34" s="162">
        <v>8.0000000000000007E-5</v>
      </c>
      <c r="O34" s="162">
        <f t="shared" si="18"/>
        <v>0</v>
      </c>
      <c r="P34" s="162">
        <v>0</v>
      </c>
      <c r="Q34" s="162">
        <f t="shared" si="19"/>
        <v>0</v>
      </c>
      <c r="R34" s="163"/>
      <c r="S34" s="163" t="s">
        <v>108</v>
      </c>
      <c r="T34" s="163" t="s">
        <v>108</v>
      </c>
      <c r="U34" s="163">
        <v>0.14199999999999999</v>
      </c>
      <c r="V34" s="163">
        <f t="shared" si="20"/>
        <v>3.37</v>
      </c>
      <c r="W34" s="163"/>
      <c r="X34" s="163" t="s">
        <v>117</v>
      </c>
      <c r="Y34" s="163" t="s">
        <v>110</v>
      </c>
      <c r="Z34" s="153"/>
      <c r="AA34" s="153"/>
      <c r="AB34" s="153"/>
      <c r="AC34" s="153"/>
      <c r="AD34" s="153"/>
      <c r="AE34" s="153"/>
      <c r="AF34" s="153"/>
      <c r="AG34" s="153" t="s">
        <v>118</v>
      </c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outlineLevel="1" x14ac:dyDescent="0.2">
      <c r="A35" s="176">
        <v>24</v>
      </c>
      <c r="B35" s="177" t="s">
        <v>168</v>
      </c>
      <c r="C35" s="190" t="s">
        <v>169</v>
      </c>
      <c r="D35" s="178" t="s">
        <v>158</v>
      </c>
      <c r="E35" s="179">
        <v>266.27999999999997</v>
      </c>
      <c r="F35" s="180">
        <v>0</v>
      </c>
      <c r="G35" s="181">
        <f t="shared" si="14"/>
        <v>0</v>
      </c>
      <c r="H35" s="164">
        <v>279.58</v>
      </c>
      <c r="I35" s="163">
        <f t="shared" si="15"/>
        <v>74446.559999999998</v>
      </c>
      <c r="J35" s="164">
        <v>201.92</v>
      </c>
      <c r="K35" s="163">
        <f t="shared" si="16"/>
        <v>53767.26</v>
      </c>
      <c r="L35" s="163">
        <v>21</v>
      </c>
      <c r="M35" s="163">
        <f t="shared" si="17"/>
        <v>0</v>
      </c>
      <c r="N35" s="162">
        <v>7.6000000000000004E-4</v>
      </c>
      <c r="O35" s="162">
        <f t="shared" si="18"/>
        <v>0.2</v>
      </c>
      <c r="P35" s="162">
        <v>0</v>
      </c>
      <c r="Q35" s="162">
        <f t="shared" si="19"/>
        <v>0</v>
      </c>
      <c r="R35" s="163"/>
      <c r="S35" s="163" t="s">
        <v>108</v>
      </c>
      <c r="T35" s="163" t="s">
        <v>108</v>
      </c>
      <c r="U35" s="163">
        <v>0.29737999999999998</v>
      </c>
      <c r="V35" s="163">
        <f t="shared" si="20"/>
        <v>79.19</v>
      </c>
      <c r="W35" s="163"/>
      <c r="X35" s="163" t="s">
        <v>117</v>
      </c>
      <c r="Y35" s="163" t="s">
        <v>110</v>
      </c>
      <c r="Z35" s="153"/>
      <c r="AA35" s="153"/>
      <c r="AB35" s="153"/>
      <c r="AC35" s="153"/>
      <c r="AD35" s="153"/>
      <c r="AE35" s="153"/>
      <c r="AF35" s="153"/>
      <c r="AG35" s="153" t="s">
        <v>118</v>
      </c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ht="33.75" outlineLevel="2" x14ac:dyDescent="0.2">
      <c r="A36" s="160"/>
      <c r="B36" s="161"/>
      <c r="C36" s="191" t="s">
        <v>170</v>
      </c>
      <c r="D36" s="165"/>
      <c r="E36" s="166"/>
      <c r="F36" s="163"/>
      <c r="G36" s="163"/>
      <c r="H36" s="163"/>
      <c r="I36" s="163"/>
      <c r="J36" s="163"/>
      <c r="K36" s="163"/>
      <c r="L36" s="163"/>
      <c r="M36" s="163"/>
      <c r="N36" s="162"/>
      <c r="O36" s="162"/>
      <c r="P36" s="162"/>
      <c r="Q36" s="162"/>
      <c r="R36" s="163"/>
      <c r="S36" s="163"/>
      <c r="T36" s="163"/>
      <c r="U36" s="163"/>
      <c r="V36" s="163"/>
      <c r="W36" s="163"/>
      <c r="X36" s="163"/>
      <c r="Y36" s="163"/>
      <c r="Z36" s="153"/>
      <c r="AA36" s="153"/>
      <c r="AB36" s="153"/>
      <c r="AC36" s="153"/>
      <c r="AD36" s="153"/>
      <c r="AE36" s="153"/>
      <c r="AF36" s="153"/>
      <c r="AG36" s="153" t="s">
        <v>171</v>
      </c>
      <c r="AH36" s="153">
        <v>0</v>
      </c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outlineLevel="3" x14ac:dyDescent="0.2">
      <c r="A37" s="160"/>
      <c r="B37" s="161"/>
      <c r="C37" s="191" t="s">
        <v>172</v>
      </c>
      <c r="D37" s="165"/>
      <c r="E37" s="166">
        <v>266.27999999999997</v>
      </c>
      <c r="F37" s="163"/>
      <c r="G37" s="163"/>
      <c r="H37" s="163"/>
      <c r="I37" s="163"/>
      <c r="J37" s="163"/>
      <c r="K37" s="163"/>
      <c r="L37" s="163"/>
      <c r="M37" s="163"/>
      <c r="N37" s="162"/>
      <c r="O37" s="162"/>
      <c r="P37" s="162"/>
      <c r="Q37" s="162"/>
      <c r="R37" s="163"/>
      <c r="S37" s="163"/>
      <c r="T37" s="163"/>
      <c r="U37" s="163"/>
      <c r="V37" s="163"/>
      <c r="W37" s="163"/>
      <c r="X37" s="163"/>
      <c r="Y37" s="163"/>
      <c r="Z37" s="153"/>
      <c r="AA37" s="153"/>
      <c r="AB37" s="153"/>
      <c r="AC37" s="153"/>
      <c r="AD37" s="153"/>
      <c r="AE37" s="153"/>
      <c r="AF37" s="153"/>
      <c r="AG37" s="153" t="s">
        <v>171</v>
      </c>
      <c r="AH37" s="153">
        <v>0</v>
      </c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outlineLevel="1" x14ac:dyDescent="0.2">
      <c r="A38" s="176">
        <v>25</v>
      </c>
      <c r="B38" s="177" t="s">
        <v>173</v>
      </c>
      <c r="C38" s="190" t="s">
        <v>174</v>
      </c>
      <c r="D38" s="178" t="s">
        <v>158</v>
      </c>
      <c r="E38" s="179">
        <v>167.958</v>
      </c>
      <c r="F38" s="180">
        <v>0</v>
      </c>
      <c r="G38" s="181">
        <f>ROUND(E38*F38,2)</f>
        <v>0</v>
      </c>
      <c r="H38" s="164">
        <v>341.21</v>
      </c>
      <c r="I38" s="163">
        <f>ROUND(E38*H38,2)</f>
        <v>57308.95</v>
      </c>
      <c r="J38" s="164">
        <v>208.79</v>
      </c>
      <c r="K38" s="163">
        <f>ROUND(E38*J38,2)</f>
        <v>35067.949999999997</v>
      </c>
      <c r="L38" s="163">
        <v>21</v>
      </c>
      <c r="M38" s="163">
        <f>G38*(1+L38/100)</f>
        <v>0</v>
      </c>
      <c r="N38" s="162">
        <v>8.8000000000000003E-4</v>
      </c>
      <c r="O38" s="162">
        <f>ROUND(E38*N38,2)</f>
        <v>0.15</v>
      </c>
      <c r="P38" s="162">
        <v>0</v>
      </c>
      <c r="Q38" s="162">
        <f>ROUND(E38*P38,2)</f>
        <v>0</v>
      </c>
      <c r="R38" s="163"/>
      <c r="S38" s="163" t="s">
        <v>108</v>
      </c>
      <c r="T38" s="163" t="s">
        <v>108</v>
      </c>
      <c r="U38" s="163">
        <v>0.30737999999999999</v>
      </c>
      <c r="V38" s="163">
        <f>ROUND(E38*U38,2)</f>
        <v>51.63</v>
      </c>
      <c r="W38" s="163"/>
      <c r="X38" s="163" t="s">
        <v>117</v>
      </c>
      <c r="Y38" s="163" t="s">
        <v>110</v>
      </c>
      <c r="Z38" s="153"/>
      <c r="AA38" s="153"/>
      <c r="AB38" s="153"/>
      <c r="AC38" s="153"/>
      <c r="AD38" s="153"/>
      <c r="AE38" s="153"/>
      <c r="AF38" s="153"/>
      <c r="AG38" s="153" t="s">
        <v>118</v>
      </c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outlineLevel="2" x14ac:dyDescent="0.2">
      <c r="A39" s="160"/>
      <c r="B39" s="161"/>
      <c r="C39" s="191" t="s">
        <v>175</v>
      </c>
      <c r="D39" s="165"/>
      <c r="E39" s="166"/>
      <c r="F39" s="163"/>
      <c r="G39" s="163"/>
      <c r="H39" s="163"/>
      <c r="I39" s="163"/>
      <c r="J39" s="163"/>
      <c r="K39" s="163"/>
      <c r="L39" s="163"/>
      <c r="M39" s="163"/>
      <c r="N39" s="162"/>
      <c r="O39" s="162"/>
      <c r="P39" s="162"/>
      <c r="Q39" s="162"/>
      <c r="R39" s="163"/>
      <c r="S39" s="163"/>
      <c r="T39" s="163"/>
      <c r="U39" s="163"/>
      <c r="V39" s="163"/>
      <c r="W39" s="163"/>
      <c r="X39" s="163"/>
      <c r="Y39" s="163"/>
      <c r="Z39" s="153"/>
      <c r="AA39" s="153"/>
      <c r="AB39" s="153"/>
      <c r="AC39" s="153"/>
      <c r="AD39" s="153"/>
      <c r="AE39" s="153"/>
      <c r="AF39" s="153"/>
      <c r="AG39" s="153" t="s">
        <v>171</v>
      </c>
      <c r="AH39" s="153">
        <v>0</v>
      </c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outlineLevel="3" x14ac:dyDescent="0.2">
      <c r="A40" s="160"/>
      <c r="B40" s="161"/>
      <c r="C40" s="191" t="s">
        <v>176</v>
      </c>
      <c r="D40" s="165"/>
      <c r="E40" s="166">
        <v>167.958</v>
      </c>
      <c r="F40" s="163"/>
      <c r="G40" s="163"/>
      <c r="H40" s="163"/>
      <c r="I40" s="163"/>
      <c r="J40" s="163"/>
      <c r="K40" s="163"/>
      <c r="L40" s="163"/>
      <c r="M40" s="163"/>
      <c r="N40" s="162"/>
      <c r="O40" s="162"/>
      <c r="P40" s="162"/>
      <c r="Q40" s="162"/>
      <c r="R40" s="163"/>
      <c r="S40" s="163"/>
      <c r="T40" s="163"/>
      <c r="U40" s="163"/>
      <c r="V40" s="163"/>
      <c r="W40" s="163"/>
      <c r="X40" s="163"/>
      <c r="Y40" s="163"/>
      <c r="Z40" s="153"/>
      <c r="AA40" s="153"/>
      <c r="AB40" s="153"/>
      <c r="AC40" s="153"/>
      <c r="AD40" s="153"/>
      <c r="AE40" s="153"/>
      <c r="AF40" s="153"/>
      <c r="AG40" s="153" t="s">
        <v>171</v>
      </c>
      <c r="AH40" s="153">
        <v>0</v>
      </c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outlineLevel="1" x14ac:dyDescent="0.2">
      <c r="A41" s="176">
        <v>26</v>
      </c>
      <c r="B41" s="177" t="s">
        <v>177</v>
      </c>
      <c r="C41" s="190" t="s">
        <v>178</v>
      </c>
      <c r="D41" s="178" t="s">
        <v>158</v>
      </c>
      <c r="E41" s="179">
        <v>262.92</v>
      </c>
      <c r="F41" s="180">
        <v>0</v>
      </c>
      <c r="G41" s="181">
        <f>ROUND(E41*F41,2)</f>
        <v>0</v>
      </c>
      <c r="H41" s="164">
        <v>411.33</v>
      </c>
      <c r="I41" s="163">
        <f>ROUND(E41*H41,2)</f>
        <v>108146.88</v>
      </c>
      <c r="J41" s="164">
        <v>215.67</v>
      </c>
      <c r="K41" s="163">
        <f>ROUND(E41*J41,2)</f>
        <v>56703.96</v>
      </c>
      <c r="L41" s="163">
        <v>21</v>
      </c>
      <c r="M41" s="163">
        <f>G41*(1+L41/100)</f>
        <v>0</v>
      </c>
      <c r="N41" s="162">
        <v>1.01E-3</v>
      </c>
      <c r="O41" s="162">
        <f>ROUND(E41*N41,2)</f>
        <v>0.27</v>
      </c>
      <c r="P41" s="162">
        <v>0</v>
      </c>
      <c r="Q41" s="162">
        <f>ROUND(E41*P41,2)</f>
        <v>0</v>
      </c>
      <c r="R41" s="163"/>
      <c r="S41" s="163" t="s">
        <v>108</v>
      </c>
      <c r="T41" s="163" t="s">
        <v>108</v>
      </c>
      <c r="U41" s="163">
        <v>0.31738</v>
      </c>
      <c r="V41" s="163">
        <f>ROUND(E41*U41,2)</f>
        <v>83.45</v>
      </c>
      <c r="W41" s="163"/>
      <c r="X41" s="163" t="s">
        <v>117</v>
      </c>
      <c r="Y41" s="163" t="s">
        <v>110</v>
      </c>
      <c r="Z41" s="153"/>
      <c r="AA41" s="153"/>
      <c r="AB41" s="153"/>
      <c r="AC41" s="153"/>
      <c r="AD41" s="153"/>
      <c r="AE41" s="153"/>
      <c r="AF41" s="153"/>
      <c r="AG41" s="153" t="s">
        <v>118</v>
      </c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ht="22.5" outlineLevel="2" x14ac:dyDescent="0.2">
      <c r="A42" s="160"/>
      <c r="B42" s="161"/>
      <c r="C42" s="191" t="s">
        <v>179</v>
      </c>
      <c r="D42" s="165"/>
      <c r="E42" s="166"/>
      <c r="F42" s="163"/>
      <c r="G42" s="163"/>
      <c r="H42" s="163"/>
      <c r="I42" s="163"/>
      <c r="J42" s="163"/>
      <c r="K42" s="163"/>
      <c r="L42" s="163"/>
      <c r="M42" s="163"/>
      <c r="N42" s="162"/>
      <c r="O42" s="162"/>
      <c r="P42" s="162"/>
      <c r="Q42" s="162"/>
      <c r="R42" s="163"/>
      <c r="S42" s="163"/>
      <c r="T42" s="163"/>
      <c r="U42" s="163"/>
      <c r="V42" s="163"/>
      <c r="W42" s="163"/>
      <c r="X42" s="163"/>
      <c r="Y42" s="163"/>
      <c r="Z42" s="153"/>
      <c r="AA42" s="153"/>
      <c r="AB42" s="153"/>
      <c r="AC42" s="153"/>
      <c r="AD42" s="153"/>
      <c r="AE42" s="153"/>
      <c r="AF42" s="153"/>
      <c r="AG42" s="153" t="s">
        <v>171</v>
      </c>
      <c r="AH42" s="153">
        <v>0</v>
      </c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outlineLevel="3" x14ac:dyDescent="0.2">
      <c r="A43" s="160"/>
      <c r="B43" s="161"/>
      <c r="C43" s="191" t="s">
        <v>180</v>
      </c>
      <c r="D43" s="165"/>
      <c r="E43" s="166">
        <v>262.92</v>
      </c>
      <c r="F43" s="163"/>
      <c r="G43" s="163"/>
      <c r="H43" s="163"/>
      <c r="I43" s="163"/>
      <c r="J43" s="163"/>
      <c r="K43" s="163"/>
      <c r="L43" s="163"/>
      <c r="M43" s="163"/>
      <c r="N43" s="162"/>
      <c r="O43" s="162"/>
      <c r="P43" s="162"/>
      <c r="Q43" s="162"/>
      <c r="R43" s="163"/>
      <c r="S43" s="163"/>
      <c r="T43" s="163"/>
      <c r="U43" s="163"/>
      <c r="V43" s="163"/>
      <c r="W43" s="163"/>
      <c r="X43" s="163"/>
      <c r="Y43" s="163"/>
      <c r="Z43" s="153"/>
      <c r="AA43" s="153"/>
      <c r="AB43" s="153"/>
      <c r="AC43" s="153"/>
      <c r="AD43" s="153"/>
      <c r="AE43" s="153"/>
      <c r="AF43" s="153"/>
      <c r="AG43" s="153" t="s">
        <v>171</v>
      </c>
      <c r="AH43" s="153">
        <v>0</v>
      </c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outlineLevel="1" x14ac:dyDescent="0.2">
      <c r="A44" s="176">
        <v>27</v>
      </c>
      <c r="B44" s="177" t="s">
        <v>181</v>
      </c>
      <c r="C44" s="190" t="s">
        <v>182</v>
      </c>
      <c r="D44" s="178" t="s">
        <v>158</v>
      </c>
      <c r="E44" s="179">
        <v>38.85</v>
      </c>
      <c r="F44" s="180">
        <v>0</v>
      </c>
      <c r="G44" s="181">
        <f>ROUND(E44*F44,2)</f>
        <v>0</v>
      </c>
      <c r="H44" s="164">
        <v>675.39</v>
      </c>
      <c r="I44" s="163">
        <f>ROUND(E44*H44,2)</f>
        <v>26238.9</v>
      </c>
      <c r="J44" s="164">
        <v>226.61</v>
      </c>
      <c r="K44" s="163">
        <f>ROUND(E44*J44,2)</f>
        <v>8803.7999999999993</v>
      </c>
      <c r="L44" s="163">
        <v>21</v>
      </c>
      <c r="M44" s="163">
        <f>G44*(1+L44/100)</f>
        <v>0</v>
      </c>
      <c r="N44" s="162">
        <v>1.6000000000000001E-3</v>
      </c>
      <c r="O44" s="162">
        <f>ROUND(E44*N44,2)</f>
        <v>0.06</v>
      </c>
      <c r="P44" s="162">
        <v>0</v>
      </c>
      <c r="Q44" s="162">
        <f>ROUND(E44*P44,2)</f>
        <v>0</v>
      </c>
      <c r="R44" s="163"/>
      <c r="S44" s="163" t="s">
        <v>108</v>
      </c>
      <c r="T44" s="163" t="s">
        <v>108</v>
      </c>
      <c r="U44" s="163">
        <v>0.33332000000000001</v>
      </c>
      <c r="V44" s="163">
        <f>ROUND(E44*U44,2)</f>
        <v>12.95</v>
      </c>
      <c r="W44" s="163"/>
      <c r="X44" s="163" t="s">
        <v>117</v>
      </c>
      <c r="Y44" s="163" t="s">
        <v>110</v>
      </c>
      <c r="Z44" s="153"/>
      <c r="AA44" s="153"/>
      <c r="AB44" s="153"/>
      <c r="AC44" s="153"/>
      <c r="AD44" s="153"/>
      <c r="AE44" s="153"/>
      <c r="AF44" s="153"/>
      <c r="AG44" s="153" t="s">
        <v>118</v>
      </c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</row>
    <row r="45" spans="1:60" outlineLevel="2" x14ac:dyDescent="0.2">
      <c r="A45" s="160"/>
      <c r="B45" s="161"/>
      <c r="C45" s="191" t="s">
        <v>183</v>
      </c>
      <c r="D45" s="165"/>
      <c r="E45" s="166"/>
      <c r="F45" s="163"/>
      <c r="G45" s="163"/>
      <c r="H45" s="163"/>
      <c r="I45" s="163"/>
      <c r="J45" s="163"/>
      <c r="K45" s="163"/>
      <c r="L45" s="163"/>
      <c r="M45" s="163"/>
      <c r="N45" s="162"/>
      <c r="O45" s="162"/>
      <c r="P45" s="162"/>
      <c r="Q45" s="162"/>
      <c r="R45" s="163"/>
      <c r="S45" s="163"/>
      <c r="T45" s="163"/>
      <c r="U45" s="163"/>
      <c r="V45" s="163"/>
      <c r="W45" s="163"/>
      <c r="X45" s="163"/>
      <c r="Y45" s="163"/>
      <c r="Z45" s="153"/>
      <c r="AA45" s="153"/>
      <c r="AB45" s="153"/>
      <c r="AC45" s="153"/>
      <c r="AD45" s="153"/>
      <c r="AE45" s="153"/>
      <c r="AF45" s="153"/>
      <c r="AG45" s="153" t="s">
        <v>171</v>
      </c>
      <c r="AH45" s="153">
        <v>0</v>
      </c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outlineLevel="3" x14ac:dyDescent="0.2">
      <c r="A46" s="160"/>
      <c r="B46" s="161"/>
      <c r="C46" s="191" t="s">
        <v>184</v>
      </c>
      <c r="D46" s="165"/>
      <c r="E46" s="166">
        <v>38.85</v>
      </c>
      <c r="F46" s="163"/>
      <c r="G46" s="163"/>
      <c r="H46" s="163"/>
      <c r="I46" s="163"/>
      <c r="J46" s="163"/>
      <c r="K46" s="163"/>
      <c r="L46" s="163"/>
      <c r="M46" s="163"/>
      <c r="N46" s="162"/>
      <c r="O46" s="162"/>
      <c r="P46" s="162"/>
      <c r="Q46" s="162"/>
      <c r="R46" s="163"/>
      <c r="S46" s="163"/>
      <c r="T46" s="163"/>
      <c r="U46" s="163"/>
      <c r="V46" s="163"/>
      <c r="W46" s="163"/>
      <c r="X46" s="163"/>
      <c r="Y46" s="163"/>
      <c r="Z46" s="153"/>
      <c r="AA46" s="153"/>
      <c r="AB46" s="153"/>
      <c r="AC46" s="153"/>
      <c r="AD46" s="153"/>
      <c r="AE46" s="153"/>
      <c r="AF46" s="153"/>
      <c r="AG46" s="153" t="s">
        <v>171</v>
      </c>
      <c r="AH46" s="153">
        <v>0</v>
      </c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1" x14ac:dyDescent="0.2">
      <c r="A47" s="176">
        <v>28</v>
      </c>
      <c r="B47" s="177" t="s">
        <v>185</v>
      </c>
      <c r="C47" s="190" t="s">
        <v>186</v>
      </c>
      <c r="D47" s="178" t="s">
        <v>158</v>
      </c>
      <c r="E47" s="179">
        <v>40.53</v>
      </c>
      <c r="F47" s="180">
        <v>0</v>
      </c>
      <c r="G47" s="181">
        <f>ROUND(E47*F47,2)</f>
        <v>0</v>
      </c>
      <c r="H47" s="164">
        <v>917.48</v>
      </c>
      <c r="I47" s="163">
        <f>ROUND(E47*H47,2)</f>
        <v>37185.46</v>
      </c>
      <c r="J47" s="164">
        <v>243.52</v>
      </c>
      <c r="K47" s="163">
        <f>ROUND(E47*J47,2)</f>
        <v>9869.8700000000008</v>
      </c>
      <c r="L47" s="163">
        <v>21</v>
      </c>
      <c r="M47" s="163">
        <f>G47*(1+L47/100)</f>
        <v>0</v>
      </c>
      <c r="N47" s="162">
        <v>1.9599999999999999E-3</v>
      </c>
      <c r="O47" s="162">
        <f>ROUND(E47*N47,2)</f>
        <v>0.08</v>
      </c>
      <c r="P47" s="162">
        <v>0</v>
      </c>
      <c r="Q47" s="162">
        <f>ROUND(E47*P47,2)</f>
        <v>0</v>
      </c>
      <c r="R47" s="163"/>
      <c r="S47" s="163" t="s">
        <v>108</v>
      </c>
      <c r="T47" s="163" t="s">
        <v>108</v>
      </c>
      <c r="U47" s="163">
        <v>0.3579</v>
      </c>
      <c r="V47" s="163">
        <f>ROUND(E47*U47,2)</f>
        <v>14.51</v>
      </c>
      <c r="W47" s="163"/>
      <c r="X47" s="163" t="s">
        <v>117</v>
      </c>
      <c r="Y47" s="163" t="s">
        <v>110</v>
      </c>
      <c r="Z47" s="153"/>
      <c r="AA47" s="153"/>
      <c r="AB47" s="153"/>
      <c r="AC47" s="153"/>
      <c r="AD47" s="153"/>
      <c r="AE47" s="153"/>
      <c r="AF47" s="153"/>
      <c r="AG47" s="153" t="s">
        <v>118</v>
      </c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outlineLevel="2" x14ac:dyDescent="0.2">
      <c r="A48" s="160"/>
      <c r="B48" s="161"/>
      <c r="C48" s="191" t="s">
        <v>187</v>
      </c>
      <c r="D48" s="165"/>
      <c r="E48" s="166"/>
      <c r="F48" s="163"/>
      <c r="G48" s="163"/>
      <c r="H48" s="163"/>
      <c r="I48" s="163"/>
      <c r="J48" s="163"/>
      <c r="K48" s="163"/>
      <c r="L48" s="163"/>
      <c r="M48" s="163"/>
      <c r="N48" s="162"/>
      <c r="O48" s="162"/>
      <c r="P48" s="162"/>
      <c r="Q48" s="162"/>
      <c r="R48" s="163"/>
      <c r="S48" s="163"/>
      <c r="T48" s="163"/>
      <c r="U48" s="163"/>
      <c r="V48" s="163"/>
      <c r="W48" s="163"/>
      <c r="X48" s="163"/>
      <c r="Y48" s="163"/>
      <c r="Z48" s="153"/>
      <c r="AA48" s="153"/>
      <c r="AB48" s="153"/>
      <c r="AC48" s="153"/>
      <c r="AD48" s="153"/>
      <c r="AE48" s="153"/>
      <c r="AF48" s="153"/>
      <c r="AG48" s="153" t="s">
        <v>171</v>
      </c>
      <c r="AH48" s="153">
        <v>0</v>
      </c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60" outlineLevel="3" x14ac:dyDescent="0.2">
      <c r="A49" s="160"/>
      <c r="B49" s="161"/>
      <c r="C49" s="191" t="s">
        <v>188</v>
      </c>
      <c r="D49" s="165"/>
      <c r="E49" s="166">
        <v>40.53</v>
      </c>
      <c r="F49" s="163"/>
      <c r="G49" s="163"/>
      <c r="H49" s="163"/>
      <c r="I49" s="163"/>
      <c r="J49" s="163"/>
      <c r="K49" s="163"/>
      <c r="L49" s="163"/>
      <c r="M49" s="163"/>
      <c r="N49" s="162"/>
      <c r="O49" s="162"/>
      <c r="P49" s="162"/>
      <c r="Q49" s="162"/>
      <c r="R49" s="163"/>
      <c r="S49" s="163"/>
      <c r="T49" s="163"/>
      <c r="U49" s="163"/>
      <c r="V49" s="163"/>
      <c r="W49" s="163"/>
      <c r="X49" s="163"/>
      <c r="Y49" s="163"/>
      <c r="Z49" s="153"/>
      <c r="AA49" s="153"/>
      <c r="AB49" s="153"/>
      <c r="AC49" s="153"/>
      <c r="AD49" s="153"/>
      <c r="AE49" s="153"/>
      <c r="AF49" s="153"/>
      <c r="AG49" s="153" t="s">
        <v>171</v>
      </c>
      <c r="AH49" s="153">
        <v>0</v>
      </c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outlineLevel="1" x14ac:dyDescent="0.2">
      <c r="A50" s="182">
        <v>29</v>
      </c>
      <c r="B50" s="183" t="s">
        <v>189</v>
      </c>
      <c r="C50" s="189" t="s">
        <v>190</v>
      </c>
      <c r="D50" s="184" t="s">
        <v>158</v>
      </c>
      <c r="E50" s="185">
        <v>945</v>
      </c>
      <c r="F50" s="186">
        <v>0</v>
      </c>
      <c r="G50" s="187">
        <f>ROUND(E50*F50,2)</f>
        <v>0</v>
      </c>
      <c r="H50" s="164">
        <v>0.28000000000000003</v>
      </c>
      <c r="I50" s="163">
        <f>ROUND(E50*H50,2)</f>
        <v>264.60000000000002</v>
      </c>
      <c r="J50" s="164">
        <v>13.72</v>
      </c>
      <c r="K50" s="163">
        <f>ROUND(E50*J50,2)</f>
        <v>12965.4</v>
      </c>
      <c r="L50" s="163">
        <v>21</v>
      </c>
      <c r="M50" s="163">
        <f>G50*(1+L50/100)</f>
        <v>0</v>
      </c>
      <c r="N50" s="162">
        <v>0</v>
      </c>
      <c r="O50" s="162">
        <f>ROUND(E50*N50,2)</f>
        <v>0</v>
      </c>
      <c r="P50" s="162">
        <v>0</v>
      </c>
      <c r="Q50" s="162">
        <f>ROUND(E50*P50,2)</f>
        <v>0</v>
      </c>
      <c r="R50" s="163"/>
      <c r="S50" s="163" t="s">
        <v>108</v>
      </c>
      <c r="T50" s="163" t="s">
        <v>108</v>
      </c>
      <c r="U50" s="163">
        <v>2.1499999999999998E-2</v>
      </c>
      <c r="V50" s="163">
        <f>ROUND(E50*U50,2)</f>
        <v>20.32</v>
      </c>
      <c r="W50" s="163"/>
      <c r="X50" s="163" t="s">
        <v>117</v>
      </c>
      <c r="Y50" s="163" t="s">
        <v>110</v>
      </c>
      <c r="Z50" s="153"/>
      <c r="AA50" s="153"/>
      <c r="AB50" s="153"/>
      <c r="AC50" s="153"/>
      <c r="AD50" s="153"/>
      <c r="AE50" s="153"/>
      <c r="AF50" s="153"/>
      <c r="AG50" s="153" t="s">
        <v>118</v>
      </c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outlineLevel="1" x14ac:dyDescent="0.2">
      <c r="A51" s="182">
        <v>30</v>
      </c>
      <c r="B51" s="183" t="s">
        <v>191</v>
      </c>
      <c r="C51" s="189" t="s">
        <v>192</v>
      </c>
      <c r="D51" s="184" t="s">
        <v>137</v>
      </c>
      <c r="E51" s="185">
        <v>0.79054000000000002</v>
      </c>
      <c r="F51" s="186">
        <v>0</v>
      </c>
      <c r="G51" s="187">
        <f>ROUND(E51*F51,2)</f>
        <v>0</v>
      </c>
      <c r="H51" s="164">
        <v>0</v>
      </c>
      <c r="I51" s="163">
        <f>ROUND(E51*H51,2)</f>
        <v>0</v>
      </c>
      <c r="J51" s="164">
        <v>1844</v>
      </c>
      <c r="K51" s="163">
        <f>ROUND(E51*J51,2)</f>
        <v>1457.76</v>
      </c>
      <c r="L51" s="163">
        <v>21</v>
      </c>
      <c r="M51" s="163">
        <f>G51*(1+L51/100)</f>
        <v>0</v>
      </c>
      <c r="N51" s="162">
        <v>0</v>
      </c>
      <c r="O51" s="162">
        <f>ROUND(E51*N51,2)</f>
        <v>0</v>
      </c>
      <c r="P51" s="162">
        <v>0</v>
      </c>
      <c r="Q51" s="162">
        <f>ROUND(E51*P51,2)</f>
        <v>0</v>
      </c>
      <c r="R51" s="163"/>
      <c r="S51" s="163" t="s">
        <v>108</v>
      </c>
      <c r="T51" s="163" t="s">
        <v>108</v>
      </c>
      <c r="U51" s="163">
        <v>3.5630000000000002</v>
      </c>
      <c r="V51" s="163">
        <f>ROUND(E51*U51,2)</f>
        <v>2.82</v>
      </c>
      <c r="W51" s="163"/>
      <c r="X51" s="163" t="s">
        <v>138</v>
      </c>
      <c r="Y51" s="163" t="s">
        <v>110</v>
      </c>
      <c r="Z51" s="153"/>
      <c r="AA51" s="153"/>
      <c r="AB51" s="153"/>
      <c r="AC51" s="153"/>
      <c r="AD51" s="153"/>
      <c r="AE51" s="153"/>
      <c r="AF51" s="153"/>
      <c r="AG51" s="153" t="s">
        <v>139</v>
      </c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</row>
    <row r="52" spans="1:60" x14ac:dyDescent="0.2">
      <c r="A52" s="169" t="s">
        <v>102</v>
      </c>
      <c r="B52" s="170" t="s">
        <v>70</v>
      </c>
      <c r="C52" s="188" t="s">
        <v>71</v>
      </c>
      <c r="D52" s="171"/>
      <c r="E52" s="172"/>
      <c r="F52" s="173"/>
      <c r="G52" s="174">
        <f>SUMIF(AG53:AG60,"&lt;&gt;NOR",G53:G60)</f>
        <v>0</v>
      </c>
      <c r="H52" s="168"/>
      <c r="I52" s="168">
        <f>SUM(I53:I60)</f>
        <v>25975.73</v>
      </c>
      <c r="J52" s="168"/>
      <c r="K52" s="168">
        <f>SUM(K53:K60)</f>
        <v>3522.75</v>
      </c>
      <c r="L52" s="168"/>
      <c r="M52" s="168">
        <f>SUM(M53:M60)</f>
        <v>0</v>
      </c>
      <c r="N52" s="167"/>
      <c r="O52" s="167">
        <f>SUM(O53:O60)</f>
        <v>0.01</v>
      </c>
      <c r="P52" s="167"/>
      <c r="Q52" s="167">
        <f>SUM(Q53:Q60)</f>
        <v>0</v>
      </c>
      <c r="R52" s="168"/>
      <c r="S52" s="168"/>
      <c r="T52" s="168"/>
      <c r="U52" s="168"/>
      <c r="V52" s="168">
        <f>SUM(V53:V60)</f>
        <v>5.72</v>
      </c>
      <c r="W52" s="168"/>
      <c r="X52" s="168"/>
      <c r="Y52" s="168"/>
      <c r="AG52" t="s">
        <v>103</v>
      </c>
    </row>
    <row r="53" spans="1:60" outlineLevel="1" x14ac:dyDescent="0.2">
      <c r="A53" s="182">
        <v>31</v>
      </c>
      <c r="B53" s="183" t="s">
        <v>193</v>
      </c>
      <c r="C53" s="189" t="s">
        <v>194</v>
      </c>
      <c r="D53" s="184" t="s">
        <v>121</v>
      </c>
      <c r="E53" s="185">
        <v>30</v>
      </c>
      <c r="F53" s="186">
        <v>0</v>
      </c>
      <c r="G53" s="187">
        <f t="shared" ref="G53:G60" si="21">ROUND(E53*F53,2)</f>
        <v>0</v>
      </c>
      <c r="H53" s="164">
        <v>4.3</v>
      </c>
      <c r="I53" s="163">
        <f t="shared" ref="I53:I60" si="22">ROUND(E53*H53,2)</f>
        <v>129</v>
      </c>
      <c r="J53" s="164">
        <v>39.5</v>
      </c>
      <c r="K53" s="163">
        <f t="shared" ref="K53:K60" si="23">ROUND(E53*J53,2)</f>
        <v>1185</v>
      </c>
      <c r="L53" s="163">
        <v>21</v>
      </c>
      <c r="M53" s="163">
        <f t="shared" ref="M53:M60" si="24">G53*(1+L53/100)</f>
        <v>0</v>
      </c>
      <c r="N53" s="162">
        <v>0</v>
      </c>
      <c r="O53" s="162">
        <f t="shared" ref="O53:O60" si="25">ROUND(E53*N53,2)</f>
        <v>0</v>
      </c>
      <c r="P53" s="162">
        <v>0</v>
      </c>
      <c r="Q53" s="162">
        <f t="shared" ref="Q53:Q60" si="26">ROUND(E53*P53,2)</f>
        <v>0</v>
      </c>
      <c r="R53" s="163"/>
      <c r="S53" s="163" t="s">
        <v>108</v>
      </c>
      <c r="T53" s="163" t="s">
        <v>108</v>
      </c>
      <c r="U53" s="163">
        <v>6.2E-2</v>
      </c>
      <c r="V53" s="163">
        <f t="shared" ref="V53:V60" si="27">ROUND(E53*U53,2)</f>
        <v>1.86</v>
      </c>
      <c r="W53" s="163"/>
      <c r="X53" s="163" t="s">
        <v>117</v>
      </c>
      <c r="Y53" s="163" t="s">
        <v>110</v>
      </c>
      <c r="Z53" s="153"/>
      <c r="AA53" s="153"/>
      <c r="AB53" s="153"/>
      <c r="AC53" s="153"/>
      <c r="AD53" s="153"/>
      <c r="AE53" s="153"/>
      <c r="AF53" s="153"/>
      <c r="AG53" s="153" t="s">
        <v>118</v>
      </c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</row>
    <row r="54" spans="1:60" outlineLevel="1" x14ac:dyDescent="0.2">
      <c r="A54" s="182">
        <v>32</v>
      </c>
      <c r="B54" s="183" t="s">
        <v>195</v>
      </c>
      <c r="C54" s="189" t="s">
        <v>196</v>
      </c>
      <c r="D54" s="184" t="s">
        <v>121</v>
      </c>
      <c r="E54" s="185">
        <v>2</v>
      </c>
      <c r="F54" s="186">
        <v>0</v>
      </c>
      <c r="G54" s="187">
        <f t="shared" si="21"/>
        <v>0</v>
      </c>
      <c r="H54" s="164">
        <v>5.73</v>
      </c>
      <c r="I54" s="163">
        <f t="shared" si="22"/>
        <v>11.46</v>
      </c>
      <c r="J54" s="164">
        <v>131.27000000000001</v>
      </c>
      <c r="K54" s="163">
        <f t="shared" si="23"/>
        <v>262.54000000000002</v>
      </c>
      <c r="L54" s="163">
        <v>21</v>
      </c>
      <c r="M54" s="163">
        <f t="shared" si="24"/>
        <v>0</v>
      </c>
      <c r="N54" s="162">
        <v>0</v>
      </c>
      <c r="O54" s="162">
        <f t="shared" si="25"/>
        <v>0</v>
      </c>
      <c r="P54" s="162">
        <v>0</v>
      </c>
      <c r="Q54" s="162">
        <f t="shared" si="26"/>
        <v>0</v>
      </c>
      <c r="R54" s="163"/>
      <c r="S54" s="163" t="s">
        <v>108</v>
      </c>
      <c r="T54" s="163" t="s">
        <v>108</v>
      </c>
      <c r="U54" s="163">
        <v>0.20599999999999999</v>
      </c>
      <c r="V54" s="163">
        <f t="shared" si="27"/>
        <v>0.41</v>
      </c>
      <c r="W54" s="163"/>
      <c r="X54" s="163" t="s">
        <v>117</v>
      </c>
      <c r="Y54" s="163" t="s">
        <v>110</v>
      </c>
      <c r="Z54" s="153"/>
      <c r="AA54" s="153"/>
      <c r="AB54" s="153"/>
      <c r="AC54" s="153"/>
      <c r="AD54" s="153"/>
      <c r="AE54" s="153"/>
      <c r="AF54" s="153"/>
      <c r="AG54" s="153" t="s">
        <v>118</v>
      </c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</row>
    <row r="55" spans="1:60" outlineLevel="1" x14ac:dyDescent="0.2">
      <c r="A55" s="182">
        <v>33</v>
      </c>
      <c r="B55" s="183" t="s">
        <v>197</v>
      </c>
      <c r="C55" s="189" t="s">
        <v>198</v>
      </c>
      <c r="D55" s="184" t="s">
        <v>121</v>
      </c>
      <c r="E55" s="185">
        <v>5</v>
      </c>
      <c r="F55" s="186">
        <v>0</v>
      </c>
      <c r="G55" s="187">
        <f t="shared" si="21"/>
        <v>0</v>
      </c>
      <c r="H55" s="164">
        <v>370.74</v>
      </c>
      <c r="I55" s="163">
        <f t="shared" si="22"/>
        <v>1853.7</v>
      </c>
      <c r="J55" s="164">
        <v>111.26</v>
      </c>
      <c r="K55" s="163">
        <f t="shared" si="23"/>
        <v>556.29999999999995</v>
      </c>
      <c r="L55" s="163">
        <v>21</v>
      </c>
      <c r="M55" s="163">
        <f t="shared" si="24"/>
        <v>0</v>
      </c>
      <c r="N55" s="162">
        <v>8.0000000000000004E-4</v>
      </c>
      <c r="O55" s="162">
        <f t="shared" si="25"/>
        <v>0</v>
      </c>
      <c r="P55" s="162">
        <v>0</v>
      </c>
      <c r="Q55" s="162">
        <f t="shared" si="26"/>
        <v>0</v>
      </c>
      <c r="R55" s="163"/>
      <c r="S55" s="163" t="s">
        <v>108</v>
      </c>
      <c r="T55" s="163" t="s">
        <v>108</v>
      </c>
      <c r="U55" s="163">
        <v>0.17499999999999999</v>
      </c>
      <c r="V55" s="163">
        <f t="shared" si="27"/>
        <v>0.88</v>
      </c>
      <c r="W55" s="163"/>
      <c r="X55" s="163" t="s">
        <v>117</v>
      </c>
      <c r="Y55" s="163" t="s">
        <v>110</v>
      </c>
      <c r="Z55" s="153"/>
      <c r="AA55" s="153"/>
      <c r="AB55" s="153"/>
      <c r="AC55" s="153"/>
      <c r="AD55" s="153"/>
      <c r="AE55" s="153"/>
      <c r="AF55" s="153"/>
      <c r="AG55" s="153" t="s">
        <v>118</v>
      </c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</row>
    <row r="56" spans="1:60" outlineLevel="1" x14ac:dyDescent="0.2">
      <c r="A56" s="182">
        <v>34</v>
      </c>
      <c r="B56" s="183" t="s">
        <v>199</v>
      </c>
      <c r="C56" s="189" t="s">
        <v>200</v>
      </c>
      <c r="D56" s="184" t="s">
        <v>121</v>
      </c>
      <c r="E56" s="185">
        <v>4</v>
      </c>
      <c r="F56" s="186">
        <v>0</v>
      </c>
      <c r="G56" s="187">
        <f t="shared" si="21"/>
        <v>0</v>
      </c>
      <c r="H56" s="164">
        <v>2685.43</v>
      </c>
      <c r="I56" s="163">
        <f t="shared" si="22"/>
        <v>10741.72</v>
      </c>
      <c r="J56" s="164">
        <v>269.57</v>
      </c>
      <c r="K56" s="163">
        <f t="shared" si="23"/>
        <v>1078.28</v>
      </c>
      <c r="L56" s="163">
        <v>21</v>
      </c>
      <c r="M56" s="163">
        <f t="shared" si="24"/>
        <v>0</v>
      </c>
      <c r="N56" s="162">
        <v>2.16E-3</v>
      </c>
      <c r="O56" s="162">
        <f t="shared" si="25"/>
        <v>0.01</v>
      </c>
      <c r="P56" s="162">
        <v>0</v>
      </c>
      <c r="Q56" s="162">
        <f t="shared" si="26"/>
        <v>0</v>
      </c>
      <c r="R56" s="163"/>
      <c r="S56" s="163" t="s">
        <v>108</v>
      </c>
      <c r="T56" s="163" t="s">
        <v>108</v>
      </c>
      <c r="U56" s="163">
        <v>0.42399999999999999</v>
      </c>
      <c r="V56" s="163">
        <f t="shared" si="27"/>
        <v>1.7</v>
      </c>
      <c r="W56" s="163"/>
      <c r="X56" s="163" t="s">
        <v>117</v>
      </c>
      <c r="Y56" s="163" t="s">
        <v>110</v>
      </c>
      <c r="Z56" s="153"/>
      <c r="AA56" s="153"/>
      <c r="AB56" s="153"/>
      <c r="AC56" s="153"/>
      <c r="AD56" s="153"/>
      <c r="AE56" s="153"/>
      <c r="AF56" s="153"/>
      <c r="AG56" s="153" t="s">
        <v>118</v>
      </c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</row>
    <row r="57" spans="1:60" outlineLevel="1" x14ac:dyDescent="0.2">
      <c r="A57" s="182">
        <v>35</v>
      </c>
      <c r="B57" s="183" t="s">
        <v>201</v>
      </c>
      <c r="C57" s="189" t="s">
        <v>202</v>
      </c>
      <c r="D57" s="184" t="s">
        <v>121</v>
      </c>
      <c r="E57" s="185">
        <v>5</v>
      </c>
      <c r="F57" s="186">
        <v>0</v>
      </c>
      <c r="G57" s="187">
        <f t="shared" si="21"/>
        <v>0</v>
      </c>
      <c r="H57" s="164">
        <v>434.33</v>
      </c>
      <c r="I57" s="163">
        <f t="shared" si="22"/>
        <v>2171.65</v>
      </c>
      <c r="J57" s="164">
        <v>82.67</v>
      </c>
      <c r="K57" s="163">
        <f t="shared" si="23"/>
        <v>413.35</v>
      </c>
      <c r="L57" s="163">
        <v>21</v>
      </c>
      <c r="M57" s="163">
        <f t="shared" si="24"/>
        <v>0</v>
      </c>
      <c r="N57" s="162">
        <v>3.6999999999999999E-4</v>
      </c>
      <c r="O57" s="162">
        <f t="shared" si="25"/>
        <v>0</v>
      </c>
      <c r="P57" s="162">
        <v>0</v>
      </c>
      <c r="Q57" s="162">
        <f t="shared" si="26"/>
        <v>0</v>
      </c>
      <c r="R57" s="163"/>
      <c r="S57" s="163" t="s">
        <v>203</v>
      </c>
      <c r="T57" s="163" t="s">
        <v>203</v>
      </c>
      <c r="U57" s="163">
        <v>0.16400000000000001</v>
      </c>
      <c r="V57" s="163">
        <f t="shared" si="27"/>
        <v>0.82</v>
      </c>
      <c r="W57" s="163"/>
      <c r="X57" s="163" t="s">
        <v>117</v>
      </c>
      <c r="Y57" s="163" t="s">
        <v>110</v>
      </c>
      <c r="Z57" s="153"/>
      <c r="AA57" s="153"/>
      <c r="AB57" s="153"/>
      <c r="AC57" s="153"/>
      <c r="AD57" s="153"/>
      <c r="AE57" s="153"/>
      <c r="AF57" s="153"/>
      <c r="AG57" s="153" t="s">
        <v>118</v>
      </c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outlineLevel="1" x14ac:dyDescent="0.2">
      <c r="A58" s="182">
        <v>36</v>
      </c>
      <c r="B58" s="183" t="s">
        <v>204</v>
      </c>
      <c r="C58" s="189" t="s">
        <v>205</v>
      </c>
      <c r="D58" s="184" t="s">
        <v>121</v>
      </c>
      <c r="E58" s="185">
        <v>2</v>
      </c>
      <c r="F58" s="186">
        <v>0</v>
      </c>
      <c r="G58" s="187">
        <f t="shared" si="21"/>
        <v>0</v>
      </c>
      <c r="H58" s="164">
        <v>663</v>
      </c>
      <c r="I58" s="163">
        <f t="shared" si="22"/>
        <v>1326</v>
      </c>
      <c r="J58" s="164">
        <v>0</v>
      </c>
      <c r="K58" s="163">
        <f t="shared" si="23"/>
        <v>0</v>
      </c>
      <c r="L58" s="163">
        <v>21</v>
      </c>
      <c r="M58" s="163">
        <f t="shared" si="24"/>
        <v>0</v>
      </c>
      <c r="N58" s="162">
        <v>4.4000000000000002E-4</v>
      </c>
      <c r="O58" s="162">
        <f t="shared" si="25"/>
        <v>0</v>
      </c>
      <c r="P58" s="162">
        <v>0</v>
      </c>
      <c r="Q58" s="162">
        <f t="shared" si="26"/>
        <v>0</v>
      </c>
      <c r="R58" s="163"/>
      <c r="S58" s="163" t="s">
        <v>125</v>
      </c>
      <c r="T58" s="163" t="s">
        <v>126</v>
      </c>
      <c r="U58" s="163">
        <v>0</v>
      </c>
      <c r="V58" s="163">
        <f t="shared" si="27"/>
        <v>0</v>
      </c>
      <c r="W58" s="163"/>
      <c r="X58" s="163" t="s">
        <v>127</v>
      </c>
      <c r="Y58" s="163" t="s">
        <v>110</v>
      </c>
      <c r="Z58" s="153"/>
      <c r="AA58" s="153"/>
      <c r="AB58" s="153"/>
      <c r="AC58" s="153"/>
      <c r="AD58" s="153"/>
      <c r="AE58" s="153"/>
      <c r="AF58" s="153"/>
      <c r="AG58" s="153" t="s">
        <v>128</v>
      </c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</row>
    <row r="59" spans="1:60" outlineLevel="1" x14ac:dyDescent="0.2">
      <c r="A59" s="182">
        <v>37</v>
      </c>
      <c r="B59" s="183" t="s">
        <v>206</v>
      </c>
      <c r="C59" s="189" t="s">
        <v>207</v>
      </c>
      <c r="D59" s="184" t="s">
        <v>121</v>
      </c>
      <c r="E59" s="185">
        <v>30</v>
      </c>
      <c r="F59" s="186">
        <v>0</v>
      </c>
      <c r="G59" s="187">
        <f t="shared" si="21"/>
        <v>0</v>
      </c>
      <c r="H59" s="164">
        <v>324.74</v>
      </c>
      <c r="I59" s="163">
        <f t="shared" si="22"/>
        <v>9742.2000000000007</v>
      </c>
      <c r="J59" s="164">
        <v>0</v>
      </c>
      <c r="K59" s="163">
        <f t="shared" si="23"/>
        <v>0</v>
      </c>
      <c r="L59" s="163">
        <v>21</v>
      </c>
      <c r="M59" s="163">
        <f t="shared" si="24"/>
        <v>0</v>
      </c>
      <c r="N59" s="162">
        <v>1.3999999999999999E-4</v>
      </c>
      <c r="O59" s="162">
        <f t="shared" si="25"/>
        <v>0</v>
      </c>
      <c r="P59" s="162">
        <v>0</v>
      </c>
      <c r="Q59" s="162">
        <f t="shared" si="26"/>
        <v>0</v>
      </c>
      <c r="R59" s="163"/>
      <c r="S59" s="163" t="s">
        <v>125</v>
      </c>
      <c r="T59" s="163" t="s">
        <v>126</v>
      </c>
      <c r="U59" s="163">
        <v>0</v>
      </c>
      <c r="V59" s="163">
        <f t="shared" si="27"/>
        <v>0</v>
      </c>
      <c r="W59" s="163"/>
      <c r="X59" s="163" t="s">
        <v>127</v>
      </c>
      <c r="Y59" s="163" t="s">
        <v>110</v>
      </c>
      <c r="Z59" s="153"/>
      <c r="AA59" s="153"/>
      <c r="AB59" s="153"/>
      <c r="AC59" s="153"/>
      <c r="AD59" s="153"/>
      <c r="AE59" s="153"/>
      <c r="AF59" s="153"/>
      <c r="AG59" s="153" t="s">
        <v>128</v>
      </c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</row>
    <row r="60" spans="1:60" outlineLevel="1" x14ac:dyDescent="0.2">
      <c r="A60" s="182">
        <v>38</v>
      </c>
      <c r="B60" s="183" t="s">
        <v>208</v>
      </c>
      <c r="C60" s="189" t="s">
        <v>209</v>
      </c>
      <c r="D60" s="184" t="s">
        <v>137</v>
      </c>
      <c r="E60" s="185">
        <v>1.9570000000000001E-2</v>
      </c>
      <c r="F60" s="186">
        <v>0</v>
      </c>
      <c r="G60" s="187">
        <f t="shared" si="21"/>
        <v>0</v>
      </c>
      <c r="H60" s="164">
        <v>0</v>
      </c>
      <c r="I60" s="163">
        <f t="shared" si="22"/>
        <v>0</v>
      </c>
      <c r="J60" s="164">
        <v>1394</v>
      </c>
      <c r="K60" s="163">
        <f t="shared" si="23"/>
        <v>27.28</v>
      </c>
      <c r="L60" s="163">
        <v>21</v>
      </c>
      <c r="M60" s="163">
        <f t="shared" si="24"/>
        <v>0</v>
      </c>
      <c r="N60" s="162">
        <v>0</v>
      </c>
      <c r="O60" s="162">
        <f t="shared" si="25"/>
        <v>0</v>
      </c>
      <c r="P60" s="162">
        <v>0</v>
      </c>
      <c r="Q60" s="162">
        <f t="shared" si="26"/>
        <v>0</v>
      </c>
      <c r="R60" s="163"/>
      <c r="S60" s="163" t="s">
        <v>108</v>
      </c>
      <c r="T60" s="163" t="s">
        <v>108</v>
      </c>
      <c r="U60" s="163">
        <v>2.5750000000000002</v>
      </c>
      <c r="V60" s="163">
        <f t="shared" si="27"/>
        <v>0.05</v>
      </c>
      <c r="W60" s="163"/>
      <c r="X60" s="163" t="s">
        <v>138</v>
      </c>
      <c r="Y60" s="163" t="s">
        <v>110</v>
      </c>
      <c r="Z60" s="153"/>
      <c r="AA60" s="153"/>
      <c r="AB60" s="153"/>
      <c r="AC60" s="153"/>
      <c r="AD60" s="153"/>
      <c r="AE60" s="153"/>
      <c r="AF60" s="153"/>
      <c r="AG60" s="153" t="s">
        <v>139</v>
      </c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</row>
    <row r="61" spans="1:60" x14ac:dyDescent="0.2">
      <c r="A61" s="169" t="s">
        <v>102</v>
      </c>
      <c r="B61" s="170" t="s">
        <v>72</v>
      </c>
      <c r="C61" s="188" t="s">
        <v>73</v>
      </c>
      <c r="D61" s="171"/>
      <c r="E61" s="172"/>
      <c r="F61" s="173"/>
      <c r="G61" s="174">
        <f>SUMIF(AG62:AG67,"&lt;&gt;NOR",G62:G67)</f>
        <v>0</v>
      </c>
      <c r="H61" s="168"/>
      <c r="I61" s="168">
        <f>SUM(I62:I67)</f>
        <v>372002.68000000005</v>
      </c>
      <c r="J61" s="168"/>
      <c r="K61" s="168">
        <f>SUM(K62:K67)</f>
        <v>43308.899999999994</v>
      </c>
      <c r="L61" s="168"/>
      <c r="M61" s="168">
        <f>SUM(M62:M67)</f>
        <v>0</v>
      </c>
      <c r="N61" s="167"/>
      <c r="O61" s="167">
        <f>SUM(O62:O67)</f>
        <v>2.75</v>
      </c>
      <c r="P61" s="167"/>
      <c r="Q61" s="167">
        <f>SUM(Q62:Q67)</f>
        <v>0</v>
      </c>
      <c r="R61" s="168"/>
      <c r="S61" s="168"/>
      <c r="T61" s="168"/>
      <c r="U61" s="168"/>
      <c r="V61" s="168">
        <f>SUM(V62:V67)</f>
        <v>78.949999999999989</v>
      </c>
      <c r="W61" s="168"/>
      <c r="X61" s="168"/>
      <c r="Y61" s="168"/>
      <c r="AG61" t="s">
        <v>103</v>
      </c>
    </row>
    <row r="62" spans="1:60" outlineLevel="1" x14ac:dyDescent="0.2">
      <c r="A62" s="182">
        <v>39</v>
      </c>
      <c r="B62" s="183" t="s">
        <v>210</v>
      </c>
      <c r="C62" s="189" t="s">
        <v>211</v>
      </c>
      <c r="D62" s="184" t="s">
        <v>121</v>
      </c>
      <c r="E62" s="185">
        <v>31</v>
      </c>
      <c r="F62" s="186">
        <v>0</v>
      </c>
      <c r="G62" s="187">
        <f t="shared" ref="G62:G67" si="28">ROUND(E62*F62,2)</f>
        <v>0</v>
      </c>
      <c r="H62" s="164">
        <v>0</v>
      </c>
      <c r="I62" s="163">
        <f t="shared" ref="I62:I67" si="29">ROUND(E62*H62,2)</f>
        <v>0</v>
      </c>
      <c r="J62" s="164">
        <v>170.5</v>
      </c>
      <c r="K62" s="163">
        <f t="shared" ref="K62:K67" si="30">ROUND(E62*J62,2)</f>
        <v>5285.5</v>
      </c>
      <c r="L62" s="163">
        <v>21</v>
      </c>
      <c r="M62" s="163">
        <f t="shared" ref="M62:M67" si="31">G62*(1+L62/100)</f>
        <v>0</v>
      </c>
      <c r="N62" s="162">
        <v>0</v>
      </c>
      <c r="O62" s="162">
        <f t="shared" ref="O62:O67" si="32">ROUND(E62*N62,2)</f>
        <v>0</v>
      </c>
      <c r="P62" s="162">
        <v>0</v>
      </c>
      <c r="Q62" s="162">
        <f t="shared" ref="Q62:Q67" si="33">ROUND(E62*P62,2)</f>
        <v>0</v>
      </c>
      <c r="R62" s="163"/>
      <c r="S62" s="163" t="s">
        <v>108</v>
      </c>
      <c r="T62" s="163" t="s">
        <v>108</v>
      </c>
      <c r="U62" s="163">
        <v>0.26800000000000002</v>
      </c>
      <c r="V62" s="163">
        <f t="shared" ref="V62:V67" si="34">ROUND(E62*U62,2)</f>
        <v>8.31</v>
      </c>
      <c r="W62" s="163"/>
      <c r="X62" s="163" t="s">
        <v>117</v>
      </c>
      <c r="Y62" s="163" t="s">
        <v>110</v>
      </c>
      <c r="Z62" s="153"/>
      <c r="AA62" s="153"/>
      <c r="AB62" s="153"/>
      <c r="AC62" s="153"/>
      <c r="AD62" s="153"/>
      <c r="AE62" s="153"/>
      <c r="AF62" s="153"/>
      <c r="AG62" s="153" t="s">
        <v>118</v>
      </c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</row>
    <row r="63" spans="1:60" outlineLevel="1" x14ac:dyDescent="0.2">
      <c r="A63" s="182">
        <v>40</v>
      </c>
      <c r="B63" s="183" t="s">
        <v>212</v>
      </c>
      <c r="C63" s="189" t="s">
        <v>213</v>
      </c>
      <c r="D63" s="184" t="s">
        <v>121</v>
      </c>
      <c r="E63" s="185">
        <v>14</v>
      </c>
      <c r="F63" s="186">
        <v>0</v>
      </c>
      <c r="G63" s="187">
        <f t="shared" si="28"/>
        <v>0</v>
      </c>
      <c r="H63" s="164">
        <v>4223.1899999999996</v>
      </c>
      <c r="I63" s="163">
        <f t="shared" si="29"/>
        <v>59124.66</v>
      </c>
      <c r="J63" s="164">
        <v>456.81</v>
      </c>
      <c r="K63" s="163">
        <f t="shared" si="30"/>
        <v>6395.34</v>
      </c>
      <c r="L63" s="163">
        <v>21</v>
      </c>
      <c r="M63" s="163">
        <f t="shared" si="31"/>
        <v>0</v>
      </c>
      <c r="N63" s="162">
        <v>6.7000000000000004E-2</v>
      </c>
      <c r="O63" s="162">
        <f t="shared" si="32"/>
        <v>0.94</v>
      </c>
      <c r="P63" s="162">
        <v>0</v>
      </c>
      <c r="Q63" s="162">
        <f t="shared" si="33"/>
        <v>0</v>
      </c>
      <c r="R63" s="163"/>
      <c r="S63" s="163" t="s">
        <v>108</v>
      </c>
      <c r="T63" s="163" t="s">
        <v>108</v>
      </c>
      <c r="U63" s="163">
        <v>0.85899999999999999</v>
      </c>
      <c r="V63" s="163">
        <f t="shared" si="34"/>
        <v>12.03</v>
      </c>
      <c r="W63" s="163"/>
      <c r="X63" s="163" t="s">
        <v>117</v>
      </c>
      <c r="Y63" s="163" t="s">
        <v>110</v>
      </c>
      <c r="Z63" s="153"/>
      <c r="AA63" s="153"/>
      <c r="AB63" s="153"/>
      <c r="AC63" s="153"/>
      <c r="AD63" s="153"/>
      <c r="AE63" s="153"/>
      <c r="AF63" s="153"/>
      <c r="AG63" s="153" t="s">
        <v>118</v>
      </c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</row>
    <row r="64" spans="1:60" outlineLevel="1" x14ac:dyDescent="0.2">
      <c r="A64" s="182">
        <v>41</v>
      </c>
      <c r="B64" s="183" t="s">
        <v>214</v>
      </c>
      <c r="C64" s="189" t="s">
        <v>230</v>
      </c>
      <c r="D64" s="184" t="s">
        <v>121</v>
      </c>
      <c r="E64" s="185">
        <v>14</v>
      </c>
      <c r="F64" s="186">
        <v>0</v>
      </c>
      <c r="G64" s="187">
        <f t="shared" si="28"/>
        <v>0</v>
      </c>
      <c r="H64" s="164">
        <v>4633.13</v>
      </c>
      <c r="I64" s="163">
        <f t="shared" si="29"/>
        <v>64863.82</v>
      </c>
      <c r="J64" s="164">
        <v>506.87</v>
      </c>
      <c r="K64" s="163">
        <f t="shared" si="30"/>
        <v>7096.18</v>
      </c>
      <c r="L64" s="163">
        <v>21</v>
      </c>
      <c r="M64" s="163">
        <f t="shared" si="31"/>
        <v>0</v>
      </c>
      <c r="N64" s="162">
        <v>2.0559999999999998E-2</v>
      </c>
      <c r="O64" s="162">
        <f t="shared" si="32"/>
        <v>0.28999999999999998</v>
      </c>
      <c r="P64" s="162">
        <v>0</v>
      </c>
      <c r="Q64" s="162">
        <f t="shared" si="33"/>
        <v>0</v>
      </c>
      <c r="R64" s="163"/>
      <c r="S64" s="163" t="s">
        <v>108</v>
      </c>
      <c r="T64" s="163" t="s">
        <v>108</v>
      </c>
      <c r="U64" s="163">
        <v>0.94499999999999995</v>
      </c>
      <c r="V64" s="163">
        <f t="shared" si="34"/>
        <v>13.23</v>
      </c>
      <c r="W64" s="163"/>
      <c r="X64" s="163" t="s">
        <v>117</v>
      </c>
      <c r="Y64" s="163" t="s">
        <v>110</v>
      </c>
      <c r="Z64" s="153"/>
      <c r="AA64" s="153"/>
      <c r="AB64" s="153"/>
      <c r="AC64" s="153"/>
      <c r="AD64" s="153"/>
      <c r="AE64" s="153"/>
      <c r="AF64" s="153"/>
      <c r="AG64" s="153" t="s">
        <v>118</v>
      </c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</row>
    <row r="65" spans="1:60" outlineLevel="1" x14ac:dyDescent="0.2">
      <c r="A65" s="182">
        <v>42</v>
      </c>
      <c r="B65" s="183" t="s">
        <v>215</v>
      </c>
      <c r="C65" s="189" t="s">
        <v>231</v>
      </c>
      <c r="D65" s="184" t="s">
        <v>121</v>
      </c>
      <c r="E65" s="185">
        <v>35</v>
      </c>
      <c r="F65" s="186">
        <v>0</v>
      </c>
      <c r="G65" s="187">
        <f t="shared" si="28"/>
        <v>0</v>
      </c>
      <c r="H65" s="164">
        <v>7086.12</v>
      </c>
      <c r="I65" s="163">
        <f t="shared" si="29"/>
        <v>248014.2</v>
      </c>
      <c r="J65" s="164">
        <v>538.88</v>
      </c>
      <c r="K65" s="163">
        <f t="shared" si="30"/>
        <v>18860.8</v>
      </c>
      <c r="L65" s="163">
        <v>21</v>
      </c>
      <c r="M65" s="163">
        <f t="shared" si="31"/>
        <v>0</v>
      </c>
      <c r="N65" s="162">
        <v>4.3560000000000001E-2</v>
      </c>
      <c r="O65" s="162">
        <f t="shared" si="32"/>
        <v>1.52</v>
      </c>
      <c r="P65" s="162">
        <v>0</v>
      </c>
      <c r="Q65" s="162">
        <f t="shared" si="33"/>
        <v>0</v>
      </c>
      <c r="R65" s="163"/>
      <c r="S65" s="163" t="s">
        <v>108</v>
      </c>
      <c r="T65" s="163" t="s">
        <v>108</v>
      </c>
      <c r="U65" s="163">
        <v>1</v>
      </c>
      <c r="V65" s="163">
        <f t="shared" si="34"/>
        <v>35</v>
      </c>
      <c r="W65" s="163"/>
      <c r="X65" s="163" t="s">
        <v>117</v>
      </c>
      <c r="Y65" s="163" t="s">
        <v>110</v>
      </c>
      <c r="Z65" s="153"/>
      <c r="AA65" s="153"/>
      <c r="AB65" s="153"/>
      <c r="AC65" s="153"/>
      <c r="AD65" s="153"/>
      <c r="AE65" s="153"/>
      <c r="AF65" s="153"/>
      <c r="AG65" s="153" t="s">
        <v>118</v>
      </c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</row>
    <row r="66" spans="1:60" outlineLevel="1" x14ac:dyDescent="0.2">
      <c r="A66" s="182">
        <v>43</v>
      </c>
      <c r="B66" s="183" t="s">
        <v>216</v>
      </c>
      <c r="C66" s="189" t="s">
        <v>217</v>
      </c>
      <c r="D66" s="184" t="s">
        <v>121</v>
      </c>
      <c r="E66" s="185">
        <v>31</v>
      </c>
      <c r="F66" s="186">
        <v>0</v>
      </c>
      <c r="G66" s="187">
        <f t="shared" si="28"/>
        <v>0</v>
      </c>
      <c r="H66" s="164">
        <v>0</v>
      </c>
      <c r="I66" s="163">
        <f t="shared" si="29"/>
        <v>0</v>
      </c>
      <c r="J66" s="164">
        <v>36.1</v>
      </c>
      <c r="K66" s="163">
        <f t="shared" si="30"/>
        <v>1119.0999999999999</v>
      </c>
      <c r="L66" s="163">
        <v>21</v>
      </c>
      <c r="M66" s="163">
        <f t="shared" si="31"/>
        <v>0</v>
      </c>
      <c r="N66" s="162">
        <v>0</v>
      </c>
      <c r="O66" s="162">
        <f t="shared" si="32"/>
        <v>0</v>
      </c>
      <c r="P66" s="162">
        <v>0</v>
      </c>
      <c r="Q66" s="162">
        <f t="shared" si="33"/>
        <v>0</v>
      </c>
      <c r="R66" s="163"/>
      <c r="S66" s="163" t="s">
        <v>108</v>
      </c>
      <c r="T66" s="163" t="s">
        <v>108</v>
      </c>
      <c r="U66" s="163">
        <v>6.2E-2</v>
      </c>
      <c r="V66" s="163">
        <f t="shared" si="34"/>
        <v>1.92</v>
      </c>
      <c r="W66" s="163"/>
      <c r="X66" s="163" t="s">
        <v>117</v>
      </c>
      <c r="Y66" s="163" t="s">
        <v>110</v>
      </c>
      <c r="Z66" s="153"/>
      <c r="AA66" s="153"/>
      <c r="AB66" s="153"/>
      <c r="AC66" s="153"/>
      <c r="AD66" s="153"/>
      <c r="AE66" s="153"/>
      <c r="AF66" s="153"/>
      <c r="AG66" s="153" t="s">
        <v>118</v>
      </c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</row>
    <row r="67" spans="1:60" outlineLevel="1" x14ac:dyDescent="0.2">
      <c r="A67" s="176">
        <v>44</v>
      </c>
      <c r="B67" s="177" t="s">
        <v>218</v>
      </c>
      <c r="C67" s="190" t="s">
        <v>219</v>
      </c>
      <c r="D67" s="178" t="s">
        <v>137</v>
      </c>
      <c r="E67" s="179">
        <v>2.7504400000000002</v>
      </c>
      <c r="F67" s="180">
        <v>0</v>
      </c>
      <c r="G67" s="181">
        <f t="shared" si="28"/>
        <v>0</v>
      </c>
      <c r="H67" s="164">
        <v>0</v>
      </c>
      <c r="I67" s="163">
        <f t="shared" si="29"/>
        <v>0</v>
      </c>
      <c r="J67" s="164">
        <v>1655</v>
      </c>
      <c r="K67" s="163">
        <f t="shared" si="30"/>
        <v>4551.9799999999996</v>
      </c>
      <c r="L67" s="163">
        <v>21</v>
      </c>
      <c r="M67" s="163">
        <f t="shared" si="31"/>
        <v>0</v>
      </c>
      <c r="N67" s="162">
        <v>0</v>
      </c>
      <c r="O67" s="162">
        <f t="shared" si="32"/>
        <v>0</v>
      </c>
      <c r="P67" s="162">
        <v>0</v>
      </c>
      <c r="Q67" s="162">
        <f t="shared" si="33"/>
        <v>0</v>
      </c>
      <c r="R67" s="163"/>
      <c r="S67" s="163" t="s">
        <v>108</v>
      </c>
      <c r="T67" s="163" t="s">
        <v>108</v>
      </c>
      <c r="U67" s="163">
        <v>3.0750000000000002</v>
      </c>
      <c r="V67" s="163">
        <f t="shared" si="34"/>
        <v>8.4600000000000009</v>
      </c>
      <c r="W67" s="163"/>
      <c r="X67" s="163" t="s">
        <v>138</v>
      </c>
      <c r="Y67" s="163" t="s">
        <v>110</v>
      </c>
      <c r="Z67" s="153"/>
      <c r="AA67" s="153"/>
      <c r="AB67" s="153"/>
      <c r="AC67" s="153"/>
      <c r="AD67" s="153"/>
      <c r="AE67" s="153"/>
      <c r="AF67" s="153"/>
      <c r="AG67" s="153" t="s">
        <v>139</v>
      </c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</row>
    <row r="68" spans="1:60" x14ac:dyDescent="0.2">
      <c r="A68" s="3"/>
      <c r="B68" s="4"/>
      <c r="C68" s="192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AE68">
        <v>12</v>
      </c>
      <c r="AF68">
        <v>21</v>
      </c>
      <c r="AG68" t="s">
        <v>88</v>
      </c>
    </row>
    <row r="69" spans="1:60" x14ac:dyDescent="0.2">
      <c r="A69" s="156"/>
      <c r="B69" s="157" t="s">
        <v>31</v>
      </c>
      <c r="C69" s="193"/>
      <c r="D69" s="158"/>
      <c r="E69" s="159"/>
      <c r="F69" s="159"/>
      <c r="G69" s="175">
        <f>G8+G11+G20+G29+G52+G61</f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AE69">
        <f>SUMIF(L7:L67,AE68,G7:G67)</f>
        <v>0</v>
      </c>
      <c r="AF69">
        <f>SUMIF(L7:L67,AF68,G7:G67)</f>
        <v>0</v>
      </c>
      <c r="AG69" t="s">
        <v>220</v>
      </c>
    </row>
    <row r="70" spans="1:60" x14ac:dyDescent="0.2">
      <c r="A70" s="3"/>
      <c r="B70" s="4"/>
      <c r="C70" s="192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60" x14ac:dyDescent="0.2">
      <c r="A71" s="3"/>
      <c r="B71" s="4"/>
      <c r="C71" s="192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60" x14ac:dyDescent="0.2">
      <c r="A72" s="257"/>
      <c r="B72" s="257"/>
      <c r="C72" s="258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60" x14ac:dyDescent="0.2">
      <c r="A73" s="259"/>
      <c r="B73" s="259"/>
      <c r="C73" s="260"/>
      <c r="D73" s="259"/>
      <c r="E73" s="259"/>
      <c r="F73" s="259"/>
      <c r="G73" s="259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G73" t="s">
        <v>221</v>
      </c>
    </row>
    <row r="74" spans="1:60" x14ac:dyDescent="0.2">
      <c r="A74" s="259"/>
      <c r="B74" s="259"/>
      <c r="C74" s="260"/>
      <c r="D74" s="259"/>
      <c r="E74" s="259"/>
      <c r="F74" s="259"/>
      <c r="G74" s="259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60" x14ac:dyDescent="0.2">
      <c r="A75" s="259"/>
      <c r="B75" s="259"/>
      <c r="C75" s="260"/>
      <c r="D75" s="259"/>
      <c r="E75" s="259"/>
      <c r="F75" s="259"/>
      <c r="G75" s="259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60" x14ac:dyDescent="0.2">
      <c r="A76" s="259"/>
      <c r="B76" s="259"/>
      <c r="C76" s="260"/>
      <c r="D76" s="259"/>
      <c r="E76" s="259"/>
      <c r="F76" s="259"/>
      <c r="G76" s="259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60" x14ac:dyDescent="0.2">
      <c r="A77" s="259"/>
      <c r="B77" s="259"/>
      <c r="C77" s="260"/>
      <c r="D77" s="259"/>
      <c r="E77" s="259"/>
      <c r="F77" s="259"/>
      <c r="G77" s="259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60" x14ac:dyDescent="0.2">
      <c r="A78" s="3"/>
      <c r="B78" s="4"/>
      <c r="C78" s="192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60" x14ac:dyDescent="0.2">
      <c r="C79" s="194"/>
      <c r="D79" s="10"/>
      <c r="AG79" t="s">
        <v>222</v>
      </c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73:G77"/>
    <mergeCell ref="A1:G1"/>
    <mergeCell ref="C2:G2"/>
    <mergeCell ref="C3:G3"/>
    <mergeCell ref="C4:G4"/>
    <mergeCell ref="A72:C72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BE226-F29A-40CB-A7D7-4EBF83749C01}">
  <sheetPr>
    <outlinePr summaryBelow="0"/>
  </sheetPr>
  <dimension ref="A1:BH5000"/>
  <sheetViews>
    <sheetView zoomScale="120" zoomScaleNormal="120" workbookViewId="0">
      <pane ySplit="7" topLeftCell="A40" activePane="bottomLeft" state="frozen"/>
      <selection pane="bottomLeft" activeCell="G65" sqref="G65"/>
    </sheetView>
  </sheetViews>
  <sheetFormatPr defaultRowHeight="12.75" outlineLevelRow="3" x14ac:dyDescent="0.2"/>
  <cols>
    <col min="1" max="1" width="3.42578125" customWidth="1"/>
    <col min="2" max="2" width="12.5703125" style="126" customWidth="1"/>
    <col min="3" max="3" width="38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0" t="s">
        <v>7</v>
      </c>
      <c r="B1" s="250"/>
      <c r="C1" s="250"/>
      <c r="D1" s="250"/>
      <c r="E1" s="250"/>
      <c r="F1" s="250"/>
      <c r="G1" s="250"/>
      <c r="AG1" t="s">
        <v>76</v>
      </c>
    </row>
    <row r="2" spans="1:60" ht="24.95" customHeight="1" x14ac:dyDescent="0.2">
      <c r="A2" s="145" t="s">
        <v>8</v>
      </c>
      <c r="B2" s="49" t="s">
        <v>43</v>
      </c>
      <c r="C2" s="251" t="s">
        <v>44</v>
      </c>
      <c r="D2" s="252"/>
      <c r="E2" s="252"/>
      <c r="F2" s="252"/>
      <c r="G2" s="253"/>
      <c r="AG2" t="s">
        <v>77</v>
      </c>
    </row>
    <row r="3" spans="1:60" ht="24.95" customHeight="1" x14ac:dyDescent="0.2">
      <c r="A3" s="145" t="s">
        <v>9</v>
      </c>
      <c r="B3" s="49" t="s">
        <v>55</v>
      </c>
      <c r="C3" s="251" t="s">
        <v>56</v>
      </c>
      <c r="D3" s="252"/>
      <c r="E3" s="252"/>
      <c r="F3" s="252"/>
      <c r="G3" s="253"/>
      <c r="AC3" s="126" t="s">
        <v>77</v>
      </c>
      <c r="AG3" t="s">
        <v>78</v>
      </c>
    </row>
    <row r="4" spans="1:60" ht="24.95" customHeight="1" x14ac:dyDescent="0.2">
      <c r="A4" s="146" t="s">
        <v>10</v>
      </c>
      <c r="B4" s="147" t="s">
        <v>57</v>
      </c>
      <c r="C4" s="254" t="s">
        <v>56</v>
      </c>
      <c r="D4" s="255"/>
      <c r="E4" s="255"/>
      <c r="F4" s="255"/>
      <c r="G4" s="256"/>
      <c r="AG4" t="s">
        <v>79</v>
      </c>
    </row>
    <row r="5" spans="1:60" x14ac:dyDescent="0.2">
      <c r="D5" s="10"/>
    </row>
    <row r="6" spans="1:60" ht="38.25" x14ac:dyDescent="0.2">
      <c r="A6" s="149" t="s">
        <v>80</v>
      </c>
      <c r="B6" s="151" t="s">
        <v>81</v>
      </c>
      <c r="C6" s="151" t="s">
        <v>82</v>
      </c>
      <c r="D6" s="150" t="s">
        <v>83</v>
      </c>
      <c r="E6" s="149" t="s">
        <v>84</v>
      </c>
      <c r="F6" s="148" t="s">
        <v>85</v>
      </c>
      <c r="G6" s="149" t="s">
        <v>31</v>
      </c>
      <c r="H6" s="152" t="s">
        <v>32</v>
      </c>
      <c r="I6" s="152" t="s">
        <v>86</v>
      </c>
      <c r="J6" s="152" t="s">
        <v>33</v>
      </c>
      <c r="K6" s="152" t="s">
        <v>87</v>
      </c>
      <c r="L6" s="152" t="s">
        <v>88</v>
      </c>
      <c r="M6" s="152" t="s">
        <v>89</v>
      </c>
      <c r="N6" s="152" t="s">
        <v>90</v>
      </c>
      <c r="O6" s="152" t="s">
        <v>91</v>
      </c>
      <c r="P6" s="152" t="s">
        <v>92</v>
      </c>
      <c r="Q6" s="152" t="s">
        <v>93</v>
      </c>
      <c r="R6" s="152" t="s">
        <v>94</v>
      </c>
      <c r="S6" s="152" t="s">
        <v>95</v>
      </c>
      <c r="T6" s="152" t="s">
        <v>96</v>
      </c>
      <c r="U6" s="152" t="s">
        <v>97</v>
      </c>
      <c r="V6" s="152" t="s">
        <v>98</v>
      </c>
      <c r="W6" s="152" t="s">
        <v>99</v>
      </c>
      <c r="X6" s="152" t="s">
        <v>100</v>
      </c>
      <c r="Y6" s="152" t="s">
        <v>101</v>
      </c>
    </row>
    <row r="7" spans="1:60" hidden="1" x14ac:dyDescent="0.2">
      <c r="A7" s="3"/>
      <c r="B7" s="4"/>
      <c r="C7" s="4"/>
      <c r="D7" s="6"/>
      <c r="E7" s="154"/>
      <c r="F7" s="155"/>
      <c r="G7" s="155"/>
      <c r="H7" s="155"/>
      <c r="I7" s="155"/>
      <c r="J7" s="155"/>
      <c r="K7" s="155"/>
      <c r="L7" s="155"/>
      <c r="M7" s="155"/>
      <c r="N7" s="154"/>
      <c r="O7" s="154"/>
      <c r="P7" s="154"/>
      <c r="Q7" s="154"/>
      <c r="R7" s="155"/>
      <c r="S7" s="155"/>
      <c r="T7" s="155"/>
      <c r="U7" s="155"/>
      <c r="V7" s="155"/>
      <c r="W7" s="155"/>
      <c r="X7" s="155"/>
      <c r="Y7" s="155"/>
    </row>
    <row r="8" spans="1:60" x14ac:dyDescent="0.2">
      <c r="A8" s="169" t="s">
        <v>102</v>
      </c>
      <c r="B8" s="170" t="s">
        <v>62</v>
      </c>
      <c r="C8" s="188" t="s">
        <v>63</v>
      </c>
      <c r="D8" s="171"/>
      <c r="E8" s="172"/>
      <c r="F8" s="173"/>
      <c r="G8" s="174">
        <f>SUMIF(AG9:AG10,"&lt;&gt;NOR",G9:G10)</f>
        <v>0</v>
      </c>
      <c r="H8" s="168"/>
      <c r="I8" s="168">
        <f>SUM(I9:I10)</f>
        <v>0</v>
      </c>
      <c r="J8" s="168"/>
      <c r="K8" s="168">
        <f>SUM(K9:K10)</f>
        <v>52332</v>
      </c>
      <c r="L8" s="168"/>
      <c r="M8" s="168">
        <f>SUM(M9:M10)</f>
        <v>0</v>
      </c>
      <c r="N8" s="167"/>
      <c r="O8" s="167">
        <f>SUM(O9:O10)</f>
        <v>0</v>
      </c>
      <c r="P8" s="167"/>
      <c r="Q8" s="167">
        <f>SUM(Q9:Q10)</f>
        <v>0</v>
      </c>
      <c r="R8" s="168"/>
      <c r="S8" s="168"/>
      <c r="T8" s="168"/>
      <c r="U8" s="168"/>
      <c r="V8" s="168">
        <f>SUM(V9:V10)</f>
        <v>84</v>
      </c>
      <c r="W8" s="168"/>
      <c r="X8" s="168"/>
      <c r="Y8" s="168"/>
      <c r="AG8" t="s">
        <v>103</v>
      </c>
    </row>
    <row r="9" spans="1:60" outlineLevel="1" x14ac:dyDescent="0.2">
      <c r="A9" s="182">
        <v>1</v>
      </c>
      <c r="B9" s="183" t="s">
        <v>104</v>
      </c>
      <c r="C9" s="189" t="s">
        <v>105</v>
      </c>
      <c r="D9" s="184" t="s">
        <v>106</v>
      </c>
      <c r="E9" s="185">
        <v>72</v>
      </c>
      <c r="F9" s="186">
        <v>0</v>
      </c>
      <c r="G9" s="187">
        <f>ROUND(E9*F9,2)</f>
        <v>0</v>
      </c>
      <c r="H9" s="164">
        <v>0</v>
      </c>
      <c r="I9" s="163">
        <f>ROUND(E9*H9,2)</f>
        <v>0</v>
      </c>
      <c r="J9" s="164">
        <v>623</v>
      </c>
      <c r="K9" s="163">
        <f>ROUND(E9*J9,2)</f>
        <v>44856</v>
      </c>
      <c r="L9" s="163">
        <v>21</v>
      </c>
      <c r="M9" s="163">
        <f>G9*(1+L9/100)</f>
        <v>0</v>
      </c>
      <c r="N9" s="162">
        <v>0</v>
      </c>
      <c r="O9" s="162">
        <f>ROUND(E9*N9,2)</f>
        <v>0</v>
      </c>
      <c r="P9" s="162">
        <v>0</v>
      </c>
      <c r="Q9" s="162">
        <f>ROUND(E9*P9,2)</f>
        <v>0</v>
      </c>
      <c r="R9" s="163" t="s">
        <v>107</v>
      </c>
      <c r="S9" s="163" t="s">
        <v>108</v>
      </c>
      <c r="T9" s="163" t="s">
        <v>108</v>
      </c>
      <c r="U9" s="163">
        <v>1</v>
      </c>
      <c r="V9" s="163">
        <f>ROUND(E9*U9,2)</f>
        <v>72</v>
      </c>
      <c r="W9" s="163"/>
      <c r="X9" s="163" t="s">
        <v>109</v>
      </c>
      <c r="Y9" s="163" t="s">
        <v>110</v>
      </c>
      <c r="Z9" s="153"/>
      <c r="AA9" s="153"/>
      <c r="AB9" s="153"/>
      <c r="AC9" s="153"/>
      <c r="AD9" s="153"/>
      <c r="AE9" s="153"/>
      <c r="AF9" s="153"/>
      <c r="AG9" s="153" t="s">
        <v>111</v>
      </c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1" x14ac:dyDescent="0.2">
      <c r="A10" s="182">
        <v>2</v>
      </c>
      <c r="B10" s="183" t="s">
        <v>112</v>
      </c>
      <c r="C10" s="189" t="s">
        <v>113</v>
      </c>
      <c r="D10" s="184" t="s">
        <v>106</v>
      </c>
      <c r="E10" s="185">
        <v>12</v>
      </c>
      <c r="F10" s="186">
        <v>0</v>
      </c>
      <c r="G10" s="187">
        <f>ROUND(E10*F10,2)</f>
        <v>0</v>
      </c>
      <c r="H10" s="164">
        <v>0</v>
      </c>
      <c r="I10" s="163">
        <f>ROUND(E10*H10,2)</f>
        <v>0</v>
      </c>
      <c r="J10" s="164">
        <v>623</v>
      </c>
      <c r="K10" s="163">
        <f>ROUND(E10*J10,2)</f>
        <v>7476</v>
      </c>
      <c r="L10" s="163">
        <v>21</v>
      </c>
      <c r="M10" s="163">
        <f>G10*(1+L10/100)</f>
        <v>0</v>
      </c>
      <c r="N10" s="162">
        <v>0</v>
      </c>
      <c r="O10" s="162">
        <f>ROUND(E10*N10,2)</f>
        <v>0</v>
      </c>
      <c r="P10" s="162">
        <v>0</v>
      </c>
      <c r="Q10" s="162">
        <f>ROUND(E10*P10,2)</f>
        <v>0</v>
      </c>
      <c r="R10" s="163" t="s">
        <v>107</v>
      </c>
      <c r="S10" s="163" t="s">
        <v>108</v>
      </c>
      <c r="T10" s="163" t="s">
        <v>108</v>
      </c>
      <c r="U10" s="163">
        <v>1</v>
      </c>
      <c r="V10" s="163">
        <f>ROUND(E10*U10,2)</f>
        <v>12</v>
      </c>
      <c r="W10" s="163"/>
      <c r="X10" s="163" t="s">
        <v>109</v>
      </c>
      <c r="Y10" s="163" t="s">
        <v>110</v>
      </c>
      <c r="Z10" s="153"/>
      <c r="AA10" s="153"/>
      <c r="AB10" s="153"/>
      <c r="AC10" s="153"/>
      <c r="AD10" s="153"/>
      <c r="AE10" s="153"/>
      <c r="AF10" s="153"/>
      <c r="AG10" s="153" t="s">
        <v>111</v>
      </c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x14ac:dyDescent="0.2">
      <c r="A11" s="169" t="s">
        <v>102</v>
      </c>
      <c r="B11" s="170" t="s">
        <v>64</v>
      </c>
      <c r="C11" s="188" t="s">
        <v>65</v>
      </c>
      <c r="D11" s="171"/>
      <c r="E11" s="172"/>
      <c r="F11" s="173"/>
      <c r="G11" s="174">
        <f>SUMIF(AG12:AG16,"&lt;&gt;NOR",G12:G16)</f>
        <v>0</v>
      </c>
      <c r="H11" s="168"/>
      <c r="I11" s="168">
        <f>SUM(I12:I16)</f>
        <v>173655.31</v>
      </c>
      <c r="J11" s="168"/>
      <c r="K11" s="168">
        <f>SUM(K12:K16)</f>
        <v>17144.849999999999</v>
      </c>
      <c r="L11" s="168"/>
      <c r="M11" s="168">
        <f>SUM(M12:M16)</f>
        <v>0</v>
      </c>
      <c r="N11" s="167"/>
      <c r="O11" s="167">
        <f>SUM(O12:O16)</f>
        <v>0.77</v>
      </c>
      <c r="P11" s="167"/>
      <c r="Q11" s="167">
        <f>SUM(Q12:Q16)</f>
        <v>0</v>
      </c>
      <c r="R11" s="168"/>
      <c r="S11" s="168"/>
      <c r="T11" s="168"/>
      <c r="U11" s="168"/>
      <c r="V11" s="168">
        <f>SUM(V12:V16)</f>
        <v>27.45</v>
      </c>
      <c r="W11" s="168"/>
      <c r="X11" s="168"/>
      <c r="Y11" s="168"/>
      <c r="AG11" t="s">
        <v>103</v>
      </c>
    </row>
    <row r="12" spans="1:60" outlineLevel="1" x14ac:dyDescent="0.2">
      <c r="A12" s="182">
        <v>3</v>
      </c>
      <c r="B12" s="183" t="s">
        <v>114</v>
      </c>
      <c r="C12" s="189" t="s">
        <v>115</v>
      </c>
      <c r="D12" s="184" t="s">
        <v>116</v>
      </c>
      <c r="E12" s="185">
        <v>2</v>
      </c>
      <c r="F12" s="186">
        <v>0</v>
      </c>
      <c r="G12" s="187">
        <f>ROUND(E12*F12,2)</f>
        <v>0</v>
      </c>
      <c r="H12" s="164">
        <v>1767.43</v>
      </c>
      <c r="I12" s="163">
        <f>ROUND(E12*H12,2)</f>
        <v>3534.86</v>
      </c>
      <c r="J12" s="164">
        <v>3732.57</v>
      </c>
      <c r="K12" s="163">
        <f>ROUND(E12*J12,2)</f>
        <v>7465.14</v>
      </c>
      <c r="L12" s="163">
        <v>21</v>
      </c>
      <c r="M12" s="163">
        <f>G12*(1+L12/100)</f>
        <v>0</v>
      </c>
      <c r="N12" s="162">
        <v>9.1900000000000003E-3</v>
      </c>
      <c r="O12" s="162">
        <f>ROUND(E12*N12,2)</f>
        <v>0.02</v>
      </c>
      <c r="P12" s="162">
        <v>0</v>
      </c>
      <c r="Q12" s="162">
        <f>ROUND(E12*P12,2)</f>
        <v>0</v>
      </c>
      <c r="R12" s="163"/>
      <c r="S12" s="163" t="s">
        <v>108</v>
      </c>
      <c r="T12" s="163" t="s">
        <v>108</v>
      </c>
      <c r="U12" s="163">
        <v>5.8710000000000004</v>
      </c>
      <c r="V12" s="163">
        <f>ROUND(E12*U12,2)</f>
        <v>11.74</v>
      </c>
      <c r="W12" s="163"/>
      <c r="X12" s="163" t="s">
        <v>117</v>
      </c>
      <c r="Y12" s="163" t="s">
        <v>110</v>
      </c>
      <c r="Z12" s="153"/>
      <c r="AA12" s="153"/>
      <c r="AB12" s="153"/>
      <c r="AC12" s="153"/>
      <c r="AD12" s="153"/>
      <c r="AE12" s="153"/>
      <c r="AF12" s="153"/>
      <c r="AG12" s="153" t="s">
        <v>118</v>
      </c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outlineLevel="1" x14ac:dyDescent="0.2">
      <c r="A13" s="182">
        <v>4</v>
      </c>
      <c r="B13" s="183" t="s">
        <v>119</v>
      </c>
      <c r="C13" s="189" t="s">
        <v>120</v>
      </c>
      <c r="D13" s="184" t="s">
        <v>121</v>
      </c>
      <c r="E13" s="185">
        <v>1</v>
      </c>
      <c r="F13" s="186">
        <v>0</v>
      </c>
      <c r="G13" s="187">
        <f>ROUND(E13*F13,2)</f>
        <v>0</v>
      </c>
      <c r="H13" s="164">
        <v>79.45</v>
      </c>
      <c r="I13" s="163">
        <f>ROUND(E13*H13,2)</f>
        <v>79.45</v>
      </c>
      <c r="J13" s="164">
        <v>5140.55</v>
      </c>
      <c r="K13" s="163">
        <f>ROUND(E13*J13,2)</f>
        <v>5140.55</v>
      </c>
      <c r="L13" s="163">
        <v>21</v>
      </c>
      <c r="M13" s="163">
        <f>G13*(1+L13/100)</f>
        <v>0</v>
      </c>
      <c r="N13" s="162">
        <v>0</v>
      </c>
      <c r="O13" s="162">
        <f>ROUND(E13*N13,2)</f>
        <v>0</v>
      </c>
      <c r="P13" s="162">
        <v>0</v>
      </c>
      <c r="Q13" s="162">
        <f>ROUND(E13*P13,2)</f>
        <v>0</v>
      </c>
      <c r="R13" s="163"/>
      <c r="S13" s="163" t="s">
        <v>108</v>
      </c>
      <c r="T13" s="163" t="s">
        <v>108</v>
      </c>
      <c r="U13" s="163">
        <v>7.508</v>
      </c>
      <c r="V13" s="163">
        <f>ROUND(E13*U13,2)</f>
        <v>7.51</v>
      </c>
      <c r="W13" s="163"/>
      <c r="X13" s="163" t="s">
        <v>117</v>
      </c>
      <c r="Y13" s="163" t="s">
        <v>110</v>
      </c>
      <c r="Z13" s="153"/>
      <c r="AA13" s="153"/>
      <c r="AB13" s="153"/>
      <c r="AC13" s="153"/>
      <c r="AD13" s="153"/>
      <c r="AE13" s="153"/>
      <c r="AF13" s="153"/>
      <c r="AG13" s="153" t="s">
        <v>118</v>
      </c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outlineLevel="1" x14ac:dyDescent="0.2">
      <c r="A14" s="182">
        <v>5</v>
      </c>
      <c r="B14" s="183" t="s">
        <v>129</v>
      </c>
      <c r="C14" s="189" t="s">
        <v>233</v>
      </c>
      <c r="D14" s="184" t="s">
        <v>121</v>
      </c>
      <c r="E14" s="185">
        <v>2</v>
      </c>
      <c r="F14" s="186">
        <v>0</v>
      </c>
      <c r="G14" s="187">
        <f>ROUND(E14*F14,2)</f>
        <v>0</v>
      </c>
      <c r="H14" s="164">
        <v>84880</v>
      </c>
      <c r="I14" s="163">
        <f>ROUND(E14*H14,2)</f>
        <v>169760</v>
      </c>
      <c r="J14" s="164">
        <v>0</v>
      </c>
      <c r="K14" s="163">
        <f>ROUND(E14*J14,2)</f>
        <v>0</v>
      </c>
      <c r="L14" s="163">
        <v>21</v>
      </c>
      <c r="M14" s="163">
        <f>G14*(1+L14/100)</f>
        <v>0</v>
      </c>
      <c r="N14" s="162">
        <v>0.376</v>
      </c>
      <c r="O14" s="162">
        <f>ROUND(E14*N14,2)</f>
        <v>0.75</v>
      </c>
      <c r="P14" s="162">
        <v>0</v>
      </c>
      <c r="Q14" s="162">
        <f>ROUND(E14*P14,2)</f>
        <v>0</v>
      </c>
      <c r="R14" s="163"/>
      <c r="S14" s="163" t="s">
        <v>125</v>
      </c>
      <c r="T14" s="163" t="s">
        <v>126</v>
      </c>
      <c r="U14" s="163">
        <v>0</v>
      </c>
      <c r="V14" s="163">
        <f>ROUND(E14*U14,2)</f>
        <v>0</v>
      </c>
      <c r="W14" s="163"/>
      <c r="X14" s="163" t="s">
        <v>127</v>
      </c>
      <c r="Y14" s="163" t="s">
        <v>110</v>
      </c>
      <c r="Z14" s="153"/>
      <c r="AA14" s="153"/>
      <c r="AB14" s="153"/>
      <c r="AC14" s="153"/>
      <c r="AD14" s="153"/>
      <c r="AE14" s="153"/>
      <c r="AF14" s="153"/>
      <c r="AG14" s="153" t="s">
        <v>128</v>
      </c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ht="22.5" outlineLevel="1" x14ac:dyDescent="0.2">
      <c r="A15" s="182">
        <v>6</v>
      </c>
      <c r="B15" s="183" t="s">
        <v>132</v>
      </c>
      <c r="C15" s="189" t="s">
        <v>133</v>
      </c>
      <c r="D15" s="184" t="s">
        <v>121</v>
      </c>
      <c r="E15" s="185">
        <v>2</v>
      </c>
      <c r="F15" s="186">
        <v>0</v>
      </c>
      <c r="G15" s="187">
        <f>ROUND(E15*F15,2)</f>
        <v>0</v>
      </c>
      <c r="H15" s="164">
        <v>140.5</v>
      </c>
      <c r="I15" s="163">
        <f>ROUND(E15*H15,2)</f>
        <v>281</v>
      </c>
      <c r="J15" s="164">
        <v>0</v>
      </c>
      <c r="K15" s="163">
        <f>ROUND(E15*J15,2)</f>
        <v>0</v>
      </c>
      <c r="L15" s="163">
        <v>21</v>
      </c>
      <c r="M15" s="163">
        <f>G15*(1+L15/100)</f>
        <v>0</v>
      </c>
      <c r="N15" s="162">
        <v>2.1099999999999999E-3</v>
      </c>
      <c r="O15" s="162">
        <f>ROUND(E15*N15,2)</f>
        <v>0</v>
      </c>
      <c r="P15" s="162">
        <v>0</v>
      </c>
      <c r="Q15" s="162">
        <f>ROUND(E15*P15,2)</f>
        <v>0</v>
      </c>
      <c r="R15" s="163" t="s">
        <v>134</v>
      </c>
      <c r="S15" s="163" t="s">
        <v>108</v>
      </c>
      <c r="T15" s="163" t="s">
        <v>108</v>
      </c>
      <c r="U15" s="163">
        <v>0</v>
      </c>
      <c r="V15" s="163">
        <f>ROUND(E15*U15,2)</f>
        <v>0</v>
      </c>
      <c r="W15" s="163"/>
      <c r="X15" s="163" t="s">
        <v>127</v>
      </c>
      <c r="Y15" s="163" t="s">
        <v>110</v>
      </c>
      <c r="Z15" s="153"/>
      <c r="AA15" s="153"/>
      <c r="AB15" s="153"/>
      <c r="AC15" s="153"/>
      <c r="AD15" s="153"/>
      <c r="AE15" s="153"/>
      <c r="AF15" s="153"/>
      <c r="AG15" s="153" t="s">
        <v>128</v>
      </c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outlineLevel="1" x14ac:dyDescent="0.2">
      <c r="A16" s="182">
        <v>7</v>
      </c>
      <c r="B16" s="183" t="s">
        <v>135</v>
      </c>
      <c r="C16" s="189" t="s">
        <v>136</v>
      </c>
      <c r="D16" s="184" t="s">
        <v>137</v>
      </c>
      <c r="E16" s="185">
        <v>0.77459999999999996</v>
      </c>
      <c r="F16" s="186">
        <v>0</v>
      </c>
      <c r="G16" s="187">
        <f>ROUND(E16*F16,2)</f>
        <v>0</v>
      </c>
      <c r="H16" s="164">
        <v>0</v>
      </c>
      <c r="I16" s="163">
        <f>ROUND(E16*H16,2)</f>
        <v>0</v>
      </c>
      <c r="J16" s="164">
        <v>5860</v>
      </c>
      <c r="K16" s="163">
        <f>ROUND(E16*J16,2)</f>
        <v>4539.16</v>
      </c>
      <c r="L16" s="163">
        <v>21</v>
      </c>
      <c r="M16" s="163">
        <f>G16*(1+L16/100)</f>
        <v>0</v>
      </c>
      <c r="N16" s="162">
        <v>0</v>
      </c>
      <c r="O16" s="162">
        <f>ROUND(E16*N16,2)</f>
        <v>0</v>
      </c>
      <c r="P16" s="162">
        <v>0</v>
      </c>
      <c r="Q16" s="162">
        <f>ROUND(E16*P16,2)</f>
        <v>0</v>
      </c>
      <c r="R16" s="163"/>
      <c r="S16" s="163" t="s">
        <v>108</v>
      </c>
      <c r="T16" s="163" t="s">
        <v>108</v>
      </c>
      <c r="U16" s="163">
        <v>10.582000000000001</v>
      </c>
      <c r="V16" s="163">
        <f>ROUND(E16*U16,2)</f>
        <v>8.1999999999999993</v>
      </c>
      <c r="W16" s="163"/>
      <c r="X16" s="163" t="s">
        <v>138</v>
      </c>
      <c r="Y16" s="163" t="s">
        <v>110</v>
      </c>
      <c r="Z16" s="153"/>
      <c r="AA16" s="153"/>
      <c r="AB16" s="153"/>
      <c r="AC16" s="153"/>
      <c r="AD16" s="153"/>
      <c r="AE16" s="153"/>
      <c r="AF16" s="153"/>
      <c r="AG16" s="153" t="s">
        <v>139</v>
      </c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x14ac:dyDescent="0.2">
      <c r="A17" s="169" t="s">
        <v>102</v>
      </c>
      <c r="B17" s="170" t="s">
        <v>66</v>
      </c>
      <c r="C17" s="188" t="s">
        <v>67</v>
      </c>
      <c r="D17" s="171"/>
      <c r="E17" s="172"/>
      <c r="F17" s="173"/>
      <c r="G17" s="174">
        <f>SUMIF(AG18:AG24,"&lt;&gt;NOR",G18:G24)</f>
        <v>0</v>
      </c>
      <c r="H17" s="168"/>
      <c r="I17" s="168">
        <f>SUM(I18:I24)</f>
        <v>61036.340000000004</v>
      </c>
      <c r="J17" s="168"/>
      <c r="K17" s="168">
        <f>SUM(K18:K24)</f>
        <v>4992.8</v>
      </c>
      <c r="L17" s="168"/>
      <c r="M17" s="168">
        <f>SUM(M18:M24)</f>
        <v>0</v>
      </c>
      <c r="N17" s="167"/>
      <c r="O17" s="167">
        <f>SUM(O18:O24)</f>
        <v>0.15</v>
      </c>
      <c r="P17" s="167"/>
      <c r="Q17" s="167">
        <f>SUM(Q18:Q24)</f>
        <v>0</v>
      </c>
      <c r="R17" s="168"/>
      <c r="S17" s="168"/>
      <c r="T17" s="168"/>
      <c r="U17" s="168"/>
      <c r="V17" s="168">
        <f>SUM(V18:V24)</f>
        <v>7.9700000000000006</v>
      </c>
      <c r="W17" s="168"/>
      <c r="X17" s="168"/>
      <c r="Y17" s="168"/>
      <c r="AG17" t="s">
        <v>103</v>
      </c>
    </row>
    <row r="18" spans="1:60" outlineLevel="1" x14ac:dyDescent="0.2">
      <c r="A18" s="182">
        <v>8</v>
      </c>
      <c r="B18" s="183" t="s">
        <v>140</v>
      </c>
      <c r="C18" s="189" t="s">
        <v>223</v>
      </c>
      <c r="D18" s="184" t="s">
        <v>121</v>
      </c>
      <c r="E18" s="185">
        <v>1</v>
      </c>
      <c r="F18" s="186">
        <v>0</v>
      </c>
      <c r="G18" s="187">
        <f t="shared" ref="G18:G24" si="0">ROUND(E18*F18,2)</f>
        <v>0</v>
      </c>
      <c r="H18" s="164">
        <v>2543.33</v>
      </c>
      <c r="I18" s="163">
        <f t="shared" ref="I18:I24" si="1">ROUND(E18*H18,2)</f>
        <v>2543.33</v>
      </c>
      <c r="J18" s="164">
        <v>2641.67</v>
      </c>
      <c r="K18" s="163">
        <f t="shared" ref="K18:K24" si="2">ROUND(E18*J18,2)</f>
        <v>2641.67</v>
      </c>
      <c r="L18" s="163">
        <v>21</v>
      </c>
      <c r="M18" s="163">
        <f t="shared" ref="M18:M24" si="3">G18*(1+L18/100)</f>
        <v>0</v>
      </c>
      <c r="N18" s="162">
        <v>8.6709999999999995E-2</v>
      </c>
      <c r="O18" s="162">
        <f t="shared" ref="O18:O24" si="4">ROUND(E18*N18,2)</f>
        <v>0.09</v>
      </c>
      <c r="P18" s="162">
        <v>0</v>
      </c>
      <c r="Q18" s="162">
        <f t="shared" ref="Q18:Q24" si="5">ROUND(E18*P18,2)</f>
        <v>0</v>
      </c>
      <c r="R18" s="163"/>
      <c r="S18" s="163" t="s">
        <v>108</v>
      </c>
      <c r="T18" s="163" t="s">
        <v>108</v>
      </c>
      <c r="U18" s="163">
        <v>4.1820000000000004</v>
      </c>
      <c r="V18" s="163">
        <f t="shared" ref="V18:V24" si="6">ROUND(E18*U18,2)</f>
        <v>4.18</v>
      </c>
      <c r="W18" s="163"/>
      <c r="X18" s="163" t="s">
        <v>117</v>
      </c>
      <c r="Y18" s="163" t="s">
        <v>110</v>
      </c>
      <c r="Z18" s="153"/>
      <c r="AA18" s="153"/>
      <c r="AB18" s="153"/>
      <c r="AC18" s="153"/>
      <c r="AD18" s="153"/>
      <c r="AE18" s="153"/>
      <c r="AF18" s="153"/>
      <c r="AG18" s="153" t="s">
        <v>118</v>
      </c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outlineLevel="1" x14ac:dyDescent="0.2">
      <c r="A19" s="182">
        <v>9</v>
      </c>
      <c r="B19" s="183" t="s">
        <v>142</v>
      </c>
      <c r="C19" s="189" t="s">
        <v>143</v>
      </c>
      <c r="D19" s="184" t="s">
        <v>116</v>
      </c>
      <c r="E19" s="185">
        <v>1</v>
      </c>
      <c r="F19" s="186">
        <v>0</v>
      </c>
      <c r="G19" s="187">
        <f t="shared" si="0"/>
        <v>0</v>
      </c>
      <c r="H19" s="164">
        <v>204.71</v>
      </c>
      <c r="I19" s="163">
        <f t="shared" si="1"/>
        <v>204.71</v>
      </c>
      <c r="J19" s="164">
        <v>1028.29</v>
      </c>
      <c r="K19" s="163">
        <f t="shared" si="2"/>
        <v>1028.29</v>
      </c>
      <c r="L19" s="163">
        <v>21</v>
      </c>
      <c r="M19" s="163">
        <f t="shared" si="3"/>
        <v>0</v>
      </c>
      <c r="N19" s="162">
        <v>4.7600000000000003E-3</v>
      </c>
      <c r="O19" s="162">
        <f t="shared" si="4"/>
        <v>0</v>
      </c>
      <c r="P19" s="162">
        <v>0</v>
      </c>
      <c r="Q19" s="162">
        <f t="shared" si="5"/>
        <v>0</v>
      </c>
      <c r="R19" s="163"/>
      <c r="S19" s="163" t="s">
        <v>108</v>
      </c>
      <c r="T19" s="163" t="s">
        <v>108</v>
      </c>
      <c r="U19" s="163">
        <v>1.778</v>
      </c>
      <c r="V19" s="163">
        <f t="shared" si="6"/>
        <v>1.78</v>
      </c>
      <c r="W19" s="163"/>
      <c r="X19" s="163" t="s">
        <v>117</v>
      </c>
      <c r="Y19" s="163" t="s">
        <v>110</v>
      </c>
      <c r="Z19" s="153"/>
      <c r="AA19" s="153"/>
      <c r="AB19" s="153"/>
      <c r="AC19" s="153"/>
      <c r="AD19" s="153"/>
      <c r="AE19" s="153"/>
      <c r="AF19" s="153"/>
      <c r="AG19" s="153" t="s">
        <v>118</v>
      </c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outlineLevel="1" x14ac:dyDescent="0.2">
      <c r="A20" s="182">
        <v>10</v>
      </c>
      <c r="B20" s="183" t="s">
        <v>144</v>
      </c>
      <c r="C20" s="189" t="s">
        <v>145</v>
      </c>
      <c r="D20" s="184" t="s">
        <v>116</v>
      </c>
      <c r="E20" s="185">
        <v>1</v>
      </c>
      <c r="F20" s="186">
        <v>0</v>
      </c>
      <c r="G20" s="187">
        <f t="shared" si="0"/>
        <v>0</v>
      </c>
      <c r="H20" s="164">
        <v>2390.84</v>
      </c>
      <c r="I20" s="163">
        <f t="shared" si="1"/>
        <v>2390.84</v>
      </c>
      <c r="J20" s="164">
        <v>929.16</v>
      </c>
      <c r="K20" s="163">
        <f t="shared" si="2"/>
        <v>929.16</v>
      </c>
      <c r="L20" s="163">
        <v>21</v>
      </c>
      <c r="M20" s="163">
        <f t="shared" si="3"/>
        <v>0</v>
      </c>
      <c r="N20" s="162">
        <v>1.2540000000000001E-2</v>
      </c>
      <c r="O20" s="162">
        <f t="shared" si="4"/>
        <v>0.01</v>
      </c>
      <c r="P20" s="162">
        <v>0</v>
      </c>
      <c r="Q20" s="162">
        <f t="shared" si="5"/>
        <v>0</v>
      </c>
      <c r="R20" s="163"/>
      <c r="S20" s="163" t="s">
        <v>108</v>
      </c>
      <c r="T20" s="163" t="s">
        <v>108</v>
      </c>
      <c r="U20" s="163">
        <v>1.3520000000000001</v>
      </c>
      <c r="V20" s="163">
        <f t="shared" si="6"/>
        <v>1.35</v>
      </c>
      <c r="W20" s="163"/>
      <c r="X20" s="163" t="s">
        <v>117</v>
      </c>
      <c r="Y20" s="163" t="s">
        <v>110</v>
      </c>
      <c r="Z20" s="153"/>
      <c r="AA20" s="153"/>
      <c r="AB20" s="153"/>
      <c r="AC20" s="153"/>
      <c r="AD20" s="153"/>
      <c r="AE20" s="153"/>
      <c r="AF20" s="153"/>
      <c r="AG20" s="153" t="s">
        <v>118</v>
      </c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</row>
    <row r="21" spans="1:60" outlineLevel="1" x14ac:dyDescent="0.2">
      <c r="A21" s="182">
        <v>11</v>
      </c>
      <c r="B21" s="183" t="s">
        <v>146</v>
      </c>
      <c r="C21" s="189" t="s">
        <v>147</v>
      </c>
      <c r="D21" s="184" t="s">
        <v>121</v>
      </c>
      <c r="E21" s="185">
        <v>1</v>
      </c>
      <c r="F21" s="186">
        <v>0</v>
      </c>
      <c r="G21" s="187">
        <f t="shared" si="0"/>
        <v>0</v>
      </c>
      <c r="H21" s="164">
        <v>13560</v>
      </c>
      <c r="I21" s="163">
        <f t="shared" si="1"/>
        <v>13560</v>
      </c>
      <c r="J21" s="164">
        <v>0</v>
      </c>
      <c r="K21" s="163">
        <f t="shared" si="2"/>
        <v>0</v>
      </c>
      <c r="L21" s="163">
        <v>21</v>
      </c>
      <c r="M21" s="163">
        <f t="shared" si="3"/>
        <v>0</v>
      </c>
      <c r="N21" s="162">
        <v>3.4000000000000002E-2</v>
      </c>
      <c r="O21" s="162">
        <f t="shared" si="4"/>
        <v>0.03</v>
      </c>
      <c r="P21" s="162">
        <v>0</v>
      </c>
      <c r="Q21" s="162">
        <f t="shared" si="5"/>
        <v>0</v>
      </c>
      <c r="R21" s="163"/>
      <c r="S21" s="163" t="s">
        <v>125</v>
      </c>
      <c r="T21" s="163" t="s">
        <v>126</v>
      </c>
      <c r="U21" s="163">
        <v>0</v>
      </c>
      <c r="V21" s="163">
        <f t="shared" si="6"/>
        <v>0</v>
      </c>
      <c r="W21" s="163"/>
      <c r="X21" s="163" t="s">
        <v>127</v>
      </c>
      <c r="Y21" s="163" t="s">
        <v>110</v>
      </c>
      <c r="Z21" s="153"/>
      <c r="AA21" s="153"/>
      <c r="AB21" s="153"/>
      <c r="AC21" s="153"/>
      <c r="AD21" s="153"/>
      <c r="AE21" s="153"/>
      <c r="AF21" s="153"/>
      <c r="AG21" s="153" t="s">
        <v>128</v>
      </c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1" x14ac:dyDescent="0.2">
      <c r="A22" s="182">
        <v>12</v>
      </c>
      <c r="B22" s="183" t="s">
        <v>148</v>
      </c>
      <c r="C22" s="189" t="s">
        <v>149</v>
      </c>
      <c r="D22" s="184" t="s">
        <v>121</v>
      </c>
      <c r="E22" s="185">
        <v>2</v>
      </c>
      <c r="F22" s="186">
        <v>0</v>
      </c>
      <c r="G22" s="187">
        <f t="shared" si="0"/>
        <v>0</v>
      </c>
      <c r="H22" s="164">
        <v>14905.35</v>
      </c>
      <c r="I22" s="163">
        <f t="shared" si="1"/>
        <v>29810.7</v>
      </c>
      <c r="J22" s="164">
        <v>0</v>
      </c>
      <c r="K22" s="163">
        <f t="shared" si="2"/>
        <v>0</v>
      </c>
      <c r="L22" s="163">
        <v>21</v>
      </c>
      <c r="M22" s="163">
        <f t="shared" si="3"/>
        <v>0</v>
      </c>
      <c r="N22" s="162">
        <v>2E-3</v>
      </c>
      <c r="O22" s="162">
        <f t="shared" si="4"/>
        <v>0</v>
      </c>
      <c r="P22" s="162">
        <v>0</v>
      </c>
      <c r="Q22" s="162">
        <f t="shared" si="5"/>
        <v>0</v>
      </c>
      <c r="R22" s="163"/>
      <c r="S22" s="163" t="s">
        <v>125</v>
      </c>
      <c r="T22" s="163" t="s">
        <v>126</v>
      </c>
      <c r="U22" s="163">
        <v>0</v>
      </c>
      <c r="V22" s="163">
        <f t="shared" si="6"/>
        <v>0</v>
      </c>
      <c r="W22" s="163"/>
      <c r="X22" s="163" t="s">
        <v>127</v>
      </c>
      <c r="Y22" s="163" t="s">
        <v>110</v>
      </c>
      <c r="Z22" s="153"/>
      <c r="AA22" s="153"/>
      <c r="AB22" s="153"/>
      <c r="AC22" s="153"/>
      <c r="AD22" s="153"/>
      <c r="AE22" s="153"/>
      <c r="AF22" s="153"/>
      <c r="AG22" s="153" t="s">
        <v>128</v>
      </c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outlineLevel="1" x14ac:dyDescent="0.2">
      <c r="A23" s="182">
        <v>13</v>
      </c>
      <c r="B23" s="183" t="s">
        <v>152</v>
      </c>
      <c r="C23" s="189" t="s">
        <v>153</v>
      </c>
      <c r="D23" s="184" t="s">
        <v>121</v>
      </c>
      <c r="E23" s="185">
        <v>1</v>
      </c>
      <c r="F23" s="186">
        <v>0</v>
      </c>
      <c r="G23" s="187">
        <f t="shared" si="0"/>
        <v>0</v>
      </c>
      <c r="H23" s="164">
        <v>12526.76</v>
      </c>
      <c r="I23" s="163">
        <f t="shared" si="1"/>
        <v>12526.76</v>
      </c>
      <c r="J23" s="164">
        <v>0</v>
      </c>
      <c r="K23" s="163">
        <f t="shared" si="2"/>
        <v>0</v>
      </c>
      <c r="L23" s="163">
        <v>21</v>
      </c>
      <c r="M23" s="163">
        <f t="shared" si="3"/>
        <v>0</v>
      </c>
      <c r="N23" s="162">
        <v>0.02</v>
      </c>
      <c r="O23" s="162">
        <f t="shared" si="4"/>
        <v>0.02</v>
      </c>
      <c r="P23" s="162">
        <v>0</v>
      </c>
      <c r="Q23" s="162">
        <f t="shared" si="5"/>
        <v>0</v>
      </c>
      <c r="R23" s="163"/>
      <c r="S23" s="163" t="s">
        <v>125</v>
      </c>
      <c r="T23" s="163" t="s">
        <v>126</v>
      </c>
      <c r="U23" s="163">
        <v>0</v>
      </c>
      <c r="V23" s="163">
        <f t="shared" si="6"/>
        <v>0</v>
      </c>
      <c r="W23" s="163"/>
      <c r="X23" s="163" t="s">
        <v>127</v>
      </c>
      <c r="Y23" s="163" t="s">
        <v>110</v>
      </c>
      <c r="Z23" s="153"/>
      <c r="AA23" s="153"/>
      <c r="AB23" s="153"/>
      <c r="AC23" s="153"/>
      <c r="AD23" s="153"/>
      <c r="AE23" s="153"/>
      <c r="AF23" s="153"/>
      <c r="AG23" s="153" t="s">
        <v>128</v>
      </c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</row>
    <row r="24" spans="1:60" outlineLevel="1" x14ac:dyDescent="0.2">
      <c r="A24" s="182">
        <v>14</v>
      </c>
      <c r="B24" s="183" t="s">
        <v>154</v>
      </c>
      <c r="C24" s="189" t="s">
        <v>155</v>
      </c>
      <c r="D24" s="184" t="s">
        <v>137</v>
      </c>
      <c r="E24" s="185">
        <v>0.16200999999999999</v>
      </c>
      <c r="F24" s="186">
        <v>0</v>
      </c>
      <c r="G24" s="187">
        <f t="shared" si="0"/>
        <v>0</v>
      </c>
      <c r="H24" s="164">
        <v>0</v>
      </c>
      <c r="I24" s="163">
        <f t="shared" si="1"/>
        <v>0</v>
      </c>
      <c r="J24" s="164">
        <v>2430</v>
      </c>
      <c r="K24" s="163">
        <f t="shared" si="2"/>
        <v>393.68</v>
      </c>
      <c r="L24" s="163">
        <v>21</v>
      </c>
      <c r="M24" s="163">
        <f t="shared" si="3"/>
        <v>0</v>
      </c>
      <c r="N24" s="162">
        <v>0</v>
      </c>
      <c r="O24" s="162">
        <f t="shared" si="4"/>
        <v>0</v>
      </c>
      <c r="P24" s="162">
        <v>0</v>
      </c>
      <c r="Q24" s="162">
        <f t="shared" si="5"/>
        <v>0</v>
      </c>
      <c r="R24" s="163"/>
      <c r="S24" s="163" t="s">
        <v>108</v>
      </c>
      <c r="T24" s="163" t="s">
        <v>108</v>
      </c>
      <c r="U24" s="163">
        <v>4.0430000000000001</v>
      </c>
      <c r="V24" s="163">
        <f t="shared" si="6"/>
        <v>0.66</v>
      </c>
      <c r="W24" s="163"/>
      <c r="X24" s="163" t="s">
        <v>138</v>
      </c>
      <c r="Y24" s="163" t="s">
        <v>110</v>
      </c>
      <c r="Z24" s="153"/>
      <c r="AA24" s="153"/>
      <c r="AB24" s="153"/>
      <c r="AC24" s="153"/>
      <c r="AD24" s="153"/>
      <c r="AE24" s="153"/>
      <c r="AF24" s="153"/>
      <c r="AG24" s="153" t="s">
        <v>139</v>
      </c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x14ac:dyDescent="0.2">
      <c r="A25" s="169" t="s">
        <v>102</v>
      </c>
      <c r="B25" s="170" t="s">
        <v>68</v>
      </c>
      <c r="C25" s="188" t="s">
        <v>69</v>
      </c>
      <c r="D25" s="171"/>
      <c r="E25" s="172"/>
      <c r="F25" s="173"/>
      <c r="G25" s="174">
        <f>SUMIF(AG26:AG35,"&lt;&gt;NOR",G26:G35)</f>
        <v>0</v>
      </c>
      <c r="H25" s="168"/>
      <c r="I25" s="168">
        <f>SUM(I26:I35)</f>
        <v>100051.02</v>
      </c>
      <c r="J25" s="168"/>
      <c r="K25" s="168">
        <f>SUM(K26:K35)</f>
        <v>45307.839999999997</v>
      </c>
      <c r="L25" s="168"/>
      <c r="M25" s="168">
        <f>SUM(M26:M35)</f>
        <v>0</v>
      </c>
      <c r="N25" s="167"/>
      <c r="O25" s="167">
        <f>SUM(O26:O35)</f>
        <v>0.21999999999999997</v>
      </c>
      <c r="P25" s="167"/>
      <c r="Q25" s="167">
        <f>SUM(Q26:Q35)</f>
        <v>0</v>
      </c>
      <c r="R25" s="168"/>
      <c r="S25" s="168"/>
      <c r="T25" s="168"/>
      <c r="U25" s="168"/>
      <c r="V25" s="168">
        <f>SUM(V26:V35)</f>
        <v>69.699999999999989</v>
      </c>
      <c r="W25" s="168"/>
      <c r="X25" s="168"/>
      <c r="Y25" s="168"/>
      <c r="AG25" t="s">
        <v>103</v>
      </c>
    </row>
    <row r="26" spans="1:60" outlineLevel="1" x14ac:dyDescent="0.2">
      <c r="A26" s="182">
        <v>15</v>
      </c>
      <c r="B26" s="183" t="s">
        <v>161</v>
      </c>
      <c r="C26" s="189" t="s">
        <v>224</v>
      </c>
      <c r="D26" s="184" t="s">
        <v>158</v>
      </c>
      <c r="E26" s="185">
        <v>56</v>
      </c>
      <c r="F26" s="186">
        <v>0</v>
      </c>
      <c r="G26" s="187">
        <f t="shared" ref="G26:G32" si="7">ROUND(E26*F26,2)</f>
        <v>0</v>
      </c>
      <c r="H26" s="164">
        <v>73.92</v>
      </c>
      <c r="I26" s="163">
        <f t="shared" ref="I26:I32" si="8">ROUND(E26*H26,2)</f>
        <v>4139.5200000000004</v>
      </c>
      <c r="J26" s="164">
        <v>75.08</v>
      </c>
      <c r="K26" s="163">
        <f t="shared" ref="K26:K32" si="9">ROUND(E26*J26,2)</f>
        <v>4204.4799999999996</v>
      </c>
      <c r="L26" s="163">
        <v>21</v>
      </c>
      <c r="M26" s="163">
        <f t="shared" ref="M26:M32" si="10">G26*(1+L26/100)</f>
        <v>0</v>
      </c>
      <c r="N26" s="162">
        <v>6.0000000000000002E-5</v>
      </c>
      <c r="O26" s="162">
        <f t="shared" ref="O26:O32" si="11">ROUND(E26*N26,2)</f>
        <v>0</v>
      </c>
      <c r="P26" s="162">
        <v>0</v>
      </c>
      <c r="Q26" s="162">
        <f t="shared" ref="Q26:Q32" si="12">ROUND(E26*P26,2)</f>
        <v>0</v>
      </c>
      <c r="R26" s="163"/>
      <c r="S26" s="163" t="s">
        <v>108</v>
      </c>
      <c r="T26" s="163" t="s">
        <v>108</v>
      </c>
      <c r="U26" s="163">
        <v>0.129</v>
      </c>
      <c r="V26" s="163">
        <f t="shared" ref="V26:V32" si="13">ROUND(E26*U26,2)</f>
        <v>7.22</v>
      </c>
      <c r="W26" s="163"/>
      <c r="X26" s="163" t="s">
        <v>117</v>
      </c>
      <c r="Y26" s="163" t="s">
        <v>110</v>
      </c>
      <c r="Z26" s="153"/>
      <c r="AA26" s="153"/>
      <c r="AB26" s="153"/>
      <c r="AC26" s="153"/>
      <c r="AD26" s="153"/>
      <c r="AE26" s="153"/>
      <c r="AF26" s="153"/>
      <c r="AG26" s="153" t="s">
        <v>118</v>
      </c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outlineLevel="1" x14ac:dyDescent="0.2">
      <c r="A27" s="182">
        <v>16</v>
      </c>
      <c r="B27" s="183" t="s">
        <v>164</v>
      </c>
      <c r="C27" s="189" t="s">
        <v>165</v>
      </c>
      <c r="D27" s="184" t="s">
        <v>158</v>
      </c>
      <c r="E27" s="185">
        <v>56</v>
      </c>
      <c r="F27" s="186">
        <v>0</v>
      </c>
      <c r="G27" s="187">
        <f t="shared" si="7"/>
        <v>0</v>
      </c>
      <c r="H27" s="164">
        <v>82.42</v>
      </c>
      <c r="I27" s="163">
        <f t="shared" si="8"/>
        <v>4615.5200000000004</v>
      </c>
      <c r="J27" s="164">
        <v>75.08</v>
      </c>
      <c r="K27" s="163">
        <f t="shared" si="9"/>
        <v>4204.4799999999996</v>
      </c>
      <c r="L27" s="163">
        <v>21</v>
      </c>
      <c r="M27" s="163">
        <f t="shared" si="10"/>
        <v>0</v>
      </c>
      <c r="N27" s="162">
        <v>9.0000000000000006E-5</v>
      </c>
      <c r="O27" s="162">
        <f t="shared" si="11"/>
        <v>0.01</v>
      </c>
      <c r="P27" s="162">
        <v>0</v>
      </c>
      <c r="Q27" s="162">
        <f t="shared" si="12"/>
        <v>0</v>
      </c>
      <c r="R27" s="163"/>
      <c r="S27" s="163" t="s">
        <v>108</v>
      </c>
      <c r="T27" s="163" t="s">
        <v>108</v>
      </c>
      <c r="U27" s="163">
        <v>0.129</v>
      </c>
      <c r="V27" s="163">
        <f t="shared" si="13"/>
        <v>7.22</v>
      </c>
      <c r="W27" s="163"/>
      <c r="X27" s="163" t="s">
        <v>117</v>
      </c>
      <c r="Y27" s="163" t="s">
        <v>110</v>
      </c>
      <c r="Z27" s="153"/>
      <c r="AA27" s="153"/>
      <c r="AB27" s="153"/>
      <c r="AC27" s="153"/>
      <c r="AD27" s="153"/>
      <c r="AE27" s="153"/>
      <c r="AF27" s="153"/>
      <c r="AG27" s="153" t="s">
        <v>118</v>
      </c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outlineLevel="1" x14ac:dyDescent="0.2">
      <c r="A28" s="182">
        <v>17</v>
      </c>
      <c r="B28" s="183" t="s">
        <v>166</v>
      </c>
      <c r="C28" s="189" t="s">
        <v>167</v>
      </c>
      <c r="D28" s="184" t="s">
        <v>158</v>
      </c>
      <c r="E28" s="185">
        <v>30</v>
      </c>
      <c r="F28" s="186">
        <v>0</v>
      </c>
      <c r="G28" s="187">
        <f t="shared" si="7"/>
        <v>0</v>
      </c>
      <c r="H28" s="164">
        <v>95.85</v>
      </c>
      <c r="I28" s="163">
        <f t="shared" si="8"/>
        <v>2875.5</v>
      </c>
      <c r="J28" s="164">
        <v>82.65</v>
      </c>
      <c r="K28" s="163">
        <f t="shared" si="9"/>
        <v>2479.5</v>
      </c>
      <c r="L28" s="163">
        <v>21</v>
      </c>
      <c r="M28" s="163">
        <f t="shared" si="10"/>
        <v>0</v>
      </c>
      <c r="N28" s="162">
        <v>8.0000000000000007E-5</v>
      </c>
      <c r="O28" s="162">
        <f t="shared" si="11"/>
        <v>0</v>
      </c>
      <c r="P28" s="162">
        <v>0</v>
      </c>
      <c r="Q28" s="162">
        <f t="shared" si="12"/>
        <v>0</v>
      </c>
      <c r="R28" s="163"/>
      <c r="S28" s="163" t="s">
        <v>108</v>
      </c>
      <c r="T28" s="163" t="s">
        <v>108</v>
      </c>
      <c r="U28" s="163">
        <v>0.14199999999999999</v>
      </c>
      <c r="V28" s="163">
        <f t="shared" si="13"/>
        <v>4.26</v>
      </c>
      <c r="W28" s="163"/>
      <c r="X28" s="163" t="s">
        <v>117</v>
      </c>
      <c r="Y28" s="163" t="s">
        <v>110</v>
      </c>
      <c r="Z28" s="153"/>
      <c r="AA28" s="153"/>
      <c r="AB28" s="153"/>
      <c r="AC28" s="153"/>
      <c r="AD28" s="153"/>
      <c r="AE28" s="153"/>
      <c r="AF28" s="153"/>
      <c r="AG28" s="153" t="s">
        <v>118</v>
      </c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outlineLevel="1" x14ac:dyDescent="0.2">
      <c r="A29" s="182">
        <v>18</v>
      </c>
      <c r="B29" s="183" t="s">
        <v>177</v>
      </c>
      <c r="C29" s="189" t="s">
        <v>178</v>
      </c>
      <c r="D29" s="184" t="s">
        <v>158</v>
      </c>
      <c r="E29" s="185">
        <v>56</v>
      </c>
      <c r="F29" s="186">
        <v>0</v>
      </c>
      <c r="G29" s="187">
        <f t="shared" si="7"/>
        <v>0</v>
      </c>
      <c r="H29" s="164">
        <v>411.33</v>
      </c>
      <c r="I29" s="163">
        <f t="shared" si="8"/>
        <v>23034.48</v>
      </c>
      <c r="J29" s="164">
        <v>215.67</v>
      </c>
      <c r="K29" s="163">
        <f t="shared" si="9"/>
        <v>12077.52</v>
      </c>
      <c r="L29" s="163">
        <v>21</v>
      </c>
      <c r="M29" s="163">
        <f t="shared" si="10"/>
        <v>0</v>
      </c>
      <c r="N29" s="162">
        <v>1.01E-3</v>
      </c>
      <c r="O29" s="162">
        <f t="shared" si="11"/>
        <v>0.06</v>
      </c>
      <c r="P29" s="162">
        <v>0</v>
      </c>
      <c r="Q29" s="162">
        <f t="shared" si="12"/>
        <v>0</v>
      </c>
      <c r="R29" s="163"/>
      <c r="S29" s="163" t="s">
        <v>108</v>
      </c>
      <c r="T29" s="163" t="s">
        <v>108</v>
      </c>
      <c r="U29" s="163">
        <v>0.31738</v>
      </c>
      <c r="V29" s="163">
        <f t="shared" si="13"/>
        <v>17.77</v>
      </c>
      <c r="W29" s="163"/>
      <c r="X29" s="163" t="s">
        <v>117</v>
      </c>
      <c r="Y29" s="163" t="s">
        <v>110</v>
      </c>
      <c r="Z29" s="153"/>
      <c r="AA29" s="153"/>
      <c r="AB29" s="153"/>
      <c r="AC29" s="153"/>
      <c r="AD29" s="153"/>
      <c r="AE29" s="153"/>
      <c r="AF29" s="153"/>
      <c r="AG29" s="153" t="s">
        <v>118</v>
      </c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outlineLevel="1" x14ac:dyDescent="0.2">
      <c r="A30" s="182">
        <v>19</v>
      </c>
      <c r="B30" s="183" t="s">
        <v>181</v>
      </c>
      <c r="C30" s="189" t="s">
        <v>182</v>
      </c>
      <c r="D30" s="184" t="s">
        <v>158</v>
      </c>
      <c r="E30" s="185">
        <v>56</v>
      </c>
      <c r="F30" s="186">
        <v>0</v>
      </c>
      <c r="G30" s="187">
        <f t="shared" si="7"/>
        <v>0</v>
      </c>
      <c r="H30" s="164">
        <v>675.39</v>
      </c>
      <c r="I30" s="163">
        <f t="shared" si="8"/>
        <v>37821.839999999997</v>
      </c>
      <c r="J30" s="164">
        <v>226.61</v>
      </c>
      <c r="K30" s="163">
        <f t="shared" si="9"/>
        <v>12690.16</v>
      </c>
      <c r="L30" s="163">
        <v>21</v>
      </c>
      <c r="M30" s="163">
        <f t="shared" si="10"/>
        <v>0</v>
      </c>
      <c r="N30" s="162">
        <v>1.6000000000000001E-3</v>
      </c>
      <c r="O30" s="162">
        <f t="shared" si="11"/>
        <v>0.09</v>
      </c>
      <c r="P30" s="162">
        <v>0</v>
      </c>
      <c r="Q30" s="162">
        <f t="shared" si="12"/>
        <v>0</v>
      </c>
      <c r="R30" s="163"/>
      <c r="S30" s="163" t="s">
        <v>108</v>
      </c>
      <c r="T30" s="163" t="s">
        <v>108</v>
      </c>
      <c r="U30" s="163">
        <v>0.33332000000000001</v>
      </c>
      <c r="V30" s="163">
        <f t="shared" si="13"/>
        <v>18.670000000000002</v>
      </c>
      <c r="W30" s="163"/>
      <c r="X30" s="163" t="s">
        <v>117</v>
      </c>
      <c r="Y30" s="163" t="s">
        <v>110</v>
      </c>
      <c r="Z30" s="153"/>
      <c r="AA30" s="153"/>
      <c r="AB30" s="153"/>
      <c r="AC30" s="153"/>
      <c r="AD30" s="153"/>
      <c r="AE30" s="153"/>
      <c r="AF30" s="153"/>
      <c r="AG30" s="153" t="s">
        <v>118</v>
      </c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outlineLevel="1" x14ac:dyDescent="0.2">
      <c r="A31" s="182">
        <v>20</v>
      </c>
      <c r="B31" s="183" t="s">
        <v>185</v>
      </c>
      <c r="C31" s="189" t="s">
        <v>186</v>
      </c>
      <c r="D31" s="184" t="s">
        <v>158</v>
      </c>
      <c r="E31" s="185">
        <v>30</v>
      </c>
      <c r="F31" s="186">
        <v>0</v>
      </c>
      <c r="G31" s="187">
        <f t="shared" si="7"/>
        <v>0</v>
      </c>
      <c r="H31" s="164">
        <v>917.48</v>
      </c>
      <c r="I31" s="163">
        <f t="shared" si="8"/>
        <v>27524.400000000001</v>
      </c>
      <c r="J31" s="164">
        <v>243.52</v>
      </c>
      <c r="K31" s="163">
        <f t="shared" si="9"/>
        <v>7305.6</v>
      </c>
      <c r="L31" s="163">
        <v>21</v>
      </c>
      <c r="M31" s="163">
        <f t="shared" si="10"/>
        <v>0</v>
      </c>
      <c r="N31" s="162">
        <v>1.9599999999999999E-3</v>
      </c>
      <c r="O31" s="162">
        <f t="shared" si="11"/>
        <v>0.06</v>
      </c>
      <c r="P31" s="162">
        <v>0</v>
      </c>
      <c r="Q31" s="162">
        <f t="shared" si="12"/>
        <v>0</v>
      </c>
      <c r="R31" s="163"/>
      <c r="S31" s="163" t="s">
        <v>108</v>
      </c>
      <c r="T31" s="163" t="s">
        <v>108</v>
      </c>
      <c r="U31" s="163">
        <v>0.3579</v>
      </c>
      <c r="V31" s="163">
        <f t="shared" si="13"/>
        <v>10.74</v>
      </c>
      <c r="W31" s="163"/>
      <c r="X31" s="163" t="s">
        <v>117</v>
      </c>
      <c r="Y31" s="163" t="s">
        <v>110</v>
      </c>
      <c r="Z31" s="153"/>
      <c r="AA31" s="153"/>
      <c r="AB31" s="153"/>
      <c r="AC31" s="153"/>
      <c r="AD31" s="153"/>
      <c r="AE31" s="153"/>
      <c r="AF31" s="153"/>
      <c r="AG31" s="153" t="s">
        <v>118</v>
      </c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outlineLevel="1" x14ac:dyDescent="0.2">
      <c r="A32" s="176">
        <v>21</v>
      </c>
      <c r="B32" s="177" t="s">
        <v>189</v>
      </c>
      <c r="C32" s="190" t="s">
        <v>190</v>
      </c>
      <c r="D32" s="178" t="s">
        <v>158</v>
      </c>
      <c r="E32" s="179">
        <v>142</v>
      </c>
      <c r="F32" s="180">
        <v>0</v>
      </c>
      <c r="G32" s="181">
        <f t="shared" si="7"/>
        <v>0</v>
      </c>
      <c r="H32" s="164">
        <v>0.28000000000000003</v>
      </c>
      <c r="I32" s="163">
        <f t="shared" si="8"/>
        <v>39.76</v>
      </c>
      <c r="J32" s="164">
        <v>13.72</v>
      </c>
      <c r="K32" s="163">
        <f t="shared" si="9"/>
        <v>1948.24</v>
      </c>
      <c r="L32" s="163">
        <v>21</v>
      </c>
      <c r="M32" s="163">
        <f t="shared" si="10"/>
        <v>0</v>
      </c>
      <c r="N32" s="162">
        <v>0</v>
      </c>
      <c r="O32" s="162">
        <f t="shared" si="11"/>
        <v>0</v>
      </c>
      <c r="P32" s="162">
        <v>0</v>
      </c>
      <c r="Q32" s="162">
        <f t="shared" si="12"/>
        <v>0</v>
      </c>
      <c r="R32" s="163"/>
      <c r="S32" s="163" t="s">
        <v>108</v>
      </c>
      <c r="T32" s="163" t="s">
        <v>108</v>
      </c>
      <c r="U32" s="163">
        <v>2.1499999999999998E-2</v>
      </c>
      <c r="V32" s="163">
        <f t="shared" si="13"/>
        <v>3.05</v>
      </c>
      <c r="W32" s="163"/>
      <c r="X32" s="163" t="s">
        <v>117</v>
      </c>
      <c r="Y32" s="163" t="s">
        <v>110</v>
      </c>
      <c r="Z32" s="153"/>
      <c r="AA32" s="153"/>
      <c r="AB32" s="153"/>
      <c r="AC32" s="153"/>
      <c r="AD32" s="153"/>
      <c r="AE32" s="153"/>
      <c r="AF32" s="153"/>
      <c r="AG32" s="153" t="s">
        <v>118</v>
      </c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outlineLevel="2" x14ac:dyDescent="0.2">
      <c r="A33" s="160"/>
      <c r="B33" s="161"/>
      <c r="C33" s="191" t="s">
        <v>225</v>
      </c>
      <c r="D33" s="165"/>
      <c r="E33" s="166"/>
      <c r="F33" s="163"/>
      <c r="G33" s="163"/>
      <c r="H33" s="163"/>
      <c r="I33" s="163"/>
      <c r="J33" s="163"/>
      <c r="K33" s="163"/>
      <c r="L33" s="163"/>
      <c r="M33" s="163"/>
      <c r="N33" s="162"/>
      <c r="O33" s="162"/>
      <c r="P33" s="162"/>
      <c r="Q33" s="162"/>
      <c r="R33" s="163"/>
      <c r="S33" s="163"/>
      <c r="T33" s="163"/>
      <c r="U33" s="163"/>
      <c r="V33" s="163"/>
      <c r="W33" s="163"/>
      <c r="X33" s="163"/>
      <c r="Y33" s="163"/>
      <c r="Z33" s="153"/>
      <c r="AA33" s="153"/>
      <c r="AB33" s="153"/>
      <c r="AC33" s="153"/>
      <c r="AD33" s="153"/>
      <c r="AE33" s="153"/>
      <c r="AF33" s="153"/>
      <c r="AG33" s="153" t="s">
        <v>171</v>
      </c>
      <c r="AH33" s="153">
        <v>0</v>
      </c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outlineLevel="3" x14ac:dyDescent="0.2">
      <c r="A34" s="160"/>
      <c r="B34" s="161"/>
      <c r="C34" s="191" t="s">
        <v>226</v>
      </c>
      <c r="D34" s="165"/>
      <c r="E34" s="166">
        <v>142</v>
      </c>
      <c r="F34" s="163"/>
      <c r="G34" s="163"/>
      <c r="H34" s="163"/>
      <c r="I34" s="163"/>
      <c r="J34" s="163"/>
      <c r="K34" s="163"/>
      <c r="L34" s="163"/>
      <c r="M34" s="163"/>
      <c r="N34" s="162"/>
      <c r="O34" s="162"/>
      <c r="P34" s="162"/>
      <c r="Q34" s="162"/>
      <c r="R34" s="163"/>
      <c r="S34" s="163"/>
      <c r="T34" s="163"/>
      <c r="U34" s="163"/>
      <c r="V34" s="163"/>
      <c r="W34" s="163"/>
      <c r="X34" s="163"/>
      <c r="Y34" s="163"/>
      <c r="Z34" s="153"/>
      <c r="AA34" s="153"/>
      <c r="AB34" s="153"/>
      <c r="AC34" s="153"/>
      <c r="AD34" s="153"/>
      <c r="AE34" s="153"/>
      <c r="AF34" s="153"/>
      <c r="AG34" s="153" t="s">
        <v>171</v>
      </c>
      <c r="AH34" s="153">
        <v>0</v>
      </c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outlineLevel="1" x14ac:dyDescent="0.2">
      <c r="A35" s="182">
        <v>22</v>
      </c>
      <c r="B35" s="183" t="s">
        <v>191</v>
      </c>
      <c r="C35" s="189" t="s">
        <v>192</v>
      </c>
      <c r="D35" s="184" t="s">
        <v>137</v>
      </c>
      <c r="E35" s="185">
        <v>0.21576000000000001</v>
      </c>
      <c r="F35" s="186">
        <v>0</v>
      </c>
      <c r="G35" s="187">
        <f>ROUND(E35*F35,2)</f>
        <v>0</v>
      </c>
      <c r="H35" s="164">
        <v>0</v>
      </c>
      <c r="I35" s="163">
        <f>ROUND(E35*H35,2)</f>
        <v>0</v>
      </c>
      <c r="J35" s="164">
        <v>1844</v>
      </c>
      <c r="K35" s="163">
        <f>ROUND(E35*J35,2)</f>
        <v>397.86</v>
      </c>
      <c r="L35" s="163">
        <v>21</v>
      </c>
      <c r="M35" s="163">
        <f>G35*(1+L35/100)</f>
        <v>0</v>
      </c>
      <c r="N35" s="162">
        <v>0</v>
      </c>
      <c r="O35" s="162">
        <f>ROUND(E35*N35,2)</f>
        <v>0</v>
      </c>
      <c r="P35" s="162">
        <v>0</v>
      </c>
      <c r="Q35" s="162">
        <f>ROUND(E35*P35,2)</f>
        <v>0</v>
      </c>
      <c r="R35" s="163"/>
      <c r="S35" s="163" t="s">
        <v>108</v>
      </c>
      <c r="T35" s="163" t="s">
        <v>108</v>
      </c>
      <c r="U35" s="163">
        <v>3.5630000000000002</v>
      </c>
      <c r="V35" s="163">
        <f>ROUND(E35*U35,2)</f>
        <v>0.77</v>
      </c>
      <c r="W35" s="163"/>
      <c r="X35" s="163" t="s">
        <v>138</v>
      </c>
      <c r="Y35" s="163" t="s">
        <v>110</v>
      </c>
      <c r="Z35" s="153"/>
      <c r="AA35" s="153"/>
      <c r="AB35" s="153"/>
      <c r="AC35" s="153"/>
      <c r="AD35" s="153"/>
      <c r="AE35" s="153"/>
      <c r="AF35" s="153"/>
      <c r="AG35" s="153" t="s">
        <v>139</v>
      </c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x14ac:dyDescent="0.2">
      <c r="A36" s="169" t="s">
        <v>102</v>
      </c>
      <c r="B36" s="170" t="s">
        <v>70</v>
      </c>
      <c r="C36" s="188" t="s">
        <v>71</v>
      </c>
      <c r="D36" s="171"/>
      <c r="E36" s="172"/>
      <c r="F36" s="173"/>
      <c r="G36" s="174">
        <f>SUMIF(AG37:AG44,"&lt;&gt;NOR",G37:G44)</f>
        <v>0</v>
      </c>
      <c r="H36" s="168"/>
      <c r="I36" s="168">
        <f>SUM(I37:I44)</f>
        <v>14306.08</v>
      </c>
      <c r="J36" s="168"/>
      <c r="K36" s="168">
        <f>SUM(K37:K44)</f>
        <v>2760.56</v>
      </c>
      <c r="L36" s="168"/>
      <c r="M36" s="168">
        <f>SUM(M37:M44)</f>
        <v>0</v>
      </c>
      <c r="N36" s="167"/>
      <c r="O36" s="167">
        <f>SUM(O37:O44)</f>
        <v>0.01</v>
      </c>
      <c r="P36" s="167"/>
      <c r="Q36" s="167">
        <f>SUM(Q37:Q44)</f>
        <v>0</v>
      </c>
      <c r="R36" s="168"/>
      <c r="S36" s="168"/>
      <c r="T36" s="168"/>
      <c r="U36" s="168"/>
      <c r="V36" s="168">
        <f>SUM(V37:V44)</f>
        <v>4.5200000000000005</v>
      </c>
      <c r="W36" s="168"/>
      <c r="X36" s="168"/>
      <c r="Y36" s="168"/>
      <c r="AG36" t="s">
        <v>103</v>
      </c>
    </row>
    <row r="37" spans="1:60" outlineLevel="1" x14ac:dyDescent="0.2">
      <c r="A37" s="182">
        <v>23</v>
      </c>
      <c r="B37" s="183" t="s">
        <v>193</v>
      </c>
      <c r="C37" s="189" t="s">
        <v>194</v>
      </c>
      <c r="D37" s="184" t="s">
        <v>121</v>
      </c>
      <c r="E37" s="185">
        <v>5</v>
      </c>
      <c r="F37" s="186">
        <v>0</v>
      </c>
      <c r="G37" s="187">
        <f t="shared" ref="G37:G44" si="14">ROUND(E37*F37,2)</f>
        <v>0</v>
      </c>
      <c r="H37" s="164">
        <v>4.3</v>
      </c>
      <c r="I37" s="163">
        <f t="shared" ref="I37:I44" si="15">ROUND(E37*H37,2)</f>
        <v>21.5</v>
      </c>
      <c r="J37" s="164">
        <v>39.5</v>
      </c>
      <c r="K37" s="163">
        <f t="shared" ref="K37:K44" si="16">ROUND(E37*J37,2)</f>
        <v>197.5</v>
      </c>
      <c r="L37" s="163">
        <v>21</v>
      </c>
      <c r="M37" s="163">
        <f t="shared" ref="M37:M44" si="17">G37*(1+L37/100)</f>
        <v>0</v>
      </c>
      <c r="N37" s="162">
        <v>0</v>
      </c>
      <c r="O37" s="162">
        <f t="shared" ref="O37:O44" si="18">ROUND(E37*N37,2)</f>
        <v>0</v>
      </c>
      <c r="P37" s="162">
        <v>0</v>
      </c>
      <c r="Q37" s="162">
        <f t="shared" ref="Q37:Q44" si="19">ROUND(E37*P37,2)</f>
        <v>0</v>
      </c>
      <c r="R37" s="163"/>
      <c r="S37" s="163" t="s">
        <v>108</v>
      </c>
      <c r="T37" s="163" t="s">
        <v>108</v>
      </c>
      <c r="U37" s="163">
        <v>6.2E-2</v>
      </c>
      <c r="V37" s="163">
        <f t="shared" ref="V37:V44" si="20">ROUND(E37*U37,2)</f>
        <v>0.31</v>
      </c>
      <c r="W37" s="163"/>
      <c r="X37" s="163" t="s">
        <v>117</v>
      </c>
      <c r="Y37" s="163" t="s">
        <v>110</v>
      </c>
      <c r="Z37" s="153"/>
      <c r="AA37" s="153"/>
      <c r="AB37" s="153"/>
      <c r="AC37" s="153"/>
      <c r="AD37" s="153"/>
      <c r="AE37" s="153"/>
      <c r="AF37" s="153"/>
      <c r="AG37" s="153" t="s">
        <v>118</v>
      </c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outlineLevel="1" x14ac:dyDescent="0.2">
      <c r="A38" s="182">
        <v>24</v>
      </c>
      <c r="B38" s="183" t="s">
        <v>195</v>
      </c>
      <c r="C38" s="189" t="s">
        <v>196</v>
      </c>
      <c r="D38" s="184" t="s">
        <v>121</v>
      </c>
      <c r="E38" s="185">
        <v>1</v>
      </c>
      <c r="F38" s="186">
        <v>0</v>
      </c>
      <c r="G38" s="187">
        <f t="shared" si="14"/>
        <v>0</v>
      </c>
      <c r="H38" s="164">
        <v>5.73</v>
      </c>
      <c r="I38" s="163">
        <f t="shared" si="15"/>
        <v>5.73</v>
      </c>
      <c r="J38" s="164">
        <v>131.27000000000001</v>
      </c>
      <c r="K38" s="163">
        <f t="shared" si="16"/>
        <v>131.27000000000001</v>
      </c>
      <c r="L38" s="163">
        <v>21</v>
      </c>
      <c r="M38" s="163">
        <f t="shared" si="17"/>
        <v>0</v>
      </c>
      <c r="N38" s="162">
        <v>0</v>
      </c>
      <c r="O38" s="162">
        <f t="shared" si="18"/>
        <v>0</v>
      </c>
      <c r="P38" s="162">
        <v>0</v>
      </c>
      <c r="Q38" s="162">
        <f t="shared" si="19"/>
        <v>0</v>
      </c>
      <c r="R38" s="163"/>
      <c r="S38" s="163" t="s">
        <v>108</v>
      </c>
      <c r="T38" s="163" t="s">
        <v>108</v>
      </c>
      <c r="U38" s="163">
        <v>0.20599999999999999</v>
      </c>
      <c r="V38" s="163">
        <f t="shared" si="20"/>
        <v>0.21</v>
      </c>
      <c r="W38" s="163"/>
      <c r="X38" s="163" t="s">
        <v>117</v>
      </c>
      <c r="Y38" s="163" t="s">
        <v>110</v>
      </c>
      <c r="Z38" s="153"/>
      <c r="AA38" s="153"/>
      <c r="AB38" s="153"/>
      <c r="AC38" s="153"/>
      <c r="AD38" s="153"/>
      <c r="AE38" s="153"/>
      <c r="AF38" s="153"/>
      <c r="AG38" s="153" t="s">
        <v>118</v>
      </c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outlineLevel="1" x14ac:dyDescent="0.2">
      <c r="A39" s="182">
        <v>25</v>
      </c>
      <c r="B39" s="183" t="s">
        <v>197</v>
      </c>
      <c r="C39" s="189" t="s">
        <v>198</v>
      </c>
      <c r="D39" s="184" t="s">
        <v>121</v>
      </c>
      <c r="E39" s="185">
        <v>5</v>
      </c>
      <c r="F39" s="186">
        <v>0</v>
      </c>
      <c r="G39" s="187">
        <f t="shared" si="14"/>
        <v>0</v>
      </c>
      <c r="H39" s="164">
        <v>370.74</v>
      </c>
      <c r="I39" s="163">
        <f t="shared" si="15"/>
        <v>1853.7</v>
      </c>
      <c r="J39" s="164">
        <v>111.26</v>
      </c>
      <c r="K39" s="163">
        <f t="shared" si="16"/>
        <v>556.29999999999995</v>
      </c>
      <c r="L39" s="163">
        <v>21</v>
      </c>
      <c r="M39" s="163">
        <f t="shared" si="17"/>
        <v>0</v>
      </c>
      <c r="N39" s="162">
        <v>8.0000000000000004E-4</v>
      </c>
      <c r="O39" s="162">
        <f t="shared" si="18"/>
        <v>0</v>
      </c>
      <c r="P39" s="162">
        <v>0</v>
      </c>
      <c r="Q39" s="162">
        <f t="shared" si="19"/>
        <v>0</v>
      </c>
      <c r="R39" s="163"/>
      <c r="S39" s="163" t="s">
        <v>108</v>
      </c>
      <c r="T39" s="163" t="s">
        <v>108</v>
      </c>
      <c r="U39" s="163">
        <v>0.17499999999999999</v>
      </c>
      <c r="V39" s="163">
        <f t="shared" si="20"/>
        <v>0.88</v>
      </c>
      <c r="W39" s="163"/>
      <c r="X39" s="163" t="s">
        <v>117</v>
      </c>
      <c r="Y39" s="163" t="s">
        <v>110</v>
      </c>
      <c r="Z39" s="153"/>
      <c r="AA39" s="153"/>
      <c r="AB39" s="153"/>
      <c r="AC39" s="153"/>
      <c r="AD39" s="153"/>
      <c r="AE39" s="153"/>
      <c r="AF39" s="153"/>
      <c r="AG39" s="153" t="s">
        <v>118</v>
      </c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outlineLevel="1" x14ac:dyDescent="0.2">
      <c r="A40" s="182">
        <v>26</v>
      </c>
      <c r="B40" s="183" t="s">
        <v>227</v>
      </c>
      <c r="C40" s="189" t="s">
        <v>228</v>
      </c>
      <c r="D40" s="184" t="s">
        <v>121</v>
      </c>
      <c r="E40" s="185">
        <v>10</v>
      </c>
      <c r="F40" s="186">
        <v>0</v>
      </c>
      <c r="G40" s="187">
        <f t="shared" si="14"/>
        <v>0</v>
      </c>
      <c r="H40" s="164">
        <v>796.68</v>
      </c>
      <c r="I40" s="163">
        <f t="shared" si="15"/>
        <v>7966.8</v>
      </c>
      <c r="J40" s="164">
        <v>144.32</v>
      </c>
      <c r="K40" s="163">
        <f t="shared" si="16"/>
        <v>1443.2</v>
      </c>
      <c r="L40" s="163">
        <v>21</v>
      </c>
      <c r="M40" s="163">
        <f t="shared" si="17"/>
        <v>0</v>
      </c>
      <c r="N40" s="162">
        <v>6.6E-4</v>
      </c>
      <c r="O40" s="162">
        <f t="shared" si="18"/>
        <v>0.01</v>
      </c>
      <c r="P40" s="162">
        <v>0</v>
      </c>
      <c r="Q40" s="162">
        <f t="shared" si="19"/>
        <v>0</v>
      </c>
      <c r="R40" s="163"/>
      <c r="S40" s="163" t="s">
        <v>108</v>
      </c>
      <c r="T40" s="163" t="s">
        <v>108</v>
      </c>
      <c r="U40" s="163">
        <v>0.22700000000000001</v>
      </c>
      <c r="V40" s="163">
        <f t="shared" si="20"/>
        <v>2.27</v>
      </c>
      <c r="W40" s="163"/>
      <c r="X40" s="163" t="s">
        <v>117</v>
      </c>
      <c r="Y40" s="163" t="s">
        <v>110</v>
      </c>
      <c r="Z40" s="153"/>
      <c r="AA40" s="153"/>
      <c r="AB40" s="153"/>
      <c r="AC40" s="153"/>
      <c r="AD40" s="153"/>
      <c r="AE40" s="153"/>
      <c r="AF40" s="153"/>
      <c r="AG40" s="153" t="s">
        <v>118</v>
      </c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outlineLevel="1" x14ac:dyDescent="0.2">
      <c r="A41" s="182">
        <v>27</v>
      </c>
      <c r="B41" s="183" t="s">
        <v>201</v>
      </c>
      <c r="C41" s="189" t="s">
        <v>202</v>
      </c>
      <c r="D41" s="184" t="s">
        <v>121</v>
      </c>
      <c r="E41" s="185">
        <v>5</v>
      </c>
      <c r="F41" s="186">
        <v>0</v>
      </c>
      <c r="G41" s="187">
        <f t="shared" si="14"/>
        <v>0</v>
      </c>
      <c r="H41" s="164">
        <v>434.33</v>
      </c>
      <c r="I41" s="163">
        <f t="shared" si="15"/>
        <v>2171.65</v>
      </c>
      <c r="J41" s="164">
        <v>82.67</v>
      </c>
      <c r="K41" s="163">
        <f t="shared" si="16"/>
        <v>413.35</v>
      </c>
      <c r="L41" s="163">
        <v>21</v>
      </c>
      <c r="M41" s="163">
        <f t="shared" si="17"/>
        <v>0</v>
      </c>
      <c r="N41" s="162">
        <v>3.6999999999999999E-4</v>
      </c>
      <c r="O41" s="162">
        <f t="shared" si="18"/>
        <v>0</v>
      </c>
      <c r="P41" s="162">
        <v>0</v>
      </c>
      <c r="Q41" s="162">
        <f t="shared" si="19"/>
        <v>0</v>
      </c>
      <c r="R41" s="163"/>
      <c r="S41" s="163" t="s">
        <v>203</v>
      </c>
      <c r="T41" s="163" t="s">
        <v>203</v>
      </c>
      <c r="U41" s="163">
        <v>0.16400000000000001</v>
      </c>
      <c r="V41" s="163">
        <f t="shared" si="20"/>
        <v>0.82</v>
      </c>
      <c r="W41" s="163"/>
      <c r="X41" s="163" t="s">
        <v>117</v>
      </c>
      <c r="Y41" s="163" t="s">
        <v>110</v>
      </c>
      <c r="Z41" s="153"/>
      <c r="AA41" s="153"/>
      <c r="AB41" s="153"/>
      <c r="AC41" s="153"/>
      <c r="AD41" s="153"/>
      <c r="AE41" s="153"/>
      <c r="AF41" s="153"/>
      <c r="AG41" s="153" t="s">
        <v>118</v>
      </c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outlineLevel="1" x14ac:dyDescent="0.2">
      <c r="A42" s="182">
        <v>28</v>
      </c>
      <c r="B42" s="183" t="s">
        <v>204</v>
      </c>
      <c r="C42" s="189" t="s">
        <v>232</v>
      </c>
      <c r="D42" s="184" t="s">
        <v>121</v>
      </c>
      <c r="E42" s="185">
        <v>1</v>
      </c>
      <c r="F42" s="186">
        <v>0</v>
      </c>
      <c r="G42" s="187">
        <f t="shared" si="14"/>
        <v>0</v>
      </c>
      <c r="H42" s="164">
        <v>663</v>
      </c>
      <c r="I42" s="163">
        <f t="shared" si="15"/>
        <v>663</v>
      </c>
      <c r="J42" s="164">
        <v>0</v>
      </c>
      <c r="K42" s="163">
        <f t="shared" si="16"/>
        <v>0</v>
      </c>
      <c r="L42" s="163">
        <v>21</v>
      </c>
      <c r="M42" s="163">
        <f t="shared" si="17"/>
        <v>0</v>
      </c>
      <c r="N42" s="162">
        <v>4.4000000000000002E-4</v>
      </c>
      <c r="O42" s="162">
        <f t="shared" si="18"/>
        <v>0</v>
      </c>
      <c r="P42" s="162">
        <v>0</v>
      </c>
      <c r="Q42" s="162">
        <f t="shared" si="19"/>
        <v>0</v>
      </c>
      <c r="R42" s="163"/>
      <c r="S42" s="163" t="s">
        <v>125</v>
      </c>
      <c r="T42" s="163" t="s">
        <v>126</v>
      </c>
      <c r="U42" s="163">
        <v>0</v>
      </c>
      <c r="V42" s="163">
        <f t="shared" si="20"/>
        <v>0</v>
      </c>
      <c r="W42" s="163"/>
      <c r="X42" s="163" t="s">
        <v>127</v>
      </c>
      <c r="Y42" s="163" t="s">
        <v>110</v>
      </c>
      <c r="Z42" s="153"/>
      <c r="AA42" s="153"/>
      <c r="AB42" s="153"/>
      <c r="AC42" s="153"/>
      <c r="AD42" s="153"/>
      <c r="AE42" s="153"/>
      <c r="AF42" s="153"/>
      <c r="AG42" s="153" t="s">
        <v>128</v>
      </c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outlineLevel="1" x14ac:dyDescent="0.2">
      <c r="A43" s="182">
        <v>29</v>
      </c>
      <c r="B43" s="183" t="s">
        <v>206</v>
      </c>
      <c r="C43" s="189" t="s">
        <v>207</v>
      </c>
      <c r="D43" s="184" t="s">
        <v>121</v>
      </c>
      <c r="E43" s="185">
        <v>5</v>
      </c>
      <c r="F43" s="186">
        <v>0</v>
      </c>
      <c r="G43" s="187">
        <f t="shared" si="14"/>
        <v>0</v>
      </c>
      <c r="H43" s="164">
        <v>324.74</v>
      </c>
      <c r="I43" s="163">
        <f t="shared" si="15"/>
        <v>1623.7</v>
      </c>
      <c r="J43" s="164">
        <v>0</v>
      </c>
      <c r="K43" s="163">
        <f t="shared" si="16"/>
        <v>0</v>
      </c>
      <c r="L43" s="163">
        <v>21</v>
      </c>
      <c r="M43" s="163">
        <f t="shared" si="17"/>
        <v>0</v>
      </c>
      <c r="N43" s="162">
        <v>1.3999999999999999E-4</v>
      </c>
      <c r="O43" s="162">
        <f t="shared" si="18"/>
        <v>0</v>
      </c>
      <c r="P43" s="162">
        <v>0</v>
      </c>
      <c r="Q43" s="162">
        <f t="shared" si="19"/>
        <v>0</v>
      </c>
      <c r="R43" s="163"/>
      <c r="S43" s="163" t="s">
        <v>125</v>
      </c>
      <c r="T43" s="163" t="s">
        <v>126</v>
      </c>
      <c r="U43" s="163">
        <v>0</v>
      </c>
      <c r="V43" s="163">
        <f t="shared" si="20"/>
        <v>0</v>
      </c>
      <c r="W43" s="163"/>
      <c r="X43" s="163" t="s">
        <v>127</v>
      </c>
      <c r="Y43" s="163" t="s">
        <v>110</v>
      </c>
      <c r="Z43" s="153"/>
      <c r="AA43" s="153"/>
      <c r="AB43" s="153"/>
      <c r="AC43" s="153"/>
      <c r="AD43" s="153"/>
      <c r="AE43" s="153"/>
      <c r="AF43" s="153"/>
      <c r="AG43" s="153" t="s">
        <v>128</v>
      </c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outlineLevel="1" x14ac:dyDescent="0.2">
      <c r="A44" s="182">
        <v>30</v>
      </c>
      <c r="B44" s="183" t="s">
        <v>208</v>
      </c>
      <c r="C44" s="189" t="s">
        <v>209</v>
      </c>
      <c r="D44" s="184" t="s">
        <v>137</v>
      </c>
      <c r="E44" s="185">
        <v>1.359E-2</v>
      </c>
      <c r="F44" s="186">
        <v>0</v>
      </c>
      <c r="G44" s="187">
        <f t="shared" si="14"/>
        <v>0</v>
      </c>
      <c r="H44" s="164">
        <v>0</v>
      </c>
      <c r="I44" s="163">
        <f t="shared" si="15"/>
        <v>0</v>
      </c>
      <c r="J44" s="164">
        <v>1394</v>
      </c>
      <c r="K44" s="163">
        <f t="shared" si="16"/>
        <v>18.940000000000001</v>
      </c>
      <c r="L44" s="163">
        <v>21</v>
      </c>
      <c r="M44" s="163">
        <f t="shared" si="17"/>
        <v>0</v>
      </c>
      <c r="N44" s="162">
        <v>0</v>
      </c>
      <c r="O44" s="162">
        <f t="shared" si="18"/>
        <v>0</v>
      </c>
      <c r="P44" s="162">
        <v>0</v>
      </c>
      <c r="Q44" s="162">
        <f t="shared" si="19"/>
        <v>0</v>
      </c>
      <c r="R44" s="163"/>
      <c r="S44" s="163" t="s">
        <v>108</v>
      </c>
      <c r="T44" s="163" t="s">
        <v>108</v>
      </c>
      <c r="U44" s="163">
        <v>2.5750000000000002</v>
      </c>
      <c r="V44" s="163">
        <f t="shared" si="20"/>
        <v>0.03</v>
      </c>
      <c r="W44" s="163"/>
      <c r="X44" s="163" t="s">
        <v>138</v>
      </c>
      <c r="Y44" s="163" t="s">
        <v>110</v>
      </c>
      <c r="Z44" s="153"/>
      <c r="AA44" s="153"/>
      <c r="AB44" s="153"/>
      <c r="AC44" s="153"/>
      <c r="AD44" s="153"/>
      <c r="AE44" s="153"/>
      <c r="AF44" s="153"/>
      <c r="AG44" s="153" t="s">
        <v>139</v>
      </c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</row>
    <row r="45" spans="1:60" x14ac:dyDescent="0.2">
      <c r="A45" s="169" t="s">
        <v>102</v>
      </c>
      <c r="B45" s="170" t="s">
        <v>72</v>
      </c>
      <c r="C45" s="188" t="s">
        <v>73</v>
      </c>
      <c r="D45" s="171"/>
      <c r="E45" s="172"/>
      <c r="F45" s="173"/>
      <c r="G45" s="174">
        <f>SUMIF(AG46:AG52,"&lt;&gt;NOR",G46:G52)</f>
        <v>0</v>
      </c>
      <c r="H45" s="168"/>
      <c r="I45" s="168">
        <f>SUM(I46:I52)</f>
        <v>393118.63</v>
      </c>
      <c r="J45" s="168"/>
      <c r="K45" s="168">
        <f>SUM(K46:K52)</f>
        <v>46147.369999999995</v>
      </c>
      <c r="L45" s="168"/>
      <c r="M45" s="168">
        <f>SUM(M46:M52)</f>
        <v>0</v>
      </c>
      <c r="N45" s="167"/>
      <c r="O45" s="167">
        <f>SUM(O46:O52)</f>
        <v>3.09</v>
      </c>
      <c r="P45" s="167"/>
      <c r="Q45" s="167">
        <f>SUM(Q46:Q52)</f>
        <v>0</v>
      </c>
      <c r="R45" s="168"/>
      <c r="S45" s="168"/>
      <c r="T45" s="168"/>
      <c r="U45" s="168"/>
      <c r="V45" s="168">
        <f>SUM(V46:V52)</f>
        <v>84.28</v>
      </c>
      <c r="W45" s="168"/>
      <c r="X45" s="168"/>
      <c r="Y45" s="168"/>
      <c r="AG45" t="s">
        <v>103</v>
      </c>
    </row>
    <row r="46" spans="1:60" outlineLevel="1" x14ac:dyDescent="0.2">
      <c r="A46" s="182">
        <v>31</v>
      </c>
      <c r="B46" s="183" t="s">
        <v>210</v>
      </c>
      <c r="C46" s="189" t="s">
        <v>211</v>
      </c>
      <c r="D46" s="184" t="s">
        <v>121</v>
      </c>
      <c r="E46" s="185">
        <v>31</v>
      </c>
      <c r="F46" s="186">
        <v>0</v>
      </c>
      <c r="G46" s="187">
        <f t="shared" ref="G46:G52" si="21">ROUND(E46*F46,2)</f>
        <v>0</v>
      </c>
      <c r="H46" s="164">
        <v>0</v>
      </c>
      <c r="I46" s="163">
        <f t="shared" ref="I46:I52" si="22">ROUND(E46*H46,2)</f>
        <v>0</v>
      </c>
      <c r="J46" s="164">
        <v>170.5</v>
      </c>
      <c r="K46" s="163">
        <f t="shared" ref="K46:K52" si="23">ROUND(E46*J46,2)</f>
        <v>5285.5</v>
      </c>
      <c r="L46" s="163">
        <v>21</v>
      </c>
      <c r="M46" s="163">
        <f t="shared" ref="M46:M52" si="24">G46*(1+L46/100)</f>
        <v>0</v>
      </c>
      <c r="N46" s="162">
        <v>0</v>
      </c>
      <c r="O46" s="162">
        <f t="shared" ref="O46:O52" si="25">ROUND(E46*N46,2)</f>
        <v>0</v>
      </c>
      <c r="P46" s="162">
        <v>0</v>
      </c>
      <c r="Q46" s="162">
        <f t="shared" ref="Q46:Q52" si="26">ROUND(E46*P46,2)</f>
        <v>0</v>
      </c>
      <c r="R46" s="163"/>
      <c r="S46" s="163" t="s">
        <v>108</v>
      </c>
      <c r="T46" s="163" t="s">
        <v>108</v>
      </c>
      <c r="U46" s="163">
        <v>0.26800000000000002</v>
      </c>
      <c r="V46" s="163">
        <f t="shared" ref="V46:V52" si="27">ROUND(E46*U46,2)</f>
        <v>8.31</v>
      </c>
      <c r="W46" s="163"/>
      <c r="X46" s="163" t="s">
        <v>117</v>
      </c>
      <c r="Y46" s="163" t="s">
        <v>110</v>
      </c>
      <c r="Z46" s="153"/>
      <c r="AA46" s="153"/>
      <c r="AB46" s="153"/>
      <c r="AC46" s="153"/>
      <c r="AD46" s="153"/>
      <c r="AE46" s="153"/>
      <c r="AF46" s="153"/>
      <c r="AG46" s="153" t="s">
        <v>118</v>
      </c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1" x14ac:dyDescent="0.2">
      <c r="A47" s="182">
        <v>32</v>
      </c>
      <c r="B47" s="183" t="s">
        <v>212</v>
      </c>
      <c r="C47" s="189" t="s">
        <v>213</v>
      </c>
      <c r="D47" s="184" t="s">
        <v>121</v>
      </c>
      <c r="E47" s="185">
        <v>14</v>
      </c>
      <c r="F47" s="186">
        <v>0</v>
      </c>
      <c r="G47" s="187">
        <f t="shared" si="21"/>
        <v>0</v>
      </c>
      <c r="H47" s="164">
        <v>4223.1899999999996</v>
      </c>
      <c r="I47" s="163">
        <f t="shared" si="22"/>
        <v>59124.66</v>
      </c>
      <c r="J47" s="164">
        <v>456.81</v>
      </c>
      <c r="K47" s="163">
        <f t="shared" si="23"/>
        <v>6395.34</v>
      </c>
      <c r="L47" s="163">
        <v>21</v>
      </c>
      <c r="M47" s="163">
        <f t="shared" si="24"/>
        <v>0</v>
      </c>
      <c r="N47" s="162">
        <v>6.7000000000000004E-2</v>
      </c>
      <c r="O47" s="162">
        <f t="shared" si="25"/>
        <v>0.94</v>
      </c>
      <c r="P47" s="162">
        <v>0</v>
      </c>
      <c r="Q47" s="162">
        <f t="shared" si="26"/>
        <v>0</v>
      </c>
      <c r="R47" s="163"/>
      <c r="S47" s="163" t="s">
        <v>108</v>
      </c>
      <c r="T47" s="163" t="s">
        <v>108</v>
      </c>
      <c r="U47" s="163">
        <v>0.85899999999999999</v>
      </c>
      <c r="V47" s="163">
        <f t="shared" si="27"/>
        <v>12.03</v>
      </c>
      <c r="W47" s="163"/>
      <c r="X47" s="163" t="s">
        <v>117</v>
      </c>
      <c r="Y47" s="163" t="s">
        <v>110</v>
      </c>
      <c r="Z47" s="153"/>
      <c r="AA47" s="153"/>
      <c r="AB47" s="153"/>
      <c r="AC47" s="153"/>
      <c r="AD47" s="153"/>
      <c r="AE47" s="153"/>
      <c r="AF47" s="153"/>
      <c r="AG47" s="153" t="s">
        <v>118</v>
      </c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outlineLevel="1" x14ac:dyDescent="0.2">
      <c r="A48" s="182">
        <v>33</v>
      </c>
      <c r="B48" s="183" t="s">
        <v>212</v>
      </c>
      <c r="C48" s="189" t="s">
        <v>213</v>
      </c>
      <c r="D48" s="184" t="s">
        <v>121</v>
      </c>
      <c r="E48" s="185">
        <v>5</v>
      </c>
      <c r="F48" s="186">
        <v>0</v>
      </c>
      <c r="G48" s="187">
        <f t="shared" si="21"/>
        <v>0</v>
      </c>
      <c r="H48" s="164">
        <v>4223.1899999999996</v>
      </c>
      <c r="I48" s="163">
        <f t="shared" si="22"/>
        <v>21115.95</v>
      </c>
      <c r="J48" s="164">
        <v>456.81</v>
      </c>
      <c r="K48" s="163">
        <f t="shared" si="23"/>
        <v>2284.0500000000002</v>
      </c>
      <c r="L48" s="163">
        <v>21</v>
      </c>
      <c r="M48" s="163">
        <f t="shared" si="24"/>
        <v>0</v>
      </c>
      <c r="N48" s="162">
        <v>6.7000000000000004E-2</v>
      </c>
      <c r="O48" s="162">
        <f t="shared" si="25"/>
        <v>0.34</v>
      </c>
      <c r="P48" s="162">
        <v>0</v>
      </c>
      <c r="Q48" s="162">
        <f t="shared" si="26"/>
        <v>0</v>
      </c>
      <c r="R48" s="163"/>
      <c r="S48" s="163" t="s">
        <v>108</v>
      </c>
      <c r="T48" s="163" t="s">
        <v>108</v>
      </c>
      <c r="U48" s="163">
        <v>0.85899999999999999</v>
      </c>
      <c r="V48" s="163">
        <f t="shared" si="27"/>
        <v>4.3</v>
      </c>
      <c r="W48" s="163"/>
      <c r="X48" s="163" t="s">
        <v>117</v>
      </c>
      <c r="Y48" s="163" t="s">
        <v>110</v>
      </c>
      <c r="Z48" s="153"/>
      <c r="AA48" s="153"/>
      <c r="AB48" s="153"/>
      <c r="AC48" s="153"/>
      <c r="AD48" s="153"/>
      <c r="AE48" s="153"/>
      <c r="AF48" s="153"/>
      <c r="AG48" s="153" t="s">
        <v>118</v>
      </c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60" outlineLevel="1" x14ac:dyDescent="0.2">
      <c r="A49" s="182">
        <v>34</v>
      </c>
      <c r="B49" s="183" t="s">
        <v>214</v>
      </c>
      <c r="C49" s="189" t="s">
        <v>230</v>
      </c>
      <c r="D49" s="184" t="s">
        <v>121</v>
      </c>
      <c r="E49" s="185">
        <v>14</v>
      </c>
      <c r="F49" s="186">
        <v>0</v>
      </c>
      <c r="G49" s="187">
        <f t="shared" si="21"/>
        <v>0</v>
      </c>
      <c r="H49" s="164">
        <v>4633.13</v>
      </c>
      <c r="I49" s="163">
        <f t="shared" si="22"/>
        <v>64863.82</v>
      </c>
      <c r="J49" s="164">
        <v>506.87</v>
      </c>
      <c r="K49" s="163">
        <f t="shared" si="23"/>
        <v>7096.18</v>
      </c>
      <c r="L49" s="163">
        <v>21</v>
      </c>
      <c r="M49" s="163">
        <f t="shared" si="24"/>
        <v>0</v>
      </c>
      <c r="N49" s="162">
        <v>2.0559999999999998E-2</v>
      </c>
      <c r="O49" s="162">
        <f t="shared" si="25"/>
        <v>0.28999999999999998</v>
      </c>
      <c r="P49" s="162">
        <v>0</v>
      </c>
      <c r="Q49" s="162">
        <f t="shared" si="26"/>
        <v>0</v>
      </c>
      <c r="R49" s="163"/>
      <c r="S49" s="163" t="s">
        <v>108</v>
      </c>
      <c r="T49" s="163" t="s">
        <v>108</v>
      </c>
      <c r="U49" s="163">
        <v>0.94499999999999995</v>
      </c>
      <c r="V49" s="163">
        <f t="shared" si="27"/>
        <v>13.23</v>
      </c>
      <c r="W49" s="163"/>
      <c r="X49" s="163" t="s">
        <v>117</v>
      </c>
      <c r="Y49" s="163" t="s">
        <v>110</v>
      </c>
      <c r="Z49" s="153"/>
      <c r="AA49" s="153"/>
      <c r="AB49" s="153"/>
      <c r="AC49" s="153"/>
      <c r="AD49" s="153"/>
      <c r="AE49" s="153"/>
      <c r="AF49" s="153"/>
      <c r="AG49" s="153" t="s">
        <v>118</v>
      </c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outlineLevel="1" x14ac:dyDescent="0.2">
      <c r="A50" s="182">
        <v>35</v>
      </c>
      <c r="B50" s="183" t="s">
        <v>215</v>
      </c>
      <c r="C50" s="189" t="s">
        <v>231</v>
      </c>
      <c r="D50" s="184" t="s">
        <v>121</v>
      </c>
      <c r="E50" s="185">
        <v>35</v>
      </c>
      <c r="F50" s="186">
        <v>0</v>
      </c>
      <c r="G50" s="187">
        <f t="shared" si="21"/>
        <v>0</v>
      </c>
      <c r="H50" s="164">
        <v>7086.12</v>
      </c>
      <c r="I50" s="163">
        <f t="shared" si="22"/>
        <v>248014.2</v>
      </c>
      <c r="J50" s="164">
        <v>538.88</v>
      </c>
      <c r="K50" s="163">
        <f t="shared" si="23"/>
        <v>18860.8</v>
      </c>
      <c r="L50" s="163">
        <v>21</v>
      </c>
      <c r="M50" s="163">
        <f t="shared" si="24"/>
        <v>0</v>
      </c>
      <c r="N50" s="162">
        <v>4.3560000000000001E-2</v>
      </c>
      <c r="O50" s="162">
        <f t="shared" si="25"/>
        <v>1.52</v>
      </c>
      <c r="P50" s="162">
        <v>0</v>
      </c>
      <c r="Q50" s="162">
        <f t="shared" si="26"/>
        <v>0</v>
      </c>
      <c r="R50" s="163"/>
      <c r="S50" s="163" t="s">
        <v>108</v>
      </c>
      <c r="T50" s="163" t="s">
        <v>108</v>
      </c>
      <c r="U50" s="163">
        <v>1</v>
      </c>
      <c r="V50" s="163">
        <f t="shared" si="27"/>
        <v>35</v>
      </c>
      <c r="W50" s="163"/>
      <c r="X50" s="163" t="s">
        <v>117</v>
      </c>
      <c r="Y50" s="163" t="s">
        <v>110</v>
      </c>
      <c r="Z50" s="153"/>
      <c r="AA50" s="153"/>
      <c r="AB50" s="153"/>
      <c r="AC50" s="153"/>
      <c r="AD50" s="153"/>
      <c r="AE50" s="153"/>
      <c r="AF50" s="153"/>
      <c r="AG50" s="153" t="s">
        <v>118</v>
      </c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outlineLevel="1" x14ac:dyDescent="0.2">
      <c r="A51" s="182">
        <v>36</v>
      </c>
      <c r="B51" s="183" t="s">
        <v>216</v>
      </c>
      <c r="C51" s="189" t="s">
        <v>217</v>
      </c>
      <c r="D51" s="184" t="s">
        <v>121</v>
      </c>
      <c r="E51" s="185">
        <v>31</v>
      </c>
      <c r="F51" s="186">
        <v>0</v>
      </c>
      <c r="G51" s="187">
        <f t="shared" si="21"/>
        <v>0</v>
      </c>
      <c r="H51" s="164">
        <v>0</v>
      </c>
      <c r="I51" s="163">
        <f t="shared" si="22"/>
        <v>0</v>
      </c>
      <c r="J51" s="164">
        <v>36.1</v>
      </c>
      <c r="K51" s="163">
        <f t="shared" si="23"/>
        <v>1119.0999999999999</v>
      </c>
      <c r="L51" s="163">
        <v>21</v>
      </c>
      <c r="M51" s="163">
        <f t="shared" si="24"/>
        <v>0</v>
      </c>
      <c r="N51" s="162">
        <v>0</v>
      </c>
      <c r="O51" s="162">
        <f t="shared" si="25"/>
        <v>0</v>
      </c>
      <c r="P51" s="162">
        <v>0</v>
      </c>
      <c r="Q51" s="162">
        <f t="shared" si="26"/>
        <v>0</v>
      </c>
      <c r="R51" s="163"/>
      <c r="S51" s="163" t="s">
        <v>108</v>
      </c>
      <c r="T51" s="163" t="s">
        <v>108</v>
      </c>
      <c r="U51" s="163">
        <v>6.2E-2</v>
      </c>
      <c r="V51" s="163">
        <f t="shared" si="27"/>
        <v>1.92</v>
      </c>
      <c r="W51" s="163"/>
      <c r="X51" s="163" t="s">
        <v>117</v>
      </c>
      <c r="Y51" s="163" t="s">
        <v>110</v>
      </c>
      <c r="Z51" s="153"/>
      <c r="AA51" s="153"/>
      <c r="AB51" s="153"/>
      <c r="AC51" s="153"/>
      <c r="AD51" s="153"/>
      <c r="AE51" s="153"/>
      <c r="AF51" s="153"/>
      <c r="AG51" s="153" t="s">
        <v>118</v>
      </c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</row>
    <row r="52" spans="1:60" outlineLevel="1" x14ac:dyDescent="0.2">
      <c r="A52" s="176">
        <v>37</v>
      </c>
      <c r="B52" s="177" t="s">
        <v>218</v>
      </c>
      <c r="C52" s="190" t="s">
        <v>219</v>
      </c>
      <c r="D52" s="178" t="s">
        <v>137</v>
      </c>
      <c r="E52" s="179">
        <v>3.0854400000000002</v>
      </c>
      <c r="F52" s="180">
        <v>0</v>
      </c>
      <c r="G52" s="181">
        <f t="shared" si="21"/>
        <v>0</v>
      </c>
      <c r="H52" s="164">
        <v>0</v>
      </c>
      <c r="I52" s="163">
        <f t="shared" si="22"/>
        <v>0</v>
      </c>
      <c r="J52" s="164">
        <v>1655</v>
      </c>
      <c r="K52" s="163">
        <f t="shared" si="23"/>
        <v>5106.3999999999996</v>
      </c>
      <c r="L52" s="163">
        <v>21</v>
      </c>
      <c r="M52" s="163">
        <f t="shared" si="24"/>
        <v>0</v>
      </c>
      <c r="N52" s="162">
        <v>0</v>
      </c>
      <c r="O52" s="162">
        <f t="shared" si="25"/>
        <v>0</v>
      </c>
      <c r="P52" s="162">
        <v>0</v>
      </c>
      <c r="Q52" s="162">
        <f t="shared" si="26"/>
        <v>0</v>
      </c>
      <c r="R52" s="163"/>
      <c r="S52" s="163" t="s">
        <v>108</v>
      </c>
      <c r="T52" s="163" t="s">
        <v>108</v>
      </c>
      <c r="U52" s="163">
        <v>3.0750000000000002</v>
      </c>
      <c r="V52" s="163">
        <f t="shared" si="27"/>
        <v>9.49</v>
      </c>
      <c r="W52" s="163"/>
      <c r="X52" s="163" t="s">
        <v>138</v>
      </c>
      <c r="Y52" s="163" t="s">
        <v>110</v>
      </c>
      <c r="Z52" s="153"/>
      <c r="AA52" s="153"/>
      <c r="AB52" s="153"/>
      <c r="AC52" s="153"/>
      <c r="AD52" s="153"/>
      <c r="AE52" s="153"/>
      <c r="AF52" s="153"/>
      <c r="AG52" s="153" t="s">
        <v>139</v>
      </c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</row>
    <row r="53" spans="1:60" x14ac:dyDescent="0.2">
      <c r="A53" s="3"/>
      <c r="B53" s="4"/>
      <c r="C53" s="192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E53">
        <v>12</v>
      </c>
      <c r="AF53">
        <v>21</v>
      </c>
      <c r="AG53" t="s">
        <v>88</v>
      </c>
    </row>
    <row r="54" spans="1:60" x14ac:dyDescent="0.2">
      <c r="A54" s="156"/>
      <c r="B54" s="157" t="s">
        <v>31</v>
      </c>
      <c r="C54" s="193"/>
      <c r="D54" s="158"/>
      <c r="E54" s="159"/>
      <c r="F54" s="159"/>
      <c r="G54" s="175">
        <f>G8+G11+G17+G25+G36+G45</f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E54">
        <f>SUMIF(L7:L52,AE53,G7:G52)</f>
        <v>0</v>
      </c>
      <c r="AF54">
        <f>SUMIF(L7:L52,AF53,G7:G52)</f>
        <v>0</v>
      </c>
      <c r="AG54" t="s">
        <v>220</v>
      </c>
    </row>
    <row r="55" spans="1:60" x14ac:dyDescent="0.2">
      <c r="A55" s="3"/>
      <c r="B55" s="4"/>
      <c r="C55" s="192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60" x14ac:dyDescent="0.2">
      <c r="A56" s="3"/>
      <c r="B56" s="4"/>
      <c r="C56" s="192"/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60" x14ac:dyDescent="0.2">
      <c r="A57" s="257"/>
      <c r="B57" s="257"/>
      <c r="C57" s="258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60" x14ac:dyDescent="0.2">
      <c r="A58" s="259"/>
      <c r="B58" s="259"/>
      <c r="C58" s="260"/>
      <c r="D58" s="259"/>
      <c r="E58" s="259"/>
      <c r="F58" s="259"/>
      <c r="G58" s="259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G58" t="s">
        <v>221</v>
      </c>
    </row>
    <row r="59" spans="1:60" x14ac:dyDescent="0.2">
      <c r="A59" s="259"/>
      <c r="B59" s="259"/>
      <c r="C59" s="260"/>
      <c r="D59" s="259"/>
      <c r="E59" s="259"/>
      <c r="F59" s="259"/>
      <c r="G59" s="259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60" x14ac:dyDescent="0.2">
      <c r="A60" s="259"/>
      <c r="B60" s="259"/>
      <c r="C60" s="260"/>
      <c r="D60" s="259"/>
      <c r="E60" s="259"/>
      <c r="F60" s="259"/>
      <c r="G60" s="25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60" x14ac:dyDescent="0.2">
      <c r="A61" s="259"/>
      <c r="B61" s="259"/>
      <c r="C61" s="260"/>
      <c r="D61" s="259"/>
      <c r="E61" s="259"/>
      <c r="F61" s="259"/>
      <c r="G61" s="259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259"/>
      <c r="B62" s="259"/>
      <c r="C62" s="260"/>
      <c r="D62" s="259"/>
      <c r="E62" s="259"/>
      <c r="F62" s="259"/>
      <c r="G62" s="259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A63" s="3"/>
      <c r="B63" s="4"/>
      <c r="C63" s="192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C64" s="194"/>
      <c r="D64" s="10"/>
      <c r="AG64" t="s">
        <v>222</v>
      </c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58:G62"/>
    <mergeCell ref="A1:G1"/>
    <mergeCell ref="C2:G2"/>
    <mergeCell ref="C3:G3"/>
    <mergeCell ref="C4:G4"/>
    <mergeCell ref="A57:C57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SO 01c SO 01c-01 Pol</vt:lpstr>
      <vt:lpstr>SO 02c SO 02c-01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01c SO 01c-01 Pol'!Názvy_tisku</vt:lpstr>
      <vt:lpstr>'SO 02c SO 02c-01 Pol'!Názvy_tisku</vt:lpstr>
      <vt:lpstr>oadresa</vt:lpstr>
      <vt:lpstr>Stavba!Objednatel</vt:lpstr>
      <vt:lpstr>Stavba!Objekt</vt:lpstr>
      <vt:lpstr>'SO 01c SO 01c-01 Pol'!Oblast_tisku</vt:lpstr>
      <vt:lpstr>'SO 02c SO 02c-01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Jeřábek</dc:creator>
  <cp:lastModifiedBy>Iveta Minx Prášková</cp:lastModifiedBy>
  <cp:lastPrinted>2019-03-19T12:27:02Z</cp:lastPrinted>
  <dcterms:created xsi:type="dcterms:W3CDTF">2009-04-08T07:15:50Z</dcterms:created>
  <dcterms:modified xsi:type="dcterms:W3CDTF">2025-01-29T12:24:08Z</dcterms:modified>
</cp:coreProperties>
</file>