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ivokorsro.sharepoint.com/sites/dokumenty/Shared Documents/Zakaznici/J.K. Svoboda - Dřevostav s.r.o/VŘ 2/"/>
    </mc:Choice>
  </mc:AlternateContent>
  <xr:revisionPtr revIDLastSave="519" documentId="11_4891F758BF8EAD139D591D7F51304627F2A1E6BE" xr6:coauthVersionLast="47" xr6:coauthVersionMax="47" xr10:uidLastSave="{4ECF4568-57E6-4D8F-A823-D5F64389CFB8}"/>
  <bookViews>
    <workbookView xWindow="-120" yWindow="-120" windowWidth="29040" windowHeight="15840" xr2:uid="{00000000-000D-0000-FFFF-FFFF00000000}"/>
  </bookViews>
  <sheets>
    <sheet name="Rekapitulace stavby" sheetId="1" r:id="rId1"/>
    <sheet name="015-24-E - Zdroj tepla Dř..." sheetId="2" r:id="rId2"/>
  </sheets>
  <definedNames>
    <definedName name="_xlnm._FilterDatabase" localSheetId="1" hidden="1">'015-24-E - Zdroj tepla Dř...'!$C$125:$K$330</definedName>
    <definedName name="_xlnm.Print_Titles" localSheetId="1">'015-24-E - Zdroj tepla Dř...'!$125:$125</definedName>
    <definedName name="_xlnm.Print_Titles" localSheetId="0">'Rekapitulace stavby'!$92:$92</definedName>
    <definedName name="_xlnm.Print_Area" localSheetId="1">'015-24-E - Zdroj tepla Dř...'!$C$4:$J$76,'015-24-E - Zdroj tepla Dř...'!$C$82:$J$109,'015-24-E - Zdroj tepla Dř...'!$C$115:$J$330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10" i="2" l="1"/>
  <c r="BI210" i="2"/>
  <c r="BH210" i="2"/>
  <c r="BG210" i="2"/>
  <c r="BE210" i="2"/>
  <c r="T210" i="2"/>
  <c r="R210" i="2"/>
  <c r="P210" i="2"/>
  <c r="J210" i="2"/>
  <c r="BF210" i="2" s="1"/>
  <c r="BK209" i="2"/>
  <c r="BI209" i="2"/>
  <c r="BH209" i="2"/>
  <c r="BG209" i="2"/>
  <c r="BE209" i="2"/>
  <c r="T209" i="2"/>
  <c r="R209" i="2"/>
  <c r="P209" i="2"/>
  <c r="J209" i="2"/>
  <c r="BF209" i="2" s="1"/>
  <c r="J35" i="2" l="1"/>
  <c r="J34" i="2"/>
  <c r="AY95" i="1" s="1"/>
  <c r="J33" i="2"/>
  <c r="AX95" i="1" s="1"/>
  <c r="BI330" i="2"/>
  <c r="BH330" i="2"/>
  <c r="BG330" i="2"/>
  <c r="BE330" i="2"/>
  <c r="T330" i="2"/>
  <c r="T329" i="2" s="1"/>
  <c r="R330" i="2"/>
  <c r="R329" i="2" s="1"/>
  <c r="P330" i="2"/>
  <c r="P329" i="2" s="1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F120" i="2"/>
  <c r="E118" i="2"/>
  <c r="F87" i="2"/>
  <c r="E85" i="2"/>
  <c r="J22" i="2"/>
  <c r="E22" i="2"/>
  <c r="J90" i="2" s="1"/>
  <c r="J21" i="2"/>
  <c r="J19" i="2"/>
  <c r="E19" i="2"/>
  <c r="J122" i="2" s="1"/>
  <c r="J18" i="2"/>
  <c r="J16" i="2"/>
  <c r="E16" i="2"/>
  <c r="F90" i="2" s="1"/>
  <c r="J15" i="2"/>
  <c r="J13" i="2"/>
  <c r="E13" i="2"/>
  <c r="F122" i="2" s="1"/>
  <c r="J12" i="2"/>
  <c r="J10" i="2"/>
  <c r="J87" i="2" s="1"/>
  <c r="L90" i="1"/>
  <c r="AM90" i="1"/>
  <c r="AM89" i="1"/>
  <c r="L89" i="1"/>
  <c r="AM87" i="1"/>
  <c r="L87" i="1"/>
  <c r="L85" i="1"/>
  <c r="L84" i="1"/>
  <c r="J271" i="2"/>
  <c r="J235" i="2"/>
  <c r="BK280" i="2"/>
  <c r="J146" i="2"/>
  <c r="J245" i="2"/>
  <c r="BK170" i="2"/>
  <c r="BK283" i="2"/>
  <c r="J129" i="2"/>
  <c r="J255" i="2"/>
  <c r="J239" i="2"/>
  <c r="J312" i="2"/>
  <c r="J170" i="2"/>
  <c r="BK256" i="2"/>
  <c r="J297" i="2"/>
  <c r="J326" i="2"/>
  <c r="BK169" i="2"/>
  <c r="BK197" i="2"/>
  <c r="J243" i="2"/>
  <c r="J309" i="2"/>
  <c r="BK254" i="2"/>
  <c r="BK189" i="2"/>
  <c r="J151" i="2"/>
  <c r="J244" i="2"/>
  <c r="BK171" i="2"/>
  <c r="J137" i="2"/>
  <c r="J207" i="2"/>
  <c r="BK252" i="2"/>
  <c r="BK282" i="2"/>
  <c r="J200" i="2"/>
  <c r="BK178" i="2"/>
  <c r="J231" i="2"/>
  <c r="J300" i="2"/>
  <c r="J172" i="2"/>
  <c r="BK174" i="2"/>
  <c r="J264" i="2"/>
  <c r="BK135" i="2"/>
  <c r="J298" i="2"/>
  <c r="BK278" i="2"/>
  <c r="J240" i="2"/>
  <c r="J216" i="2"/>
  <c r="BK191" i="2"/>
  <c r="BK155" i="2"/>
  <c r="BK255" i="2"/>
  <c r="J222" i="2"/>
  <c r="J282" i="2"/>
  <c r="BK286" i="2"/>
  <c r="BK232" i="2"/>
  <c r="J305" i="2"/>
  <c r="J194" i="2"/>
  <c r="J131" i="2"/>
  <c r="BK290" i="2"/>
  <c r="BK287" i="2"/>
  <c r="BK237" i="2"/>
  <c r="J272" i="2"/>
  <c r="BK216" i="2"/>
  <c r="BK309" i="2"/>
  <c r="J171" i="2"/>
  <c r="BK265" i="2"/>
  <c r="BK225" i="2"/>
  <c r="J169" i="2"/>
  <c r="BK312" i="2"/>
  <c r="J254" i="2"/>
  <c r="BK213" i="2"/>
  <c r="BK183" i="2"/>
  <c r="BK160" i="2"/>
  <c r="BK148" i="2"/>
  <c r="BK139" i="2"/>
  <c r="J285" i="2"/>
  <c r="J185" i="2"/>
  <c r="J247" i="2"/>
  <c r="BK273" i="2"/>
  <c r="BK234" i="2"/>
  <c r="J202" i="2"/>
  <c r="J193" i="2"/>
  <c r="J167" i="2"/>
  <c r="J279" i="2"/>
  <c r="J310" i="2"/>
  <c r="J270" i="2"/>
  <c r="BK321" i="2"/>
  <c r="J274" i="2"/>
  <c r="J160" i="2"/>
  <c r="BK323" i="2"/>
  <c r="J241" i="2"/>
  <c r="J164" i="2"/>
  <c r="J130" i="2"/>
  <c r="BK303" i="2"/>
  <c r="J261" i="2"/>
  <c r="BK247" i="2"/>
  <c r="J290" i="2"/>
  <c r="BK275" i="2"/>
  <c r="J181" i="2"/>
  <c r="BK266" i="2"/>
  <c r="BK222" i="2"/>
  <c r="J183" i="2"/>
  <c r="J158" i="2"/>
  <c r="J135" i="2"/>
  <c r="J204" i="2"/>
  <c r="BK315" i="2"/>
  <c r="J296" i="2"/>
  <c r="BK326" i="2"/>
  <c r="J278" i="2"/>
  <c r="BK181" i="2"/>
  <c r="J143" i="2"/>
  <c r="J197" i="2"/>
  <c r="J217" i="2"/>
  <c r="J330" i="2"/>
  <c r="J284" i="2"/>
  <c r="J233" i="2"/>
  <c r="BK200" i="2"/>
  <c r="BK267" i="2"/>
  <c r="BK217" i="2"/>
  <c r="J320" i="2"/>
  <c r="BK270" i="2"/>
  <c r="J205" i="2"/>
  <c r="J159" i="2"/>
  <c r="J288" i="2"/>
  <c r="J248" i="2"/>
  <c r="J211" i="2"/>
  <c r="J140" i="2"/>
  <c r="J258" i="2"/>
  <c r="BK284" i="2"/>
  <c r="BK215" i="2"/>
  <c r="J165" i="2"/>
  <c r="BK151" i="2"/>
  <c r="BK132" i="2"/>
  <c r="J286" i="2"/>
  <c r="J206" i="2"/>
  <c r="J250" i="2"/>
  <c r="J223" i="2"/>
  <c r="BK271" i="2"/>
  <c r="J229" i="2"/>
  <c r="J214" i="2"/>
  <c r="BK182" i="2"/>
  <c r="BK164" i="2"/>
  <c r="J327" i="2"/>
  <c r="BK305" i="2"/>
  <c r="J287" i="2"/>
  <c r="J289" i="2"/>
  <c r="J179" i="2"/>
  <c r="J148" i="2"/>
  <c r="J273" i="2"/>
  <c r="J237" i="2"/>
  <c r="BK192" i="2"/>
  <c r="BK157" i="2"/>
  <c r="AS94" i="1"/>
  <c r="BK162" i="2"/>
  <c r="BK193" i="2"/>
  <c r="BK233" i="2"/>
  <c r="BK196" i="2"/>
  <c r="BK138" i="2"/>
  <c r="BK199" i="2"/>
  <c r="BK218" i="2"/>
  <c r="BK243" i="2"/>
  <c r="BK306" i="2"/>
  <c r="J156" i="2"/>
  <c r="BK131" i="2"/>
  <c r="BK194" i="2"/>
  <c r="BK324" i="2"/>
  <c r="J166" i="2"/>
  <c r="BK310" i="2"/>
  <c r="BK313" i="2"/>
  <c r="BK229" i="2"/>
  <c r="J195" i="2"/>
  <c r="BK235" i="2"/>
  <c r="J228" i="2"/>
  <c r="BK296" i="2"/>
  <c r="BK297" i="2"/>
  <c r="BK211" i="2"/>
  <c r="J187" i="2"/>
  <c r="BK226" i="2"/>
  <c r="J144" i="2"/>
  <c r="J314" i="2"/>
  <c r="BK308" i="2"/>
  <c r="BK274" i="2"/>
  <c r="BK279" i="2"/>
  <c r="BK238" i="2"/>
  <c r="J198" i="2"/>
  <c r="J174" i="2"/>
  <c r="BK150" i="2"/>
  <c r="J260" i="2"/>
  <c r="J213" i="2"/>
  <c r="J318" i="2"/>
  <c r="BK281" i="2"/>
  <c r="J253" i="2"/>
  <c r="BK179" i="2"/>
  <c r="BK142" i="2"/>
  <c r="J299" i="2"/>
  <c r="J315" i="2"/>
  <c r="J316" i="2"/>
  <c r="BK207" i="2"/>
  <c r="BK277" i="2"/>
  <c r="J220" i="2"/>
  <c r="BK293" i="2"/>
  <c r="BK221" i="2"/>
  <c r="J138" i="2"/>
  <c r="J275" i="2"/>
  <c r="BK276" i="2"/>
  <c r="BK154" i="2"/>
  <c r="BK262" i="2"/>
  <c r="J322" i="2"/>
  <c r="BK327" i="2"/>
  <c r="BK219" i="2"/>
  <c r="BK172" i="2"/>
  <c r="J142" i="2"/>
  <c r="BK316" i="2"/>
  <c r="BK245" i="2"/>
  <c r="J321" i="2"/>
  <c r="J295" i="2"/>
  <c r="J218" i="2"/>
  <c r="BK272" i="2"/>
  <c r="BK163" i="2"/>
  <c r="BK320" i="2"/>
  <c r="BK206" i="2"/>
  <c r="BK291" i="2"/>
  <c r="BK249" i="2"/>
  <c r="J203" i="2"/>
  <c r="J268" i="2"/>
  <c r="BK288" i="2"/>
  <c r="BK143" i="2"/>
  <c r="BK299" i="2"/>
  <c r="J242" i="2"/>
  <c r="J208" i="2"/>
  <c r="BK195" i="2"/>
  <c r="BK257" i="2"/>
  <c r="J190" i="2"/>
  <c r="BK292" i="2"/>
  <c r="BK201" i="2"/>
  <c r="BK330" i="2"/>
  <c r="J263" i="2"/>
  <c r="BK152" i="2"/>
  <c r="BK136" i="2"/>
  <c r="BK319" i="2"/>
  <c r="J256" i="2"/>
  <c r="J186" i="2"/>
  <c r="J176" i="2"/>
  <c r="BK158" i="2"/>
  <c r="BK141" i="2"/>
  <c r="BK242" i="2"/>
  <c r="J234" i="2"/>
  <c r="J177" i="2"/>
  <c r="J163" i="2"/>
  <c r="J226" i="2"/>
  <c r="J293" i="2"/>
  <c r="BK328" i="2"/>
  <c r="BK228" i="2"/>
  <c r="J251" i="2"/>
  <c r="BK186" i="2"/>
  <c r="J136" i="2"/>
  <c r="J317" i="2"/>
  <c r="BK300" i="2"/>
  <c r="J306" i="2"/>
  <c r="BK185" i="2"/>
  <c r="BK146" i="2"/>
  <c r="J257" i="2"/>
  <c r="J219" i="2"/>
  <c r="BK159" i="2"/>
  <c r="BK130" i="2"/>
  <c r="J291" i="2"/>
  <c r="BK198" i="2"/>
  <c r="J246" i="2"/>
  <c r="BK259" i="2"/>
  <c r="J252" i="2"/>
  <c r="BK167" i="2"/>
  <c r="BK289" i="2"/>
  <c r="J199" i="2"/>
  <c r="J277" i="2"/>
  <c r="J236" i="2"/>
  <c r="J141" i="2"/>
  <c r="BK318" i="2"/>
  <c r="J182" i="2"/>
  <c r="J139" i="2"/>
  <c r="BK220" i="2"/>
  <c r="J323" i="2"/>
  <c r="J265" i="2"/>
  <c r="J304" i="2"/>
  <c r="J192" i="2"/>
  <c r="BK149" i="2"/>
  <c r="J324" i="2"/>
  <c r="J307" i="2"/>
  <c r="BK269" i="2"/>
  <c r="J294" i="2"/>
  <c r="BK188" i="2"/>
  <c r="BK166" i="2"/>
  <c r="J150" i="2"/>
  <c r="BK145" i="2"/>
  <c r="BK268" i="2"/>
  <c r="J227" i="2"/>
  <c r="J157" i="2"/>
  <c r="BK223" i="2"/>
  <c r="J196" i="2"/>
  <c r="BK250" i="2"/>
  <c r="BK202" i="2"/>
  <c r="BK253" i="2"/>
  <c r="BK177" i="2"/>
  <c r="BK230" i="2"/>
  <c r="BK214" i="2"/>
  <c r="J155" i="2"/>
  <c r="BK140" i="2"/>
  <c r="BK304" i="2"/>
  <c r="J184" i="2"/>
  <c r="J154" i="2"/>
  <c r="J267" i="2"/>
  <c r="J175" i="2"/>
  <c r="J283" i="2"/>
  <c r="J232" i="2"/>
  <c r="BK190" i="2"/>
  <c r="J280" i="2"/>
  <c r="J313" i="2"/>
  <c r="J292" i="2"/>
  <c r="BK260" i="2"/>
  <c r="BK307" i="2"/>
  <c r="BK244" i="2"/>
  <c r="J162" i="2"/>
  <c r="BK205" i="2"/>
  <c r="BK240" i="2"/>
  <c r="J191" i="2"/>
  <c r="J249" i="2"/>
  <c r="BK208" i="2"/>
  <c r="J178" i="2"/>
  <c r="J147" i="2"/>
  <c r="J259" i="2"/>
  <c r="BK203" i="2"/>
  <c r="BK161" i="2"/>
  <c r="BK129" i="2"/>
  <c r="J230" i="2"/>
  <c r="BK317" i="2"/>
  <c r="J276" i="2"/>
  <c r="J319" i="2"/>
  <c r="BK298" i="2"/>
  <c r="J238" i="2"/>
  <c r="J188" i="2"/>
  <c r="J161" i="2"/>
  <c r="J145" i="2"/>
  <c r="J328" i="2"/>
  <c r="BK264" i="2"/>
  <c r="J262" i="2"/>
  <c r="BK236" i="2"/>
  <c r="BK285" i="2"/>
  <c r="BK263" i="2"/>
  <c r="BK227" i="2"/>
  <c r="BK187" i="2"/>
  <c r="J132" i="2"/>
  <c r="BK314" i="2"/>
  <c r="J303" i="2"/>
  <c r="BK322" i="2"/>
  <c r="J201" i="2"/>
  <c r="BK184" i="2"/>
  <c r="J152" i="2"/>
  <c r="J269" i="2"/>
  <c r="BK258" i="2"/>
  <c r="BK175" i="2"/>
  <c r="J149" i="2"/>
  <c r="J311" i="2"/>
  <c r="BK251" i="2"/>
  <c r="BK294" i="2"/>
  <c r="BK246" i="2"/>
  <c r="BK204" i="2"/>
  <c r="J281" i="2"/>
  <c r="BK248" i="2"/>
  <c r="BK231" i="2"/>
  <c r="BK156" i="2"/>
  <c r="J225" i="2"/>
  <c r="BK165" i="2"/>
  <c r="BK144" i="2"/>
  <c r="BK137" i="2"/>
  <c r="BK241" i="2"/>
  <c r="BK311" i="2"/>
  <c r="J189" i="2"/>
  <c r="BK261" i="2"/>
  <c r="BK295" i="2"/>
  <c r="BK239" i="2"/>
  <c r="J215" i="2"/>
  <c r="BK176" i="2"/>
  <c r="J266" i="2"/>
  <c r="BK147" i="2"/>
  <c r="J221" i="2"/>
  <c r="J308" i="2"/>
  <c r="R325" i="2" l="1"/>
  <c r="BK153" i="2"/>
  <c r="J153" i="2"/>
  <c r="J99" i="2"/>
  <c r="T153" i="2"/>
  <c r="T128" i="2"/>
  <c r="T127" i="2"/>
  <c r="R168" i="2"/>
  <c r="R134" i="2"/>
  <c r="BK128" i="2"/>
  <c r="J128" i="2" s="1"/>
  <c r="J96" i="2" s="1"/>
  <c r="BK173" i="2"/>
  <c r="J173" i="2" s="1"/>
  <c r="J101" i="2" s="1"/>
  <c r="BK134" i="2"/>
  <c r="J134" i="2" s="1"/>
  <c r="J98" i="2" s="1"/>
  <c r="T180" i="2"/>
  <c r="BK180" i="2"/>
  <c r="J180" i="2" s="1"/>
  <c r="J102" i="2" s="1"/>
  <c r="P128" i="2"/>
  <c r="P127" i="2"/>
  <c r="P153" i="2"/>
  <c r="R212" i="2"/>
  <c r="R128" i="2"/>
  <c r="R127" i="2"/>
  <c r="P180" i="2"/>
  <c r="P134" i="2"/>
  <c r="T168" i="2"/>
  <c r="P173" i="2"/>
  <c r="T173" i="2"/>
  <c r="BK212" i="2"/>
  <c r="J212" i="2"/>
  <c r="J103" i="2" s="1"/>
  <c r="T212" i="2"/>
  <c r="R224" i="2"/>
  <c r="R153" i="2"/>
  <c r="P168" i="2"/>
  <c r="R180" i="2"/>
  <c r="P212" i="2"/>
  <c r="P224" i="2"/>
  <c r="P302" i="2"/>
  <c r="P325" i="2"/>
  <c r="T134" i="2"/>
  <c r="BK168" i="2"/>
  <c r="J168" i="2" s="1"/>
  <c r="J100" i="2" s="1"/>
  <c r="R173" i="2"/>
  <c r="BK224" i="2"/>
  <c r="J224" i="2" s="1"/>
  <c r="J104" i="2" s="1"/>
  <c r="T224" i="2"/>
  <c r="BK302" i="2"/>
  <c r="J302" i="2" s="1"/>
  <c r="J106" i="2" s="1"/>
  <c r="R302" i="2"/>
  <c r="R301" i="2" s="1"/>
  <c r="T302" i="2"/>
  <c r="T301" i="2" s="1"/>
  <c r="BK325" i="2"/>
  <c r="J325" i="2" s="1"/>
  <c r="J107" i="2" s="1"/>
  <c r="T325" i="2"/>
  <c r="BK329" i="2"/>
  <c r="J329" i="2" s="1"/>
  <c r="J108" i="2" s="1"/>
  <c r="J123" i="2"/>
  <c r="BF140" i="2"/>
  <c r="BF155" i="2"/>
  <c r="BF162" i="2"/>
  <c r="BF177" i="2"/>
  <c r="BF203" i="2"/>
  <c r="BF268" i="2"/>
  <c r="BF272" i="2"/>
  <c r="BF300" i="2"/>
  <c r="BF132" i="2"/>
  <c r="BF144" i="2"/>
  <c r="BF161" i="2"/>
  <c r="BF171" i="2"/>
  <c r="BF217" i="2"/>
  <c r="BF228" i="2"/>
  <c r="BF244" i="2"/>
  <c r="BF310" i="2"/>
  <c r="BF261" i="2"/>
  <c r="BF291" i="2"/>
  <c r="BF197" i="2"/>
  <c r="BF201" i="2"/>
  <c r="BF206" i="2"/>
  <c r="BF207" i="2"/>
  <c r="BF253" i="2"/>
  <c r="BF257" i="2"/>
  <c r="BF279" i="2"/>
  <c r="BF286" i="2"/>
  <c r="BF289" i="2"/>
  <c r="BF290" i="2"/>
  <c r="BF297" i="2"/>
  <c r="BF303" i="2"/>
  <c r="BF309" i="2"/>
  <c r="BF141" i="2"/>
  <c r="BF170" i="2"/>
  <c r="BF187" i="2"/>
  <c r="BF282" i="2"/>
  <c r="BF296" i="2"/>
  <c r="BF307" i="2"/>
  <c r="F89" i="2"/>
  <c r="BF135" i="2"/>
  <c r="BF139" i="2"/>
  <c r="BF146" i="2"/>
  <c r="BF151" i="2"/>
  <c r="BF156" i="2"/>
  <c r="BF159" i="2"/>
  <c r="BF172" i="2"/>
  <c r="BF208" i="2"/>
  <c r="BF225" i="2"/>
  <c r="BF231" i="2"/>
  <c r="BF234" i="2"/>
  <c r="BF238" i="2"/>
  <c r="BF242" i="2"/>
  <c r="BF245" i="2"/>
  <c r="BF246" i="2"/>
  <c r="BF264" i="2"/>
  <c r="BF147" i="2"/>
  <c r="BF148" i="2"/>
  <c r="BF149" i="2"/>
  <c r="BF157" i="2"/>
  <c r="BF158" i="2"/>
  <c r="BF169" i="2"/>
  <c r="BF182" i="2"/>
  <c r="BF189" i="2"/>
  <c r="BF190" i="2"/>
  <c r="BF202" i="2"/>
  <c r="BF205" i="2"/>
  <c r="BF236" i="2"/>
  <c r="BF266" i="2"/>
  <c r="BF295" i="2"/>
  <c r="BF304" i="2"/>
  <c r="BF324" i="2"/>
  <c r="BF285" i="2"/>
  <c r="BF271" i="2"/>
  <c r="BF298" i="2"/>
  <c r="BF306" i="2"/>
  <c r="BF315" i="2"/>
  <c r="BF322" i="2"/>
  <c r="J89" i="2"/>
  <c r="J120" i="2"/>
  <c r="F123" i="2"/>
  <c r="BF129" i="2"/>
  <c r="BF136" i="2"/>
  <c r="BF175" i="2"/>
  <c r="BF185" i="2"/>
  <c r="BF216" i="2"/>
  <c r="BF226" i="2"/>
  <c r="BF232" i="2"/>
  <c r="BF240" i="2"/>
  <c r="BF249" i="2"/>
  <c r="BF273" i="2"/>
  <c r="BF275" i="2"/>
  <c r="BF277" i="2"/>
  <c r="BF280" i="2"/>
  <c r="BF281" i="2"/>
  <c r="BF321" i="2"/>
  <c r="BF258" i="2"/>
  <c r="BF287" i="2"/>
  <c r="BF317" i="2"/>
  <c r="BF278" i="2"/>
  <c r="BF237" i="2"/>
  <c r="BF248" i="2"/>
  <c r="BF288" i="2"/>
  <c r="BF292" i="2"/>
  <c r="BF299" i="2"/>
  <c r="BF305" i="2"/>
  <c r="BF318" i="2"/>
  <c r="BF323" i="2"/>
  <c r="BF326" i="2"/>
  <c r="BF327" i="2"/>
  <c r="BF200" i="2"/>
  <c r="BF219" i="2"/>
  <c r="BF220" i="2"/>
  <c r="BF222" i="2"/>
  <c r="BF235" i="2"/>
  <c r="BF243" i="2"/>
  <c r="BF259" i="2"/>
  <c r="BF311" i="2"/>
  <c r="BF312" i="2"/>
  <c r="BF313" i="2"/>
  <c r="BF314" i="2"/>
  <c r="BF260" i="2"/>
  <c r="BF142" i="2"/>
  <c r="BF143" i="2"/>
  <c r="BF160" i="2"/>
  <c r="BF178" i="2"/>
  <c r="BF179" i="2"/>
  <c r="BF181" i="2"/>
  <c r="BF184" i="2"/>
  <c r="BF211" i="2"/>
  <c r="BF263" i="2"/>
  <c r="BF265" i="2"/>
  <c r="BF130" i="2"/>
  <c r="BF137" i="2"/>
  <c r="BF138" i="2"/>
  <c r="BF145" i="2"/>
  <c r="BF186" i="2"/>
  <c r="BF188" i="2"/>
  <c r="BF191" i="2"/>
  <c r="BF192" i="2"/>
  <c r="BF194" i="2"/>
  <c r="BF195" i="2"/>
  <c r="BF196" i="2"/>
  <c r="BF198" i="2"/>
  <c r="BF199" i="2"/>
  <c r="BF221" i="2"/>
  <c r="BF223" i="2"/>
  <c r="BF262" i="2"/>
  <c r="BF274" i="2"/>
  <c r="BF256" i="2"/>
  <c r="BF270" i="2"/>
  <c r="BF255" i="2"/>
  <c r="BF276" i="2"/>
  <c r="BF283" i="2"/>
  <c r="BF293" i="2"/>
  <c r="BF316" i="2"/>
  <c r="BF319" i="2"/>
  <c r="BF131" i="2"/>
  <c r="BF150" i="2"/>
  <c r="BF152" i="2"/>
  <c r="BF154" i="2"/>
  <c r="BF163" i="2"/>
  <c r="BF165" i="2"/>
  <c r="BF166" i="2"/>
  <c r="BF174" i="2"/>
  <c r="BF176" i="2"/>
  <c r="BF183" i="2"/>
  <c r="BF214" i="2"/>
  <c r="BF215" i="2"/>
  <c r="BF218" i="2"/>
  <c r="BF233" i="2"/>
  <c r="BF250" i="2"/>
  <c r="BF267" i="2"/>
  <c r="BF164" i="2"/>
  <c r="BF167" i="2"/>
  <c r="BF213" i="2"/>
  <c r="BF227" i="2"/>
  <c r="BF241" i="2"/>
  <c r="BF247" i="2"/>
  <c r="BF254" i="2"/>
  <c r="BF269" i="2"/>
  <c r="BF328" i="2"/>
  <c r="BF193" i="2"/>
  <c r="BF204" i="2"/>
  <c r="BF229" i="2"/>
  <c r="BF230" i="2"/>
  <c r="BF239" i="2"/>
  <c r="BF251" i="2"/>
  <c r="BF294" i="2"/>
  <c r="BF252" i="2"/>
  <c r="BF284" i="2"/>
  <c r="BF308" i="2"/>
  <c r="BF320" i="2"/>
  <c r="BF330" i="2"/>
  <c r="F34" i="2"/>
  <c r="BC95" i="1" s="1"/>
  <c r="BC94" i="1" s="1"/>
  <c r="W32" i="1" s="1"/>
  <c r="J31" i="2"/>
  <c r="AV95" i="1" s="1"/>
  <c r="F35" i="2"/>
  <c r="BD95" i="1" s="1"/>
  <c r="BD94" i="1" s="1"/>
  <c r="W33" i="1" s="1"/>
  <c r="F33" i="2"/>
  <c r="BB95" i="1" s="1"/>
  <c r="BB94" i="1" s="1"/>
  <c r="W31" i="1" s="1"/>
  <c r="F31" i="2"/>
  <c r="AZ95" i="1" s="1"/>
  <c r="AZ94" i="1" s="1"/>
  <c r="W29" i="1" s="1"/>
  <c r="P301" i="2" l="1"/>
  <c r="P133" i="2"/>
  <c r="R133" i="2"/>
  <c r="R126" i="2"/>
  <c r="T133" i="2"/>
  <c r="T126" i="2" s="1"/>
  <c r="BK127" i="2"/>
  <c r="J127" i="2" s="1"/>
  <c r="J95" i="2" s="1"/>
  <c r="BK133" i="2"/>
  <c r="J133" i="2" s="1"/>
  <c r="J97" i="2" s="1"/>
  <c r="BK301" i="2"/>
  <c r="J301" i="2" s="1"/>
  <c r="J105" i="2" s="1"/>
  <c r="AV94" i="1"/>
  <c r="AK29" i="1" s="1"/>
  <c r="AY94" i="1"/>
  <c r="F32" i="2"/>
  <c r="BA95" i="1" s="1"/>
  <c r="BA94" i="1" s="1"/>
  <c r="AW94" i="1" s="1"/>
  <c r="AK30" i="1" s="1"/>
  <c r="J32" i="2"/>
  <c r="AW95" i="1" s="1"/>
  <c r="AT95" i="1" s="1"/>
  <c r="AX94" i="1"/>
  <c r="P126" i="2" l="1"/>
  <c r="AU95" i="1" s="1"/>
  <c r="AU94" i="1" s="1"/>
  <c r="BK126" i="2"/>
  <c r="J126" i="2" s="1"/>
  <c r="J28" i="2" s="1"/>
  <c r="AG95" i="1" s="1"/>
  <c r="AG94" i="1" s="1"/>
  <c r="AK26" i="1" s="1"/>
  <c r="AK35" i="1" s="1"/>
  <c r="W30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<sst xmlns="http://schemas.openxmlformats.org/spreadsheetml/2006/main" count="2816" uniqueCount="723">
  <si>
    <t>Export Komplet</t>
  </si>
  <si>
    <t/>
  </si>
  <si>
    <t>2.0</t>
  </si>
  <si>
    <t>False</t>
  </si>
  <si>
    <t>{0359183c-9d3a-41d9-ac5f-8aa3d05cc62c}</t>
  </si>
  <si>
    <t>0,01</t>
  </si>
  <si>
    <t>20</t>
  </si>
  <si>
    <t>v ---  nižšie sa nachádzajú doplnkové a pomocné údaje k zostavám  --- v</t>
  </si>
  <si>
    <t>0,001</t>
  </si>
  <si>
    <t>Kód:</t>
  </si>
  <si>
    <t>015-24-E</t>
  </si>
  <si>
    <t>Stavba:</t>
  </si>
  <si>
    <t>Zdroj tepla Dřevostav Hanušovice</t>
  </si>
  <si>
    <t>JKSO:</t>
  </si>
  <si>
    <t>KS:</t>
  </si>
  <si>
    <t>Hanušovice</t>
  </si>
  <si>
    <t>IČO:</t>
  </si>
  <si>
    <t xml:space="preserve"> </t>
  </si>
  <si>
    <t>IČ DPH:</t>
  </si>
  <si>
    <t>Vyplň údaj</t>
  </si>
  <si>
    <t>Projektant:</t>
  </si>
  <si>
    <t>True</t>
  </si>
  <si>
    <t>Poznámka:</t>
  </si>
  <si>
    <t>Cena bez DPH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</si>
  <si>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</si>
  <si>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</si>
  <si>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</si>
  <si>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</si>
  <si>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</si>
  <si>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</si>
  <si>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</si>
  <si>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</si>
  <si>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Projektant</t>
  </si>
  <si>
    <t>Informatívne údaje z listov zákaziek</t>
  </si>
  <si>
    <t>Kód</t>
  </si>
  <si>
    <t>Popis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</si>
  <si>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</si>
  <si>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</si>
  <si>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</si>
  <si>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</si>
  <si>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</si>
  <si>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</si>
  <si>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</si>
  <si>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</si>
  <si>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</si>
  <si>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</si>
  <si>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</si>
  <si>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</si>
  <si>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</si>
  <si>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</si>
  <si>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</si>
  <si>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</si>
  <si>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</si>
  <si>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</si>
  <si>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</si>
  <si>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</si>
  <si>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</si>
  <si>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</si>
  <si>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Náklady z rozpočtu</t>
  </si>
  <si>
    <t>-1</t>
  </si>
  <si>
    <t>HSV - Práce a dodávky HSV</t>
  </si>
  <si>
    <t>PSV - Práce a dodávky PSV</t>
  </si>
  <si>
    <t>M - Práce a dodávky M</t>
  </si>
  <si>
    <t>ROZPOČET</t>
  </si>
  <si>
    <t>PČ</t>
  </si>
  <si>
    <t>MJ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</si>
  <si>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</si>
  <si>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</si>
  <si>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</si>
  <si>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</si>
  <si>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</si>
  <si>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</si>
  <si>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</si>
  <si>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</si>
  <si>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</si>
  <si>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</si>
  <si>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8</t>
  </si>
  <si>
    <t>K</t>
  </si>
  <si>
    <t>862241102.S</t>
  </si>
  <si>
    <t>m</t>
  </si>
  <si>
    <t>4</t>
  </si>
  <si>
    <t>2</t>
  </si>
  <si>
    <t>-2005892388</t>
  </si>
  <si>
    <t>M</t>
  </si>
  <si>
    <t>141150000700.S</t>
  </si>
  <si>
    <t>-343611018</t>
  </si>
  <si>
    <t>862241112.S</t>
  </si>
  <si>
    <t>ks</t>
  </si>
  <si>
    <t>1652020401</t>
  </si>
  <si>
    <t>862241112.S2</t>
  </si>
  <si>
    <t>-1313945035</t>
  </si>
  <si>
    <t>PSV</t>
  </si>
  <si>
    <t>Práce a dodávky PSV</t>
  </si>
  <si>
    <t>713</t>
  </si>
  <si>
    <t>713411111.S</t>
  </si>
  <si>
    <t>m2</t>
  </si>
  <si>
    <t>16</t>
  </si>
  <si>
    <t>-538186855</t>
  </si>
  <si>
    <t>azf1262</t>
  </si>
  <si>
    <t>32</t>
  </si>
  <si>
    <t>609220597</t>
  </si>
  <si>
    <t>713482121.S</t>
  </si>
  <si>
    <t>1618570892</t>
  </si>
  <si>
    <t>azf1226</t>
  </si>
  <si>
    <t>-190220491</t>
  </si>
  <si>
    <t>azf1227</t>
  </si>
  <si>
    <t>2146345694</t>
  </si>
  <si>
    <t>azf1228</t>
  </si>
  <si>
    <t>837792179</t>
  </si>
  <si>
    <t>713482131.S</t>
  </si>
  <si>
    <t>1650196906</t>
  </si>
  <si>
    <t>azf1244</t>
  </si>
  <si>
    <t>1328985464</t>
  </si>
  <si>
    <t>azf3032</t>
  </si>
  <si>
    <t>-1438580608</t>
  </si>
  <si>
    <t>713482132.S</t>
  </si>
  <si>
    <t>-750470416</t>
  </si>
  <si>
    <t>azf3047</t>
  </si>
  <si>
    <t>178351224</t>
  </si>
  <si>
    <t>azf3049</t>
  </si>
  <si>
    <t>671703117</t>
  </si>
  <si>
    <t>713482133.S</t>
  </si>
  <si>
    <t>-308438607</t>
  </si>
  <si>
    <t>azf3039</t>
  </si>
  <si>
    <t>655695830</t>
  </si>
  <si>
    <t>azf3058</t>
  </si>
  <si>
    <t>862388242</t>
  </si>
  <si>
    <t>713482134.S</t>
  </si>
  <si>
    <t>-1608384083</t>
  </si>
  <si>
    <t>azf3054</t>
  </si>
  <si>
    <t>1024198333</t>
  </si>
  <si>
    <t>998713202.S</t>
  </si>
  <si>
    <t>%</t>
  </si>
  <si>
    <t>1079235584</t>
  </si>
  <si>
    <t>722</t>
  </si>
  <si>
    <t>722130213.S</t>
  </si>
  <si>
    <t>-19908569</t>
  </si>
  <si>
    <t>722221015.S</t>
  </si>
  <si>
    <t>-1922153271</t>
  </si>
  <si>
    <t>551110005000.S</t>
  </si>
  <si>
    <t>1060600907</t>
  </si>
  <si>
    <t>722221020.S</t>
  </si>
  <si>
    <t>1879394777</t>
  </si>
  <si>
    <t>551110005100.S</t>
  </si>
  <si>
    <t>-1451789751</t>
  </si>
  <si>
    <t>722221170.S</t>
  </si>
  <si>
    <t>859523051</t>
  </si>
  <si>
    <t>551210021100.S</t>
  </si>
  <si>
    <t>-441861907</t>
  </si>
  <si>
    <t>722221270.S</t>
  </si>
  <si>
    <t>-1171686151</t>
  </si>
  <si>
    <t>551110016600.S</t>
  </si>
  <si>
    <t>-2125409624</t>
  </si>
  <si>
    <t>722221370.S</t>
  </si>
  <si>
    <t>1261238362</t>
  </si>
  <si>
    <t>436320002900</t>
  </si>
  <si>
    <t>-1556734399</t>
  </si>
  <si>
    <t>722263416.S</t>
  </si>
  <si>
    <t>646348879</t>
  </si>
  <si>
    <t>WFK240.E130</t>
  </si>
  <si>
    <t>-596476377</t>
  </si>
  <si>
    <t>998722202.S</t>
  </si>
  <si>
    <t>1502833896</t>
  </si>
  <si>
    <t>724</t>
  </si>
  <si>
    <t>724312000.S</t>
  </si>
  <si>
    <t>246374500</t>
  </si>
  <si>
    <t>7307700</t>
  </si>
  <si>
    <t>1991317959</t>
  </si>
  <si>
    <t>9116799</t>
  </si>
  <si>
    <t>Flowjet 3/4"</t>
  </si>
  <si>
    <t>810554211</t>
  </si>
  <si>
    <t>998724202.S</t>
  </si>
  <si>
    <t>364052691</t>
  </si>
  <si>
    <t>731</t>
  </si>
  <si>
    <t>731111025.S</t>
  </si>
  <si>
    <t>-889931943</t>
  </si>
  <si>
    <t>484110003000.S</t>
  </si>
  <si>
    <t>-58502970</t>
  </si>
  <si>
    <t>484110003000.S2</t>
  </si>
  <si>
    <t>-1422689</t>
  </si>
  <si>
    <t>3</t>
  </si>
  <si>
    <t>731361181.S</t>
  </si>
  <si>
    <t>-170732900</t>
  </si>
  <si>
    <t>731361189.S</t>
  </si>
  <si>
    <t>-1652734722</t>
  </si>
  <si>
    <t>998731202.S</t>
  </si>
  <si>
    <t>783178490</t>
  </si>
  <si>
    <t>732</t>
  </si>
  <si>
    <t>732111406.S</t>
  </si>
  <si>
    <t>-992481380</t>
  </si>
  <si>
    <t>484650000600.S</t>
  </si>
  <si>
    <t>-728188352</t>
  </si>
  <si>
    <t>484650000600.S2</t>
  </si>
  <si>
    <t>573269812</t>
  </si>
  <si>
    <t>484650039100.S</t>
  </si>
  <si>
    <t>-1295780293</t>
  </si>
  <si>
    <t>732219210.S</t>
  </si>
  <si>
    <t>1134341872</t>
  </si>
  <si>
    <t>1107208101</t>
  </si>
  <si>
    <t>1801772102</t>
  </si>
  <si>
    <t>732230021.S</t>
  </si>
  <si>
    <t>-732407927</t>
  </si>
  <si>
    <t>484420001400.S</t>
  </si>
  <si>
    <t>-1439666240</t>
  </si>
  <si>
    <t>732311111.S</t>
  </si>
  <si>
    <t>1078074399</t>
  </si>
  <si>
    <t>8681000</t>
  </si>
  <si>
    <t>-159132843</t>
  </si>
  <si>
    <t>732331054.S</t>
  </si>
  <si>
    <t>2057962886</t>
  </si>
  <si>
    <t>8213300</t>
  </si>
  <si>
    <t>591926327</t>
  </si>
  <si>
    <t>732331072.S</t>
  </si>
  <si>
    <t>1209020678</t>
  </si>
  <si>
    <t>8218500</t>
  </si>
  <si>
    <t>-1232979604</t>
  </si>
  <si>
    <t>7613100</t>
  </si>
  <si>
    <t>-1925078989</t>
  </si>
  <si>
    <t>732331921.S</t>
  </si>
  <si>
    <t>919471920</t>
  </si>
  <si>
    <t>6811500</t>
  </si>
  <si>
    <t>-1216428574</t>
  </si>
  <si>
    <t>732332060.S</t>
  </si>
  <si>
    <t>585080829</t>
  </si>
  <si>
    <t>484640001800.S</t>
  </si>
  <si>
    <t>867240562</t>
  </si>
  <si>
    <t>732429111.S</t>
  </si>
  <si>
    <t>-1424250114</t>
  </si>
  <si>
    <t>4255433</t>
  </si>
  <si>
    <t>-847032463</t>
  </si>
  <si>
    <t>732429112.S</t>
  </si>
  <si>
    <t>-235444936</t>
  </si>
  <si>
    <t>2217945</t>
  </si>
  <si>
    <t>-192943117</t>
  </si>
  <si>
    <t>2217949</t>
  </si>
  <si>
    <t>-1189093991</t>
  </si>
  <si>
    <t>732429114.S</t>
  </si>
  <si>
    <t>-1411354497</t>
  </si>
  <si>
    <t>2217960</t>
  </si>
  <si>
    <t>-1171107891</t>
  </si>
  <si>
    <t>732429115.S</t>
  </si>
  <si>
    <t>158666412</t>
  </si>
  <si>
    <t>2217964</t>
  </si>
  <si>
    <t>433441690</t>
  </si>
  <si>
    <t>998732202.S</t>
  </si>
  <si>
    <t>-1899915304</t>
  </si>
  <si>
    <t>733</t>
  </si>
  <si>
    <t>733111115.S</t>
  </si>
  <si>
    <t>-2043917569</t>
  </si>
  <si>
    <t>733125006.S</t>
  </si>
  <si>
    <t>1979804181</t>
  </si>
  <si>
    <t>733125009.S</t>
  </si>
  <si>
    <t>1389703713</t>
  </si>
  <si>
    <t>733125012.S</t>
  </si>
  <si>
    <t>-280840509</t>
  </si>
  <si>
    <t>733125015.S</t>
  </si>
  <si>
    <t>-648360786</t>
  </si>
  <si>
    <t>733125018.S</t>
  </si>
  <si>
    <t>-968947804</t>
  </si>
  <si>
    <t>733125021.S</t>
  </si>
  <si>
    <t>694755046</t>
  </si>
  <si>
    <t>733125024.S</t>
  </si>
  <si>
    <t>-758933061</t>
  </si>
  <si>
    <t>733125027.S</t>
  </si>
  <si>
    <t>-1896246069</t>
  </si>
  <si>
    <t>733125030.S</t>
  </si>
  <si>
    <t>361766107</t>
  </si>
  <si>
    <t>998733203.S</t>
  </si>
  <si>
    <t>1888287207</t>
  </si>
  <si>
    <t>734</t>
  </si>
  <si>
    <t>734109217.S</t>
  </si>
  <si>
    <t>1442966088</t>
  </si>
  <si>
    <t>551210044330.S</t>
  </si>
  <si>
    <t>-1456064463</t>
  </si>
  <si>
    <t>734109415.S</t>
  </si>
  <si>
    <t>-231641071</t>
  </si>
  <si>
    <t>401964</t>
  </si>
  <si>
    <t>626608983</t>
  </si>
  <si>
    <t>261044</t>
  </si>
  <si>
    <t>-1298140771</t>
  </si>
  <si>
    <t>734134416.S</t>
  </si>
  <si>
    <t>-1198440381</t>
  </si>
  <si>
    <t>734162010.S</t>
  </si>
  <si>
    <t>895175103</t>
  </si>
  <si>
    <t>422010001200.S</t>
  </si>
  <si>
    <t>985780334</t>
  </si>
  <si>
    <t>734162015.S</t>
  </si>
  <si>
    <t>2109825651</t>
  </si>
  <si>
    <t>422010001300.S</t>
  </si>
  <si>
    <t>1288668880</t>
  </si>
  <si>
    <t>734173416.S</t>
  </si>
  <si>
    <t>59335222</t>
  </si>
  <si>
    <t>319430000600.S</t>
  </si>
  <si>
    <t>-562716397</t>
  </si>
  <si>
    <t>734173417.S</t>
  </si>
  <si>
    <t>-1851542065</t>
  </si>
  <si>
    <t>319430000700.S</t>
  </si>
  <si>
    <t>958868874</t>
  </si>
  <si>
    <t>734173418.S</t>
  </si>
  <si>
    <t>822336018</t>
  </si>
  <si>
    <t>319430000800.S</t>
  </si>
  <si>
    <t>2024317097</t>
  </si>
  <si>
    <t>734192025.S</t>
  </si>
  <si>
    <t>-1553804819</t>
  </si>
  <si>
    <t>422810002400.S</t>
  </si>
  <si>
    <t>894239633</t>
  </si>
  <si>
    <t>734192030.S</t>
  </si>
  <si>
    <t>1065107548</t>
  </si>
  <si>
    <t>422810002500.S</t>
  </si>
  <si>
    <t>448094128</t>
  </si>
  <si>
    <t>734192110.S</t>
  </si>
  <si>
    <t>629350365</t>
  </si>
  <si>
    <t>422820002300.S</t>
  </si>
  <si>
    <t>-51663893</t>
  </si>
  <si>
    <t>734192115.S</t>
  </si>
  <si>
    <t>-982621084</t>
  </si>
  <si>
    <t>422820002400.S</t>
  </si>
  <si>
    <t>-2018126402</t>
  </si>
  <si>
    <t>734213250.S</t>
  </si>
  <si>
    <t>139956709</t>
  </si>
  <si>
    <t>89000</t>
  </si>
  <si>
    <t>Flexvent 1/2, připojení R 1/2"</t>
  </si>
  <si>
    <t>-1425101494</t>
  </si>
  <si>
    <t>734223150.S</t>
  </si>
  <si>
    <t>1109839781</t>
  </si>
  <si>
    <t>1421701</t>
  </si>
  <si>
    <t>-710850808</t>
  </si>
  <si>
    <t>734223152.S</t>
  </si>
  <si>
    <t>-1584349034</t>
  </si>
  <si>
    <t>1421732</t>
  </si>
  <si>
    <t>-917444634</t>
  </si>
  <si>
    <t>734223154.S</t>
  </si>
  <si>
    <t>1223104057</t>
  </si>
  <si>
    <t>1421733</t>
  </si>
  <si>
    <t>-428001568</t>
  </si>
  <si>
    <t>734223156.S</t>
  </si>
  <si>
    <t>-617445793</t>
  </si>
  <si>
    <t>1421734</t>
  </si>
  <si>
    <t>-1866794742</t>
  </si>
  <si>
    <t>734224006.S</t>
  </si>
  <si>
    <t>-2015912852</t>
  </si>
  <si>
    <t>551210044600.S</t>
  </si>
  <si>
    <t>796959100</t>
  </si>
  <si>
    <t>734224009.S</t>
  </si>
  <si>
    <t>1274197125</t>
  </si>
  <si>
    <t>551210044700.S</t>
  </si>
  <si>
    <t>-1326550482</t>
  </si>
  <si>
    <t>551210044700</t>
  </si>
  <si>
    <t>-1502837644</t>
  </si>
  <si>
    <t>734224012.S</t>
  </si>
  <si>
    <t>916126980</t>
  </si>
  <si>
    <t>551210044800.S</t>
  </si>
  <si>
    <t>-910616866</t>
  </si>
  <si>
    <t>551210044800</t>
  </si>
  <si>
    <t>-1509679062</t>
  </si>
  <si>
    <t>551210044800.S2</t>
  </si>
  <si>
    <t>352092015</t>
  </si>
  <si>
    <t>734224015.S</t>
  </si>
  <si>
    <t>324675634</t>
  </si>
  <si>
    <t>551210044900.S</t>
  </si>
  <si>
    <t>560293006</t>
  </si>
  <si>
    <t>734224021.S</t>
  </si>
  <si>
    <t>-1634849427</t>
  </si>
  <si>
    <t>551210045100.S</t>
  </si>
  <si>
    <t>984124586</t>
  </si>
  <si>
    <t>734240010.S</t>
  </si>
  <si>
    <t>-612188983</t>
  </si>
  <si>
    <t>551190001000.S</t>
  </si>
  <si>
    <t>-1622974498</t>
  </si>
  <si>
    <t>734240015.S</t>
  </si>
  <si>
    <t>645189893</t>
  </si>
  <si>
    <t>64</t>
  </si>
  <si>
    <t>551190001100.S</t>
  </si>
  <si>
    <t>640082608</t>
  </si>
  <si>
    <t>734240025.S</t>
  </si>
  <si>
    <t>930735994</t>
  </si>
  <si>
    <t>551190001300.S</t>
  </si>
  <si>
    <t>609231836</t>
  </si>
  <si>
    <t>734291340.S</t>
  </si>
  <si>
    <t>81933088</t>
  </si>
  <si>
    <t>422010003100.S</t>
  </si>
  <si>
    <t>-1209825812</t>
  </si>
  <si>
    <t>351203034</t>
  </si>
  <si>
    <t>422010002300.S</t>
  </si>
  <si>
    <t>-649542382</t>
  </si>
  <si>
    <t>734291350.S</t>
  </si>
  <si>
    <t>-702936863</t>
  </si>
  <si>
    <t>422010003200.S</t>
  </si>
  <si>
    <t>80168268</t>
  </si>
  <si>
    <t>734291370.S</t>
  </si>
  <si>
    <t>1148747667</t>
  </si>
  <si>
    <t>422010003400.S</t>
  </si>
  <si>
    <t>1017555487</t>
  </si>
  <si>
    <t>734296180.S</t>
  </si>
  <si>
    <t>-1681065670</t>
  </si>
  <si>
    <t>198720</t>
  </si>
  <si>
    <t>-419068599</t>
  </si>
  <si>
    <t>734296210.S</t>
  </si>
  <si>
    <t>1744906234</t>
  </si>
  <si>
    <t>250434</t>
  </si>
  <si>
    <t>-1868284523</t>
  </si>
  <si>
    <t>196615</t>
  </si>
  <si>
    <t>1151579043</t>
  </si>
  <si>
    <t>734411111.S</t>
  </si>
  <si>
    <t>1073944141</t>
  </si>
  <si>
    <t>734412430.S</t>
  </si>
  <si>
    <t>-1113368760</t>
  </si>
  <si>
    <t>3072161</t>
  </si>
  <si>
    <t>-1734456883</t>
  </si>
  <si>
    <t>734421130.S</t>
  </si>
  <si>
    <t>16716802</t>
  </si>
  <si>
    <t>388410000300.S</t>
  </si>
  <si>
    <t>1838865171</t>
  </si>
  <si>
    <t>388410000300.S2</t>
  </si>
  <si>
    <t>-736887313</t>
  </si>
  <si>
    <t>551290000100.S</t>
  </si>
  <si>
    <t>1619680182</t>
  </si>
  <si>
    <t>551240012200.S</t>
  </si>
  <si>
    <t>-1280502182</t>
  </si>
  <si>
    <t>734494214.S</t>
  </si>
  <si>
    <t>907504667</t>
  </si>
  <si>
    <t>998734203.S</t>
  </si>
  <si>
    <t>93790567</t>
  </si>
  <si>
    <t>Práce a dodávky M</t>
  </si>
  <si>
    <t>23-M</t>
  </si>
  <si>
    <t>230120012.S</t>
  </si>
  <si>
    <t>1417879768</t>
  </si>
  <si>
    <t>230120013.S</t>
  </si>
  <si>
    <t>-896227542</t>
  </si>
  <si>
    <t>230120014.S</t>
  </si>
  <si>
    <t>-1062292092</t>
  </si>
  <si>
    <t>230120015.S</t>
  </si>
  <si>
    <t>242618945</t>
  </si>
  <si>
    <t>230120016.S</t>
  </si>
  <si>
    <t>-1140578814</t>
  </si>
  <si>
    <t>230120017.S</t>
  </si>
  <si>
    <t>-1545952982</t>
  </si>
  <si>
    <t>230120018.S</t>
  </si>
  <si>
    <t>973615757</t>
  </si>
  <si>
    <t>230120019.S</t>
  </si>
  <si>
    <t>-507694459</t>
  </si>
  <si>
    <t>230120020.S</t>
  </si>
  <si>
    <t>-186212281</t>
  </si>
  <si>
    <t>230120041.S</t>
  </si>
  <si>
    <t>-996343325</t>
  </si>
  <si>
    <t>230120042.S</t>
  </si>
  <si>
    <t>1785213065</t>
  </si>
  <si>
    <t>230120043.S</t>
  </si>
  <si>
    <t>2155961</t>
  </si>
  <si>
    <t>230120044.S</t>
  </si>
  <si>
    <t>-275587296</t>
  </si>
  <si>
    <t>230120045.S</t>
  </si>
  <si>
    <t>692680820</t>
  </si>
  <si>
    <t>230120046.S</t>
  </si>
  <si>
    <t>-330872001</t>
  </si>
  <si>
    <t>230170001.S</t>
  </si>
  <si>
    <t>úsek</t>
  </si>
  <si>
    <t>1191735865</t>
  </si>
  <si>
    <t>230170002.S</t>
  </si>
  <si>
    <t>1652392555</t>
  </si>
  <si>
    <t>230170003.S</t>
  </si>
  <si>
    <t>298316725</t>
  </si>
  <si>
    <t>230170005.S</t>
  </si>
  <si>
    <t>1053428036</t>
  </si>
  <si>
    <t>230170011.S</t>
  </si>
  <si>
    <t>-1640158078</t>
  </si>
  <si>
    <t>230170012.S</t>
  </si>
  <si>
    <t>-665385080</t>
  </si>
  <si>
    <t>230170013.S</t>
  </si>
  <si>
    <t>-1969324987</t>
  </si>
  <si>
    <t>95-M</t>
  </si>
  <si>
    <t>950201001.S</t>
  </si>
  <si>
    <t>1574763522</t>
  </si>
  <si>
    <t>950201002.S</t>
  </si>
  <si>
    <t>114590132</t>
  </si>
  <si>
    <t>950401003.S</t>
  </si>
  <si>
    <t>-378006519</t>
  </si>
  <si>
    <t>HZS</t>
  </si>
  <si>
    <t>HZS000114.S</t>
  </si>
  <si>
    <t>hod</t>
  </si>
  <si>
    <t>512</t>
  </si>
  <si>
    <t>-1935794869</t>
  </si>
  <si>
    <t>CZK</t>
  </si>
  <si>
    <t>Cena bez DPH [CZK]</t>
  </si>
  <si>
    <t>Cena s DPH [CZK]</t>
  </si>
  <si>
    <t>J.cena [CZK]</t>
  </si>
  <si>
    <t>Univerzální pružná izolace pro vzduchotechnické, topné a sanitární rozvody 50-99 / P9</t>
  </si>
  <si>
    <t>Elektronické oběhové čerpadlo 25/0,5-4 (180mm)</t>
  </si>
  <si>
    <t>Elektronické oběhové čerpadlo 32/0,5-8 R7</t>
  </si>
  <si>
    <t>Elektronické oběhové čerpadlo 40/0,5-4 R7</t>
  </si>
  <si>
    <t>Elektronické oběhové čerpadlo 65/0,5-9 R7</t>
  </si>
  <si>
    <t>Elektronické oběhové čerpadlo 80/0,5-6 PN10 R7</t>
  </si>
  <si>
    <t>Servopohon 3-bodový, 230 VAC, 6Nm, 120s</t>
  </si>
  <si>
    <t>&gt;&gt;  skryté sloupce  &lt;&lt;</t>
  </si>
  <si>
    <t>REKAPITULACE STAVBY</t>
  </si>
  <si>
    <t>Místo:</t>
  </si>
  <si>
    <t>Objednavatel:</t>
  </si>
  <si>
    <t>Zhotovitel:</t>
  </si>
  <si>
    <t>Zpracovatel:</t>
  </si>
  <si>
    <t>Datum:</t>
  </si>
  <si>
    <t>Sazba dane</t>
  </si>
  <si>
    <t>Základ daně</t>
  </si>
  <si>
    <t>Výška daně</t>
  </si>
  <si>
    <t>Zpracovatel</t>
  </si>
  <si>
    <t>Datum a podpis:</t>
  </si>
  <si>
    <t>Razítko</t>
  </si>
  <si>
    <t>Objednavatel</t>
  </si>
  <si>
    <t>Zhotovitel</t>
  </si>
  <si>
    <t>REKAPITULACE OBJEKTŮ STAVBY</t>
  </si>
  <si>
    <t>Náklady z rozpočtů</t>
  </si>
  <si>
    <t>Návod na vyplnění</t>
  </si>
  <si>
    <t>Měnit lze pouze buňky se žlutým podbarvením!
1) na prvním listu Rekapitulace stavby vyplňte v sestavě
    a) Rekapitulace stavby
       - údaje o Zhotoviteli
         (přenesou se do ostatních sestav v jiných listech)
    b) Rekapitulace objektů stavby
       - potřebné Ostatní náklady
2) na vybraných listech vyplňte v sestavě
    a) Krycí list
       - údaje o Zhotoviteli, pokud se liší od údajů o Zhotoviteli na Rekapitulaci stavby
         (údaje se přenesou do ostatních sestav v daném listu)
    b) Rekapitulace rozpočtu
       - potřebné Ostatní náklady
    c) Celkové náklady za stavbu
       - ceny na položkách
       - množství, pokud má žluté podbarvení
       - a v případě potřeby poznámku (ta je ve skrytém sloupci)</t>
  </si>
  <si>
    <t>Sazba daně</t>
  </si>
  <si>
    <t>REKAPITULACE ROZPOČTU</t>
  </si>
  <si>
    <t xml:space="preserve">    8 - Trubkové vedení</t>
  </si>
  <si>
    <t xml:space="preserve">    713 - Izolace tepelné</t>
  </si>
  <si>
    <t xml:space="preserve">    722 - Zdravotechnika - vnitřní vodovod</t>
  </si>
  <si>
    <t xml:space="preserve">    724 - Zdravotechnika - strojní vybavení</t>
  </si>
  <si>
    <t xml:space="preserve">    731 - Ústřední topení - kotelny</t>
  </si>
  <si>
    <t xml:space="preserve">    732 - Ústřední topení - strojovny</t>
  </si>
  <si>
    <t xml:space="preserve">    733 - Ústřední topení - rozvodné potrubí</t>
  </si>
  <si>
    <t xml:space="preserve">    734 - Ústřední topení - armatury</t>
  </si>
  <si>
    <t xml:space="preserve">    23-M - Montáže potrubí</t>
  </si>
  <si>
    <t xml:space="preserve">    95-M - Revize</t>
  </si>
  <si>
    <t>HZS - Hodinové zúčtovací sazby</t>
  </si>
  <si>
    <t>Cena celkem [CZK]</t>
  </si>
  <si>
    <t>Kód dílu - Popis</t>
  </si>
  <si>
    <t>Množství</t>
  </si>
  <si>
    <t>Trubkové vedení</t>
  </si>
  <si>
    <t>Montáž předizolovaného potrubí do 145 °C pro ÚT, ulož.podzemní, D 110, tl.st.6,5 mm, izol. zesílená D 180 mm</t>
  </si>
  <si>
    <t>Potrubí předizolované, aramidem zesílená trubka (TRSP), D110/DA182 mm, PN10</t>
  </si>
  <si>
    <t>Lisovací přechod do 115 °C, navařovací, pro potrubí TRSP, D110, DN100, PN16</t>
  </si>
  <si>
    <t>Smršťovací manžeta d89-d114/DA160-DA225</t>
  </si>
  <si>
    <t>Izolace tepelné</t>
  </si>
  <si>
    <t>Montáž izolace tepelné potrubí a ohybů pásy jednovrstvá</t>
  </si>
  <si>
    <t>Montáž trubic z PE, tl.15-20 mm, vnitřní průměr do 38 mm</t>
  </si>
  <si>
    <t>Univerzální pružná izolace pro vzduchotechnické, topné a sanitární rozvody 19x18 trubice</t>
  </si>
  <si>
    <t>Univerzální pružná izolace pro vzduchotechnické, topné a sanitární rozvody 19x22 trubice</t>
  </si>
  <si>
    <t>Univerzální pružná izolace pro vzduchotechnické, topné a sanitární rozvody 19x28 trubice</t>
  </si>
  <si>
    <t>Montáž trubic z PE, tl.30 mm, vnitřní průměr do 38 mm</t>
  </si>
  <si>
    <t>Univerzální pružná izolace pro vzduchotechnické, topné a sanitární rozvody 25x28 trubice</t>
  </si>
  <si>
    <t>Univerzální pružná izolace pro vzduchotechnické, topné a sanitární rozvody 32x035 trubice</t>
  </si>
  <si>
    <t>Montáž trubic z PE, tl.30 mm, vnitřní průměr 39-70 mm</t>
  </si>
  <si>
    <t>Univerzální pružná izolace pro vzduchotechnické, topné a sanitární rozvody 40x042 trubice</t>
  </si>
  <si>
    <t>Univerzální pružná izolace pro vzduchotechnické, topné a sanitární rozvody 40x054 trubice</t>
  </si>
  <si>
    <t>Montáž trubic z PE, tl.30 mm, vnitřní průměr 71-95 mm</t>
  </si>
  <si>
    <t>Univerzální pružná izolace pro vzduchotechnické, topné a sanitární rozvody 32x089 trubice</t>
  </si>
  <si>
    <t>Univerzální pružná izolace pro vzduchotechnické, topné a sanitární rozvody 40x168 trubice</t>
  </si>
  <si>
    <t>Montáž trubic z PE, tl.30 mm, vnitřní průměr 96-133 mm</t>
  </si>
  <si>
    <t>Univerzální pružná izolace pro vzduchotechnické, topné a sanitární rozvody 40x108 trubice</t>
  </si>
  <si>
    <t>Přesun hmot pro izolace tepelné v objektech výšky nad 6 m do 12 m</t>
  </si>
  <si>
    <t>Zdravotechnika - vnitřní vodovod</t>
  </si>
  <si>
    <t>Potrubí z ocelových trubek pozink. bezešvých běžných-11 353.0, 10 004.0 svarů. běžných-11 343.00 DN 25</t>
  </si>
  <si>
    <t>Kulový uzávěr pro vodu 3/4", niklovaná mosaz</t>
  </si>
  <si>
    <t>Montáž kulového kohoutu závitového přímého pro vodu G 3/4</t>
  </si>
  <si>
    <t>Montáž kulového kohoutu závitového přímého pro vodu G 1</t>
  </si>
  <si>
    <t>Kulový uzávěr pro vodu 1", niklovaná mosaz</t>
  </si>
  <si>
    <t>Montáž pojistného ventilu závitového pro vodu G 1/2</t>
  </si>
  <si>
    <t>Ventil pojistný pro topení 1/2”, PN 10, mosaz</t>
  </si>
  <si>
    <t>Montáž zpětného ventilu závitového G 3/4</t>
  </si>
  <si>
    <t>Zpětný ventil kontrolovatelný, 3/4" FF, PN 16, mosaz, disk plast</t>
  </si>
  <si>
    <t>Montáž vodovodního filtru závitového G 1</t>
  </si>
  <si>
    <t>Filtr samočistící závitový, 1" mm, pro filtrování mechanických nečistot z pitné a užitkové vody, tělo mosaz, nádoba filtru C/R – plast, FILTR C/R, IVAR</t>
  </si>
  <si>
    <t>Montáž vodoměru závitového jednovtokového suchoběžného G 1</t>
  </si>
  <si>
    <t>Mechanický vodoměr 1", 2,5 m3/h (Q3 4,0 m3/h), l = 130 mm, do 50 °C</t>
  </si>
  <si>
    <t>Přesun hmot pro vnitřní vodovod v objektech výšky nad 6 do 12 m</t>
  </si>
  <si>
    <t>Zdravotechnika - strojní vybavení</t>
  </si>
  <si>
    <t>Montáž tlakové nádoby pro užitkovou vodu s vakem vertikální, objem 8 l</t>
  </si>
  <si>
    <t>Bílá, Flow-through, expanzní nádoba valve, 10 bar</t>
  </si>
  <si>
    <t>Přesun hmot pro strojní vybavení v objektech výšky nad 6 do 12 m</t>
  </si>
  <si>
    <t>Ústřední topení - kotelny</t>
  </si>
  <si>
    <t>Montáž kotle o výkonu 200 kW na pevná paliva</t>
  </si>
  <si>
    <t>Kotel o výkonu 200 kW, na pevná paliva</t>
  </si>
  <si>
    <t>Odlučovač pevných částic</t>
  </si>
  <si>
    <t>Přesun hmot pro kotelny umístěné ve výšce (hloubce) nad 6 do 12 m</t>
  </si>
  <si>
    <t>Ústřední topení - strojovny</t>
  </si>
  <si>
    <t>Montáž rozdělovače a sběrače, průtok Q 65 m3/h</t>
  </si>
  <si>
    <t>Rozdělovač, trubka DN 250, Max. průtok 65 m3/hod, provozní teplota 110°C, přetlak 0,6 Mpa, 6x vývod, 1x vypouštění, 1x teploměr, 1x tlakoměr</t>
  </si>
  <si>
    <t>Sběrač, trubka DN 250, Max. průtok 65 m3/hod, provozní teplota 110°C, přetlak 0,6 Mpa, 6x vývod, 1x vypouštění, 1x teploměr, 1x tlakoměr</t>
  </si>
  <si>
    <t>Pevný stojan modul 200 mm, výška 200 - 800 mm pro rozdělovače a sběrače</t>
  </si>
  <si>
    <t>Montáž zásobníkového ohřívače vody pro ohřev pitné vody ve spojení s kotli objem 160-200 l</t>
  </si>
  <si>
    <t>Kombinovaný ohřívač vody svislý 200 l</t>
  </si>
  <si>
    <t>Montáž akumulační nádoby topné vody bez výměníku s izolací objem nad 3000 do 4500 l</t>
  </si>
  <si>
    <t>Akumulační nádoba ocelová pro uzavřené topné systémy s měkkou izolací tl. min. 100 mm, objem 4000 l</t>
  </si>
  <si>
    <t>Montáž nádoby uvolňovací</t>
  </si>
  <si>
    <t>Uvolňovací nádoba, T 270</t>
  </si>
  <si>
    <t>Montáž expanzní nádoby tlak 6 barů s membránou 200 l</t>
  </si>
  <si>
    <t>šedá, expanzní nádoba, 6 bar / 1,5 bar</t>
  </si>
  <si>
    <t>Montáž expanzní nádoby tlak 6 barů s membránou 800 l</t>
  </si>
  <si>
    <t>MK 1", kulový kohout se zajištěním</t>
  </si>
  <si>
    <t>Automatické doplňování a kontrola tlaku vody bez čerpadla, do 10 bar/60st.C</t>
  </si>
  <si>
    <t>Kontrolované doplňování se systémovým oddělovačem</t>
  </si>
  <si>
    <t>Montáž kompresoru</t>
  </si>
  <si>
    <t>Kompresor pro čištění výměníku tepla, umístěný na nádobě, příkon 230 V</t>
  </si>
  <si>
    <t>Montáž čerpadla (do potrubí) oběhového spirálového DN 25</t>
  </si>
  <si>
    <t>Montáž čerpadla (do potrubí) oběhového spirálového DN 40</t>
  </si>
  <si>
    <t>Montáž čerpadla (do potrubí) oběhového spirálového DN 65</t>
  </si>
  <si>
    <t>Montáž čerpadla (do potrubí) oběhového spirálového DN 80</t>
  </si>
  <si>
    <t>Přesun hmot pro strojovny v objektech výšky nad 6 m do 12 m</t>
  </si>
  <si>
    <t>Ústřední topení - rozvodné potrubí</t>
  </si>
  <si>
    <t>Potrubí z trubek závitových ocelových bezešvých běžných středotlakých DN 25</t>
  </si>
  <si>
    <t>Potrubí z uhlíkové oceli spojované lisováním 18x1,2</t>
  </si>
  <si>
    <t>Potrubí z uhlíkové oceli spojované lisováním 22x1,5</t>
  </si>
  <si>
    <t>Potrubí z uhlíkové oceli spojované lisováním 28x1,5</t>
  </si>
  <si>
    <t>Potrubí z uhlíkové oceli spojované lisováním 35x1,5</t>
  </si>
  <si>
    <t>Potrubí z uhlíkové oceli spojované lisováním 42x1,5</t>
  </si>
  <si>
    <t>Potrubí z uhlíkové oceli spojované lisováním 54x1,5</t>
  </si>
  <si>
    <t>Potrubí z uhlíkové oceli spojované lisováním 76x2,0</t>
  </si>
  <si>
    <t>Potrubí z uhlíkové oceli spojované lisováním 88,9x2,0</t>
  </si>
  <si>
    <t>Potrubí z uhlíkové oceli spojované lisováním 108x2,0</t>
  </si>
  <si>
    <t>Přesun hmot pro rozvody potrubí v objektech výšky nad 6 do 24 m</t>
  </si>
  <si>
    <t>Ústřední topení - armatury</t>
  </si>
  <si>
    <t>Montáž armatury přírubové se dvěma přírubami PN 1,6 DN 100</t>
  </si>
  <si>
    <t>Ventil vyvažovací přírubový přímý DN 100, s měřícími ventilky pro měření tlakové diference</t>
  </si>
  <si>
    <t>Montáž armatury přírubové se třemi přírubami PN 1,6 DN 65</t>
  </si>
  <si>
    <t>Ventil směšovací 3-cestný 3F 65, DN65, Kvs 90</t>
  </si>
  <si>
    <t>Servopohon 92-2, 3-bodový, 24 VAC, točivý moment 15 Nm, doba přestavení 120s</t>
  </si>
  <si>
    <t>Ventil pojistný pružinový P 15-217-616 II DN 65</t>
  </si>
  <si>
    <t>Montáž filtru přírubového DN 80</t>
  </si>
  <si>
    <t>Přírubový filtr na vodu DN 80, dl. 310 mm, tělo a víčko litina, sítko ocel, EPDM</t>
  </si>
  <si>
    <t>Montáž filtru přírubového DN 100</t>
  </si>
  <si>
    <t>Přírubový filtr na vodu DN 100, dl. 350 mm, tělo a víčko litina, sítko ocel, EPDM</t>
  </si>
  <si>
    <t>Přírubový spoj PN 1,6/I, 200 °C DN 65</t>
  </si>
  <si>
    <t>Příruba krková přivařovací DN 65, PN6, D 76,1 mm, EN 1092-1</t>
  </si>
  <si>
    <t>Přírubový spoj PN 1,6/I, 200 °C DN 80</t>
  </si>
  <si>
    <t>Příruba krková přivařovací DN 80, PN6, D 88,9 mm, EN 1092-1</t>
  </si>
  <si>
    <t>Přírubový spoj PN 1,6/I, 200 °C DN 100</t>
  </si>
  <si>
    <t>Příruba krková přivařovací DN 100, PN6, D 114,3 mm, EN 1092-1</t>
  </si>
  <si>
    <t>Montáž mezipřírubové uzavírací klapky DN 80</t>
  </si>
  <si>
    <t>Mezipřírubová klapka uzavírací pro vodu DN 80, dl. 46 mm, litina, EPDM, FKM</t>
  </si>
  <si>
    <t>Montáž mezipřírubové uzavírací klapky DN 100</t>
  </si>
  <si>
    <t>Mezipřírubová klapka uzavírací pro vodu DN 100, dl. 52 mm, litina, EPDM, FKM</t>
  </si>
  <si>
    <t>Montáž zpětné klapky přírubové DN 80</t>
  </si>
  <si>
    <t>Klapka přírubová zpětná DN 80, dl. 140 mm, nerez ocel, NBR</t>
  </si>
  <si>
    <t>Montáž zpětné klapky přírubové DN 100</t>
  </si>
  <si>
    <t>Klapka přírubová zpětná DN 100, dl. 170 mm, nerez ocel, NBR</t>
  </si>
  <si>
    <t>Montáž ventilu odvzdušňovacího závitového automatického G 1/2</t>
  </si>
  <si>
    <t>Montáž vyvažovacího ventilu přímého pro topení DN 15</t>
  </si>
  <si>
    <t>Ventil DN 15 (normální průtok, kvs=6,05 m3/h), přímý, vyvažovací, s měřícími ventilky pro měření tlakové diference, 2 vrty 1/4 uzavřené uzávěry, hrdlo x hrdlo</t>
  </si>
  <si>
    <t>Montáž vyvažovacího ventilu přímého pro topení DN 20</t>
  </si>
  <si>
    <t>Ventil DN 20, přímý, vyvažovací, s měřícími ventilky pro měření tlakové diference, s lineární charakteristikou, hrdlo x hrdlo,</t>
  </si>
  <si>
    <t>Montáž vyvažovacího ventilu přímého pro topení DN 25</t>
  </si>
  <si>
    <t>Ventil DN 25, přímý, vyvažovací, s měřícími ventilky pro měření tlakové diference, s lineární charakteristikou, hrdlo x hrdlo,</t>
  </si>
  <si>
    <t>Montáž vyvažovacího ventilu přímého pro topení DN 32</t>
  </si>
  <si>
    <t>Ventil DN 32, přímý, vyvažovací, s měřícími ventilky pro měření tlakové diference, s lineární charakteristikou, hrdlo x hrdlo,</t>
  </si>
  <si>
    <t>Montáž kulového kohoutu závitového G 1/2</t>
  </si>
  <si>
    <t>Kulový ventil 1/2”, páčka chrom</t>
  </si>
  <si>
    <t>Montáž kulového kohoutu závitového G 3/4</t>
  </si>
  <si>
    <t>Kulový ventil 3/4”, páčka chrom, vypouštěcí</t>
  </si>
  <si>
    <t>Kulový ventil 3/4”, páčka chrom</t>
  </si>
  <si>
    <t>Montáž kulového kohoutu závitového G 1</t>
  </si>
  <si>
    <t>Kulový ventil 1”, páčka chrom</t>
  </si>
  <si>
    <t>Kulový ventil 1”, páčka chrom, vypouštěcí</t>
  </si>
  <si>
    <t>Kulový ventil 1”, páčka chrom, PN16</t>
  </si>
  <si>
    <t>Montáž kulového kohoutu závitového G 5/4</t>
  </si>
  <si>
    <t>Kulový ventil 1 1/4”, páčka chrom</t>
  </si>
  <si>
    <t>Montáž kulového kohoutu závitového G 2</t>
  </si>
  <si>
    <t>Kulový ventil 2”, páčka chrom</t>
  </si>
  <si>
    <t>Montáž zpětné klapky závitové G 1</t>
  </si>
  <si>
    <t>Zpětná klapka vodorovná závitová 1", PN 10, pro vodu, mosaz</t>
  </si>
  <si>
    <t>Montáž zpětné klapky závitové G 5/4</t>
  </si>
  <si>
    <t>Zpětná klapka vodorovná závitová 5/4", PN 10, pro vodu, mosaz</t>
  </si>
  <si>
    <t>Montáž zpětné klapky závitové G 2</t>
  </si>
  <si>
    <t>Zpětná klapka vodorovná závitová 2", PN 10, pro vodu, mosaz</t>
  </si>
  <si>
    <t>Montáž filtru závitového G 1</t>
  </si>
  <si>
    <t>Filtr závitový na vodu 1", FF, PN 20, mosaz</t>
  </si>
  <si>
    <t>Filtr závitový pro stlačený vzduch ALMIG AF.570 Std, 1"</t>
  </si>
  <si>
    <t>Montáž filtru závitového G 1 1/4</t>
  </si>
  <si>
    <t>Filtr závitový na vodu 5/4", FF, PN 20, mosaz</t>
  </si>
  <si>
    <t>Montáž filtru závitového G 2 PN</t>
  </si>
  <si>
    <t>Filtr závitový na vodu 2", FF, PN 20, mosaz</t>
  </si>
  <si>
    <t>Montáž směšovací armatury třícestné DN 32 se servopohonem</t>
  </si>
  <si>
    <t>Ventil směšovací 3cestný, DN32, Rp 5/4"</t>
  </si>
  <si>
    <t>Montáž směšovací armatury třícestné DN 50 se servopohonem</t>
  </si>
  <si>
    <t>Ventil směšovací 3-cestný, DN50, Rp 2"</t>
  </si>
  <si>
    <t>Teploměr technický s ochranným pouzdrem - přímý typ 160 prov."A"</t>
  </si>
  <si>
    <t>Montáž měřiče tepla kompaktního Qn=50 m3/h, DN80, snímač 1,5 m dálkový odpočet</t>
  </si>
  <si>
    <t>Měřič tepla, ultrazvukový DN80, q= 50 m3/h, vyhodnocovací jednotka, dálkový odpočet</t>
  </si>
  <si>
    <t>Montáž tlakoměru deformačního kruhového 0-10 MPa průměr 160</t>
  </si>
  <si>
    <t>Tlakoměr deformační kruhový d 160 mm, 0-6 bar</t>
  </si>
  <si>
    <t>Tlakoměr deformační kruhový d 160 mm, 0-16 bar</t>
  </si>
  <si>
    <t>Kondenzační smyčka zahnutá PN 250, k přivaření M20x1,5 mm</t>
  </si>
  <si>
    <t>Kohout tlakoměrový obyčejný M 20x1,5 mm</t>
  </si>
  <si>
    <t>Ostatní měřící armatury, návarek s trubkovým závitem jakost mat. 22 353.0 G 3/4</t>
  </si>
  <si>
    <t>Přesun hmot pro armatury v objektech výšky nad 6 do 24 m</t>
  </si>
  <si>
    <t>Montáže potrubí</t>
  </si>
  <si>
    <t>Odmašťování potrubí DN 15</t>
  </si>
  <si>
    <t>Odmašťování potrubí DN 20</t>
  </si>
  <si>
    <t>Odmašťování potrubí DN 25</t>
  </si>
  <si>
    <t>Odmašťování potrubí DN 32</t>
  </si>
  <si>
    <t>Odmašťování potrubí DN 40</t>
  </si>
  <si>
    <t>Odmašťování potrubí DN 50</t>
  </si>
  <si>
    <t>Odmašťování potrubí DN 65</t>
  </si>
  <si>
    <t>Odmašťování potrubí DN 80</t>
  </si>
  <si>
    <t>Odmašťování potrubí DN 100</t>
  </si>
  <si>
    <t>Čištění potrubí profoukáváním nebo proplachováním DN 32</t>
  </si>
  <si>
    <t>Čištění potrubí profoukáváním nebo proplachováním DN 40</t>
  </si>
  <si>
    <t>Čištění potrubí profoukáváním nebo proplachováním DN 50</t>
  </si>
  <si>
    <t>Čištění potrubí profoukáváním nebo proplachováním DN 65</t>
  </si>
  <si>
    <t>Čištění potrubí profoukáváním nebo proplachováním DN 80</t>
  </si>
  <si>
    <t>Čištění potrubí profoukáváním nebo proplachováním DN 100</t>
  </si>
  <si>
    <t>Příprava pro zkoušku těsnosti DN do - 40</t>
  </si>
  <si>
    <t>Příprava pro zkoušku těsnosti DN 50 - 80</t>
  </si>
  <si>
    <t>Příprava pro zkoušku těsnosti DN 100 - 125</t>
  </si>
  <si>
    <t>Příprava pro zkoušku těsnosti DN 250 - 350</t>
  </si>
  <si>
    <t>Zkouška těsnosti potrubí dle ČSN 13 0020 do DN 40</t>
  </si>
  <si>
    <t>Zkouška těsnosti potrubí dle ČSN 13 0020 DN 50 - 80</t>
  </si>
  <si>
    <t>Zkouška těsnosti potrubí dle ČSN 13 0020 DN 100 - 125</t>
  </si>
  <si>
    <t>Revize</t>
  </si>
  <si>
    <t>Provozní revize tlakových nádob stabilních o obsahu do 0, 2 m3</t>
  </si>
  <si>
    <t>Provozní revize tlakových nádob stabilních o obsahu nad 0, 2 do 0,8 m3</t>
  </si>
  <si>
    <t>Kontrola nízkotlak. kotelny o instalovaném výkonu nad 500 do 2 MW</t>
  </si>
  <si>
    <t>Hodinové zúčtovací sazby</t>
  </si>
  <si>
    <t>Stavebně montážní práce nejnáročnější na odbornost - prohlídky pracoviště a revize (Tr. 4) v rozsahu více než 8 hodin</t>
  </si>
  <si>
    <t>soub.</t>
  </si>
  <si>
    <t>Nerezový komín dvouplášťový DN 350 mm, výšky 6 m</t>
  </si>
  <si>
    <t>732462055</t>
  </si>
  <si>
    <t>-1063265862</t>
  </si>
  <si>
    <t>484730002706</t>
  </si>
  <si>
    <t>462063748</t>
  </si>
  <si>
    <t>Stacionární drtič dřevního odpadu, výkon 18,5 kW, síto o velikosti 600x800 mm, počet nožů 14/28, délka nožového válce 600 mm</t>
  </si>
  <si>
    <t>Montáž stacionárního drtiče dřevního odpadu</t>
  </si>
  <si>
    <t>Příplatek k ceně za 1 m nerezového komína dvouplášťového DN 350 mm, výšky nad 6 do 18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</si>
</sst>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66" t="s">
        <v>493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3" t="s">
        <v>5</v>
      </c>
      <c r="BT2" s="13" t="s">
        <v>6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5</v>
      </c>
      <c r="BT3" s="13" t="s">
        <v>6</v>
      </c>
    </row>
    <row r="4" spans="1:74" ht="24.95" customHeight="1" x14ac:dyDescent="0.2">
      <c r="B4" s="16"/>
      <c r="D4" s="17" t="s">
        <v>494</v>
      </c>
      <c r="AR4" s="16"/>
      <c r="AS4" s="18" t="s">
        <v>7</v>
      </c>
      <c r="BE4" s="19" t="s">
        <v>510</v>
      </c>
      <c r="BS4" s="13" t="s">
        <v>8</v>
      </c>
    </row>
    <row r="5" spans="1:74" ht="12" customHeight="1" x14ac:dyDescent="0.2">
      <c r="B5" s="16"/>
      <c r="D5" s="20" t="s">
        <v>9</v>
      </c>
      <c r="K5" s="197" t="s">
        <v>10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R5" s="16"/>
      <c r="BE5" s="194" t="s">
        <v>511</v>
      </c>
      <c r="BS5" s="13" t="s">
        <v>5</v>
      </c>
    </row>
    <row r="6" spans="1:74" ht="36.950000000000003" customHeight="1" x14ac:dyDescent="0.2">
      <c r="B6" s="16"/>
      <c r="D6" s="22" t="s">
        <v>11</v>
      </c>
      <c r="K6" s="198" t="s">
        <v>12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R6" s="16"/>
      <c r="BE6" s="195"/>
      <c r="BS6" s="13" t="s">
        <v>5</v>
      </c>
    </row>
    <row r="7" spans="1:74" ht="12" customHeight="1" x14ac:dyDescent="0.2">
      <c r="B7" s="16"/>
      <c r="D7" s="23" t="s">
        <v>13</v>
      </c>
      <c r="K7" s="21" t="s">
        <v>1</v>
      </c>
      <c r="AK7" s="23" t="s">
        <v>14</v>
      </c>
      <c r="AN7" s="21" t="s">
        <v>1</v>
      </c>
      <c r="AR7" s="16"/>
      <c r="BE7" s="195"/>
      <c r="BS7" s="13" t="s">
        <v>5</v>
      </c>
    </row>
    <row r="8" spans="1:74" ht="12" customHeight="1" x14ac:dyDescent="0.2">
      <c r="B8" s="16"/>
      <c r="D8" s="23" t="s">
        <v>495</v>
      </c>
      <c r="K8" s="21" t="s">
        <v>15</v>
      </c>
      <c r="AK8" s="23" t="s">
        <v>499</v>
      </c>
      <c r="AN8" s="161"/>
      <c r="AR8" s="16"/>
      <c r="BE8" s="195"/>
      <c r="BS8" s="13" t="s">
        <v>5</v>
      </c>
    </row>
    <row r="9" spans="1:74" ht="14.45" customHeight="1" x14ac:dyDescent="0.2">
      <c r="B9" s="16"/>
      <c r="AR9" s="16"/>
      <c r="BE9" s="195"/>
      <c r="BS9" s="13" t="s">
        <v>5</v>
      </c>
    </row>
    <row r="10" spans="1:74" ht="12" customHeight="1" x14ac:dyDescent="0.2">
      <c r="B10" s="16"/>
      <c r="D10" s="23" t="s">
        <v>496</v>
      </c>
      <c r="AK10" s="23" t="s">
        <v>16</v>
      </c>
      <c r="AN10" s="21" t="s">
        <v>1</v>
      </c>
      <c r="AR10" s="16"/>
      <c r="BE10" s="195"/>
      <c r="BS10" s="13" t="s">
        <v>5</v>
      </c>
    </row>
    <row r="11" spans="1:74" ht="18.399999999999999" customHeight="1" x14ac:dyDescent="0.2">
      <c r="B11" s="16"/>
      <c r="E11" s="21" t="s">
        <v>17</v>
      </c>
      <c r="AK11" s="23" t="s">
        <v>18</v>
      </c>
      <c r="AN11" s="21" t="s">
        <v>1</v>
      </c>
      <c r="AR11" s="16"/>
      <c r="BE11" s="195"/>
      <c r="BS11" s="13" t="s">
        <v>5</v>
      </c>
    </row>
    <row r="12" spans="1:74" ht="6.95" customHeight="1" x14ac:dyDescent="0.2">
      <c r="B12" s="16"/>
      <c r="AR12" s="16"/>
      <c r="BE12" s="195"/>
      <c r="BS12" s="13" t="s">
        <v>5</v>
      </c>
    </row>
    <row r="13" spans="1:74" ht="12" customHeight="1" x14ac:dyDescent="0.2">
      <c r="B13" s="16"/>
      <c r="D13" s="23" t="s">
        <v>497</v>
      </c>
      <c r="AK13" s="23" t="s">
        <v>16</v>
      </c>
      <c r="AN13" s="25" t="s">
        <v>19</v>
      </c>
      <c r="AR13" s="16"/>
      <c r="BE13" s="195"/>
      <c r="BS13" s="13" t="s">
        <v>5</v>
      </c>
    </row>
    <row r="14" spans="1:74" ht="12.75" x14ac:dyDescent="0.2">
      <c r="B14" s="16"/>
      <c r="E14" s="199" t="s">
        <v>19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3" t="s">
        <v>18</v>
      </c>
      <c r="AN14" s="25" t="s">
        <v>19</v>
      </c>
      <c r="AR14" s="16"/>
      <c r="BE14" s="195"/>
      <c r="BS14" s="13" t="s">
        <v>5</v>
      </c>
    </row>
    <row r="15" spans="1:74" ht="6.95" customHeight="1" x14ac:dyDescent="0.2">
      <c r="B15" s="16"/>
      <c r="AR15" s="16"/>
      <c r="BE15" s="195"/>
      <c r="BS15" s="13" t="s">
        <v>3</v>
      </c>
    </row>
    <row r="16" spans="1:74" ht="12" customHeight="1" x14ac:dyDescent="0.2">
      <c r="B16" s="16"/>
      <c r="D16" s="23" t="s">
        <v>20</v>
      </c>
      <c r="AK16" s="23" t="s">
        <v>16</v>
      </c>
      <c r="AN16" s="21" t="s">
        <v>1</v>
      </c>
      <c r="AR16" s="16"/>
      <c r="BE16" s="195"/>
      <c r="BS16" s="13" t="s">
        <v>3</v>
      </c>
    </row>
    <row r="17" spans="2:71" ht="18.399999999999999" customHeight="1" x14ac:dyDescent="0.2">
      <c r="B17" s="16"/>
      <c r="E17" s="21" t="s">
        <v>17</v>
      </c>
      <c r="AK17" s="23" t="s">
        <v>18</v>
      </c>
      <c r="AN17" s="21" t="s">
        <v>1</v>
      </c>
      <c r="AR17" s="16"/>
      <c r="BE17" s="195"/>
      <c r="BS17" s="13" t="s">
        <v>21</v>
      </c>
    </row>
    <row r="18" spans="2:71" ht="6.95" customHeight="1" x14ac:dyDescent="0.2">
      <c r="B18" s="16"/>
      <c r="AR18" s="16"/>
      <c r="BE18" s="195"/>
      <c r="BS18" s="13" t="s">
        <v>5</v>
      </c>
    </row>
    <row r="19" spans="2:71" ht="12" customHeight="1" x14ac:dyDescent="0.2">
      <c r="B19" s="16"/>
      <c r="D19" s="23" t="s">
        <v>498</v>
      </c>
      <c r="AK19" s="23" t="s">
        <v>16</v>
      </c>
      <c r="AN19" s="21" t="s">
        <v>1</v>
      </c>
      <c r="AR19" s="16"/>
      <c r="BE19" s="195"/>
      <c r="BS19" s="13" t="s">
        <v>5</v>
      </c>
    </row>
    <row r="20" spans="2:71" ht="18.399999999999999" customHeight="1" x14ac:dyDescent="0.2">
      <c r="B20" s="16"/>
      <c r="E20" s="21" t="s">
        <v>17</v>
      </c>
      <c r="AK20" s="23" t="s">
        <v>18</v>
      </c>
      <c r="AN20" s="21" t="s">
        <v>1</v>
      </c>
      <c r="AR20" s="16"/>
      <c r="BE20" s="195"/>
      <c r="BS20" s="13" t="s">
        <v>21</v>
      </c>
    </row>
    <row r="21" spans="2:71" ht="6.95" customHeight="1" x14ac:dyDescent="0.2">
      <c r="B21" s="16"/>
      <c r="AR21" s="16"/>
      <c r="BE21" s="195"/>
    </row>
    <row r="22" spans="2:71" ht="12" customHeight="1" x14ac:dyDescent="0.2">
      <c r="B22" s="16"/>
      <c r="D22" s="23" t="s">
        <v>22</v>
      </c>
      <c r="AR22" s="16"/>
      <c r="BE22" s="195"/>
    </row>
    <row r="23" spans="2:71" ht="16.5" customHeight="1" x14ac:dyDescent="0.2">
      <c r="B23" s="16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6"/>
      <c r="BE23" s="195"/>
    </row>
    <row r="24" spans="2:71" ht="6.95" customHeight="1" x14ac:dyDescent="0.2">
      <c r="B24" s="16"/>
      <c r="AR24" s="16"/>
      <c r="BE24" s="195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5"/>
    </row>
    <row r="26" spans="2:71" s="1" customFormat="1" ht="25.9" customHeight="1" x14ac:dyDescent="0.2">
      <c r="B26" s="28"/>
      <c r="D26" s="29" t="s">
        <v>23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2">
        <f>ROUND(AG94,2)</f>
        <v>0</v>
      </c>
      <c r="AL26" s="203"/>
      <c r="AM26" s="203"/>
      <c r="AN26" s="203"/>
      <c r="AO26" s="203"/>
      <c r="AR26" s="28"/>
      <c r="BE26" s="195"/>
    </row>
    <row r="27" spans="2:71" s="1" customFormat="1" ht="6.95" customHeight="1" x14ac:dyDescent="0.2">
      <c r="B27" s="28"/>
      <c r="AR27" s="28"/>
      <c r="BE27" s="195"/>
    </row>
    <row r="28" spans="2:71" s="1" customFormat="1" ht="12.75" x14ac:dyDescent="0.2">
      <c r="B28" s="28"/>
      <c r="L28" s="204" t="s">
        <v>500</v>
      </c>
      <c r="M28" s="204"/>
      <c r="N28" s="204"/>
      <c r="O28" s="204"/>
      <c r="P28" s="204"/>
      <c r="W28" s="204" t="s">
        <v>501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502</v>
      </c>
      <c r="AL28" s="204"/>
      <c r="AM28" s="204"/>
      <c r="AN28" s="204"/>
      <c r="AO28" s="204"/>
      <c r="AR28" s="28"/>
      <c r="BE28" s="195"/>
    </row>
    <row r="29" spans="2:71" s="2" customFormat="1" ht="14.45" customHeight="1" x14ac:dyDescent="0.2">
      <c r="B29" s="32"/>
      <c r="D29" s="23" t="s">
        <v>24</v>
      </c>
      <c r="F29" s="33" t="s">
        <v>25</v>
      </c>
      <c r="L29" s="189">
        <v>0.2</v>
      </c>
      <c r="M29" s="183"/>
      <c r="N29" s="183"/>
      <c r="O29" s="183"/>
      <c r="P29" s="183"/>
      <c r="Q29" s="34"/>
      <c r="R29" s="34"/>
      <c r="S29" s="34"/>
      <c r="T29" s="34"/>
      <c r="U29" s="34"/>
      <c r="V29" s="34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F29" s="34"/>
      <c r="AG29" s="34"/>
      <c r="AH29" s="34"/>
      <c r="AI29" s="34"/>
      <c r="AJ29" s="34"/>
      <c r="AK29" s="182">
        <f>ROUND(AV94, 2)</f>
        <v>0</v>
      </c>
      <c r="AL29" s="183"/>
      <c r="AM29" s="183"/>
      <c r="AN29" s="183"/>
      <c r="AO29" s="18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6"/>
    </row>
    <row r="30" spans="2:71" s="2" customFormat="1" ht="14.45" customHeight="1" x14ac:dyDescent="0.2">
      <c r="B30" s="32"/>
      <c r="F30" s="33" t="s">
        <v>26</v>
      </c>
      <c r="L30" s="189">
        <v>0.2</v>
      </c>
      <c r="M30" s="183"/>
      <c r="N30" s="183"/>
      <c r="O30" s="183"/>
      <c r="P30" s="183"/>
      <c r="Q30" s="34"/>
      <c r="R30" s="34"/>
      <c r="S30" s="34"/>
      <c r="T30" s="34"/>
      <c r="U30" s="34"/>
      <c r="V30" s="34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F30" s="34"/>
      <c r="AG30" s="34"/>
      <c r="AH30" s="34"/>
      <c r="AI30" s="34"/>
      <c r="AJ30" s="34"/>
      <c r="AK30" s="182">
        <f>ROUND(AW94, 2)</f>
        <v>0</v>
      </c>
      <c r="AL30" s="183"/>
      <c r="AM30" s="183"/>
      <c r="AN30" s="183"/>
      <c r="AO30" s="18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6"/>
    </row>
    <row r="31" spans="2:71" s="2" customFormat="1" ht="14.45" hidden="1" customHeight="1" x14ac:dyDescent="0.2">
      <c r="B31" s="32"/>
      <c r="F31" s="23" t="s">
        <v>27</v>
      </c>
      <c r="L31" s="186">
        <v>0.2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2"/>
      <c r="BE31" s="196"/>
    </row>
    <row r="32" spans="2:71" s="2" customFormat="1" ht="14.45" hidden="1" customHeight="1" x14ac:dyDescent="0.2">
      <c r="B32" s="32"/>
      <c r="F32" s="23" t="s">
        <v>28</v>
      </c>
      <c r="L32" s="186">
        <v>0.2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2"/>
      <c r="BE32" s="196"/>
    </row>
    <row r="33" spans="2:57" s="2" customFormat="1" ht="14.45" hidden="1" customHeight="1" x14ac:dyDescent="0.2">
      <c r="B33" s="32"/>
      <c r="F33" s="33" t="s">
        <v>29</v>
      </c>
      <c r="L33" s="189">
        <v>0</v>
      </c>
      <c r="M33" s="183"/>
      <c r="N33" s="183"/>
      <c r="O33" s="183"/>
      <c r="P33" s="183"/>
      <c r="Q33" s="34"/>
      <c r="R33" s="34"/>
      <c r="S33" s="34"/>
      <c r="T33" s="34"/>
      <c r="U33" s="34"/>
      <c r="V33" s="34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F33" s="34"/>
      <c r="AG33" s="34"/>
      <c r="AH33" s="34"/>
      <c r="AI33" s="34"/>
      <c r="AJ33" s="34"/>
      <c r="AK33" s="182">
        <v>0</v>
      </c>
      <c r="AL33" s="183"/>
      <c r="AM33" s="183"/>
      <c r="AN33" s="183"/>
      <c r="AO33" s="18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6"/>
    </row>
    <row r="34" spans="2:57" s="1" customFormat="1" ht="6.95" customHeight="1" x14ac:dyDescent="0.2">
      <c r="B34" s="28"/>
      <c r="AR34" s="28"/>
      <c r="BE34" s="195"/>
    </row>
    <row r="35" spans="2:57" s="1" customFormat="1" ht="25.9" customHeight="1" x14ac:dyDescent="0.2">
      <c r="B35" s="28"/>
      <c r="C35" s="36"/>
      <c r="D35" s="37" t="s">
        <v>30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31</v>
      </c>
      <c r="U35" s="38"/>
      <c r="V35" s="38"/>
      <c r="W35" s="38"/>
      <c r="X35" s="190" t="s">
        <v>482</v>
      </c>
      <c r="Y35" s="191"/>
      <c r="Z35" s="191"/>
      <c r="AA35" s="191"/>
      <c r="AB35" s="191"/>
      <c r="AC35" s="38"/>
      <c r="AD35" s="38"/>
      <c r="AE35" s="38"/>
      <c r="AF35" s="38"/>
      <c r="AG35" s="38"/>
      <c r="AH35" s="38"/>
      <c r="AI35" s="38"/>
      <c r="AJ35" s="38"/>
      <c r="AK35" s="192">
        <f>SUM(AK26:AK33)</f>
        <v>0</v>
      </c>
      <c r="AL35" s="191"/>
      <c r="AM35" s="191"/>
      <c r="AN35" s="191"/>
      <c r="AO35" s="193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32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503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42" t="s">
        <v>504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504</v>
      </c>
      <c r="AI60" s="30"/>
      <c r="AJ60" s="30"/>
      <c r="AK60" s="30"/>
      <c r="AL60" s="30"/>
      <c r="AM60" s="42" t="s">
        <v>505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40" t="s">
        <v>506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507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42" t="s">
        <v>504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504</v>
      </c>
      <c r="AI75" s="30"/>
      <c r="AJ75" s="30"/>
      <c r="AK75" s="30"/>
      <c r="AL75" s="30"/>
      <c r="AM75" s="42" t="s">
        <v>505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0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0" s="1" customFormat="1" ht="24.95" customHeight="1" x14ac:dyDescent="0.2">
      <c r="B82" s="28"/>
      <c r="C82" s="17" t="s">
        <v>508</v>
      </c>
      <c r="AR82" s="28"/>
    </row>
    <row r="83" spans="1:90" s="1" customFormat="1" ht="6.95" customHeight="1" x14ac:dyDescent="0.2">
      <c r="B83" s="28"/>
      <c r="AR83" s="28"/>
    </row>
    <row r="84" spans="1:90" s="3" customFormat="1" ht="12" customHeight="1" x14ac:dyDescent="0.2">
      <c r="B84" s="47"/>
      <c r="C84" s="23" t="s">
        <v>9</v>
      </c>
      <c r="L84" s="3" t="str">
        <f>K5</f>
        <v>015-24-E</v>
      </c>
      <c r="AR84" s="47"/>
    </row>
    <row r="85" spans="1:90" s="4" customFormat="1" ht="36.950000000000003" customHeight="1" x14ac:dyDescent="0.2">
      <c r="B85" s="48"/>
      <c r="C85" s="49" t="s">
        <v>11</v>
      </c>
      <c r="L85" s="173" t="str">
        <f>K6</f>
        <v>Zdroj tepla Dřevostav Hanušovice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R85" s="48"/>
    </row>
    <row r="86" spans="1:90" s="1" customFormat="1" ht="6.95" customHeight="1" x14ac:dyDescent="0.2">
      <c r="B86" s="28"/>
      <c r="AR86" s="28"/>
    </row>
    <row r="87" spans="1:90" s="1" customFormat="1" ht="12" customHeight="1" x14ac:dyDescent="0.2">
      <c r="B87" s="28"/>
      <c r="C87" s="23" t="s">
        <v>495</v>
      </c>
      <c r="L87" s="50" t="str">
        <f>IF(K8="","",K8)</f>
        <v>Hanušovice</v>
      </c>
      <c r="AI87" s="23" t="s">
        <v>499</v>
      </c>
      <c r="AM87" s="175" t="str">
        <f>IF(AN8= "","",AN8)</f>
        <v/>
      </c>
      <c r="AN87" s="175"/>
      <c r="AR87" s="28"/>
    </row>
    <row r="88" spans="1:90" s="1" customFormat="1" ht="6.95" customHeight="1" x14ac:dyDescent="0.2">
      <c r="B88" s="28"/>
      <c r="AR88" s="28"/>
    </row>
    <row r="89" spans="1:90" s="1" customFormat="1" ht="15.2" customHeight="1" x14ac:dyDescent="0.2">
      <c r="B89" s="28"/>
      <c r="C89" s="23" t="s">
        <v>496</v>
      </c>
      <c r="L89" s="3" t="str">
        <f>IF(E11= "","",E11)</f>
        <v xml:space="preserve"> </v>
      </c>
      <c r="AI89" s="23" t="s">
        <v>20</v>
      </c>
      <c r="AM89" s="176" t="str">
        <f>IF(E17="","",E17)</f>
        <v xml:space="preserve"> </v>
      </c>
      <c r="AN89" s="177"/>
      <c r="AO89" s="177"/>
      <c r="AP89" s="177"/>
      <c r="AR89" s="28"/>
      <c r="AS89" s="178" t="s">
        <v>33</v>
      </c>
      <c r="AT89" s="17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 x14ac:dyDescent="0.2">
      <c r="B90" s="28"/>
      <c r="C90" s="23" t="s">
        <v>497</v>
      </c>
      <c r="L90" s="3" t="str">
        <f>IF(E14= "Vyplň údaj","",E14)</f>
        <v/>
      </c>
      <c r="AI90" s="23" t="s">
        <v>498</v>
      </c>
      <c r="AM90" s="176" t="str">
        <f>IF(E20="","",E20)</f>
        <v xml:space="preserve"> </v>
      </c>
      <c r="AN90" s="177"/>
      <c r="AO90" s="177"/>
      <c r="AP90" s="177"/>
      <c r="AR90" s="28"/>
      <c r="AS90" s="180"/>
      <c r="AT90" s="181"/>
      <c r="BD90" s="55"/>
    </row>
    <row r="91" spans="1:90" s="1" customFormat="1" ht="10.9" customHeight="1" x14ac:dyDescent="0.2">
      <c r="B91" s="28"/>
      <c r="AR91" s="28"/>
      <c r="AS91" s="180"/>
      <c r="AT91" s="181"/>
      <c r="BD91" s="55"/>
    </row>
    <row r="92" spans="1:90" s="1" customFormat="1" ht="29.25" customHeight="1" x14ac:dyDescent="0.2">
      <c r="B92" s="28"/>
      <c r="C92" s="168" t="s">
        <v>34</v>
      </c>
      <c r="D92" s="169"/>
      <c r="E92" s="169"/>
      <c r="F92" s="169"/>
      <c r="G92" s="169"/>
      <c r="H92" s="56"/>
      <c r="I92" s="170" t="s">
        <v>35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483</v>
      </c>
      <c r="AH92" s="169"/>
      <c r="AI92" s="169"/>
      <c r="AJ92" s="169"/>
      <c r="AK92" s="169"/>
      <c r="AL92" s="169"/>
      <c r="AM92" s="169"/>
      <c r="AN92" s="170" t="s">
        <v>484</v>
      </c>
      <c r="AO92" s="169"/>
      <c r="AP92" s="172"/>
      <c r="AQ92" s="57" t="s">
        <v>36</v>
      </c>
      <c r="AR92" s="28"/>
      <c r="AS92" s="58" t="s">
        <v>37</v>
      </c>
      <c r="AT92" s="59" t="s">
        <v>38</v>
      </c>
      <c r="AU92" s="59" t="s">
        <v>39</v>
      </c>
      <c r="AV92" s="59" t="s">
        <v>40</v>
      </c>
      <c r="AW92" s="59" t="s">
        <v>41</v>
      </c>
      <c r="AX92" s="59" t="s">
        <v>42</v>
      </c>
      <c r="AY92" s="59" t="s">
        <v>43</v>
      </c>
      <c r="AZ92" s="59" t="s">
        <v>44</v>
      </c>
      <c r="BA92" s="59" t="s">
        <v>45</v>
      </c>
      <c r="BB92" s="59" t="s">
        <v>46</v>
      </c>
      <c r="BC92" s="59" t="s">
        <v>47</v>
      </c>
      <c r="BD92" s="60" t="s">
        <v>48</v>
      </c>
    </row>
    <row r="93" spans="1:90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 x14ac:dyDescent="0.2">
      <c r="B94" s="62"/>
      <c r="C94" s="63" t="s">
        <v>509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4">
        <f>ROUND(AG95,2)</f>
        <v>0</v>
      </c>
      <c r="AH94" s="164"/>
      <c r="AI94" s="164"/>
      <c r="AJ94" s="164"/>
      <c r="AK94" s="164"/>
      <c r="AL94" s="164"/>
      <c r="AM94" s="164"/>
      <c r="AN94" s="165">
        <f>SUM(AG94,AT94)</f>
        <v>0</v>
      </c>
      <c r="AO94" s="165"/>
      <c r="AP94" s="165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49</v>
      </c>
      <c r="BT94" s="71" t="s">
        <v>50</v>
      </c>
      <c r="BV94" s="71" t="s">
        <v>51</v>
      </c>
      <c r="BW94" s="71" t="s">
        <v>4</v>
      </c>
      <c r="BX94" s="71" t="s">
        <v>52</v>
      </c>
      <c r="CL94" s="71" t="s">
        <v>1</v>
      </c>
    </row>
    <row r="95" spans="1:90" s="6" customFormat="1" ht="24.75" customHeight="1" x14ac:dyDescent="0.2">
      <c r="A95" s="72" t="s">
        <v>53</v>
      </c>
      <c r="B95" s="73"/>
      <c r="C95" s="74"/>
      <c r="D95" s="163" t="s">
        <v>10</v>
      </c>
      <c r="E95" s="163"/>
      <c r="F95" s="163"/>
      <c r="G95" s="163"/>
      <c r="H95" s="163"/>
      <c r="I95" s="75"/>
      <c r="J95" s="163" t="s">
        <v>12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87">
        <f>'015-24-E - Zdroj tepla Dř...'!J28</f>
        <v>0</v>
      </c>
      <c r="AH95" s="188"/>
      <c r="AI95" s="188"/>
      <c r="AJ95" s="188"/>
      <c r="AK95" s="188"/>
      <c r="AL95" s="188"/>
      <c r="AM95" s="188"/>
      <c r="AN95" s="187">
        <f>SUM(AG95,AT95)</f>
        <v>0</v>
      </c>
      <c r="AO95" s="188"/>
      <c r="AP95" s="188"/>
      <c r="AQ95" s="76" t="s">
        <v>54</v>
      </c>
      <c r="AR95" s="73"/>
      <c r="AS95" s="77">
        <v>0</v>
      </c>
      <c r="AT95" s="78">
        <f>ROUND(SUM(AV95:AW95),2)</f>
        <v>0</v>
      </c>
      <c r="AU95" s="79">
        <f>'015-24-E - Zdroj tepla Dř...'!P126</f>
        <v>0</v>
      </c>
      <c r="AV95" s="78">
        <f>'015-24-E - Zdroj tepla Dř...'!J31</f>
        <v>0</v>
      </c>
      <c r="AW95" s="78">
        <f>'015-24-E - Zdroj tepla Dř...'!J32</f>
        <v>0</v>
      </c>
      <c r="AX95" s="78">
        <f>'015-24-E - Zdroj tepla Dř...'!J33</f>
        <v>0</v>
      </c>
      <c r="AY95" s="78">
        <f>'015-24-E - Zdroj tepla Dř...'!J34</f>
        <v>0</v>
      </c>
      <c r="AZ95" s="78">
        <f>'015-24-E - Zdroj tepla Dř...'!F31</f>
        <v>0</v>
      </c>
      <c r="BA95" s="78">
        <f>'015-24-E - Zdroj tepla Dř...'!F32</f>
        <v>0</v>
      </c>
      <c r="BB95" s="78">
        <f>'015-24-E - Zdroj tepla Dř...'!F33</f>
        <v>0</v>
      </c>
      <c r="BC95" s="78">
        <f>'015-24-E - Zdroj tepla Dř...'!F34</f>
        <v>0</v>
      </c>
      <c r="BD95" s="80">
        <f>'015-24-E - Zdroj tepla Dř...'!F35</f>
        <v>0</v>
      </c>
      <c r="BT95" s="81" t="s">
        <v>55</v>
      </c>
      <c r="BU95" s="81" t="s">
        <v>56</v>
      </c>
      <c r="BV95" s="81" t="s">
        <v>51</v>
      </c>
      <c r="BW95" s="81" t="s">
        <v>4</v>
      </c>
      <c r="BX95" s="81" t="s">
        <v>52</v>
      </c>
      <c r="CL95" s="81" t="s">
        <v>1</v>
      </c>
    </row>
    <row r="96" spans="1:90" s="1" customFormat="1" ht="30" customHeight="1" x14ac:dyDescent="0.2">
      <c r="B96" s="28"/>
      <c r="AR96" s="28"/>
    </row>
    <row r="97" spans="2:44" s="1" customFormat="1" ht="6.95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</mergeCells>
  <hyperlinks>
    <hyperlink ref="A95" location="'015-24-E - Zdroj tepla Dř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1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6" t="s">
        <v>493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50</v>
      </c>
    </row>
    <row r="4" spans="2:46" ht="24.95" customHeight="1" x14ac:dyDescent="0.2">
      <c r="B4" s="16"/>
      <c r="D4" s="17" t="s">
        <v>57</v>
      </c>
      <c r="L4" s="16"/>
      <c r="M4" s="82" t="s">
        <v>7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8"/>
      <c r="D6" s="23" t="s">
        <v>11</v>
      </c>
      <c r="L6" s="28"/>
    </row>
    <row r="7" spans="2:46" s="1" customFormat="1" ht="16.5" customHeight="1" x14ac:dyDescent="0.2">
      <c r="B7" s="28"/>
      <c r="E7" s="173" t="s">
        <v>12</v>
      </c>
      <c r="F7" s="205"/>
      <c r="G7" s="205"/>
      <c r="H7" s="205"/>
      <c r="L7" s="28"/>
    </row>
    <row r="8" spans="2:46" s="1" customFormat="1" x14ac:dyDescent="0.2">
      <c r="B8" s="28"/>
      <c r="L8" s="28"/>
    </row>
    <row r="9" spans="2:46" s="1" customFormat="1" ht="12" customHeight="1" x14ac:dyDescent="0.2">
      <c r="B9" s="28"/>
      <c r="D9" s="23" t="s">
        <v>13</v>
      </c>
      <c r="F9" s="21" t="s">
        <v>1</v>
      </c>
      <c r="I9" s="23" t="s">
        <v>14</v>
      </c>
      <c r="J9" s="21" t="s">
        <v>1</v>
      </c>
      <c r="L9" s="28"/>
    </row>
    <row r="10" spans="2:46" s="1" customFormat="1" ht="12" customHeight="1" x14ac:dyDescent="0.2">
      <c r="B10" s="28"/>
      <c r="D10" s="23" t="s">
        <v>495</v>
      </c>
      <c r="F10" s="21" t="s">
        <v>15</v>
      </c>
      <c r="I10" s="23" t="s">
        <v>499</v>
      </c>
      <c r="J10" s="51">
        <f>'Rekapitulace stavby'!AN8</f>
        <v>0</v>
      </c>
      <c r="L10" s="28"/>
    </row>
    <row r="11" spans="2:46" s="1" customFormat="1" ht="10.9" customHeight="1" x14ac:dyDescent="0.2">
      <c r="B11" s="28"/>
      <c r="L11" s="28"/>
    </row>
    <row r="12" spans="2:46" s="1" customFormat="1" ht="12" customHeight="1" x14ac:dyDescent="0.2">
      <c r="B12" s="28"/>
      <c r="D12" s="23" t="s">
        <v>496</v>
      </c>
      <c r="I12" s="23" t="s">
        <v>16</v>
      </c>
      <c r="J12" s="21" t="str">
        <f>IF('Rekapitulace stavby'!AN10="","",'Rekapitulace stavby'!AN10)</f>
        <v/>
      </c>
      <c r="L12" s="28"/>
    </row>
    <row r="13" spans="2:46" s="1" customFormat="1" ht="18" customHeight="1" x14ac:dyDescent="0.2">
      <c r="B13" s="28"/>
      <c r="E13" s="21" t="str">
        <f>IF('Rekapitulace stavby'!E11="","",'Rekapitulace stavby'!E11)</f>
        <v xml:space="preserve"> </v>
      </c>
      <c r="I13" s="23" t="s">
        <v>18</v>
      </c>
      <c r="J13" s="21" t="str">
        <f>IF('Rekapitulace stavby'!AN11="","",'Rekapitulace stavby'!AN11)</f>
        <v/>
      </c>
      <c r="L13" s="28"/>
    </row>
    <row r="14" spans="2:46" s="1" customFormat="1" ht="6.95" customHeight="1" x14ac:dyDescent="0.2">
      <c r="B14" s="28"/>
      <c r="L14" s="28"/>
    </row>
    <row r="15" spans="2:46" s="1" customFormat="1" ht="12" customHeight="1" x14ac:dyDescent="0.2">
      <c r="B15" s="28"/>
      <c r="D15" s="23" t="s">
        <v>497</v>
      </c>
      <c r="I15" s="23" t="s">
        <v>16</v>
      </c>
      <c r="J15" s="24" t="str">
        <f>'Rekapitulace stavby'!AN13</f>
        <v>Vyplň údaj</v>
      </c>
      <c r="L15" s="28"/>
    </row>
    <row r="16" spans="2:46" s="1" customFormat="1" ht="18" customHeight="1" x14ac:dyDescent="0.2">
      <c r="B16" s="28"/>
      <c r="E16" s="206" t="str">
        <f>'Rekapitulace stavby'!E14</f>
        <v>Vyplň údaj</v>
      </c>
      <c r="F16" s="197"/>
      <c r="G16" s="197"/>
      <c r="H16" s="197"/>
      <c r="I16" s="23" t="s">
        <v>18</v>
      </c>
      <c r="J16" s="24" t="str">
        <f>'Rekapitulace stavby'!AN14</f>
        <v>Vyplň údaj</v>
      </c>
      <c r="L16" s="28"/>
    </row>
    <row r="17" spans="2:12" s="1" customFormat="1" ht="6.95" customHeight="1" x14ac:dyDescent="0.2">
      <c r="B17" s="28"/>
      <c r="L17" s="28"/>
    </row>
    <row r="18" spans="2:12" s="1" customFormat="1" ht="12" customHeight="1" x14ac:dyDescent="0.2">
      <c r="B18" s="28"/>
      <c r="D18" s="23" t="s">
        <v>20</v>
      </c>
      <c r="I18" s="23" t="s">
        <v>16</v>
      </c>
      <c r="J18" s="21" t="str">
        <f>IF('Rekapitulace stavby'!AN16="","",'Rekapitulace stavby'!AN16)</f>
        <v/>
      </c>
      <c r="L18" s="28"/>
    </row>
    <row r="19" spans="2:12" s="1" customFormat="1" ht="18" customHeight="1" x14ac:dyDescent="0.2">
      <c r="B19" s="28"/>
      <c r="E19" s="21" t="str">
        <f>IF('Rekapitulace stavby'!E17="","",'Rekapitulace stavby'!E17)</f>
        <v xml:space="preserve"> </v>
      </c>
      <c r="I19" s="23" t="s">
        <v>18</v>
      </c>
      <c r="J19" s="21" t="str">
        <f>IF('Rekapitulace stavby'!AN17="","",'Rekapitulace stavby'!AN17)</f>
        <v/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498</v>
      </c>
      <c r="I21" s="23" t="s">
        <v>16</v>
      </c>
      <c r="J21" s="21" t="str">
        <f>IF('Rekapitulace stavby'!AN19="","",'Rekapitulace stavby'!AN19)</f>
        <v/>
      </c>
      <c r="L21" s="28"/>
    </row>
    <row r="22" spans="2:12" s="1" customFormat="1" ht="18" customHeight="1" x14ac:dyDescent="0.2">
      <c r="B22" s="28"/>
      <c r="E22" s="21" t="str">
        <f>IF('Rekapitulace stavby'!E20="","",'Rekapitulace stavby'!E20)</f>
        <v xml:space="preserve"> </v>
      </c>
      <c r="I22" s="23" t="s">
        <v>18</v>
      </c>
      <c r="J22" s="21" t="str">
        <f>IF('Rekapitulace stavby'!AN20="","",'Rekapitulace stavby'!AN20)</f>
        <v/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22</v>
      </c>
      <c r="L24" s="28"/>
    </row>
    <row r="25" spans="2:12" s="7" customFormat="1" ht="16.5" customHeight="1" x14ac:dyDescent="0.2">
      <c r="B25" s="83"/>
      <c r="E25" s="201" t="s">
        <v>1</v>
      </c>
      <c r="F25" s="201"/>
      <c r="G25" s="201"/>
      <c r="H25" s="201"/>
      <c r="L25" s="83"/>
    </row>
    <row r="26" spans="2:12" s="1" customFormat="1" ht="6.95" customHeight="1" x14ac:dyDescent="0.2">
      <c r="B26" s="28"/>
      <c r="L26" s="28"/>
    </row>
    <row r="27" spans="2:12" s="1" customFormat="1" ht="6.95" customHeight="1" x14ac:dyDescent="0.2">
      <c r="B27" s="28"/>
      <c r="D27" s="52"/>
      <c r="E27" s="52"/>
      <c r="F27" s="52"/>
      <c r="G27" s="52"/>
      <c r="H27" s="52"/>
      <c r="I27" s="52"/>
      <c r="J27" s="52"/>
      <c r="K27" s="52"/>
      <c r="L27" s="28"/>
    </row>
    <row r="28" spans="2:12" s="1" customFormat="1" ht="25.35" customHeight="1" x14ac:dyDescent="0.2">
      <c r="B28" s="28"/>
      <c r="D28" s="84" t="s">
        <v>23</v>
      </c>
      <c r="J28" s="65">
        <f>ROUND(J126, 2)</f>
        <v>0</v>
      </c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 x14ac:dyDescent="0.2">
      <c r="B30" s="28"/>
      <c r="F30" s="31" t="s">
        <v>501</v>
      </c>
      <c r="I30" s="31" t="s">
        <v>512</v>
      </c>
      <c r="J30" s="31" t="s">
        <v>502</v>
      </c>
      <c r="L30" s="28"/>
    </row>
    <row r="31" spans="2:12" s="1" customFormat="1" ht="14.45" customHeight="1" x14ac:dyDescent="0.2">
      <c r="B31" s="28"/>
      <c r="D31" s="54" t="s">
        <v>24</v>
      </c>
      <c r="E31" s="33" t="s">
        <v>25</v>
      </c>
      <c r="F31" s="85">
        <f>ROUND((SUM(BE126:BE330)),  2)</f>
        <v>0</v>
      </c>
      <c r="G31" s="86"/>
      <c r="H31" s="86"/>
      <c r="I31" s="87">
        <v>0.2</v>
      </c>
      <c r="J31" s="85">
        <f>ROUND(((SUM(BE126:BE330))*I31),  2)</f>
        <v>0</v>
      </c>
      <c r="L31" s="28"/>
    </row>
    <row r="32" spans="2:12" s="1" customFormat="1" ht="14.45" customHeight="1" x14ac:dyDescent="0.2">
      <c r="B32" s="28"/>
      <c r="E32" s="33" t="s">
        <v>26</v>
      </c>
      <c r="F32" s="85">
        <f>ROUND((SUM(BF126:BF330)),  2)</f>
        <v>0</v>
      </c>
      <c r="G32" s="86"/>
      <c r="H32" s="86"/>
      <c r="I32" s="87">
        <v>0.2</v>
      </c>
      <c r="J32" s="85">
        <f>ROUND(((SUM(BF126:BF330))*I32),  2)</f>
        <v>0</v>
      </c>
      <c r="L32" s="28"/>
    </row>
    <row r="33" spans="2:12" s="1" customFormat="1" ht="14.45" hidden="1" customHeight="1" x14ac:dyDescent="0.2">
      <c r="B33" s="28"/>
      <c r="E33" s="23" t="s">
        <v>27</v>
      </c>
      <c r="F33" s="88">
        <f>ROUND((SUM(BG126:BG330)),  2)</f>
        <v>0</v>
      </c>
      <c r="I33" s="89">
        <v>0.2</v>
      </c>
      <c r="J33" s="88">
        <f>0</f>
        <v>0</v>
      </c>
      <c r="L33" s="28"/>
    </row>
    <row r="34" spans="2:12" s="1" customFormat="1" ht="14.45" hidden="1" customHeight="1" x14ac:dyDescent="0.2">
      <c r="B34" s="28"/>
      <c r="E34" s="23" t="s">
        <v>28</v>
      </c>
      <c r="F34" s="88">
        <f>ROUND((SUM(BH126:BH330)),  2)</f>
        <v>0</v>
      </c>
      <c r="I34" s="89">
        <v>0.2</v>
      </c>
      <c r="J34" s="88">
        <f>0</f>
        <v>0</v>
      </c>
      <c r="L34" s="28"/>
    </row>
    <row r="35" spans="2:12" s="1" customFormat="1" ht="14.45" hidden="1" customHeight="1" x14ac:dyDescent="0.2">
      <c r="B35" s="28"/>
      <c r="E35" s="33" t="s">
        <v>29</v>
      </c>
      <c r="F35" s="85">
        <f>ROUND((SUM(BI126:BI330)),  2)</f>
        <v>0</v>
      </c>
      <c r="G35" s="86"/>
      <c r="H35" s="86"/>
      <c r="I35" s="87">
        <v>0</v>
      </c>
      <c r="J35" s="85">
        <f>0</f>
        <v>0</v>
      </c>
      <c r="L35" s="28"/>
    </row>
    <row r="36" spans="2:12" s="1" customFormat="1" ht="6.95" customHeight="1" x14ac:dyDescent="0.2">
      <c r="B36" s="28"/>
      <c r="L36" s="28"/>
    </row>
    <row r="37" spans="2:12" s="1" customFormat="1" ht="25.35" customHeight="1" x14ac:dyDescent="0.2">
      <c r="B37" s="28"/>
      <c r="C37" s="90"/>
      <c r="D37" s="91" t="s">
        <v>30</v>
      </c>
      <c r="E37" s="56"/>
      <c r="F37" s="56"/>
      <c r="G37" s="92" t="s">
        <v>31</v>
      </c>
      <c r="H37" s="93" t="s">
        <v>482</v>
      </c>
      <c r="I37" s="56"/>
      <c r="J37" s="94">
        <f>SUM(J28:J35)</f>
        <v>0</v>
      </c>
      <c r="K37" s="95"/>
      <c r="L37" s="28"/>
    </row>
    <row r="38" spans="2:12" s="1" customFormat="1" ht="14.45" customHeight="1" x14ac:dyDescent="0.2">
      <c r="B38" s="28"/>
      <c r="L38" s="28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32</v>
      </c>
      <c r="E50" s="41"/>
      <c r="F50" s="41"/>
      <c r="G50" s="40" t="s">
        <v>503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42" t="s">
        <v>504</v>
      </c>
      <c r="E61" s="30"/>
      <c r="F61" s="96" t="s">
        <v>505</v>
      </c>
      <c r="G61" s="42" t="s">
        <v>504</v>
      </c>
      <c r="H61" s="30"/>
      <c r="I61" s="30"/>
      <c r="J61" s="97" t="s">
        <v>505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40" t="s">
        <v>506</v>
      </c>
      <c r="E65" s="41"/>
      <c r="F65" s="41"/>
      <c r="G65" s="40" t="s">
        <v>507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42" t="s">
        <v>504</v>
      </c>
      <c r="E76" s="30"/>
      <c r="F76" s="96" t="s">
        <v>505</v>
      </c>
      <c r="G76" s="42" t="s">
        <v>504</v>
      </c>
      <c r="H76" s="30"/>
      <c r="I76" s="30"/>
      <c r="J76" s="97" t="s">
        <v>505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513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11</v>
      </c>
      <c r="L84" s="28"/>
    </row>
    <row r="85" spans="2:47" s="1" customFormat="1" ht="16.5" customHeight="1" x14ac:dyDescent="0.2">
      <c r="B85" s="28"/>
      <c r="E85" s="173" t="str">
        <f>E7</f>
        <v>Zdroj tepla Dřevostav Hanušovice</v>
      </c>
      <c r="F85" s="205"/>
      <c r="G85" s="205"/>
      <c r="H85" s="205"/>
      <c r="L85" s="28"/>
    </row>
    <row r="86" spans="2:47" s="1" customFormat="1" ht="6.95" customHeight="1" x14ac:dyDescent="0.2">
      <c r="B86" s="28"/>
      <c r="L86" s="28"/>
    </row>
    <row r="87" spans="2:47" s="1" customFormat="1" ht="12" customHeight="1" x14ac:dyDescent="0.2">
      <c r="B87" s="28"/>
      <c r="C87" s="23" t="s">
        <v>495</v>
      </c>
      <c r="F87" s="21" t="str">
        <f>F10</f>
        <v>Hanušovice</v>
      </c>
      <c r="I87" s="23" t="s">
        <v>499</v>
      </c>
      <c r="J87" s="51">
        <f>IF(J10="","",J10)</f>
        <v>0</v>
      </c>
      <c r="L87" s="28"/>
    </row>
    <row r="88" spans="2:47" s="1" customFormat="1" ht="6.95" customHeight="1" x14ac:dyDescent="0.2">
      <c r="B88" s="28"/>
      <c r="L88" s="28"/>
    </row>
    <row r="89" spans="2:47" s="1" customFormat="1" ht="15.2" customHeight="1" x14ac:dyDescent="0.2">
      <c r="B89" s="28"/>
      <c r="C89" s="23" t="s">
        <v>496</v>
      </c>
      <c r="F89" s="21" t="str">
        <f>E13</f>
        <v xml:space="preserve"> </v>
      </c>
      <c r="I89" s="23" t="s">
        <v>20</v>
      </c>
      <c r="J89" s="26" t="str">
        <f>E19</f>
        <v xml:space="preserve"> </v>
      </c>
      <c r="L89" s="28"/>
    </row>
    <row r="90" spans="2:47" s="1" customFormat="1" ht="15.2" customHeight="1" x14ac:dyDescent="0.2">
      <c r="B90" s="28"/>
      <c r="C90" s="23" t="s">
        <v>497</v>
      </c>
      <c r="F90" s="21" t="str">
        <f>IF(E16="","",E16)</f>
        <v>Vyplň údaj</v>
      </c>
      <c r="I90" s="23" t="s">
        <v>498</v>
      </c>
      <c r="J90" s="26" t="str">
        <f>E22</f>
        <v xml:space="preserve"> </v>
      </c>
      <c r="L90" s="28"/>
    </row>
    <row r="91" spans="2:47" s="1" customFormat="1" ht="10.35" customHeight="1" x14ac:dyDescent="0.2">
      <c r="B91" s="28"/>
      <c r="L91" s="28"/>
    </row>
    <row r="92" spans="2:47" s="1" customFormat="1" ht="29.25" customHeight="1" x14ac:dyDescent="0.2">
      <c r="B92" s="28"/>
      <c r="C92" s="98" t="s">
        <v>526</v>
      </c>
      <c r="D92" s="90"/>
      <c r="E92" s="90"/>
      <c r="F92" s="90"/>
      <c r="G92" s="90"/>
      <c r="H92" s="90"/>
      <c r="I92" s="90"/>
      <c r="J92" s="99" t="s">
        <v>525</v>
      </c>
      <c r="K92" s="90"/>
      <c r="L92" s="28"/>
    </row>
    <row r="93" spans="2:47" s="1" customFormat="1" ht="10.35" customHeight="1" x14ac:dyDescent="0.2">
      <c r="B93" s="28"/>
      <c r="L93" s="28"/>
    </row>
    <row r="94" spans="2:47" s="1" customFormat="1" ht="22.9" customHeight="1" x14ac:dyDescent="0.2">
      <c r="B94" s="28"/>
      <c r="C94" s="100" t="s">
        <v>58</v>
      </c>
      <c r="J94" s="65">
        <f>J126</f>
        <v>0</v>
      </c>
      <c r="L94" s="28"/>
      <c r="AU94" s="13" t="s">
        <v>59</v>
      </c>
    </row>
    <row r="95" spans="2:47" s="8" customFormat="1" ht="24.95" customHeight="1" x14ac:dyDescent="0.2">
      <c r="B95" s="101"/>
      <c r="D95" s="102" t="s">
        <v>60</v>
      </c>
      <c r="E95" s="103"/>
      <c r="F95" s="103"/>
      <c r="G95" s="103"/>
      <c r="H95" s="103"/>
      <c r="I95" s="103"/>
      <c r="J95" s="104">
        <f>J127</f>
        <v>0</v>
      </c>
      <c r="L95" s="101"/>
    </row>
    <row r="96" spans="2:47" s="9" customFormat="1" ht="19.899999999999999" customHeight="1" x14ac:dyDescent="0.2">
      <c r="B96" s="105"/>
      <c r="D96" s="106" t="s">
        <v>514</v>
      </c>
      <c r="E96" s="107"/>
      <c r="F96" s="107"/>
      <c r="G96" s="107"/>
      <c r="H96" s="107"/>
      <c r="I96" s="107"/>
      <c r="J96" s="108">
        <f>J128</f>
        <v>0</v>
      </c>
      <c r="L96" s="105"/>
    </row>
    <row r="97" spans="2:12" s="8" customFormat="1" ht="24.95" customHeight="1" x14ac:dyDescent="0.2">
      <c r="B97" s="101"/>
      <c r="D97" s="102" t="s">
        <v>61</v>
      </c>
      <c r="E97" s="103"/>
      <c r="F97" s="103"/>
      <c r="G97" s="103"/>
      <c r="H97" s="103"/>
      <c r="I97" s="103"/>
      <c r="J97" s="104">
        <f>J133</f>
        <v>0</v>
      </c>
      <c r="L97" s="101"/>
    </row>
    <row r="98" spans="2:12" s="9" customFormat="1" ht="19.899999999999999" customHeight="1" x14ac:dyDescent="0.2">
      <c r="B98" s="105"/>
      <c r="D98" s="106" t="s">
        <v>515</v>
      </c>
      <c r="E98" s="107"/>
      <c r="F98" s="107"/>
      <c r="G98" s="107"/>
      <c r="H98" s="107"/>
      <c r="I98" s="107"/>
      <c r="J98" s="108">
        <f>J134</f>
        <v>0</v>
      </c>
      <c r="L98" s="105"/>
    </row>
    <row r="99" spans="2:12" s="9" customFormat="1" ht="19.899999999999999" customHeight="1" x14ac:dyDescent="0.2">
      <c r="B99" s="105"/>
      <c r="D99" s="106" t="s">
        <v>516</v>
      </c>
      <c r="E99" s="107"/>
      <c r="F99" s="107"/>
      <c r="G99" s="107"/>
      <c r="H99" s="107"/>
      <c r="I99" s="107"/>
      <c r="J99" s="108">
        <f>J153</f>
        <v>0</v>
      </c>
      <c r="L99" s="105"/>
    </row>
    <row r="100" spans="2:12" s="9" customFormat="1" ht="19.899999999999999" customHeight="1" x14ac:dyDescent="0.2">
      <c r="B100" s="105"/>
      <c r="D100" s="106" t="s">
        <v>517</v>
      </c>
      <c r="E100" s="107"/>
      <c r="F100" s="107"/>
      <c r="G100" s="107"/>
      <c r="H100" s="107"/>
      <c r="I100" s="107"/>
      <c r="J100" s="108">
        <f>J168</f>
        <v>0</v>
      </c>
      <c r="L100" s="105"/>
    </row>
    <row r="101" spans="2:12" s="9" customFormat="1" ht="19.899999999999999" customHeight="1" x14ac:dyDescent="0.2">
      <c r="B101" s="105"/>
      <c r="D101" s="106" t="s">
        <v>518</v>
      </c>
      <c r="E101" s="107"/>
      <c r="F101" s="107"/>
      <c r="G101" s="107"/>
      <c r="H101" s="107"/>
      <c r="I101" s="107"/>
      <c r="J101" s="108">
        <f>J173</f>
        <v>0</v>
      </c>
      <c r="L101" s="105"/>
    </row>
    <row r="102" spans="2:12" s="9" customFormat="1" ht="19.899999999999999" customHeight="1" x14ac:dyDescent="0.2">
      <c r="B102" s="105"/>
      <c r="D102" s="106" t="s">
        <v>519</v>
      </c>
      <c r="E102" s="107"/>
      <c r="F102" s="107"/>
      <c r="G102" s="107"/>
      <c r="H102" s="107"/>
      <c r="I102" s="107"/>
      <c r="J102" s="108">
        <f>J180</f>
        <v>0</v>
      </c>
      <c r="L102" s="105"/>
    </row>
    <row r="103" spans="2:12" s="9" customFormat="1" ht="19.899999999999999" customHeight="1" x14ac:dyDescent="0.2">
      <c r="B103" s="105"/>
      <c r="D103" s="106" t="s">
        <v>520</v>
      </c>
      <c r="E103" s="107"/>
      <c r="F103" s="107"/>
      <c r="G103" s="107"/>
      <c r="H103" s="107"/>
      <c r="I103" s="107"/>
      <c r="J103" s="108">
        <f>J212</f>
        <v>0</v>
      </c>
      <c r="L103" s="105"/>
    </row>
    <row r="104" spans="2:12" s="9" customFormat="1" ht="19.899999999999999" customHeight="1" x14ac:dyDescent="0.2">
      <c r="B104" s="105"/>
      <c r="D104" s="106" t="s">
        <v>521</v>
      </c>
      <c r="E104" s="107"/>
      <c r="F104" s="107"/>
      <c r="G104" s="107"/>
      <c r="H104" s="107"/>
      <c r="I104" s="107"/>
      <c r="J104" s="108">
        <f>J224</f>
        <v>0</v>
      </c>
      <c r="L104" s="105"/>
    </row>
    <row r="105" spans="2:12" s="8" customFormat="1" ht="24.95" customHeight="1" x14ac:dyDescent="0.2">
      <c r="B105" s="101"/>
      <c r="D105" s="102" t="s">
        <v>62</v>
      </c>
      <c r="E105" s="103"/>
      <c r="F105" s="103"/>
      <c r="G105" s="103"/>
      <c r="H105" s="103"/>
      <c r="I105" s="103"/>
      <c r="J105" s="104">
        <f>J301</f>
        <v>0</v>
      </c>
      <c r="L105" s="101"/>
    </row>
    <row r="106" spans="2:12" s="9" customFormat="1" ht="19.899999999999999" customHeight="1" x14ac:dyDescent="0.2">
      <c r="B106" s="105"/>
      <c r="D106" s="106" t="s">
        <v>522</v>
      </c>
      <c r="E106" s="107"/>
      <c r="F106" s="107"/>
      <c r="G106" s="107"/>
      <c r="H106" s="107"/>
      <c r="I106" s="107"/>
      <c r="J106" s="108">
        <f>J302</f>
        <v>0</v>
      </c>
      <c r="L106" s="105"/>
    </row>
    <row r="107" spans="2:12" s="9" customFormat="1" ht="19.899999999999999" customHeight="1" x14ac:dyDescent="0.2">
      <c r="B107" s="105"/>
      <c r="D107" s="106" t="s">
        <v>523</v>
      </c>
      <c r="E107" s="107"/>
      <c r="F107" s="107"/>
      <c r="G107" s="107"/>
      <c r="H107" s="107"/>
      <c r="I107" s="107"/>
      <c r="J107" s="108">
        <f>J325</f>
        <v>0</v>
      </c>
      <c r="L107" s="105"/>
    </row>
    <row r="108" spans="2:12" s="8" customFormat="1" ht="24.95" customHeight="1" x14ac:dyDescent="0.2">
      <c r="B108" s="101"/>
      <c r="D108" s="102" t="s">
        <v>524</v>
      </c>
      <c r="E108" s="103"/>
      <c r="F108" s="103"/>
      <c r="G108" s="103"/>
      <c r="H108" s="103"/>
      <c r="I108" s="103"/>
      <c r="J108" s="104">
        <f>J329</f>
        <v>0</v>
      </c>
      <c r="L108" s="101"/>
    </row>
    <row r="109" spans="2:12" s="1" customFormat="1" ht="21.75" customHeight="1" x14ac:dyDescent="0.2">
      <c r="B109" s="28"/>
      <c r="L109" s="28"/>
    </row>
    <row r="110" spans="2:12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63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63" s="1" customFormat="1" ht="24.95" customHeight="1" x14ac:dyDescent="0.2">
      <c r="B115" s="28"/>
      <c r="C115" s="17" t="s">
        <v>63</v>
      </c>
      <c r="L115" s="28"/>
    </row>
    <row r="116" spans="2:63" s="1" customFormat="1" ht="6.95" customHeight="1" x14ac:dyDescent="0.2">
      <c r="B116" s="28"/>
      <c r="L116" s="28"/>
    </row>
    <row r="117" spans="2:63" s="1" customFormat="1" ht="12" customHeight="1" x14ac:dyDescent="0.2">
      <c r="B117" s="28"/>
      <c r="C117" s="23" t="s">
        <v>11</v>
      </c>
      <c r="L117" s="28"/>
    </row>
    <row r="118" spans="2:63" s="1" customFormat="1" ht="16.5" customHeight="1" x14ac:dyDescent="0.2">
      <c r="B118" s="28"/>
      <c r="E118" s="173" t="str">
        <f>E7</f>
        <v>Zdroj tepla Dřevostav Hanušovice</v>
      </c>
      <c r="F118" s="205"/>
      <c r="G118" s="205"/>
      <c r="H118" s="205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495</v>
      </c>
      <c r="F120" s="21" t="str">
        <f>F10</f>
        <v>Hanušovice</v>
      </c>
      <c r="I120" s="23" t="s">
        <v>499</v>
      </c>
      <c r="J120" s="51">
        <f>IF(J10="","",J10)</f>
        <v>0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496</v>
      </c>
      <c r="F122" s="21" t="str">
        <f>E13</f>
        <v xml:space="preserve"> </v>
      </c>
      <c r="I122" s="23" t="s">
        <v>20</v>
      </c>
      <c r="J122" s="26" t="str">
        <f>E19</f>
        <v xml:space="preserve"> </v>
      </c>
      <c r="L122" s="28"/>
    </row>
    <row r="123" spans="2:63" s="1" customFormat="1" ht="15.2" customHeight="1" x14ac:dyDescent="0.2">
      <c r="B123" s="28"/>
      <c r="C123" s="23" t="s">
        <v>497</v>
      </c>
      <c r="F123" s="21" t="str">
        <f>IF(E16="","",E16)</f>
        <v>Vyplň údaj</v>
      </c>
      <c r="I123" s="23" t="s">
        <v>498</v>
      </c>
      <c r="J123" s="26" t="str">
        <f>E22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09"/>
      <c r="C125" s="110" t="s">
        <v>64</v>
      </c>
      <c r="D125" s="111" t="s">
        <v>36</v>
      </c>
      <c r="E125" s="111" t="s">
        <v>34</v>
      </c>
      <c r="F125" s="111" t="s">
        <v>35</v>
      </c>
      <c r="G125" s="111" t="s">
        <v>65</v>
      </c>
      <c r="H125" s="111" t="s">
        <v>527</v>
      </c>
      <c r="I125" s="111" t="s">
        <v>485</v>
      </c>
      <c r="J125" s="112" t="s">
        <v>525</v>
      </c>
      <c r="K125" s="113" t="s">
        <v>66</v>
      </c>
      <c r="L125" s="109"/>
      <c r="M125" s="58" t="s">
        <v>1</v>
      </c>
      <c r="N125" s="59" t="s">
        <v>24</v>
      </c>
      <c r="O125" s="59" t="s">
        <v>67</v>
      </c>
      <c r="P125" s="59" t="s">
        <v>68</v>
      </c>
      <c r="Q125" s="59" t="s">
        <v>69</v>
      </c>
      <c r="R125" s="59" t="s">
        <v>70</v>
      </c>
      <c r="S125" s="59" t="s">
        <v>71</v>
      </c>
      <c r="T125" s="60" t="s">
        <v>72</v>
      </c>
    </row>
    <row r="126" spans="2:63" s="1" customFormat="1" ht="22.9" customHeight="1" x14ac:dyDescent="0.25">
      <c r="B126" s="28"/>
      <c r="C126" s="63" t="s">
        <v>58</v>
      </c>
      <c r="J126" s="114">
        <f>BK126</f>
        <v>0</v>
      </c>
      <c r="L126" s="28"/>
      <c r="M126" s="61"/>
      <c r="N126" s="52"/>
      <c r="O126" s="52"/>
      <c r="P126" s="115">
        <f>P127+P133+P301+P329</f>
        <v>0</v>
      </c>
      <c r="Q126" s="52"/>
      <c r="R126" s="115">
        <f>R127+R133+R301+R329</f>
        <v>7.1020532699999999</v>
      </c>
      <c r="S126" s="52"/>
      <c r="T126" s="116">
        <f>T127+T133+T301+T329</f>
        <v>0</v>
      </c>
      <c r="AT126" s="13" t="s">
        <v>49</v>
      </c>
      <c r="AU126" s="13" t="s">
        <v>59</v>
      </c>
      <c r="BK126" s="117">
        <f>BK127+BK133+BK301+BK329</f>
        <v>0</v>
      </c>
    </row>
    <row r="127" spans="2:63" s="11" customFormat="1" ht="25.9" customHeight="1" x14ac:dyDescent="0.2">
      <c r="B127" s="118"/>
      <c r="D127" s="119" t="s">
        <v>49</v>
      </c>
      <c r="E127" s="120" t="s">
        <v>73</v>
      </c>
      <c r="F127" s="120" t="s">
        <v>74</v>
      </c>
      <c r="I127" s="121"/>
      <c r="J127" s="122">
        <f>BK127</f>
        <v>0</v>
      </c>
      <c r="L127" s="118"/>
      <c r="M127" s="123"/>
      <c r="P127" s="124">
        <f>P128</f>
        <v>0</v>
      </c>
      <c r="R127" s="124">
        <f>R128</f>
        <v>1.2041441199999998</v>
      </c>
      <c r="T127" s="125">
        <f>T128</f>
        <v>0</v>
      </c>
      <c r="AR127" s="119" t="s">
        <v>55</v>
      </c>
      <c r="AT127" s="126" t="s">
        <v>49</v>
      </c>
      <c r="AU127" s="126" t="s">
        <v>50</v>
      </c>
      <c r="AY127" s="119" t="s">
        <v>75</v>
      </c>
      <c r="BK127" s="127">
        <f>BK128</f>
        <v>0</v>
      </c>
    </row>
    <row r="128" spans="2:63" s="11" customFormat="1" ht="22.9" customHeight="1" x14ac:dyDescent="0.2">
      <c r="B128" s="118"/>
      <c r="D128" s="119" t="s">
        <v>49</v>
      </c>
      <c r="E128" s="128" t="s">
        <v>76</v>
      </c>
      <c r="F128" s="128" t="s">
        <v>528</v>
      </c>
      <c r="I128" s="121"/>
      <c r="J128" s="129">
        <f>BK128</f>
        <v>0</v>
      </c>
      <c r="L128" s="118"/>
      <c r="M128" s="123"/>
      <c r="P128" s="124">
        <f>SUM(P129:P132)</f>
        <v>0</v>
      </c>
      <c r="R128" s="124">
        <f>SUM(R129:R132)</f>
        <v>1.2041441199999998</v>
      </c>
      <c r="T128" s="125">
        <f>SUM(T129:T132)</f>
        <v>0</v>
      </c>
      <c r="AR128" s="119" t="s">
        <v>55</v>
      </c>
      <c r="AT128" s="126" t="s">
        <v>49</v>
      </c>
      <c r="AU128" s="126" t="s">
        <v>55</v>
      </c>
      <c r="AY128" s="119" t="s">
        <v>75</v>
      </c>
      <c r="BK128" s="127">
        <f>SUM(BK129:BK132)</f>
        <v>0</v>
      </c>
    </row>
    <row r="129" spans="2:65" s="1" customFormat="1" ht="37.9" customHeight="1" x14ac:dyDescent="0.2">
      <c r="B129" s="130"/>
      <c r="C129" s="131">
        <v>1</v>
      </c>
      <c r="D129" s="131" t="s">
        <v>77</v>
      </c>
      <c r="E129" s="132" t="s">
        <v>78</v>
      </c>
      <c r="F129" s="133" t="s">
        <v>529</v>
      </c>
      <c r="G129" s="134" t="s">
        <v>79</v>
      </c>
      <c r="H129" s="135">
        <v>76</v>
      </c>
      <c r="I129" s="136"/>
      <c r="J129" s="137">
        <f>ROUND(I129*H129,2)</f>
        <v>0</v>
      </c>
      <c r="K129" s="138"/>
      <c r="L129" s="28"/>
      <c r="M129" s="139" t="s">
        <v>1</v>
      </c>
      <c r="N129" s="140" t="s">
        <v>26</v>
      </c>
      <c r="P129" s="141">
        <f>O129*H129</f>
        <v>0</v>
      </c>
      <c r="Q129" s="141">
        <v>4.0453299999999998E-3</v>
      </c>
      <c r="R129" s="141">
        <f>Q129*H129</f>
        <v>0.30744507999999998</v>
      </c>
      <c r="S129" s="141">
        <v>0</v>
      </c>
      <c r="T129" s="142">
        <f>S129*H129</f>
        <v>0</v>
      </c>
      <c r="AR129" s="143" t="s">
        <v>80</v>
      </c>
      <c r="AT129" s="143" t="s">
        <v>77</v>
      </c>
      <c r="AU129" s="143" t="s">
        <v>81</v>
      </c>
      <c r="AY129" s="13" t="s">
        <v>75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81</v>
      </c>
      <c r="BK129" s="144">
        <f>ROUND(I129*H129,2)</f>
        <v>0</v>
      </c>
      <c r="BL129" s="13" t="s">
        <v>80</v>
      </c>
      <c r="BM129" s="143" t="s">
        <v>82</v>
      </c>
    </row>
    <row r="130" spans="2:65" s="1" customFormat="1" ht="33" customHeight="1" x14ac:dyDescent="0.2">
      <c r="B130" s="130"/>
      <c r="C130" s="145">
        <v>2</v>
      </c>
      <c r="D130" s="145" t="s">
        <v>83</v>
      </c>
      <c r="E130" s="146" t="s">
        <v>84</v>
      </c>
      <c r="F130" s="162" t="s">
        <v>530</v>
      </c>
      <c r="G130" s="147" t="s">
        <v>79</v>
      </c>
      <c r="H130" s="148">
        <v>76</v>
      </c>
      <c r="I130" s="149"/>
      <c r="J130" s="150">
        <f>ROUND(I130*H130,2)</f>
        <v>0</v>
      </c>
      <c r="K130" s="151"/>
      <c r="L130" s="152"/>
      <c r="M130" s="153" t="s">
        <v>1</v>
      </c>
      <c r="N130" s="154" t="s">
        <v>26</v>
      </c>
      <c r="P130" s="141">
        <f>O130*H130</f>
        <v>0</v>
      </c>
      <c r="Q130" s="141">
        <v>9.2499999999999995E-3</v>
      </c>
      <c r="R130" s="141">
        <f>Q130*H130</f>
        <v>0.70299999999999996</v>
      </c>
      <c r="S130" s="141">
        <v>0</v>
      </c>
      <c r="T130" s="142">
        <f>S130*H130</f>
        <v>0</v>
      </c>
      <c r="AR130" s="143" t="s">
        <v>76</v>
      </c>
      <c r="AT130" s="143" t="s">
        <v>83</v>
      </c>
      <c r="AU130" s="143" t="s">
        <v>81</v>
      </c>
      <c r="AY130" s="13" t="s">
        <v>75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81</v>
      </c>
      <c r="BK130" s="144">
        <f>ROUND(I130*H130,2)</f>
        <v>0</v>
      </c>
      <c r="BL130" s="13" t="s">
        <v>80</v>
      </c>
      <c r="BM130" s="143" t="s">
        <v>85</v>
      </c>
    </row>
    <row r="131" spans="2:65" s="1" customFormat="1" ht="33" customHeight="1" x14ac:dyDescent="0.2">
      <c r="B131" s="130"/>
      <c r="C131" s="131">
        <v>3</v>
      </c>
      <c r="D131" s="131" t="s">
        <v>77</v>
      </c>
      <c r="E131" s="132" t="s">
        <v>86</v>
      </c>
      <c r="F131" s="133" t="s">
        <v>531</v>
      </c>
      <c r="G131" s="134" t="s">
        <v>87</v>
      </c>
      <c r="H131" s="135">
        <v>4</v>
      </c>
      <c r="I131" s="136"/>
      <c r="J131" s="137">
        <f>ROUND(I131*H131,2)</f>
        <v>0</v>
      </c>
      <c r="K131" s="138"/>
      <c r="L131" s="28"/>
      <c r="M131" s="139" t="s">
        <v>1</v>
      </c>
      <c r="N131" s="140" t="s">
        <v>26</v>
      </c>
      <c r="P131" s="141">
        <f>O131*H131</f>
        <v>0</v>
      </c>
      <c r="Q131" s="141">
        <v>2.4212379999999999E-2</v>
      </c>
      <c r="R131" s="141">
        <f>Q131*H131</f>
        <v>9.6849519999999995E-2</v>
      </c>
      <c r="S131" s="141">
        <v>0</v>
      </c>
      <c r="T131" s="142">
        <f>S131*H131</f>
        <v>0</v>
      </c>
      <c r="AR131" s="143" t="s">
        <v>80</v>
      </c>
      <c r="AT131" s="143" t="s">
        <v>77</v>
      </c>
      <c r="AU131" s="143" t="s">
        <v>81</v>
      </c>
      <c r="AY131" s="13" t="s">
        <v>75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81</v>
      </c>
      <c r="BK131" s="144">
        <f>ROUND(I131*H131,2)</f>
        <v>0</v>
      </c>
      <c r="BL131" s="13" t="s">
        <v>80</v>
      </c>
      <c r="BM131" s="143" t="s">
        <v>88</v>
      </c>
    </row>
    <row r="132" spans="2:65" s="1" customFormat="1" ht="24.2" customHeight="1" x14ac:dyDescent="0.2">
      <c r="B132" s="130"/>
      <c r="C132" s="131">
        <v>4</v>
      </c>
      <c r="D132" s="131" t="s">
        <v>77</v>
      </c>
      <c r="E132" s="132" t="s">
        <v>89</v>
      </c>
      <c r="F132" s="133" t="s">
        <v>532</v>
      </c>
      <c r="G132" s="134" t="s">
        <v>87</v>
      </c>
      <c r="H132" s="135">
        <v>4</v>
      </c>
      <c r="I132" s="136"/>
      <c r="J132" s="137">
        <f>ROUND(I132*H132,2)</f>
        <v>0</v>
      </c>
      <c r="K132" s="138"/>
      <c r="L132" s="28"/>
      <c r="M132" s="139" t="s">
        <v>1</v>
      </c>
      <c r="N132" s="140" t="s">
        <v>26</v>
      </c>
      <c r="P132" s="141">
        <f>O132*H132</f>
        <v>0</v>
      </c>
      <c r="Q132" s="141">
        <v>2.4212379999999999E-2</v>
      </c>
      <c r="R132" s="141">
        <f>Q132*H132</f>
        <v>9.6849519999999995E-2</v>
      </c>
      <c r="S132" s="141">
        <v>0</v>
      </c>
      <c r="T132" s="142">
        <f>S132*H132</f>
        <v>0</v>
      </c>
      <c r="AR132" s="143" t="s">
        <v>80</v>
      </c>
      <c r="AT132" s="143" t="s">
        <v>77</v>
      </c>
      <c r="AU132" s="143" t="s">
        <v>81</v>
      </c>
      <c r="AY132" s="13" t="s">
        <v>75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81</v>
      </c>
      <c r="BK132" s="144">
        <f>ROUND(I132*H132,2)</f>
        <v>0</v>
      </c>
      <c r="BL132" s="13" t="s">
        <v>80</v>
      </c>
      <c r="BM132" s="143" t="s">
        <v>90</v>
      </c>
    </row>
    <row r="133" spans="2:65" s="11" customFormat="1" ht="25.9" customHeight="1" x14ac:dyDescent="0.2">
      <c r="B133" s="118"/>
      <c r="D133" s="119" t="s">
        <v>49</v>
      </c>
      <c r="E133" s="120" t="s">
        <v>91</v>
      </c>
      <c r="F133" s="120" t="s">
        <v>92</v>
      </c>
      <c r="I133" s="121"/>
      <c r="J133" s="122">
        <f>BK133</f>
        <v>0</v>
      </c>
      <c r="L133" s="118"/>
      <c r="M133" s="123"/>
      <c r="P133" s="124">
        <f>P134+P153+P168+P173+P180+P212+P224</f>
        <v>0</v>
      </c>
      <c r="R133" s="124">
        <f>R134+R153+R168+R173+R180+R212+R224</f>
        <v>5.8979091500000003</v>
      </c>
      <c r="T133" s="125">
        <f>T134+T153+T168+T173+T180+T212+T224</f>
        <v>0</v>
      </c>
      <c r="AR133" s="119" t="s">
        <v>81</v>
      </c>
      <c r="AT133" s="126" t="s">
        <v>49</v>
      </c>
      <c r="AU133" s="126" t="s">
        <v>50</v>
      </c>
      <c r="AY133" s="119" t="s">
        <v>75</v>
      </c>
      <c r="BK133" s="127">
        <f>BK134+BK153+BK168+BK173+BK180+BK212+BK224</f>
        <v>0</v>
      </c>
    </row>
    <row r="134" spans="2:65" s="11" customFormat="1" ht="22.9" customHeight="1" x14ac:dyDescent="0.2">
      <c r="B134" s="118"/>
      <c r="D134" s="119" t="s">
        <v>49</v>
      </c>
      <c r="E134" s="128" t="s">
        <v>93</v>
      </c>
      <c r="F134" s="128" t="s">
        <v>533</v>
      </c>
      <c r="I134" s="121"/>
      <c r="J134" s="129">
        <f>BK134</f>
        <v>0</v>
      </c>
      <c r="L134" s="118"/>
      <c r="M134" s="123"/>
      <c r="P134" s="124">
        <f>SUM(P135:P152)</f>
        <v>0</v>
      </c>
      <c r="R134" s="124">
        <f>SUM(R135:R152)</f>
        <v>1.8695E-2</v>
      </c>
      <c r="T134" s="125">
        <f>SUM(T135:T152)</f>
        <v>0</v>
      </c>
      <c r="AR134" s="119" t="s">
        <v>81</v>
      </c>
      <c r="AT134" s="126" t="s">
        <v>49</v>
      </c>
      <c r="AU134" s="126" t="s">
        <v>55</v>
      </c>
      <c r="AY134" s="119" t="s">
        <v>75</v>
      </c>
      <c r="BK134" s="127">
        <f>SUM(BK135:BK152)</f>
        <v>0</v>
      </c>
    </row>
    <row r="135" spans="2:65" s="1" customFormat="1" ht="24.2" customHeight="1" x14ac:dyDescent="0.2">
      <c r="B135" s="130"/>
      <c r="C135" s="131">
        <v>5</v>
      </c>
      <c r="D135" s="131" t="s">
        <v>77</v>
      </c>
      <c r="E135" s="132" t="s">
        <v>94</v>
      </c>
      <c r="F135" s="133" t="s">
        <v>534</v>
      </c>
      <c r="G135" s="134" t="s">
        <v>95</v>
      </c>
      <c r="H135" s="135">
        <v>55</v>
      </c>
      <c r="I135" s="136"/>
      <c r="J135" s="137">
        <f t="shared" ref="J135:J152" si="0">ROUND(I135*H135,2)</f>
        <v>0</v>
      </c>
      <c r="K135" s="138"/>
      <c r="L135" s="28"/>
      <c r="M135" s="139" t="s">
        <v>1</v>
      </c>
      <c r="N135" s="140" t="s">
        <v>26</v>
      </c>
      <c r="P135" s="141">
        <f t="shared" ref="P135:P152" si="1">O135*H135</f>
        <v>0</v>
      </c>
      <c r="Q135" s="141">
        <v>1E-4</v>
      </c>
      <c r="R135" s="141">
        <f t="shared" ref="R135:R152" si="2">Q135*H135</f>
        <v>5.5000000000000005E-3</v>
      </c>
      <c r="S135" s="141">
        <v>0</v>
      </c>
      <c r="T135" s="142">
        <f t="shared" ref="T135:T152" si="3">S135*H135</f>
        <v>0</v>
      </c>
      <c r="AR135" s="143" t="s">
        <v>96</v>
      </c>
      <c r="AT135" s="143" t="s">
        <v>77</v>
      </c>
      <c r="AU135" s="143" t="s">
        <v>81</v>
      </c>
      <c r="AY135" s="13" t="s">
        <v>75</v>
      </c>
      <c r="BE135" s="144">
        <f t="shared" ref="BE135:BE152" si="4">IF(N135="základná",J135,0)</f>
        <v>0</v>
      </c>
      <c r="BF135" s="144">
        <f t="shared" ref="BF135:BF152" si="5">IF(N135="znížená",J135,0)</f>
        <v>0</v>
      </c>
      <c r="BG135" s="144">
        <f t="shared" ref="BG135:BG152" si="6">IF(N135="zákl. prenesená",J135,0)</f>
        <v>0</v>
      </c>
      <c r="BH135" s="144">
        <f t="shared" ref="BH135:BH152" si="7">IF(N135="zníž. prenesená",J135,0)</f>
        <v>0</v>
      </c>
      <c r="BI135" s="144">
        <f t="shared" ref="BI135:BI152" si="8">IF(N135="nulová",J135,0)</f>
        <v>0</v>
      </c>
      <c r="BJ135" s="13" t="s">
        <v>81</v>
      </c>
      <c r="BK135" s="144">
        <f t="shared" ref="BK135:BK152" si="9">ROUND(I135*H135,2)</f>
        <v>0</v>
      </c>
      <c r="BL135" s="13" t="s">
        <v>96</v>
      </c>
      <c r="BM135" s="143" t="s">
        <v>97</v>
      </c>
    </row>
    <row r="136" spans="2:65" s="1" customFormat="1" ht="24.2" customHeight="1" x14ac:dyDescent="0.2">
      <c r="B136" s="130"/>
      <c r="C136" s="145">
        <v>6</v>
      </c>
      <c r="D136" s="145" t="s">
        <v>83</v>
      </c>
      <c r="E136" s="146" t="s">
        <v>98</v>
      </c>
      <c r="F136" s="162" t="s">
        <v>486</v>
      </c>
      <c r="G136" s="147" t="s">
        <v>95</v>
      </c>
      <c r="H136" s="148">
        <v>60.5</v>
      </c>
      <c r="I136" s="149"/>
      <c r="J136" s="150">
        <f t="shared" si="0"/>
        <v>0</v>
      </c>
      <c r="K136" s="151"/>
      <c r="L136" s="152"/>
      <c r="M136" s="153" t="s">
        <v>1</v>
      </c>
      <c r="N136" s="154" t="s">
        <v>26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99</v>
      </c>
      <c r="AT136" s="143" t="s">
        <v>83</v>
      </c>
      <c r="AU136" s="143" t="s">
        <v>81</v>
      </c>
      <c r="AY136" s="13" t="s">
        <v>75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96</v>
      </c>
      <c r="BM136" s="143" t="s">
        <v>100</v>
      </c>
    </row>
    <row r="137" spans="2:65" s="1" customFormat="1" ht="24.2" customHeight="1" x14ac:dyDescent="0.2">
      <c r="B137" s="130"/>
      <c r="C137" s="131">
        <v>7</v>
      </c>
      <c r="D137" s="131" t="s">
        <v>77</v>
      </c>
      <c r="E137" s="132" t="s">
        <v>101</v>
      </c>
      <c r="F137" s="133" t="s">
        <v>535</v>
      </c>
      <c r="G137" s="134" t="s">
        <v>79</v>
      </c>
      <c r="H137" s="135">
        <v>35</v>
      </c>
      <c r="I137" s="136"/>
      <c r="J137" s="137">
        <f t="shared" si="0"/>
        <v>0</v>
      </c>
      <c r="K137" s="138"/>
      <c r="L137" s="28"/>
      <c r="M137" s="139" t="s">
        <v>1</v>
      </c>
      <c r="N137" s="140" t="s">
        <v>26</v>
      </c>
      <c r="P137" s="141">
        <f t="shared" si="1"/>
        <v>0</v>
      </c>
      <c r="Q137" s="141">
        <v>2.0000000000000002E-5</v>
      </c>
      <c r="R137" s="141">
        <f t="shared" si="2"/>
        <v>7.000000000000001E-4</v>
      </c>
      <c r="S137" s="141">
        <v>0</v>
      </c>
      <c r="T137" s="142">
        <f t="shared" si="3"/>
        <v>0</v>
      </c>
      <c r="AR137" s="143" t="s">
        <v>96</v>
      </c>
      <c r="AT137" s="143" t="s">
        <v>77</v>
      </c>
      <c r="AU137" s="143" t="s">
        <v>81</v>
      </c>
      <c r="AY137" s="13" t="s">
        <v>75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96</v>
      </c>
      <c r="BM137" s="143" t="s">
        <v>102</v>
      </c>
    </row>
    <row r="138" spans="2:65" s="1" customFormat="1" ht="21.75" customHeight="1" x14ac:dyDescent="0.2">
      <c r="B138" s="130"/>
      <c r="C138" s="145">
        <v>8</v>
      </c>
      <c r="D138" s="145" t="s">
        <v>83</v>
      </c>
      <c r="E138" s="146" t="s">
        <v>103</v>
      </c>
      <c r="F138" s="162" t="s">
        <v>536</v>
      </c>
      <c r="G138" s="147" t="s">
        <v>79</v>
      </c>
      <c r="H138" s="148">
        <v>10.5</v>
      </c>
      <c r="I138" s="149"/>
      <c r="J138" s="150">
        <f t="shared" si="0"/>
        <v>0</v>
      </c>
      <c r="K138" s="151"/>
      <c r="L138" s="152"/>
      <c r="M138" s="153" t="s">
        <v>1</v>
      </c>
      <c r="N138" s="154" t="s">
        <v>26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99</v>
      </c>
      <c r="AT138" s="143" t="s">
        <v>83</v>
      </c>
      <c r="AU138" s="143" t="s">
        <v>81</v>
      </c>
      <c r="AY138" s="13" t="s">
        <v>75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96</v>
      </c>
      <c r="BM138" s="143" t="s">
        <v>104</v>
      </c>
    </row>
    <row r="139" spans="2:65" s="1" customFormat="1" ht="16.5" customHeight="1" x14ac:dyDescent="0.2">
      <c r="B139" s="130"/>
      <c r="C139" s="145">
        <v>9</v>
      </c>
      <c r="D139" s="145" t="s">
        <v>83</v>
      </c>
      <c r="E139" s="146" t="s">
        <v>105</v>
      </c>
      <c r="F139" s="162" t="s">
        <v>537</v>
      </c>
      <c r="G139" s="147" t="s">
        <v>79</v>
      </c>
      <c r="H139" s="148">
        <v>5.25</v>
      </c>
      <c r="I139" s="149"/>
      <c r="J139" s="150">
        <f t="shared" si="0"/>
        <v>0</v>
      </c>
      <c r="K139" s="151"/>
      <c r="L139" s="152"/>
      <c r="M139" s="153" t="s">
        <v>1</v>
      </c>
      <c r="N139" s="154" t="s">
        <v>26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99</v>
      </c>
      <c r="AT139" s="143" t="s">
        <v>83</v>
      </c>
      <c r="AU139" s="143" t="s">
        <v>81</v>
      </c>
      <c r="AY139" s="13" t="s">
        <v>75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96</v>
      </c>
      <c r="BM139" s="143" t="s">
        <v>106</v>
      </c>
    </row>
    <row r="140" spans="2:65" s="1" customFormat="1" ht="16.5" customHeight="1" x14ac:dyDescent="0.2">
      <c r="B140" s="130"/>
      <c r="C140" s="145">
        <v>10</v>
      </c>
      <c r="D140" s="145" t="s">
        <v>83</v>
      </c>
      <c r="E140" s="146" t="s">
        <v>107</v>
      </c>
      <c r="F140" s="162" t="s">
        <v>538</v>
      </c>
      <c r="G140" s="147" t="s">
        <v>79</v>
      </c>
      <c r="H140" s="148">
        <v>21</v>
      </c>
      <c r="I140" s="149"/>
      <c r="J140" s="150">
        <f t="shared" si="0"/>
        <v>0</v>
      </c>
      <c r="K140" s="151"/>
      <c r="L140" s="152"/>
      <c r="M140" s="153" t="s">
        <v>1</v>
      </c>
      <c r="N140" s="154" t="s">
        <v>26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99</v>
      </c>
      <c r="AT140" s="143" t="s">
        <v>83</v>
      </c>
      <c r="AU140" s="143" t="s">
        <v>81</v>
      </c>
      <c r="AY140" s="13" t="s">
        <v>75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96</v>
      </c>
      <c r="BM140" s="143" t="s">
        <v>108</v>
      </c>
    </row>
    <row r="141" spans="2:65" s="1" customFormat="1" ht="21.75" customHeight="1" x14ac:dyDescent="0.2">
      <c r="B141" s="130"/>
      <c r="C141" s="131">
        <v>11</v>
      </c>
      <c r="D141" s="131" t="s">
        <v>77</v>
      </c>
      <c r="E141" s="132" t="s">
        <v>109</v>
      </c>
      <c r="F141" s="133" t="s">
        <v>539</v>
      </c>
      <c r="G141" s="134" t="s">
        <v>79</v>
      </c>
      <c r="H141" s="135">
        <v>136</v>
      </c>
      <c r="I141" s="136"/>
      <c r="J141" s="137">
        <f t="shared" si="0"/>
        <v>0</v>
      </c>
      <c r="K141" s="138"/>
      <c r="L141" s="28"/>
      <c r="M141" s="139" t="s">
        <v>1</v>
      </c>
      <c r="N141" s="140" t="s">
        <v>26</v>
      </c>
      <c r="P141" s="141">
        <f t="shared" si="1"/>
        <v>0</v>
      </c>
      <c r="Q141" s="141">
        <v>3.0000000000000001E-5</v>
      </c>
      <c r="R141" s="141">
        <f t="shared" si="2"/>
        <v>4.0800000000000003E-3</v>
      </c>
      <c r="S141" s="141">
        <v>0</v>
      </c>
      <c r="T141" s="142">
        <f t="shared" si="3"/>
        <v>0</v>
      </c>
      <c r="AR141" s="143" t="s">
        <v>96</v>
      </c>
      <c r="AT141" s="143" t="s">
        <v>77</v>
      </c>
      <c r="AU141" s="143" t="s">
        <v>81</v>
      </c>
      <c r="AY141" s="13" t="s">
        <v>75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81</v>
      </c>
      <c r="BK141" s="144">
        <f t="shared" si="9"/>
        <v>0</v>
      </c>
      <c r="BL141" s="13" t="s">
        <v>96</v>
      </c>
      <c r="BM141" s="143" t="s">
        <v>110</v>
      </c>
    </row>
    <row r="142" spans="2:65" s="1" customFormat="1" ht="21.75" customHeight="1" x14ac:dyDescent="0.2">
      <c r="B142" s="130"/>
      <c r="C142" s="145">
        <v>12</v>
      </c>
      <c r="D142" s="145" t="s">
        <v>83</v>
      </c>
      <c r="E142" s="146" t="s">
        <v>111</v>
      </c>
      <c r="F142" s="162" t="s">
        <v>540</v>
      </c>
      <c r="G142" s="147" t="s">
        <v>79</v>
      </c>
      <c r="H142" s="148">
        <v>64.05</v>
      </c>
      <c r="I142" s="149"/>
      <c r="J142" s="150">
        <f t="shared" si="0"/>
        <v>0</v>
      </c>
      <c r="K142" s="151"/>
      <c r="L142" s="152"/>
      <c r="M142" s="153" t="s">
        <v>1</v>
      </c>
      <c r="N142" s="154" t="s">
        <v>26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99</v>
      </c>
      <c r="AT142" s="143" t="s">
        <v>83</v>
      </c>
      <c r="AU142" s="143" t="s">
        <v>81</v>
      </c>
      <c r="AY142" s="13" t="s">
        <v>75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81</v>
      </c>
      <c r="BK142" s="144">
        <f t="shared" si="9"/>
        <v>0</v>
      </c>
      <c r="BL142" s="13" t="s">
        <v>96</v>
      </c>
      <c r="BM142" s="143" t="s">
        <v>112</v>
      </c>
    </row>
    <row r="143" spans="2:65" s="1" customFormat="1" ht="21.75" customHeight="1" x14ac:dyDescent="0.2">
      <c r="B143" s="130"/>
      <c r="C143" s="145">
        <v>13</v>
      </c>
      <c r="D143" s="145" t="s">
        <v>83</v>
      </c>
      <c r="E143" s="146" t="s">
        <v>113</v>
      </c>
      <c r="F143" s="162" t="s">
        <v>541</v>
      </c>
      <c r="G143" s="147" t="s">
        <v>79</v>
      </c>
      <c r="H143" s="148">
        <v>78.75</v>
      </c>
      <c r="I143" s="149"/>
      <c r="J143" s="150">
        <f t="shared" si="0"/>
        <v>0</v>
      </c>
      <c r="K143" s="151"/>
      <c r="L143" s="152"/>
      <c r="M143" s="153" t="s">
        <v>1</v>
      </c>
      <c r="N143" s="154" t="s">
        <v>26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99</v>
      </c>
      <c r="AT143" s="143" t="s">
        <v>83</v>
      </c>
      <c r="AU143" s="143" t="s">
        <v>81</v>
      </c>
      <c r="AY143" s="13" t="s">
        <v>75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81</v>
      </c>
      <c r="BK143" s="144">
        <f t="shared" si="9"/>
        <v>0</v>
      </c>
      <c r="BL143" s="13" t="s">
        <v>96</v>
      </c>
      <c r="BM143" s="143" t="s">
        <v>114</v>
      </c>
    </row>
    <row r="144" spans="2:65" s="1" customFormat="1" ht="21.75" customHeight="1" x14ac:dyDescent="0.2">
      <c r="B144" s="130"/>
      <c r="C144" s="131">
        <v>14</v>
      </c>
      <c r="D144" s="131" t="s">
        <v>77</v>
      </c>
      <c r="E144" s="132" t="s">
        <v>115</v>
      </c>
      <c r="F144" s="133" t="s">
        <v>542</v>
      </c>
      <c r="G144" s="134" t="s">
        <v>79</v>
      </c>
      <c r="H144" s="135">
        <v>130</v>
      </c>
      <c r="I144" s="136"/>
      <c r="J144" s="137">
        <f t="shared" si="0"/>
        <v>0</v>
      </c>
      <c r="K144" s="138"/>
      <c r="L144" s="28"/>
      <c r="M144" s="139" t="s">
        <v>1</v>
      </c>
      <c r="N144" s="140" t="s">
        <v>26</v>
      </c>
      <c r="P144" s="141">
        <f t="shared" si="1"/>
        <v>0</v>
      </c>
      <c r="Q144" s="141">
        <v>3.3000000000000003E-5</v>
      </c>
      <c r="R144" s="141">
        <f t="shared" si="2"/>
        <v>4.2900000000000004E-3</v>
      </c>
      <c r="S144" s="141">
        <v>0</v>
      </c>
      <c r="T144" s="142">
        <f t="shared" si="3"/>
        <v>0</v>
      </c>
      <c r="AR144" s="143" t="s">
        <v>96</v>
      </c>
      <c r="AT144" s="143" t="s">
        <v>77</v>
      </c>
      <c r="AU144" s="143" t="s">
        <v>81</v>
      </c>
      <c r="AY144" s="13" t="s">
        <v>75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81</v>
      </c>
      <c r="BK144" s="144">
        <f t="shared" si="9"/>
        <v>0</v>
      </c>
      <c r="BL144" s="13" t="s">
        <v>96</v>
      </c>
      <c r="BM144" s="143" t="s">
        <v>116</v>
      </c>
    </row>
    <row r="145" spans="2:65" s="1" customFormat="1" ht="21.75" customHeight="1" x14ac:dyDescent="0.2">
      <c r="B145" s="130"/>
      <c r="C145" s="145">
        <v>15</v>
      </c>
      <c r="D145" s="145" t="s">
        <v>83</v>
      </c>
      <c r="E145" s="146" t="s">
        <v>117</v>
      </c>
      <c r="F145" s="162" t="s">
        <v>543</v>
      </c>
      <c r="G145" s="147" t="s">
        <v>79</v>
      </c>
      <c r="H145" s="148">
        <v>5.25</v>
      </c>
      <c r="I145" s="149"/>
      <c r="J145" s="150">
        <f t="shared" si="0"/>
        <v>0</v>
      </c>
      <c r="K145" s="151"/>
      <c r="L145" s="152"/>
      <c r="M145" s="153" t="s">
        <v>1</v>
      </c>
      <c r="N145" s="154" t="s">
        <v>26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99</v>
      </c>
      <c r="AT145" s="143" t="s">
        <v>83</v>
      </c>
      <c r="AU145" s="143" t="s">
        <v>81</v>
      </c>
      <c r="AY145" s="13" t="s">
        <v>75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81</v>
      </c>
      <c r="BK145" s="144">
        <f t="shared" si="9"/>
        <v>0</v>
      </c>
      <c r="BL145" s="13" t="s">
        <v>96</v>
      </c>
      <c r="BM145" s="143" t="s">
        <v>118</v>
      </c>
    </row>
    <row r="146" spans="2:65" s="1" customFormat="1" ht="21.75" customHeight="1" x14ac:dyDescent="0.2">
      <c r="B146" s="130"/>
      <c r="C146" s="145">
        <v>16</v>
      </c>
      <c r="D146" s="145" t="s">
        <v>83</v>
      </c>
      <c r="E146" s="146" t="s">
        <v>119</v>
      </c>
      <c r="F146" s="162" t="s">
        <v>544</v>
      </c>
      <c r="G146" s="147" t="s">
        <v>79</v>
      </c>
      <c r="H146" s="148">
        <v>131.25</v>
      </c>
      <c r="I146" s="149"/>
      <c r="J146" s="150">
        <f t="shared" si="0"/>
        <v>0</v>
      </c>
      <c r="K146" s="151"/>
      <c r="L146" s="152"/>
      <c r="M146" s="153" t="s">
        <v>1</v>
      </c>
      <c r="N146" s="154" t="s">
        <v>26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99</v>
      </c>
      <c r="AT146" s="143" t="s">
        <v>83</v>
      </c>
      <c r="AU146" s="143" t="s">
        <v>81</v>
      </c>
      <c r="AY146" s="13" t="s">
        <v>75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81</v>
      </c>
      <c r="BK146" s="144">
        <f t="shared" si="9"/>
        <v>0</v>
      </c>
      <c r="BL146" s="13" t="s">
        <v>96</v>
      </c>
      <c r="BM146" s="143" t="s">
        <v>120</v>
      </c>
    </row>
    <row r="147" spans="2:65" s="1" customFormat="1" ht="21.75" customHeight="1" x14ac:dyDescent="0.2">
      <c r="B147" s="130"/>
      <c r="C147" s="131">
        <v>17</v>
      </c>
      <c r="D147" s="131" t="s">
        <v>77</v>
      </c>
      <c r="E147" s="132" t="s">
        <v>121</v>
      </c>
      <c r="F147" s="133" t="s">
        <v>545</v>
      </c>
      <c r="G147" s="134" t="s">
        <v>79</v>
      </c>
      <c r="H147" s="135">
        <v>65</v>
      </c>
      <c r="I147" s="136"/>
      <c r="J147" s="137">
        <f t="shared" si="0"/>
        <v>0</v>
      </c>
      <c r="K147" s="138"/>
      <c r="L147" s="28"/>
      <c r="M147" s="139" t="s">
        <v>1</v>
      </c>
      <c r="N147" s="140" t="s">
        <v>26</v>
      </c>
      <c r="P147" s="141">
        <f t="shared" si="1"/>
        <v>0</v>
      </c>
      <c r="Q147" s="141">
        <v>3.3000000000000003E-5</v>
      </c>
      <c r="R147" s="141">
        <f t="shared" si="2"/>
        <v>2.1450000000000002E-3</v>
      </c>
      <c r="S147" s="141">
        <v>0</v>
      </c>
      <c r="T147" s="142">
        <f t="shared" si="3"/>
        <v>0</v>
      </c>
      <c r="AR147" s="143" t="s">
        <v>96</v>
      </c>
      <c r="AT147" s="143" t="s">
        <v>77</v>
      </c>
      <c r="AU147" s="143" t="s">
        <v>81</v>
      </c>
      <c r="AY147" s="13" t="s">
        <v>75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81</v>
      </c>
      <c r="BK147" s="144">
        <f t="shared" si="9"/>
        <v>0</v>
      </c>
      <c r="BL147" s="13" t="s">
        <v>96</v>
      </c>
      <c r="BM147" s="143" t="s">
        <v>122</v>
      </c>
    </row>
    <row r="148" spans="2:65" s="1" customFormat="1" ht="21.75" customHeight="1" x14ac:dyDescent="0.2">
      <c r="B148" s="130"/>
      <c r="C148" s="145">
        <v>18</v>
      </c>
      <c r="D148" s="145" t="s">
        <v>83</v>
      </c>
      <c r="E148" s="146" t="s">
        <v>123</v>
      </c>
      <c r="F148" s="162" t="s">
        <v>546</v>
      </c>
      <c r="G148" s="147" t="s">
        <v>79</v>
      </c>
      <c r="H148" s="148">
        <v>68.25</v>
      </c>
      <c r="I148" s="149"/>
      <c r="J148" s="150">
        <f t="shared" si="0"/>
        <v>0</v>
      </c>
      <c r="K148" s="151"/>
      <c r="L148" s="152"/>
      <c r="M148" s="153" t="s">
        <v>1</v>
      </c>
      <c r="N148" s="154" t="s">
        <v>26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99</v>
      </c>
      <c r="AT148" s="143" t="s">
        <v>83</v>
      </c>
      <c r="AU148" s="143" t="s">
        <v>81</v>
      </c>
      <c r="AY148" s="13" t="s">
        <v>75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81</v>
      </c>
      <c r="BK148" s="144">
        <f t="shared" si="9"/>
        <v>0</v>
      </c>
      <c r="BL148" s="13" t="s">
        <v>96</v>
      </c>
      <c r="BM148" s="143" t="s">
        <v>124</v>
      </c>
    </row>
    <row r="149" spans="2:65" s="1" customFormat="1" ht="21.75" customHeight="1" x14ac:dyDescent="0.2">
      <c r="B149" s="130"/>
      <c r="C149" s="145">
        <v>19</v>
      </c>
      <c r="D149" s="145" t="s">
        <v>83</v>
      </c>
      <c r="E149" s="146" t="s">
        <v>125</v>
      </c>
      <c r="F149" s="162" t="s">
        <v>547</v>
      </c>
      <c r="G149" s="147" t="s">
        <v>79</v>
      </c>
      <c r="H149" s="148">
        <v>68.25</v>
      </c>
      <c r="I149" s="149"/>
      <c r="J149" s="150">
        <f t="shared" si="0"/>
        <v>0</v>
      </c>
      <c r="K149" s="151"/>
      <c r="L149" s="152"/>
      <c r="M149" s="153" t="s">
        <v>1</v>
      </c>
      <c r="N149" s="154" t="s">
        <v>26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99</v>
      </c>
      <c r="AT149" s="143" t="s">
        <v>83</v>
      </c>
      <c r="AU149" s="143" t="s">
        <v>81</v>
      </c>
      <c r="AY149" s="13" t="s">
        <v>75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81</v>
      </c>
      <c r="BK149" s="144">
        <f t="shared" si="9"/>
        <v>0</v>
      </c>
      <c r="BL149" s="13" t="s">
        <v>96</v>
      </c>
      <c r="BM149" s="143" t="s">
        <v>126</v>
      </c>
    </row>
    <row r="150" spans="2:65" s="1" customFormat="1" ht="21.75" customHeight="1" x14ac:dyDescent="0.2">
      <c r="B150" s="130"/>
      <c r="C150" s="131">
        <v>20</v>
      </c>
      <c r="D150" s="131" t="s">
        <v>77</v>
      </c>
      <c r="E150" s="132" t="s">
        <v>127</v>
      </c>
      <c r="F150" s="133" t="s">
        <v>548</v>
      </c>
      <c r="G150" s="134" t="s">
        <v>79</v>
      </c>
      <c r="H150" s="135">
        <v>60</v>
      </c>
      <c r="I150" s="136"/>
      <c r="J150" s="137">
        <f t="shared" si="0"/>
        <v>0</v>
      </c>
      <c r="K150" s="138"/>
      <c r="L150" s="28"/>
      <c r="M150" s="139" t="s">
        <v>1</v>
      </c>
      <c r="N150" s="140" t="s">
        <v>26</v>
      </c>
      <c r="P150" s="141">
        <f t="shared" si="1"/>
        <v>0</v>
      </c>
      <c r="Q150" s="141">
        <v>3.3000000000000003E-5</v>
      </c>
      <c r="R150" s="141">
        <f t="shared" si="2"/>
        <v>1.98E-3</v>
      </c>
      <c r="S150" s="141">
        <v>0</v>
      </c>
      <c r="T150" s="142">
        <f t="shared" si="3"/>
        <v>0</v>
      </c>
      <c r="AR150" s="143" t="s">
        <v>96</v>
      </c>
      <c r="AT150" s="143" t="s">
        <v>77</v>
      </c>
      <c r="AU150" s="143" t="s">
        <v>81</v>
      </c>
      <c r="AY150" s="13" t="s">
        <v>75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81</v>
      </c>
      <c r="BK150" s="144">
        <f t="shared" si="9"/>
        <v>0</v>
      </c>
      <c r="BL150" s="13" t="s">
        <v>96</v>
      </c>
      <c r="BM150" s="143" t="s">
        <v>128</v>
      </c>
    </row>
    <row r="151" spans="2:65" s="1" customFormat="1" ht="21.75" customHeight="1" x14ac:dyDescent="0.2">
      <c r="B151" s="130"/>
      <c r="C151" s="145">
        <v>21</v>
      </c>
      <c r="D151" s="145" t="s">
        <v>83</v>
      </c>
      <c r="E151" s="146" t="s">
        <v>129</v>
      </c>
      <c r="F151" s="162" t="s">
        <v>549</v>
      </c>
      <c r="G151" s="147" t="s">
        <v>79</v>
      </c>
      <c r="H151" s="148">
        <v>63</v>
      </c>
      <c r="I151" s="149"/>
      <c r="J151" s="150">
        <f t="shared" si="0"/>
        <v>0</v>
      </c>
      <c r="K151" s="151"/>
      <c r="L151" s="152"/>
      <c r="M151" s="153" t="s">
        <v>1</v>
      </c>
      <c r="N151" s="154" t="s">
        <v>26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99</v>
      </c>
      <c r="AT151" s="143" t="s">
        <v>83</v>
      </c>
      <c r="AU151" s="143" t="s">
        <v>81</v>
      </c>
      <c r="AY151" s="13" t="s">
        <v>75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81</v>
      </c>
      <c r="BK151" s="144">
        <f t="shared" si="9"/>
        <v>0</v>
      </c>
      <c r="BL151" s="13" t="s">
        <v>96</v>
      </c>
      <c r="BM151" s="143" t="s">
        <v>130</v>
      </c>
    </row>
    <row r="152" spans="2:65" s="1" customFormat="1" ht="24.2" customHeight="1" x14ac:dyDescent="0.2">
      <c r="B152" s="130"/>
      <c r="C152" s="131">
        <v>22</v>
      </c>
      <c r="D152" s="131" t="s">
        <v>77</v>
      </c>
      <c r="E152" s="132" t="s">
        <v>131</v>
      </c>
      <c r="F152" s="133" t="s">
        <v>550</v>
      </c>
      <c r="G152" s="134" t="s">
        <v>132</v>
      </c>
      <c r="H152" s="155"/>
      <c r="I152" s="136"/>
      <c r="J152" s="137">
        <f t="shared" si="0"/>
        <v>0</v>
      </c>
      <c r="K152" s="138"/>
      <c r="L152" s="28"/>
      <c r="M152" s="139" t="s">
        <v>1</v>
      </c>
      <c r="N152" s="140" t="s">
        <v>26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96</v>
      </c>
      <c r="AT152" s="143" t="s">
        <v>77</v>
      </c>
      <c r="AU152" s="143" t="s">
        <v>81</v>
      </c>
      <c r="AY152" s="13" t="s">
        <v>75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81</v>
      </c>
      <c r="BK152" s="144">
        <f t="shared" si="9"/>
        <v>0</v>
      </c>
      <c r="BL152" s="13" t="s">
        <v>96</v>
      </c>
      <c r="BM152" s="143" t="s">
        <v>133</v>
      </c>
    </row>
    <row r="153" spans="2:65" s="11" customFormat="1" ht="22.9" customHeight="1" x14ac:dyDescent="0.2">
      <c r="B153" s="118"/>
      <c r="D153" s="119" t="s">
        <v>49</v>
      </c>
      <c r="E153" s="128" t="s">
        <v>134</v>
      </c>
      <c r="F153" s="128" t="s">
        <v>551</v>
      </c>
      <c r="I153" s="121"/>
      <c r="J153" s="129">
        <f>BK153</f>
        <v>0</v>
      </c>
      <c r="L153" s="118"/>
      <c r="M153" s="123"/>
      <c r="P153" s="124">
        <f>SUM(P154:P167)</f>
        <v>0</v>
      </c>
      <c r="R153" s="124">
        <f>SUM(R154:R167)</f>
        <v>8.9499749999999989E-2</v>
      </c>
      <c r="T153" s="125">
        <f>SUM(T154:T167)</f>
        <v>0</v>
      </c>
      <c r="AR153" s="119" t="s">
        <v>81</v>
      </c>
      <c r="AT153" s="126" t="s">
        <v>49</v>
      </c>
      <c r="AU153" s="126" t="s">
        <v>55</v>
      </c>
      <c r="AY153" s="119" t="s">
        <v>75</v>
      </c>
      <c r="BK153" s="127">
        <f>SUM(BK154:BK167)</f>
        <v>0</v>
      </c>
    </row>
    <row r="154" spans="2:65" s="1" customFormat="1" ht="33" customHeight="1" x14ac:dyDescent="0.2">
      <c r="B154" s="130"/>
      <c r="C154" s="131">
        <v>23</v>
      </c>
      <c r="D154" s="131" t="s">
        <v>77</v>
      </c>
      <c r="E154" s="132" t="s">
        <v>135</v>
      </c>
      <c r="F154" s="133" t="s">
        <v>552</v>
      </c>
      <c r="G154" s="134" t="s">
        <v>79</v>
      </c>
      <c r="H154" s="135">
        <v>26</v>
      </c>
      <c r="I154" s="136"/>
      <c r="J154" s="137">
        <f t="shared" ref="J154:J167" si="10">ROUND(I154*H154,2)</f>
        <v>0</v>
      </c>
      <c r="K154" s="138"/>
      <c r="L154" s="28"/>
      <c r="M154" s="139" t="s">
        <v>1</v>
      </c>
      <c r="N154" s="140" t="s">
        <v>26</v>
      </c>
      <c r="P154" s="141">
        <f t="shared" ref="P154:P167" si="11">O154*H154</f>
        <v>0</v>
      </c>
      <c r="Q154" s="141">
        <v>3.1575000000000002E-3</v>
      </c>
      <c r="R154" s="141">
        <f t="shared" ref="R154:R167" si="12">Q154*H154</f>
        <v>8.2095000000000001E-2</v>
      </c>
      <c r="S154" s="141">
        <v>0</v>
      </c>
      <c r="T154" s="142">
        <f t="shared" ref="T154:T167" si="13">S154*H154</f>
        <v>0</v>
      </c>
      <c r="AR154" s="143" t="s">
        <v>96</v>
      </c>
      <c r="AT154" s="143" t="s">
        <v>77</v>
      </c>
      <c r="AU154" s="143" t="s">
        <v>81</v>
      </c>
      <c r="AY154" s="13" t="s">
        <v>75</v>
      </c>
      <c r="BE154" s="144">
        <f t="shared" ref="BE154:BE167" si="14">IF(N154="základná",J154,0)</f>
        <v>0</v>
      </c>
      <c r="BF154" s="144">
        <f t="shared" ref="BF154:BF167" si="15">IF(N154="znížená",J154,0)</f>
        <v>0</v>
      </c>
      <c r="BG154" s="144">
        <f t="shared" ref="BG154:BG167" si="16">IF(N154="zákl. prenesená",J154,0)</f>
        <v>0</v>
      </c>
      <c r="BH154" s="144">
        <f t="shared" ref="BH154:BH167" si="17">IF(N154="zníž. prenesená",J154,0)</f>
        <v>0</v>
      </c>
      <c r="BI154" s="144">
        <f t="shared" ref="BI154:BI167" si="18">IF(N154="nulová",J154,0)</f>
        <v>0</v>
      </c>
      <c r="BJ154" s="13" t="s">
        <v>81</v>
      </c>
      <c r="BK154" s="144">
        <f t="shared" ref="BK154:BK167" si="19">ROUND(I154*H154,2)</f>
        <v>0</v>
      </c>
      <c r="BL154" s="13" t="s">
        <v>96</v>
      </c>
      <c r="BM154" s="143" t="s">
        <v>136</v>
      </c>
    </row>
    <row r="155" spans="2:65" s="1" customFormat="1" ht="24.2" customHeight="1" x14ac:dyDescent="0.2">
      <c r="B155" s="130"/>
      <c r="C155" s="131">
        <v>24</v>
      </c>
      <c r="D155" s="131" t="s">
        <v>77</v>
      </c>
      <c r="E155" s="132" t="s">
        <v>137</v>
      </c>
      <c r="F155" s="133" t="s">
        <v>554</v>
      </c>
      <c r="G155" s="134" t="s">
        <v>87</v>
      </c>
      <c r="H155" s="135">
        <v>3</v>
      </c>
      <c r="I155" s="136"/>
      <c r="J155" s="137">
        <f t="shared" si="10"/>
        <v>0</v>
      </c>
      <c r="K155" s="138"/>
      <c r="L155" s="28"/>
      <c r="M155" s="139" t="s">
        <v>1</v>
      </c>
      <c r="N155" s="140" t="s">
        <v>26</v>
      </c>
      <c r="P155" s="141">
        <f t="shared" si="11"/>
        <v>0</v>
      </c>
      <c r="Q155" s="141">
        <v>4.5479999999999998E-5</v>
      </c>
      <c r="R155" s="141">
        <f t="shared" si="12"/>
        <v>1.3643999999999999E-4</v>
      </c>
      <c r="S155" s="141">
        <v>0</v>
      </c>
      <c r="T155" s="142">
        <f t="shared" si="13"/>
        <v>0</v>
      </c>
      <c r="AR155" s="143" t="s">
        <v>96</v>
      </c>
      <c r="AT155" s="143" t="s">
        <v>77</v>
      </c>
      <c r="AU155" s="143" t="s">
        <v>81</v>
      </c>
      <c r="AY155" s="13" t="s">
        <v>75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81</v>
      </c>
      <c r="BK155" s="144">
        <f t="shared" si="19"/>
        <v>0</v>
      </c>
      <c r="BL155" s="13" t="s">
        <v>96</v>
      </c>
      <c r="BM155" s="143" t="s">
        <v>138</v>
      </c>
    </row>
    <row r="156" spans="2:65" s="1" customFormat="1" ht="16.5" customHeight="1" x14ac:dyDescent="0.2">
      <c r="B156" s="130"/>
      <c r="C156" s="145">
        <v>25</v>
      </c>
      <c r="D156" s="145" t="s">
        <v>83</v>
      </c>
      <c r="E156" s="146" t="s">
        <v>139</v>
      </c>
      <c r="F156" s="162" t="s">
        <v>553</v>
      </c>
      <c r="G156" s="147" t="s">
        <v>87</v>
      </c>
      <c r="H156" s="148">
        <v>3</v>
      </c>
      <c r="I156" s="149"/>
      <c r="J156" s="150">
        <f t="shared" si="10"/>
        <v>0</v>
      </c>
      <c r="K156" s="151"/>
      <c r="L156" s="152"/>
      <c r="M156" s="153" t="s">
        <v>1</v>
      </c>
      <c r="N156" s="154" t="s">
        <v>26</v>
      </c>
      <c r="P156" s="141">
        <f t="shared" si="11"/>
        <v>0</v>
      </c>
      <c r="Q156" s="141">
        <v>1E-4</v>
      </c>
      <c r="R156" s="141">
        <f t="shared" si="12"/>
        <v>3.0000000000000003E-4</v>
      </c>
      <c r="S156" s="141">
        <v>0</v>
      </c>
      <c r="T156" s="142">
        <f t="shared" si="13"/>
        <v>0</v>
      </c>
      <c r="AR156" s="143" t="s">
        <v>99</v>
      </c>
      <c r="AT156" s="143" t="s">
        <v>83</v>
      </c>
      <c r="AU156" s="143" t="s">
        <v>81</v>
      </c>
      <c r="AY156" s="13" t="s">
        <v>75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81</v>
      </c>
      <c r="BK156" s="144">
        <f t="shared" si="19"/>
        <v>0</v>
      </c>
      <c r="BL156" s="13" t="s">
        <v>96</v>
      </c>
      <c r="BM156" s="143" t="s">
        <v>140</v>
      </c>
    </row>
    <row r="157" spans="2:65" s="1" customFormat="1" ht="24.2" customHeight="1" x14ac:dyDescent="0.2">
      <c r="B157" s="130"/>
      <c r="C157" s="131">
        <v>26</v>
      </c>
      <c r="D157" s="131" t="s">
        <v>77</v>
      </c>
      <c r="E157" s="132" t="s">
        <v>141</v>
      </c>
      <c r="F157" s="133" t="s">
        <v>555</v>
      </c>
      <c r="G157" s="134" t="s">
        <v>87</v>
      </c>
      <c r="H157" s="135">
        <v>3</v>
      </c>
      <c r="I157" s="136"/>
      <c r="J157" s="137">
        <f t="shared" si="10"/>
        <v>0</v>
      </c>
      <c r="K157" s="138"/>
      <c r="L157" s="28"/>
      <c r="M157" s="139" t="s">
        <v>1</v>
      </c>
      <c r="N157" s="140" t="s">
        <v>26</v>
      </c>
      <c r="P157" s="141">
        <f t="shared" si="11"/>
        <v>0</v>
      </c>
      <c r="Q157" s="141">
        <v>5.1539999999999998E-5</v>
      </c>
      <c r="R157" s="141">
        <f t="shared" si="12"/>
        <v>1.5462000000000001E-4</v>
      </c>
      <c r="S157" s="141">
        <v>0</v>
      </c>
      <c r="T157" s="142">
        <f t="shared" si="13"/>
        <v>0</v>
      </c>
      <c r="AR157" s="143" t="s">
        <v>96</v>
      </c>
      <c r="AT157" s="143" t="s">
        <v>77</v>
      </c>
      <c r="AU157" s="143" t="s">
        <v>81</v>
      </c>
      <c r="AY157" s="13" t="s">
        <v>75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81</v>
      </c>
      <c r="BK157" s="144">
        <f t="shared" si="19"/>
        <v>0</v>
      </c>
      <c r="BL157" s="13" t="s">
        <v>96</v>
      </c>
      <c r="BM157" s="143" t="s">
        <v>142</v>
      </c>
    </row>
    <row r="158" spans="2:65" s="1" customFormat="1" ht="16.5" customHeight="1" x14ac:dyDescent="0.2">
      <c r="B158" s="130"/>
      <c r="C158" s="145">
        <v>27</v>
      </c>
      <c r="D158" s="145" t="s">
        <v>83</v>
      </c>
      <c r="E158" s="146" t="s">
        <v>143</v>
      </c>
      <c r="F158" s="162" t="s">
        <v>556</v>
      </c>
      <c r="G158" s="147" t="s">
        <v>87</v>
      </c>
      <c r="H158" s="148">
        <v>3</v>
      </c>
      <c r="I158" s="149"/>
      <c r="J158" s="150">
        <f t="shared" si="10"/>
        <v>0</v>
      </c>
      <c r="K158" s="151"/>
      <c r="L158" s="152"/>
      <c r="M158" s="153" t="s">
        <v>1</v>
      </c>
      <c r="N158" s="154" t="s">
        <v>26</v>
      </c>
      <c r="P158" s="141">
        <f t="shared" si="11"/>
        <v>0</v>
      </c>
      <c r="Q158" s="141">
        <v>5.9000000000000003E-4</v>
      </c>
      <c r="R158" s="141">
        <f t="shared" si="12"/>
        <v>1.7700000000000001E-3</v>
      </c>
      <c r="S158" s="141">
        <v>0</v>
      </c>
      <c r="T158" s="142">
        <f t="shared" si="13"/>
        <v>0</v>
      </c>
      <c r="AR158" s="143" t="s">
        <v>99</v>
      </c>
      <c r="AT158" s="143" t="s">
        <v>83</v>
      </c>
      <c r="AU158" s="143" t="s">
        <v>81</v>
      </c>
      <c r="AY158" s="13" t="s">
        <v>75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81</v>
      </c>
      <c r="BK158" s="144">
        <f t="shared" si="19"/>
        <v>0</v>
      </c>
      <c r="BL158" s="13" t="s">
        <v>96</v>
      </c>
      <c r="BM158" s="143" t="s">
        <v>144</v>
      </c>
    </row>
    <row r="159" spans="2:65" s="1" customFormat="1" ht="21.75" customHeight="1" x14ac:dyDescent="0.2">
      <c r="B159" s="130"/>
      <c r="C159" s="131">
        <v>28</v>
      </c>
      <c r="D159" s="131" t="s">
        <v>77</v>
      </c>
      <c r="E159" s="132" t="s">
        <v>145</v>
      </c>
      <c r="F159" s="133" t="s">
        <v>557</v>
      </c>
      <c r="G159" s="134" t="s">
        <v>87</v>
      </c>
      <c r="H159" s="135">
        <v>1</v>
      </c>
      <c r="I159" s="136"/>
      <c r="J159" s="137">
        <f t="shared" si="10"/>
        <v>0</v>
      </c>
      <c r="K159" s="138"/>
      <c r="L159" s="28"/>
      <c r="M159" s="139" t="s">
        <v>1</v>
      </c>
      <c r="N159" s="140" t="s">
        <v>26</v>
      </c>
      <c r="P159" s="141">
        <f t="shared" si="11"/>
        <v>0</v>
      </c>
      <c r="Q159" s="141">
        <v>2.2670000000000001E-5</v>
      </c>
      <c r="R159" s="141">
        <f t="shared" si="12"/>
        <v>2.2670000000000001E-5</v>
      </c>
      <c r="S159" s="141">
        <v>0</v>
      </c>
      <c r="T159" s="142">
        <f t="shared" si="13"/>
        <v>0</v>
      </c>
      <c r="AR159" s="143" t="s">
        <v>96</v>
      </c>
      <c r="AT159" s="143" t="s">
        <v>77</v>
      </c>
      <c r="AU159" s="143" t="s">
        <v>81</v>
      </c>
      <c r="AY159" s="13" t="s">
        <v>75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81</v>
      </c>
      <c r="BK159" s="144">
        <f t="shared" si="19"/>
        <v>0</v>
      </c>
      <c r="BL159" s="13" t="s">
        <v>96</v>
      </c>
      <c r="BM159" s="143" t="s">
        <v>146</v>
      </c>
    </row>
    <row r="160" spans="2:65" s="1" customFormat="1" ht="16.5" customHeight="1" x14ac:dyDescent="0.2">
      <c r="B160" s="130"/>
      <c r="C160" s="145">
        <v>29</v>
      </c>
      <c r="D160" s="145" t="s">
        <v>83</v>
      </c>
      <c r="E160" s="146" t="s">
        <v>147</v>
      </c>
      <c r="F160" s="162" t="s">
        <v>558</v>
      </c>
      <c r="G160" s="147" t="s">
        <v>87</v>
      </c>
      <c r="H160" s="148">
        <v>1</v>
      </c>
      <c r="I160" s="149"/>
      <c r="J160" s="150">
        <f t="shared" si="10"/>
        <v>0</v>
      </c>
      <c r="K160" s="151"/>
      <c r="L160" s="152"/>
      <c r="M160" s="153" t="s">
        <v>1</v>
      </c>
      <c r="N160" s="154" t="s">
        <v>26</v>
      </c>
      <c r="P160" s="141">
        <f t="shared" si="11"/>
        <v>0</v>
      </c>
      <c r="Q160" s="141">
        <v>4.0999999999999999E-4</v>
      </c>
      <c r="R160" s="141">
        <f t="shared" si="12"/>
        <v>4.0999999999999999E-4</v>
      </c>
      <c r="S160" s="141">
        <v>0</v>
      </c>
      <c r="T160" s="142">
        <f t="shared" si="13"/>
        <v>0</v>
      </c>
      <c r="AR160" s="143" t="s">
        <v>99</v>
      </c>
      <c r="AT160" s="143" t="s">
        <v>83</v>
      </c>
      <c r="AU160" s="143" t="s">
        <v>81</v>
      </c>
      <c r="AY160" s="13" t="s">
        <v>75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3" t="s">
        <v>81</v>
      </c>
      <c r="BK160" s="144">
        <f t="shared" si="19"/>
        <v>0</v>
      </c>
      <c r="BL160" s="13" t="s">
        <v>96</v>
      </c>
      <c r="BM160" s="143" t="s">
        <v>148</v>
      </c>
    </row>
    <row r="161" spans="2:65" s="1" customFormat="1" ht="16.5" customHeight="1" x14ac:dyDescent="0.2">
      <c r="B161" s="130"/>
      <c r="C161" s="131">
        <v>30</v>
      </c>
      <c r="D161" s="131" t="s">
        <v>77</v>
      </c>
      <c r="E161" s="132" t="s">
        <v>149</v>
      </c>
      <c r="F161" s="133" t="s">
        <v>559</v>
      </c>
      <c r="G161" s="134" t="s">
        <v>87</v>
      </c>
      <c r="H161" s="135">
        <v>1</v>
      </c>
      <c r="I161" s="136"/>
      <c r="J161" s="137">
        <f t="shared" si="10"/>
        <v>0</v>
      </c>
      <c r="K161" s="138"/>
      <c r="L161" s="28"/>
      <c r="M161" s="139" t="s">
        <v>1</v>
      </c>
      <c r="N161" s="140" t="s">
        <v>26</v>
      </c>
      <c r="P161" s="141">
        <f t="shared" si="11"/>
        <v>0</v>
      </c>
      <c r="Q161" s="141">
        <v>4.5479999999999998E-5</v>
      </c>
      <c r="R161" s="141">
        <f t="shared" si="12"/>
        <v>4.5479999999999998E-5</v>
      </c>
      <c r="S161" s="141">
        <v>0</v>
      </c>
      <c r="T161" s="142">
        <f t="shared" si="13"/>
        <v>0</v>
      </c>
      <c r="AR161" s="143" t="s">
        <v>96</v>
      </c>
      <c r="AT161" s="143" t="s">
        <v>77</v>
      </c>
      <c r="AU161" s="143" t="s">
        <v>81</v>
      </c>
      <c r="AY161" s="13" t="s">
        <v>75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3" t="s">
        <v>81</v>
      </c>
      <c r="BK161" s="144">
        <f t="shared" si="19"/>
        <v>0</v>
      </c>
      <c r="BL161" s="13" t="s">
        <v>96</v>
      </c>
      <c r="BM161" s="143" t="s">
        <v>150</v>
      </c>
    </row>
    <row r="162" spans="2:65" s="1" customFormat="1" ht="24.2" customHeight="1" x14ac:dyDescent="0.2">
      <c r="B162" s="130"/>
      <c r="C162" s="145">
        <v>31</v>
      </c>
      <c r="D162" s="145" t="s">
        <v>83</v>
      </c>
      <c r="E162" s="146" t="s">
        <v>151</v>
      </c>
      <c r="F162" s="162" t="s">
        <v>560</v>
      </c>
      <c r="G162" s="147" t="s">
        <v>87</v>
      </c>
      <c r="H162" s="148">
        <v>1</v>
      </c>
      <c r="I162" s="149"/>
      <c r="J162" s="150">
        <f t="shared" si="10"/>
        <v>0</v>
      </c>
      <c r="K162" s="151"/>
      <c r="L162" s="152"/>
      <c r="M162" s="153" t="s">
        <v>1</v>
      </c>
      <c r="N162" s="154" t="s">
        <v>26</v>
      </c>
      <c r="P162" s="141">
        <f t="shared" si="11"/>
        <v>0</v>
      </c>
      <c r="Q162" s="141">
        <v>6.7000000000000002E-4</v>
      </c>
      <c r="R162" s="141">
        <f t="shared" si="12"/>
        <v>6.7000000000000002E-4</v>
      </c>
      <c r="S162" s="141">
        <v>0</v>
      </c>
      <c r="T162" s="142">
        <f t="shared" si="13"/>
        <v>0</v>
      </c>
      <c r="AR162" s="143" t="s">
        <v>99</v>
      </c>
      <c r="AT162" s="143" t="s">
        <v>83</v>
      </c>
      <c r="AU162" s="143" t="s">
        <v>81</v>
      </c>
      <c r="AY162" s="13" t="s">
        <v>75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3" t="s">
        <v>81</v>
      </c>
      <c r="BK162" s="144">
        <f t="shared" si="19"/>
        <v>0</v>
      </c>
      <c r="BL162" s="13" t="s">
        <v>96</v>
      </c>
      <c r="BM162" s="143" t="s">
        <v>152</v>
      </c>
    </row>
    <row r="163" spans="2:65" s="1" customFormat="1" ht="16.5" customHeight="1" x14ac:dyDescent="0.2">
      <c r="B163" s="130"/>
      <c r="C163" s="131">
        <v>32</v>
      </c>
      <c r="D163" s="131" t="s">
        <v>77</v>
      </c>
      <c r="E163" s="132" t="s">
        <v>153</v>
      </c>
      <c r="F163" s="133" t="s">
        <v>561</v>
      </c>
      <c r="G163" s="134" t="s">
        <v>87</v>
      </c>
      <c r="H163" s="135">
        <v>1</v>
      </c>
      <c r="I163" s="136"/>
      <c r="J163" s="137">
        <f t="shared" si="10"/>
        <v>0</v>
      </c>
      <c r="K163" s="138"/>
      <c r="L163" s="28"/>
      <c r="M163" s="139" t="s">
        <v>1</v>
      </c>
      <c r="N163" s="140" t="s">
        <v>26</v>
      </c>
      <c r="P163" s="141">
        <f t="shared" si="11"/>
        <v>0</v>
      </c>
      <c r="Q163" s="141">
        <v>5.1539999999999998E-5</v>
      </c>
      <c r="R163" s="141">
        <f t="shared" si="12"/>
        <v>5.1539999999999998E-5</v>
      </c>
      <c r="S163" s="141">
        <v>0</v>
      </c>
      <c r="T163" s="142">
        <f t="shared" si="13"/>
        <v>0</v>
      </c>
      <c r="AR163" s="143" t="s">
        <v>96</v>
      </c>
      <c r="AT163" s="143" t="s">
        <v>77</v>
      </c>
      <c r="AU163" s="143" t="s">
        <v>81</v>
      </c>
      <c r="AY163" s="13" t="s">
        <v>75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81</v>
      </c>
      <c r="BK163" s="144">
        <f t="shared" si="19"/>
        <v>0</v>
      </c>
      <c r="BL163" s="13" t="s">
        <v>96</v>
      </c>
      <c r="BM163" s="143" t="s">
        <v>154</v>
      </c>
    </row>
    <row r="164" spans="2:65" s="1" customFormat="1" ht="44.25" customHeight="1" x14ac:dyDescent="0.2">
      <c r="B164" s="130"/>
      <c r="C164" s="145">
        <v>33</v>
      </c>
      <c r="D164" s="145" t="s">
        <v>83</v>
      </c>
      <c r="E164" s="146" t="s">
        <v>155</v>
      </c>
      <c r="F164" s="162" t="s">
        <v>562</v>
      </c>
      <c r="G164" s="147" t="s">
        <v>87</v>
      </c>
      <c r="H164" s="148">
        <v>1</v>
      </c>
      <c r="I164" s="149"/>
      <c r="J164" s="150">
        <f t="shared" si="10"/>
        <v>0</v>
      </c>
      <c r="K164" s="151"/>
      <c r="L164" s="152"/>
      <c r="M164" s="153" t="s">
        <v>1</v>
      </c>
      <c r="N164" s="154" t="s">
        <v>26</v>
      </c>
      <c r="P164" s="141">
        <f t="shared" si="11"/>
        <v>0</v>
      </c>
      <c r="Q164" s="141">
        <v>1.1000000000000001E-3</v>
      </c>
      <c r="R164" s="141">
        <f t="shared" si="12"/>
        <v>1.1000000000000001E-3</v>
      </c>
      <c r="S164" s="141">
        <v>0</v>
      </c>
      <c r="T164" s="142">
        <f t="shared" si="13"/>
        <v>0</v>
      </c>
      <c r="AR164" s="143" t="s">
        <v>99</v>
      </c>
      <c r="AT164" s="143" t="s">
        <v>83</v>
      </c>
      <c r="AU164" s="143" t="s">
        <v>81</v>
      </c>
      <c r="AY164" s="13" t="s">
        <v>75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81</v>
      </c>
      <c r="BK164" s="144">
        <f t="shared" si="19"/>
        <v>0</v>
      </c>
      <c r="BL164" s="13" t="s">
        <v>96</v>
      </c>
      <c r="BM164" s="143" t="s">
        <v>156</v>
      </c>
    </row>
    <row r="165" spans="2:65" s="1" customFormat="1" ht="24.2" customHeight="1" x14ac:dyDescent="0.2">
      <c r="B165" s="130"/>
      <c r="C165" s="131">
        <v>34</v>
      </c>
      <c r="D165" s="131" t="s">
        <v>77</v>
      </c>
      <c r="E165" s="132" t="s">
        <v>157</v>
      </c>
      <c r="F165" s="133" t="s">
        <v>563</v>
      </c>
      <c r="G165" s="134" t="s">
        <v>87</v>
      </c>
      <c r="H165" s="135">
        <v>1</v>
      </c>
      <c r="I165" s="136"/>
      <c r="J165" s="137">
        <f t="shared" si="10"/>
        <v>0</v>
      </c>
      <c r="K165" s="138"/>
      <c r="L165" s="28"/>
      <c r="M165" s="139" t="s">
        <v>1</v>
      </c>
      <c r="N165" s="140" t="s">
        <v>26</v>
      </c>
      <c r="P165" s="141">
        <f t="shared" si="11"/>
        <v>0</v>
      </c>
      <c r="Q165" s="141">
        <v>2.7439999999999999E-3</v>
      </c>
      <c r="R165" s="141">
        <f t="shared" si="12"/>
        <v>2.7439999999999999E-3</v>
      </c>
      <c r="S165" s="141">
        <v>0</v>
      </c>
      <c r="T165" s="142">
        <f t="shared" si="13"/>
        <v>0</v>
      </c>
      <c r="AR165" s="143" t="s">
        <v>96</v>
      </c>
      <c r="AT165" s="143" t="s">
        <v>77</v>
      </c>
      <c r="AU165" s="143" t="s">
        <v>81</v>
      </c>
      <c r="AY165" s="13" t="s">
        <v>75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81</v>
      </c>
      <c r="BK165" s="144">
        <f t="shared" si="19"/>
        <v>0</v>
      </c>
      <c r="BL165" s="13" t="s">
        <v>96</v>
      </c>
      <c r="BM165" s="143" t="s">
        <v>158</v>
      </c>
    </row>
    <row r="166" spans="2:65" s="1" customFormat="1" ht="24.2" customHeight="1" x14ac:dyDescent="0.2">
      <c r="B166" s="130"/>
      <c r="C166" s="145">
        <v>35</v>
      </c>
      <c r="D166" s="145" t="s">
        <v>83</v>
      </c>
      <c r="E166" s="146" t="s">
        <v>159</v>
      </c>
      <c r="F166" s="162" t="s">
        <v>564</v>
      </c>
      <c r="G166" s="147" t="s">
        <v>87</v>
      </c>
      <c r="H166" s="148">
        <v>1</v>
      </c>
      <c r="I166" s="149"/>
      <c r="J166" s="150">
        <f t="shared" si="10"/>
        <v>0</v>
      </c>
      <c r="K166" s="151"/>
      <c r="L166" s="152"/>
      <c r="M166" s="153" t="s">
        <v>1</v>
      </c>
      <c r="N166" s="154" t="s">
        <v>26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99</v>
      </c>
      <c r="AT166" s="143" t="s">
        <v>83</v>
      </c>
      <c r="AU166" s="143" t="s">
        <v>81</v>
      </c>
      <c r="AY166" s="13" t="s">
        <v>75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81</v>
      </c>
      <c r="BK166" s="144">
        <f t="shared" si="19"/>
        <v>0</v>
      </c>
      <c r="BL166" s="13" t="s">
        <v>96</v>
      </c>
      <c r="BM166" s="143" t="s">
        <v>160</v>
      </c>
    </row>
    <row r="167" spans="2:65" s="1" customFormat="1" ht="24.2" customHeight="1" x14ac:dyDescent="0.2">
      <c r="B167" s="130"/>
      <c r="C167" s="131">
        <v>36</v>
      </c>
      <c r="D167" s="131" t="s">
        <v>77</v>
      </c>
      <c r="E167" s="132" t="s">
        <v>161</v>
      </c>
      <c r="F167" s="133" t="s">
        <v>565</v>
      </c>
      <c r="G167" s="134" t="s">
        <v>132</v>
      </c>
      <c r="H167" s="155"/>
      <c r="I167" s="136"/>
      <c r="J167" s="137">
        <f t="shared" si="10"/>
        <v>0</v>
      </c>
      <c r="K167" s="138"/>
      <c r="L167" s="28"/>
      <c r="M167" s="139" t="s">
        <v>1</v>
      </c>
      <c r="N167" s="140" t="s">
        <v>26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96</v>
      </c>
      <c r="AT167" s="143" t="s">
        <v>77</v>
      </c>
      <c r="AU167" s="143" t="s">
        <v>81</v>
      </c>
      <c r="AY167" s="13" t="s">
        <v>75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81</v>
      </c>
      <c r="BK167" s="144">
        <f t="shared" si="19"/>
        <v>0</v>
      </c>
      <c r="BL167" s="13" t="s">
        <v>96</v>
      </c>
      <c r="BM167" s="143" t="s">
        <v>162</v>
      </c>
    </row>
    <row r="168" spans="2:65" s="11" customFormat="1" ht="22.9" customHeight="1" x14ac:dyDescent="0.2">
      <c r="B168" s="118"/>
      <c r="D168" s="119" t="s">
        <v>49</v>
      </c>
      <c r="E168" s="128" t="s">
        <v>163</v>
      </c>
      <c r="F168" s="128" t="s">
        <v>566</v>
      </c>
      <c r="I168" s="121"/>
      <c r="J168" s="129">
        <f>BK168</f>
        <v>0</v>
      </c>
      <c r="L168" s="118"/>
      <c r="M168" s="123"/>
      <c r="P168" s="124">
        <f>SUM(P169:P172)</f>
        <v>0</v>
      </c>
      <c r="R168" s="124">
        <f>SUM(R169:R172)</f>
        <v>3.5999999999999999E-3</v>
      </c>
      <c r="T168" s="125">
        <f>SUM(T169:T172)</f>
        <v>0</v>
      </c>
      <c r="AR168" s="119" t="s">
        <v>81</v>
      </c>
      <c r="AT168" s="126" t="s">
        <v>49</v>
      </c>
      <c r="AU168" s="126" t="s">
        <v>55</v>
      </c>
      <c r="AY168" s="119" t="s">
        <v>75</v>
      </c>
      <c r="BK168" s="127">
        <f>SUM(BK169:BK172)</f>
        <v>0</v>
      </c>
    </row>
    <row r="169" spans="2:65" s="1" customFormat="1" ht="24.2" customHeight="1" x14ac:dyDescent="0.2">
      <c r="B169" s="130"/>
      <c r="C169" s="131">
        <v>37</v>
      </c>
      <c r="D169" s="131" t="s">
        <v>77</v>
      </c>
      <c r="E169" s="132" t="s">
        <v>164</v>
      </c>
      <c r="F169" s="133" t="s">
        <v>567</v>
      </c>
      <c r="G169" s="134" t="s">
        <v>87</v>
      </c>
      <c r="H169" s="135">
        <v>1</v>
      </c>
      <c r="I169" s="136"/>
      <c r="J169" s="137">
        <f>ROUND(I169*H169,2)</f>
        <v>0</v>
      </c>
      <c r="K169" s="138"/>
      <c r="L169" s="28"/>
      <c r="M169" s="139" t="s">
        <v>1</v>
      </c>
      <c r="N169" s="140" t="s">
        <v>26</v>
      </c>
      <c r="P169" s="141">
        <f>O169*H169</f>
        <v>0</v>
      </c>
      <c r="Q169" s="141">
        <v>2.0000000000000001E-4</v>
      </c>
      <c r="R169" s="141">
        <f>Q169*H169</f>
        <v>2.0000000000000001E-4</v>
      </c>
      <c r="S169" s="141">
        <v>0</v>
      </c>
      <c r="T169" s="142">
        <f>S169*H169</f>
        <v>0</v>
      </c>
      <c r="AR169" s="143" t="s">
        <v>96</v>
      </c>
      <c r="AT169" s="143" t="s">
        <v>77</v>
      </c>
      <c r="AU169" s="143" t="s">
        <v>81</v>
      </c>
      <c r="AY169" s="13" t="s">
        <v>75</v>
      </c>
      <c r="BE169" s="144">
        <f>IF(N169="základná",J169,0)</f>
        <v>0</v>
      </c>
      <c r="BF169" s="144">
        <f>IF(N169="znížená",J169,0)</f>
        <v>0</v>
      </c>
      <c r="BG169" s="144">
        <f>IF(N169="zákl. prenesená",J169,0)</f>
        <v>0</v>
      </c>
      <c r="BH169" s="144">
        <f>IF(N169="zníž. prenesená",J169,0)</f>
        <v>0</v>
      </c>
      <c r="BI169" s="144">
        <f>IF(N169="nulová",J169,0)</f>
        <v>0</v>
      </c>
      <c r="BJ169" s="13" t="s">
        <v>81</v>
      </c>
      <c r="BK169" s="144">
        <f>ROUND(I169*H169,2)</f>
        <v>0</v>
      </c>
      <c r="BL169" s="13" t="s">
        <v>96</v>
      </c>
      <c r="BM169" s="143" t="s">
        <v>165</v>
      </c>
    </row>
    <row r="170" spans="2:65" s="1" customFormat="1" ht="24.2" customHeight="1" x14ac:dyDescent="0.2">
      <c r="B170" s="130"/>
      <c r="C170" s="145">
        <v>38</v>
      </c>
      <c r="D170" s="145" t="s">
        <v>83</v>
      </c>
      <c r="E170" s="146" t="s">
        <v>166</v>
      </c>
      <c r="F170" s="162" t="s">
        <v>568</v>
      </c>
      <c r="G170" s="147" t="s">
        <v>87</v>
      </c>
      <c r="H170" s="148">
        <v>1</v>
      </c>
      <c r="I170" s="149"/>
      <c r="J170" s="150">
        <f>ROUND(I170*H170,2)</f>
        <v>0</v>
      </c>
      <c r="K170" s="151"/>
      <c r="L170" s="152"/>
      <c r="M170" s="153" t="s">
        <v>1</v>
      </c>
      <c r="N170" s="154" t="s">
        <v>26</v>
      </c>
      <c r="P170" s="141">
        <f>O170*H170</f>
        <v>0</v>
      </c>
      <c r="Q170" s="141">
        <v>1.9E-3</v>
      </c>
      <c r="R170" s="141">
        <f>Q170*H170</f>
        <v>1.9E-3</v>
      </c>
      <c r="S170" s="141">
        <v>0</v>
      </c>
      <c r="T170" s="142">
        <f>S170*H170</f>
        <v>0</v>
      </c>
      <c r="AR170" s="143" t="s">
        <v>99</v>
      </c>
      <c r="AT170" s="143" t="s">
        <v>83</v>
      </c>
      <c r="AU170" s="143" t="s">
        <v>81</v>
      </c>
      <c r="AY170" s="13" t="s">
        <v>75</v>
      </c>
      <c r="BE170" s="144">
        <f>IF(N170="základná",J170,0)</f>
        <v>0</v>
      </c>
      <c r="BF170" s="144">
        <f>IF(N170="znížená",J170,0)</f>
        <v>0</v>
      </c>
      <c r="BG170" s="144">
        <f>IF(N170="zákl. prenesená",J170,0)</f>
        <v>0</v>
      </c>
      <c r="BH170" s="144">
        <f>IF(N170="zníž. prenesená",J170,0)</f>
        <v>0</v>
      </c>
      <c r="BI170" s="144">
        <f>IF(N170="nulová",J170,0)</f>
        <v>0</v>
      </c>
      <c r="BJ170" s="13" t="s">
        <v>81</v>
      </c>
      <c r="BK170" s="144">
        <f>ROUND(I170*H170,2)</f>
        <v>0</v>
      </c>
      <c r="BL170" s="13" t="s">
        <v>96</v>
      </c>
      <c r="BM170" s="143" t="s">
        <v>167</v>
      </c>
    </row>
    <row r="171" spans="2:65" s="1" customFormat="1" ht="16.5" customHeight="1" x14ac:dyDescent="0.2">
      <c r="B171" s="130"/>
      <c r="C171" s="145">
        <v>39</v>
      </c>
      <c r="D171" s="145" t="s">
        <v>83</v>
      </c>
      <c r="E171" s="146" t="s">
        <v>168</v>
      </c>
      <c r="F171" s="162" t="s">
        <v>169</v>
      </c>
      <c r="G171" s="147" t="s">
        <v>87</v>
      </c>
      <c r="H171" s="148">
        <v>1</v>
      </c>
      <c r="I171" s="149"/>
      <c r="J171" s="150">
        <f>ROUND(I171*H171,2)</f>
        <v>0</v>
      </c>
      <c r="K171" s="151"/>
      <c r="L171" s="152"/>
      <c r="M171" s="153" t="s">
        <v>1</v>
      </c>
      <c r="N171" s="154" t="s">
        <v>26</v>
      </c>
      <c r="P171" s="141">
        <f>O171*H171</f>
        <v>0</v>
      </c>
      <c r="Q171" s="141">
        <v>1.5E-3</v>
      </c>
      <c r="R171" s="141">
        <f>Q171*H171</f>
        <v>1.5E-3</v>
      </c>
      <c r="S171" s="141">
        <v>0</v>
      </c>
      <c r="T171" s="142">
        <f>S171*H171</f>
        <v>0</v>
      </c>
      <c r="AR171" s="143" t="s">
        <v>99</v>
      </c>
      <c r="AT171" s="143" t="s">
        <v>83</v>
      </c>
      <c r="AU171" s="143" t="s">
        <v>81</v>
      </c>
      <c r="AY171" s="13" t="s">
        <v>75</v>
      </c>
      <c r="BE171" s="144">
        <f>IF(N171="základná",J171,0)</f>
        <v>0</v>
      </c>
      <c r="BF171" s="144">
        <f>IF(N171="znížená",J171,0)</f>
        <v>0</v>
      </c>
      <c r="BG171" s="144">
        <f>IF(N171="zákl. prenesená",J171,0)</f>
        <v>0</v>
      </c>
      <c r="BH171" s="144">
        <f>IF(N171="zníž. prenesená",J171,0)</f>
        <v>0</v>
      </c>
      <c r="BI171" s="144">
        <f>IF(N171="nulová",J171,0)</f>
        <v>0</v>
      </c>
      <c r="BJ171" s="13" t="s">
        <v>81</v>
      </c>
      <c r="BK171" s="144">
        <f>ROUND(I171*H171,2)</f>
        <v>0</v>
      </c>
      <c r="BL171" s="13" t="s">
        <v>96</v>
      </c>
      <c r="BM171" s="143" t="s">
        <v>170</v>
      </c>
    </row>
    <row r="172" spans="2:65" s="1" customFormat="1" ht="24.2" customHeight="1" x14ac:dyDescent="0.2">
      <c r="B172" s="130"/>
      <c r="C172" s="131">
        <v>40</v>
      </c>
      <c r="D172" s="131" t="s">
        <v>77</v>
      </c>
      <c r="E172" s="132" t="s">
        <v>171</v>
      </c>
      <c r="F172" s="133" t="s">
        <v>569</v>
      </c>
      <c r="G172" s="134" t="s">
        <v>132</v>
      </c>
      <c r="H172" s="155"/>
      <c r="I172" s="136"/>
      <c r="J172" s="137">
        <f>ROUND(I172*H172,2)</f>
        <v>0</v>
      </c>
      <c r="K172" s="138"/>
      <c r="L172" s="28"/>
      <c r="M172" s="139" t="s">
        <v>1</v>
      </c>
      <c r="N172" s="140" t="s">
        <v>26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96</v>
      </c>
      <c r="AT172" s="143" t="s">
        <v>77</v>
      </c>
      <c r="AU172" s="143" t="s">
        <v>81</v>
      </c>
      <c r="AY172" s="13" t="s">
        <v>75</v>
      </c>
      <c r="BE172" s="144">
        <f>IF(N172="základná",J172,0)</f>
        <v>0</v>
      </c>
      <c r="BF172" s="144">
        <f>IF(N172="znížená",J172,0)</f>
        <v>0</v>
      </c>
      <c r="BG172" s="144">
        <f>IF(N172="zákl. prenesená",J172,0)</f>
        <v>0</v>
      </c>
      <c r="BH172" s="144">
        <f>IF(N172="zníž. prenesená",J172,0)</f>
        <v>0</v>
      </c>
      <c r="BI172" s="144">
        <f>IF(N172="nulová",J172,0)</f>
        <v>0</v>
      </c>
      <c r="BJ172" s="13" t="s">
        <v>81</v>
      </c>
      <c r="BK172" s="144">
        <f>ROUND(I172*H172,2)</f>
        <v>0</v>
      </c>
      <c r="BL172" s="13" t="s">
        <v>96</v>
      </c>
      <c r="BM172" s="143" t="s">
        <v>172</v>
      </c>
    </row>
    <row r="173" spans="2:65" s="11" customFormat="1" ht="22.9" customHeight="1" x14ac:dyDescent="0.2">
      <c r="B173" s="118"/>
      <c r="D173" s="119" t="s">
        <v>49</v>
      </c>
      <c r="E173" s="128" t="s">
        <v>173</v>
      </c>
      <c r="F173" s="128" t="s">
        <v>570</v>
      </c>
      <c r="I173" s="121"/>
      <c r="J173" s="129">
        <f>BK173</f>
        <v>0</v>
      </c>
      <c r="L173" s="118"/>
      <c r="M173" s="123"/>
      <c r="P173" s="124">
        <f>SUM(P174:P179)</f>
        <v>0</v>
      </c>
      <c r="R173" s="124">
        <f>SUM(R174:R179)</f>
        <v>1.4475300000000002</v>
      </c>
      <c r="T173" s="125">
        <f>SUM(T174:T179)</f>
        <v>0</v>
      </c>
      <c r="AR173" s="119" t="s">
        <v>81</v>
      </c>
      <c r="AT173" s="126" t="s">
        <v>49</v>
      </c>
      <c r="AU173" s="126" t="s">
        <v>55</v>
      </c>
      <c r="AY173" s="119" t="s">
        <v>75</v>
      </c>
      <c r="BK173" s="127">
        <f>SUM(BK174:BK179)</f>
        <v>0</v>
      </c>
    </row>
    <row r="174" spans="2:65" s="1" customFormat="1" ht="21.75" customHeight="1" x14ac:dyDescent="0.2">
      <c r="B174" s="130"/>
      <c r="C174" s="131">
        <v>41</v>
      </c>
      <c r="D174" s="131" t="s">
        <v>77</v>
      </c>
      <c r="E174" s="132" t="s">
        <v>174</v>
      </c>
      <c r="F174" s="133" t="s">
        <v>571</v>
      </c>
      <c r="G174" s="134" t="s">
        <v>87</v>
      </c>
      <c r="H174" s="135">
        <v>1</v>
      </c>
      <c r="I174" s="136"/>
      <c r="J174" s="137">
        <f t="shared" ref="J174:J179" si="20">ROUND(I174*H174,2)</f>
        <v>0</v>
      </c>
      <c r="K174" s="138"/>
      <c r="L174" s="28"/>
      <c r="M174" s="139" t="s">
        <v>1</v>
      </c>
      <c r="N174" s="140" t="s">
        <v>26</v>
      </c>
      <c r="P174" s="141">
        <f t="shared" ref="P174:P179" si="21">O174*H174</f>
        <v>0</v>
      </c>
      <c r="Q174" s="141">
        <v>0</v>
      </c>
      <c r="R174" s="141">
        <f t="shared" ref="R174:R179" si="22">Q174*H174</f>
        <v>0</v>
      </c>
      <c r="S174" s="141">
        <v>0</v>
      </c>
      <c r="T174" s="142">
        <f t="shared" ref="T174:T179" si="23">S174*H174</f>
        <v>0</v>
      </c>
      <c r="AR174" s="143" t="s">
        <v>96</v>
      </c>
      <c r="AT174" s="143" t="s">
        <v>77</v>
      </c>
      <c r="AU174" s="143" t="s">
        <v>81</v>
      </c>
      <c r="AY174" s="13" t="s">
        <v>75</v>
      </c>
      <c r="BE174" s="144">
        <f t="shared" ref="BE174:BE179" si="24">IF(N174="základná",J174,0)</f>
        <v>0</v>
      </c>
      <c r="BF174" s="144">
        <f t="shared" ref="BF174:BF179" si="25">IF(N174="znížená",J174,0)</f>
        <v>0</v>
      </c>
      <c r="BG174" s="144">
        <f t="shared" ref="BG174:BG179" si="26">IF(N174="zákl. prenesená",J174,0)</f>
        <v>0</v>
      </c>
      <c r="BH174" s="144">
        <f t="shared" ref="BH174:BH179" si="27">IF(N174="zníž. prenesená",J174,0)</f>
        <v>0</v>
      </c>
      <c r="BI174" s="144">
        <f t="shared" ref="BI174:BI179" si="28">IF(N174="nulová",J174,0)</f>
        <v>0</v>
      </c>
      <c r="BJ174" s="13" t="s">
        <v>81</v>
      </c>
      <c r="BK174" s="144">
        <f t="shared" ref="BK174:BK179" si="29">ROUND(I174*H174,2)</f>
        <v>0</v>
      </c>
      <c r="BL174" s="13" t="s">
        <v>96</v>
      </c>
      <c r="BM174" s="143" t="s">
        <v>175</v>
      </c>
    </row>
    <row r="175" spans="2:65" s="1" customFormat="1" ht="16.5" customHeight="1" x14ac:dyDescent="0.2">
      <c r="B175" s="130"/>
      <c r="C175" s="145">
        <v>42</v>
      </c>
      <c r="D175" s="145" t="s">
        <v>83</v>
      </c>
      <c r="E175" s="146" t="s">
        <v>176</v>
      </c>
      <c r="F175" s="162" t="s">
        <v>572</v>
      </c>
      <c r="G175" s="147" t="s">
        <v>87</v>
      </c>
      <c r="H175" s="148">
        <v>1</v>
      </c>
      <c r="I175" s="149"/>
      <c r="J175" s="150">
        <f t="shared" si="20"/>
        <v>0</v>
      </c>
      <c r="K175" s="151"/>
      <c r="L175" s="152"/>
      <c r="M175" s="153" t="s">
        <v>1</v>
      </c>
      <c r="N175" s="154" t="s">
        <v>26</v>
      </c>
      <c r="P175" s="141">
        <f t="shared" si="21"/>
        <v>0</v>
      </c>
      <c r="Q175" s="141">
        <v>0.54800000000000004</v>
      </c>
      <c r="R175" s="141">
        <f t="shared" si="22"/>
        <v>0.54800000000000004</v>
      </c>
      <c r="S175" s="141">
        <v>0</v>
      </c>
      <c r="T175" s="142">
        <f t="shared" si="23"/>
        <v>0</v>
      </c>
      <c r="AR175" s="143" t="s">
        <v>99</v>
      </c>
      <c r="AT175" s="143" t="s">
        <v>83</v>
      </c>
      <c r="AU175" s="143" t="s">
        <v>81</v>
      </c>
      <c r="AY175" s="13" t="s">
        <v>75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81</v>
      </c>
      <c r="BK175" s="144">
        <f t="shared" si="29"/>
        <v>0</v>
      </c>
      <c r="BL175" s="13" t="s">
        <v>96</v>
      </c>
      <c r="BM175" s="143" t="s">
        <v>177</v>
      </c>
    </row>
    <row r="176" spans="2:65" s="1" customFormat="1" ht="24.2" customHeight="1" x14ac:dyDescent="0.2">
      <c r="B176" s="130"/>
      <c r="C176" s="145">
        <v>43</v>
      </c>
      <c r="D176" s="145" t="s">
        <v>83</v>
      </c>
      <c r="E176" s="146" t="s">
        <v>178</v>
      </c>
      <c r="F176" s="162" t="s">
        <v>573</v>
      </c>
      <c r="G176" s="147" t="s">
        <v>87</v>
      </c>
      <c r="H176" s="148">
        <v>1</v>
      </c>
      <c r="I176" s="149"/>
      <c r="J176" s="150">
        <f t="shared" si="20"/>
        <v>0</v>
      </c>
      <c r="K176" s="151"/>
      <c r="L176" s="152"/>
      <c r="M176" s="153" t="s">
        <v>1</v>
      </c>
      <c r="N176" s="154" t="s">
        <v>26</v>
      </c>
      <c r="P176" s="141">
        <f t="shared" si="21"/>
        <v>0</v>
      </c>
      <c r="Q176" s="141">
        <v>0.54800000000000004</v>
      </c>
      <c r="R176" s="141">
        <f t="shared" si="22"/>
        <v>0.54800000000000004</v>
      </c>
      <c r="S176" s="141">
        <v>0</v>
      </c>
      <c r="T176" s="142">
        <f t="shared" si="23"/>
        <v>0</v>
      </c>
      <c r="AR176" s="143" t="s">
        <v>99</v>
      </c>
      <c r="AT176" s="143" t="s">
        <v>83</v>
      </c>
      <c r="AU176" s="143" t="s">
        <v>81</v>
      </c>
      <c r="AY176" s="13" t="s">
        <v>75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81</v>
      </c>
      <c r="BK176" s="144">
        <f t="shared" si="29"/>
        <v>0</v>
      </c>
      <c r="BL176" s="13" t="s">
        <v>96</v>
      </c>
      <c r="BM176" s="143" t="s">
        <v>179</v>
      </c>
    </row>
    <row r="177" spans="2:65" s="1" customFormat="1" ht="21.75" customHeight="1" x14ac:dyDescent="0.2">
      <c r="B177" s="130"/>
      <c r="C177" s="131">
        <v>44</v>
      </c>
      <c r="D177" s="131" t="s">
        <v>77</v>
      </c>
      <c r="E177" s="132" t="s">
        <v>181</v>
      </c>
      <c r="F177" s="133" t="s">
        <v>715</v>
      </c>
      <c r="G177" s="134" t="s">
        <v>714</v>
      </c>
      <c r="H177" s="135">
        <v>1</v>
      </c>
      <c r="I177" s="136"/>
      <c r="J177" s="137">
        <f t="shared" si="20"/>
        <v>0</v>
      </c>
      <c r="K177" s="138"/>
      <c r="L177" s="28"/>
      <c r="M177" s="139" t="s">
        <v>1</v>
      </c>
      <c r="N177" s="140" t="s">
        <v>26</v>
      </c>
      <c r="P177" s="141">
        <f t="shared" si="21"/>
        <v>0</v>
      </c>
      <c r="Q177" s="141">
        <v>0.15781999999999999</v>
      </c>
      <c r="R177" s="141">
        <f t="shared" si="22"/>
        <v>0.15781999999999999</v>
      </c>
      <c r="S177" s="141">
        <v>0</v>
      </c>
      <c r="T177" s="142">
        <f t="shared" si="23"/>
        <v>0</v>
      </c>
      <c r="AR177" s="143" t="s">
        <v>96</v>
      </c>
      <c r="AT177" s="143" t="s">
        <v>77</v>
      </c>
      <c r="AU177" s="143" t="s">
        <v>81</v>
      </c>
      <c r="AY177" s="13" t="s">
        <v>75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81</v>
      </c>
      <c r="BK177" s="144">
        <f t="shared" si="29"/>
        <v>0</v>
      </c>
      <c r="BL177" s="13" t="s">
        <v>96</v>
      </c>
      <c r="BM177" s="143" t="s">
        <v>182</v>
      </c>
    </row>
    <row r="178" spans="2:65" s="1" customFormat="1" ht="33" customHeight="1" x14ac:dyDescent="0.2">
      <c r="B178" s="130"/>
      <c r="C178" s="131">
        <v>45</v>
      </c>
      <c r="D178" s="131" t="s">
        <v>77</v>
      </c>
      <c r="E178" s="132" t="s">
        <v>183</v>
      </c>
      <c r="F178" s="133" t="s">
        <v>722</v>
      </c>
      <c r="G178" s="134" t="s">
        <v>714</v>
      </c>
      <c r="H178" s="135">
        <v>11</v>
      </c>
      <c r="I178" s="136"/>
      <c r="J178" s="137">
        <f t="shared" si="20"/>
        <v>0</v>
      </c>
      <c r="K178" s="138"/>
      <c r="L178" s="28"/>
      <c r="M178" s="139" t="s">
        <v>1</v>
      </c>
      <c r="N178" s="140" t="s">
        <v>26</v>
      </c>
      <c r="P178" s="141">
        <f t="shared" si="21"/>
        <v>0</v>
      </c>
      <c r="Q178" s="141">
        <v>1.7610000000000001E-2</v>
      </c>
      <c r="R178" s="141">
        <f t="shared" si="22"/>
        <v>0.19370999999999999</v>
      </c>
      <c r="S178" s="141">
        <v>0</v>
      </c>
      <c r="T178" s="142">
        <f t="shared" si="23"/>
        <v>0</v>
      </c>
      <c r="AR178" s="143" t="s">
        <v>96</v>
      </c>
      <c r="AT178" s="143" t="s">
        <v>77</v>
      </c>
      <c r="AU178" s="143" t="s">
        <v>81</v>
      </c>
      <c r="AY178" s="13" t="s">
        <v>75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81</v>
      </c>
      <c r="BK178" s="144">
        <f t="shared" si="29"/>
        <v>0</v>
      </c>
      <c r="BL178" s="13" t="s">
        <v>96</v>
      </c>
      <c r="BM178" s="143" t="s">
        <v>184</v>
      </c>
    </row>
    <row r="179" spans="2:65" s="1" customFormat="1" ht="24.2" customHeight="1" x14ac:dyDescent="0.2">
      <c r="B179" s="130"/>
      <c r="C179" s="131">
        <v>46</v>
      </c>
      <c r="D179" s="131" t="s">
        <v>77</v>
      </c>
      <c r="E179" s="132" t="s">
        <v>185</v>
      </c>
      <c r="F179" s="133" t="s">
        <v>574</v>
      </c>
      <c r="G179" s="134" t="s">
        <v>132</v>
      </c>
      <c r="H179" s="155"/>
      <c r="I179" s="136"/>
      <c r="J179" s="137">
        <f t="shared" si="20"/>
        <v>0</v>
      </c>
      <c r="K179" s="138"/>
      <c r="L179" s="28"/>
      <c r="M179" s="139" t="s">
        <v>1</v>
      </c>
      <c r="N179" s="140" t="s">
        <v>26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96</v>
      </c>
      <c r="AT179" s="143" t="s">
        <v>77</v>
      </c>
      <c r="AU179" s="143" t="s">
        <v>81</v>
      </c>
      <c r="AY179" s="13" t="s">
        <v>75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3" t="s">
        <v>81</v>
      </c>
      <c r="BK179" s="144">
        <f t="shared" si="29"/>
        <v>0</v>
      </c>
      <c r="BL179" s="13" t="s">
        <v>96</v>
      </c>
      <c r="BM179" s="143" t="s">
        <v>186</v>
      </c>
    </row>
    <row r="180" spans="2:65" s="11" customFormat="1" ht="22.9" customHeight="1" x14ac:dyDescent="0.2">
      <c r="B180" s="118"/>
      <c r="D180" s="119" t="s">
        <v>49</v>
      </c>
      <c r="E180" s="128" t="s">
        <v>187</v>
      </c>
      <c r="F180" s="128" t="s">
        <v>575</v>
      </c>
      <c r="I180" s="121"/>
      <c r="J180" s="129">
        <f>BK180</f>
        <v>0</v>
      </c>
      <c r="L180" s="118"/>
      <c r="M180" s="123"/>
      <c r="P180" s="124">
        <f>SUM(P181:P211)</f>
        <v>0</v>
      </c>
      <c r="R180" s="124">
        <f>SUM(R181:R211)</f>
        <v>1.2758677699999996</v>
      </c>
      <c r="T180" s="125">
        <f>SUM(T181:T211)</f>
        <v>0</v>
      </c>
      <c r="AR180" s="119" t="s">
        <v>81</v>
      </c>
      <c r="AT180" s="126" t="s">
        <v>49</v>
      </c>
      <c r="AU180" s="126" t="s">
        <v>55</v>
      </c>
      <c r="AY180" s="119" t="s">
        <v>75</v>
      </c>
      <c r="BK180" s="127">
        <f>SUM(BK181:BK211)</f>
        <v>0</v>
      </c>
    </row>
    <row r="181" spans="2:65" s="1" customFormat="1" ht="21.75" customHeight="1" x14ac:dyDescent="0.2">
      <c r="B181" s="130"/>
      <c r="C181" s="131">
        <v>47</v>
      </c>
      <c r="D181" s="131" t="s">
        <v>77</v>
      </c>
      <c r="E181" s="132" t="s">
        <v>188</v>
      </c>
      <c r="F181" s="133" t="s">
        <v>576</v>
      </c>
      <c r="G181" s="134" t="s">
        <v>87</v>
      </c>
      <c r="H181" s="135">
        <v>2</v>
      </c>
      <c r="I181" s="136"/>
      <c r="J181" s="137">
        <f t="shared" ref="J181:J211" si="30">ROUND(I181*H181,2)</f>
        <v>0</v>
      </c>
      <c r="K181" s="138"/>
      <c r="L181" s="28"/>
      <c r="M181" s="139" t="s">
        <v>1</v>
      </c>
      <c r="N181" s="140" t="s">
        <v>26</v>
      </c>
      <c r="P181" s="141">
        <f t="shared" ref="P181:P211" si="31">O181*H181</f>
        <v>0</v>
      </c>
      <c r="Q181" s="141">
        <v>3.3E-4</v>
      </c>
      <c r="R181" s="141">
        <f t="shared" ref="R181:R211" si="32">Q181*H181</f>
        <v>6.6E-4</v>
      </c>
      <c r="S181" s="141">
        <v>0</v>
      </c>
      <c r="T181" s="142">
        <f t="shared" ref="T181:T211" si="33">S181*H181</f>
        <v>0</v>
      </c>
      <c r="AR181" s="143" t="s">
        <v>96</v>
      </c>
      <c r="AT181" s="143" t="s">
        <v>77</v>
      </c>
      <c r="AU181" s="143" t="s">
        <v>81</v>
      </c>
      <c r="AY181" s="13" t="s">
        <v>75</v>
      </c>
      <c r="BE181" s="144">
        <f t="shared" ref="BE181:BE211" si="34">IF(N181="základná",J181,0)</f>
        <v>0</v>
      </c>
      <c r="BF181" s="144">
        <f t="shared" ref="BF181:BF211" si="35">IF(N181="znížená",J181,0)</f>
        <v>0</v>
      </c>
      <c r="BG181" s="144">
        <f t="shared" ref="BG181:BG211" si="36">IF(N181="zákl. prenesená",J181,0)</f>
        <v>0</v>
      </c>
      <c r="BH181" s="144">
        <f t="shared" ref="BH181:BH211" si="37">IF(N181="zníž. prenesená",J181,0)</f>
        <v>0</v>
      </c>
      <c r="BI181" s="144">
        <f t="shared" ref="BI181:BI211" si="38">IF(N181="nulová",J181,0)</f>
        <v>0</v>
      </c>
      <c r="BJ181" s="13" t="s">
        <v>81</v>
      </c>
      <c r="BK181" s="144">
        <f t="shared" ref="BK181:BK211" si="39">ROUND(I181*H181,2)</f>
        <v>0</v>
      </c>
      <c r="BL181" s="13" t="s">
        <v>96</v>
      </c>
      <c r="BM181" s="143" t="s">
        <v>189</v>
      </c>
    </row>
    <row r="182" spans="2:65" s="1" customFormat="1" ht="44.25" customHeight="1" x14ac:dyDescent="0.2">
      <c r="B182" s="130"/>
      <c r="C182" s="145">
        <v>48</v>
      </c>
      <c r="D182" s="145" t="s">
        <v>83</v>
      </c>
      <c r="E182" s="146" t="s">
        <v>190</v>
      </c>
      <c r="F182" s="162" t="s">
        <v>577</v>
      </c>
      <c r="G182" s="147" t="s">
        <v>79</v>
      </c>
      <c r="H182" s="148">
        <v>1.5</v>
      </c>
      <c r="I182" s="149"/>
      <c r="J182" s="150">
        <f t="shared" si="30"/>
        <v>0</v>
      </c>
      <c r="K182" s="151"/>
      <c r="L182" s="152"/>
      <c r="M182" s="153" t="s">
        <v>1</v>
      </c>
      <c r="N182" s="154" t="s">
        <v>26</v>
      </c>
      <c r="P182" s="141">
        <f t="shared" si="31"/>
        <v>0</v>
      </c>
      <c r="Q182" s="141">
        <v>8.5000000000000006E-2</v>
      </c>
      <c r="R182" s="141">
        <f t="shared" si="32"/>
        <v>0.1275</v>
      </c>
      <c r="S182" s="141">
        <v>0</v>
      </c>
      <c r="T182" s="142">
        <f t="shared" si="33"/>
        <v>0</v>
      </c>
      <c r="AR182" s="143" t="s">
        <v>99</v>
      </c>
      <c r="AT182" s="143" t="s">
        <v>83</v>
      </c>
      <c r="AU182" s="143" t="s">
        <v>81</v>
      </c>
      <c r="AY182" s="13" t="s">
        <v>75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81</v>
      </c>
      <c r="BK182" s="144">
        <f t="shared" si="39"/>
        <v>0</v>
      </c>
      <c r="BL182" s="13" t="s">
        <v>96</v>
      </c>
      <c r="BM182" s="143" t="s">
        <v>191</v>
      </c>
    </row>
    <row r="183" spans="2:65" s="1" customFormat="1" ht="37.9" customHeight="1" x14ac:dyDescent="0.2">
      <c r="B183" s="130"/>
      <c r="C183" s="145">
        <v>49</v>
      </c>
      <c r="D183" s="145" t="s">
        <v>83</v>
      </c>
      <c r="E183" s="146" t="s">
        <v>192</v>
      </c>
      <c r="F183" s="162" t="s">
        <v>578</v>
      </c>
      <c r="G183" s="147" t="s">
        <v>79</v>
      </c>
      <c r="H183" s="148">
        <v>1.5</v>
      </c>
      <c r="I183" s="149"/>
      <c r="J183" s="150">
        <f t="shared" si="30"/>
        <v>0</v>
      </c>
      <c r="K183" s="151"/>
      <c r="L183" s="152"/>
      <c r="M183" s="153" t="s">
        <v>1</v>
      </c>
      <c r="N183" s="154" t="s">
        <v>26</v>
      </c>
      <c r="P183" s="141">
        <f t="shared" si="31"/>
        <v>0</v>
      </c>
      <c r="Q183" s="141">
        <v>8.5000000000000006E-2</v>
      </c>
      <c r="R183" s="141">
        <f t="shared" si="32"/>
        <v>0.1275</v>
      </c>
      <c r="S183" s="141">
        <v>0</v>
      </c>
      <c r="T183" s="142">
        <f t="shared" si="33"/>
        <v>0</v>
      </c>
      <c r="AR183" s="143" t="s">
        <v>99</v>
      </c>
      <c r="AT183" s="143" t="s">
        <v>83</v>
      </c>
      <c r="AU183" s="143" t="s">
        <v>81</v>
      </c>
      <c r="AY183" s="13" t="s">
        <v>75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81</v>
      </c>
      <c r="BK183" s="144">
        <f t="shared" si="39"/>
        <v>0</v>
      </c>
      <c r="BL183" s="13" t="s">
        <v>96</v>
      </c>
      <c r="BM183" s="143" t="s">
        <v>193</v>
      </c>
    </row>
    <row r="184" spans="2:65" s="1" customFormat="1" ht="24.2" customHeight="1" x14ac:dyDescent="0.2">
      <c r="B184" s="130"/>
      <c r="C184" s="145">
        <v>50</v>
      </c>
      <c r="D184" s="145" t="s">
        <v>83</v>
      </c>
      <c r="E184" s="146" t="s">
        <v>194</v>
      </c>
      <c r="F184" s="162" t="s">
        <v>579</v>
      </c>
      <c r="G184" s="147" t="s">
        <v>87</v>
      </c>
      <c r="H184" s="148">
        <v>4</v>
      </c>
      <c r="I184" s="149"/>
      <c r="J184" s="150">
        <f t="shared" si="30"/>
        <v>0</v>
      </c>
      <c r="K184" s="151"/>
      <c r="L184" s="152"/>
      <c r="M184" s="153" t="s">
        <v>1</v>
      </c>
      <c r="N184" s="154" t="s">
        <v>26</v>
      </c>
      <c r="P184" s="141">
        <f t="shared" si="31"/>
        <v>0</v>
      </c>
      <c r="Q184" s="141">
        <v>1.6000000000000001E-4</v>
      </c>
      <c r="R184" s="141">
        <f t="shared" si="32"/>
        <v>6.4000000000000005E-4</v>
      </c>
      <c r="S184" s="141">
        <v>0</v>
      </c>
      <c r="T184" s="142">
        <f t="shared" si="33"/>
        <v>0</v>
      </c>
      <c r="AR184" s="143" t="s">
        <v>99</v>
      </c>
      <c r="AT184" s="143" t="s">
        <v>83</v>
      </c>
      <c r="AU184" s="143" t="s">
        <v>81</v>
      </c>
      <c r="AY184" s="13" t="s">
        <v>75</v>
      </c>
      <c r="BE184" s="144">
        <f t="shared" si="34"/>
        <v>0</v>
      </c>
      <c r="BF184" s="144">
        <f t="shared" si="35"/>
        <v>0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3" t="s">
        <v>81</v>
      </c>
      <c r="BK184" s="144">
        <f t="shared" si="39"/>
        <v>0</v>
      </c>
      <c r="BL184" s="13" t="s">
        <v>96</v>
      </c>
      <c r="BM184" s="143" t="s">
        <v>195</v>
      </c>
    </row>
    <row r="185" spans="2:65" s="1" customFormat="1" ht="33" customHeight="1" x14ac:dyDescent="0.2">
      <c r="B185" s="130"/>
      <c r="C185" s="131">
        <v>51</v>
      </c>
      <c r="D185" s="131" t="s">
        <v>77</v>
      </c>
      <c r="E185" s="132" t="s">
        <v>196</v>
      </c>
      <c r="F185" s="133" t="s">
        <v>580</v>
      </c>
      <c r="G185" s="134" t="s">
        <v>87</v>
      </c>
      <c r="H185" s="135">
        <v>1</v>
      </c>
      <c r="I185" s="136"/>
      <c r="J185" s="137">
        <f t="shared" si="30"/>
        <v>0</v>
      </c>
      <c r="K185" s="138"/>
      <c r="L185" s="28"/>
      <c r="M185" s="139" t="s">
        <v>1</v>
      </c>
      <c r="N185" s="140" t="s">
        <v>26</v>
      </c>
      <c r="P185" s="141">
        <f t="shared" si="31"/>
        <v>0</v>
      </c>
      <c r="Q185" s="141">
        <v>0</v>
      </c>
      <c r="R185" s="141">
        <f t="shared" si="32"/>
        <v>0</v>
      </c>
      <c r="S185" s="141">
        <v>0</v>
      </c>
      <c r="T185" s="142">
        <f t="shared" si="33"/>
        <v>0</v>
      </c>
      <c r="AR185" s="143" t="s">
        <v>96</v>
      </c>
      <c r="AT185" s="143" t="s">
        <v>77</v>
      </c>
      <c r="AU185" s="143" t="s">
        <v>81</v>
      </c>
      <c r="AY185" s="13" t="s">
        <v>75</v>
      </c>
      <c r="BE185" s="144">
        <f t="shared" si="34"/>
        <v>0</v>
      </c>
      <c r="BF185" s="144">
        <f t="shared" si="35"/>
        <v>0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3" t="s">
        <v>81</v>
      </c>
      <c r="BK185" s="144">
        <f t="shared" si="39"/>
        <v>0</v>
      </c>
      <c r="BL185" s="13" t="s">
        <v>96</v>
      </c>
      <c r="BM185" s="143" t="s">
        <v>197</v>
      </c>
    </row>
    <row r="186" spans="2:65" s="1" customFormat="1" ht="24.2" customHeight="1" x14ac:dyDescent="0.2">
      <c r="B186" s="130"/>
      <c r="C186" s="145">
        <v>52</v>
      </c>
      <c r="D186" s="145" t="s">
        <v>83</v>
      </c>
      <c r="E186" s="146" t="s">
        <v>198</v>
      </c>
      <c r="F186" s="162" t="s">
        <v>581</v>
      </c>
      <c r="G186" s="147" t="s">
        <v>87</v>
      </c>
      <c r="H186" s="148">
        <v>1</v>
      </c>
      <c r="I186" s="149"/>
      <c r="J186" s="150">
        <f t="shared" si="30"/>
        <v>0</v>
      </c>
      <c r="K186" s="151"/>
      <c r="L186" s="152"/>
      <c r="M186" s="153" t="s">
        <v>1</v>
      </c>
      <c r="N186" s="154" t="s">
        <v>26</v>
      </c>
      <c r="P186" s="141">
        <f t="shared" si="31"/>
        <v>0</v>
      </c>
      <c r="Q186" s="141">
        <v>0</v>
      </c>
      <c r="R186" s="141">
        <f t="shared" si="32"/>
        <v>0</v>
      </c>
      <c r="S186" s="141">
        <v>0</v>
      </c>
      <c r="T186" s="142">
        <f t="shared" si="33"/>
        <v>0</v>
      </c>
      <c r="AR186" s="143" t="s">
        <v>99</v>
      </c>
      <c r="AT186" s="143" t="s">
        <v>83</v>
      </c>
      <c r="AU186" s="143" t="s">
        <v>81</v>
      </c>
      <c r="AY186" s="13" t="s">
        <v>75</v>
      </c>
      <c r="BE186" s="144">
        <f t="shared" si="34"/>
        <v>0</v>
      </c>
      <c r="BF186" s="144">
        <f t="shared" si="35"/>
        <v>0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3" t="s">
        <v>81</v>
      </c>
      <c r="BK186" s="144">
        <f t="shared" si="39"/>
        <v>0</v>
      </c>
      <c r="BL186" s="13" t="s">
        <v>96</v>
      </c>
      <c r="BM186" s="143" t="s">
        <v>199</v>
      </c>
    </row>
    <row r="187" spans="2:65" s="1" customFormat="1" ht="33" customHeight="1" x14ac:dyDescent="0.2">
      <c r="B187" s="130"/>
      <c r="C187" s="131">
        <v>53</v>
      </c>
      <c r="D187" s="131" t="s">
        <v>77</v>
      </c>
      <c r="E187" s="132" t="s">
        <v>200</v>
      </c>
      <c r="F187" s="133" t="s">
        <v>582</v>
      </c>
      <c r="G187" s="134" t="s">
        <v>87</v>
      </c>
      <c r="H187" s="135">
        <v>1</v>
      </c>
      <c r="I187" s="136"/>
      <c r="J187" s="137">
        <f t="shared" si="30"/>
        <v>0</v>
      </c>
      <c r="K187" s="138"/>
      <c r="L187" s="28"/>
      <c r="M187" s="139" t="s">
        <v>1</v>
      </c>
      <c r="N187" s="140" t="s">
        <v>26</v>
      </c>
      <c r="P187" s="141">
        <f t="shared" si="31"/>
        <v>0</v>
      </c>
      <c r="Q187" s="141">
        <v>0</v>
      </c>
      <c r="R187" s="141">
        <f t="shared" si="32"/>
        <v>0</v>
      </c>
      <c r="S187" s="141">
        <v>0</v>
      </c>
      <c r="T187" s="142">
        <f t="shared" si="33"/>
        <v>0</v>
      </c>
      <c r="AR187" s="143" t="s">
        <v>96</v>
      </c>
      <c r="AT187" s="143" t="s">
        <v>77</v>
      </c>
      <c r="AU187" s="143" t="s">
        <v>81</v>
      </c>
      <c r="AY187" s="13" t="s">
        <v>75</v>
      </c>
      <c r="BE187" s="144">
        <f t="shared" si="34"/>
        <v>0</v>
      </c>
      <c r="BF187" s="144">
        <f t="shared" si="35"/>
        <v>0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3" t="s">
        <v>81</v>
      </c>
      <c r="BK187" s="144">
        <f t="shared" si="39"/>
        <v>0</v>
      </c>
      <c r="BL187" s="13" t="s">
        <v>96</v>
      </c>
      <c r="BM187" s="143" t="s">
        <v>201</v>
      </c>
    </row>
    <row r="188" spans="2:65" s="1" customFormat="1" ht="37.9" customHeight="1" x14ac:dyDescent="0.2">
      <c r="B188" s="130"/>
      <c r="C188" s="145">
        <v>54</v>
      </c>
      <c r="D188" s="145" t="s">
        <v>83</v>
      </c>
      <c r="E188" s="146" t="s">
        <v>202</v>
      </c>
      <c r="F188" s="162" t="s">
        <v>583</v>
      </c>
      <c r="G188" s="147" t="s">
        <v>87</v>
      </c>
      <c r="H188" s="148">
        <v>1</v>
      </c>
      <c r="I188" s="149"/>
      <c r="J188" s="150">
        <f t="shared" si="30"/>
        <v>0</v>
      </c>
      <c r="K188" s="151"/>
      <c r="L188" s="152"/>
      <c r="M188" s="153" t="s">
        <v>1</v>
      </c>
      <c r="N188" s="154" t="s">
        <v>26</v>
      </c>
      <c r="P188" s="141">
        <f t="shared" si="31"/>
        <v>0</v>
      </c>
      <c r="Q188" s="141">
        <v>0.46</v>
      </c>
      <c r="R188" s="141">
        <f t="shared" si="32"/>
        <v>0.46</v>
      </c>
      <c r="S188" s="141">
        <v>0</v>
      </c>
      <c r="T188" s="142">
        <f t="shared" si="33"/>
        <v>0</v>
      </c>
      <c r="AR188" s="143" t="s">
        <v>99</v>
      </c>
      <c r="AT188" s="143" t="s">
        <v>83</v>
      </c>
      <c r="AU188" s="143" t="s">
        <v>81</v>
      </c>
      <c r="AY188" s="13" t="s">
        <v>75</v>
      </c>
      <c r="BE188" s="144">
        <f t="shared" si="34"/>
        <v>0</v>
      </c>
      <c r="BF188" s="144">
        <f t="shared" si="35"/>
        <v>0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3" t="s">
        <v>81</v>
      </c>
      <c r="BK188" s="144">
        <f t="shared" si="39"/>
        <v>0</v>
      </c>
      <c r="BL188" s="13" t="s">
        <v>96</v>
      </c>
      <c r="BM188" s="143" t="s">
        <v>203</v>
      </c>
    </row>
    <row r="189" spans="2:65" s="1" customFormat="1" ht="16.5" customHeight="1" x14ac:dyDescent="0.2">
      <c r="B189" s="130"/>
      <c r="C189" s="131">
        <v>55</v>
      </c>
      <c r="D189" s="131" t="s">
        <v>77</v>
      </c>
      <c r="E189" s="132" t="s">
        <v>204</v>
      </c>
      <c r="F189" s="133" t="s">
        <v>584</v>
      </c>
      <c r="G189" s="134" t="s">
        <v>714</v>
      </c>
      <c r="H189" s="135">
        <v>1</v>
      </c>
      <c r="I189" s="136"/>
      <c r="J189" s="137">
        <f t="shared" si="30"/>
        <v>0</v>
      </c>
      <c r="K189" s="138"/>
      <c r="L189" s="28"/>
      <c r="M189" s="139" t="s">
        <v>1</v>
      </c>
      <c r="N189" s="140" t="s">
        <v>26</v>
      </c>
      <c r="P189" s="141">
        <f t="shared" si="31"/>
        <v>0</v>
      </c>
      <c r="Q189" s="141">
        <v>2.4500000000000001E-2</v>
      </c>
      <c r="R189" s="141">
        <f t="shared" si="32"/>
        <v>2.4500000000000001E-2</v>
      </c>
      <c r="S189" s="141">
        <v>0</v>
      </c>
      <c r="T189" s="142">
        <f t="shared" si="33"/>
        <v>0</v>
      </c>
      <c r="AR189" s="143" t="s">
        <v>96</v>
      </c>
      <c r="AT189" s="143" t="s">
        <v>77</v>
      </c>
      <c r="AU189" s="143" t="s">
        <v>81</v>
      </c>
      <c r="AY189" s="13" t="s">
        <v>75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3" t="s">
        <v>81</v>
      </c>
      <c r="BK189" s="144">
        <f t="shared" si="39"/>
        <v>0</v>
      </c>
      <c r="BL189" s="13" t="s">
        <v>96</v>
      </c>
      <c r="BM189" s="143" t="s">
        <v>205</v>
      </c>
    </row>
    <row r="190" spans="2:65" s="1" customFormat="1" ht="16.5" customHeight="1" x14ac:dyDescent="0.2">
      <c r="B190" s="130"/>
      <c r="C190" s="145">
        <v>56</v>
      </c>
      <c r="D190" s="145" t="s">
        <v>83</v>
      </c>
      <c r="E190" s="146" t="s">
        <v>206</v>
      </c>
      <c r="F190" s="162" t="s">
        <v>585</v>
      </c>
      <c r="G190" s="147" t="s">
        <v>87</v>
      </c>
      <c r="H190" s="148">
        <v>1</v>
      </c>
      <c r="I190" s="149"/>
      <c r="J190" s="150">
        <f t="shared" si="30"/>
        <v>0</v>
      </c>
      <c r="K190" s="151"/>
      <c r="L190" s="152"/>
      <c r="M190" s="153" t="s">
        <v>1</v>
      </c>
      <c r="N190" s="154" t="s">
        <v>26</v>
      </c>
      <c r="P190" s="141">
        <f t="shared" si="31"/>
        <v>0</v>
      </c>
      <c r="Q190" s="141">
        <v>5.4999999999999997E-3</v>
      </c>
      <c r="R190" s="141">
        <f t="shared" si="32"/>
        <v>5.4999999999999997E-3</v>
      </c>
      <c r="S190" s="141">
        <v>0</v>
      </c>
      <c r="T190" s="142">
        <f t="shared" si="33"/>
        <v>0</v>
      </c>
      <c r="AR190" s="143" t="s">
        <v>99</v>
      </c>
      <c r="AT190" s="143" t="s">
        <v>83</v>
      </c>
      <c r="AU190" s="143" t="s">
        <v>81</v>
      </c>
      <c r="AY190" s="13" t="s">
        <v>75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3" t="s">
        <v>81</v>
      </c>
      <c r="BK190" s="144">
        <f t="shared" si="39"/>
        <v>0</v>
      </c>
      <c r="BL190" s="13" t="s">
        <v>96</v>
      </c>
      <c r="BM190" s="143" t="s">
        <v>207</v>
      </c>
    </row>
    <row r="191" spans="2:65" s="1" customFormat="1" ht="24.2" customHeight="1" x14ac:dyDescent="0.2">
      <c r="B191" s="130"/>
      <c r="C191" s="131">
        <v>57</v>
      </c>
      <c r="D191" s="131" t="s">
        <v>77</v>
      </c>
      <c r="E191" s="132" t="s">
        <v>208</v>
      </c>
      <c r="F191" s="133" t="s">
        <v>586</v>
      </c>
      <c r="G191" s="134" t="s">
        <v>87</v>
      </c>
      <c r="H191" s="135">
        <v>1</v>
      </c>
      <c r="I191" s="136"/>
      <c r="J191" s="137">
        <f t="shared" si="30"/>
        <v>0</v>
      </c>
      <c r="K191" s="138"/>
      <c r="L191" s="28"/>
      <c r="M191" s="139" t="s">
        <v>1</v>
      </c>
      <c r="N191" s="140" t="s">
        <v>26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96</v>
      </c>
      <c r="AT191" s="143" t="s">
        <v>77</v>
      </c>
      <c r="AU191" s="143" t="s">
        <v>81</v>
      </c>
      <c r="AY191" s="13" t="s">
        <v>75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3" t="s">
        <v>81</v>
      </c>
      <c r="BK191" s="144">
        <f t="shared" si="39"/>
        <v>0</v>
      </c>
      <c r="BL191" s="13" t="s">
        <v>96</v>
      </c>
      <c r="BM191" s="143" t="s">
        <v>209</v>
      </c>
    </row>
    <row r="192" spans="2:65" s="1" customFormat="1" ht="21.75" customHeight="1" x14ac:dyDescent="0.2">
      <c r="B192" s="130"/>
      <c r="C192" s="145">
        <v>58</v>
      </c>
      <c r="D192" s="145" t="s">
        <v>83</v>
      </c>
      <c r="E192" s="146" t="s">
        <v>210</v>
      </c>
      <c r="F192" s="162" t="s">
        <v>587</v>
      </c>
      <c r="G192" s="147" t="s">
        <v>87</v>
      </c>
      <c r="H192" s="148">
        <v>1</v>
      </c>
      <c r="I192" s="149"/>
      <c r="J192" s="150">
        <f t="shared" si="30"/>
        <v>0</v>
      </c>
      <c r="K192" s="151"/>
      <c r="L192" s="152"/>
      <c r="M192" s="153" t="s">
        <v>1</v>
      </c>
      <c r="N192" s="154" t="s">
        <v>26</v>
      </c>
      <c r="P192" s="141">
        <f t="shared" si="31"/>
        <v>0</v>
      </c>
      <c r="Q192" s="141">
        <v>2.5100000000000001E-2</v>
      </c>
      <c r="R192" s="141">
        <f t="shared" si="32"/>
        <v>2.5100000000000001E-2</v>
      </c>
      <c r="S192" s="141">
        <v>0</v>
      </c>
      <c r="T192" s="142">
        <f t="shared" si="33"/>
        <v>0</v>
      </c>
      <c r="AR192" s="143" t="s">
        <v>99</v>
      </c>
      <c r="AT192" s="143" t="s">
        <v>83</v>
      </c>
      <c r="AU192" s="143" t="s">
        <v>81</v>
      </c>
      <c r="AY192" s="13" t="s">
        <v>75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3" t="s">
        <v>81</v>
      </c>
      <c r="BK192" s="144">
        <f t="shared" si="39"/>
        <v>0</v>
      </c>
      <c r="BL192" s="13" t="s">
        <v>96</v>
      </c>
      <c r="BM192" s="143" t="s">
        <v>211</v>
      </c>
    </row>
    <row r="193" spans="2:65" s="1" customFormat="1" ht="24.2" customHeight="1" x14ac:dyDescent="0.2">
      <c r="B193" s="130"/>
      <c r="C193" s="131">
        <v>59</v>
      </c>
      <c r="D193" s="131" t="s">
        <v>77</v>
      </c>
      <c r="E193" s="132" t="s">
        <v>212</v>
      </c>
      <c r="F193" s="133" t="s">
        <v>588</v>
      </c>
      <c r="G193" s="134" t="s">
        <v>87</v>
      </c>
      <c r="H193" s="135">
        <v>2</v>
      </c>
      <c r="I193" s="136"/>
      <c r="J193" s="137">
        <f t="shared" si="30"/>
        <v>0</v>
      </c>
      <c r="K193" s="138"/>
      <c r="L193" s="28"/>
      <c r="M193" s="139" t="s">
        <v>1</v>
      </c>
      <c r="N193" s="140" t="s">
        <v>26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96</v>
      </c>
      <c r="AT193" s="143" t="s">
        <v>77</v>
      </c>
      <c r="AU193" s="143" t="s">
        <v>81</v>
      </c>
      <c r="AY193" s="13" t="s">
        <v>75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3" t="s">
        <v>81</v>
      </c>
      <c r="BK193" s="144">
        <f t="shared" si="39"/>
        <v>0</v>
      </c>
      <c r="BL193" s="13" t="s">
        <v>96</v>
      </c>
      <c r="BM193" s="143" t="s">
        <v>213</v>
      </c>
    </row>
    <row r="194" spans="2:65" s="1" customFormat="1" ht="21.75" customHeight="1" x14ac:dyDescent="0.2">
      <c r="B194" s="130"/>
      <c r="C194" s="145">
        <v>60</v>
      </c>
      <c r="D194" s="145" t="s">
        <v>83</v>
      </c>
      <c r="E194" s="146" t="s">
        <v>214</v>
      </c>
      <c r="F194" s="162" t="s">
        <v>587</v>
      </c>
      <c r="G194" s="147" t="s">
        <v>87</v>
      </c>
      <c r="H194" s="148">
        <v>2</v>
      </c>
      <c r="I194" s="149"/>
      <c r="J194" s="150">
        <f t="shared" si="30"/>
        <v>0</v>
      </c>
      <c r="K194" s="151"/>
      <c r="L194" s="152"/>
      <c r="M194" s="153" t="s">
        <v>1</v>
      </c>
      <c r="N194" s="154" t="s">
        <v>26</v>
      </c>
      <c r="P194" s="141">
        <f t="shared" si="31"/>
        <v>0</v>
      </c>
      <c r="Q194" s="141">
        <v>0.104</v>
      </c>
      <c r="R194" s="141">
        <f t="shared" si="32"/>
        <v>0.20799999999999999</v>
      </c>
      <c r="S194" s="141">
        <v>0</v>
      </c>
      <c r="T194" s="142">
        <f t="shared" si="33"/>
        <v>0</v>
      </c>
      <c r="AR194" s="143" t="s">
        <v>99</v>
      </c>
      <c r="AT194" s="143" t="s">
        <v>83</v>
      </c>
      <c r="AU194" s="143" t="s">
        <v>81</v>
      </c>
      <c r="AY194" s="13" t="s">
        <v>75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3" t="s">
        <v>81</v>
      </c>
      <c r="BK194" s="144">
        <f t="shared" si="39"/>
        <v>0</v>
      </c>
      <c r="BL194" s="13" t="s">
        <v>96</v>
      </c>
      <c r="BM194" s="143" t="s">
        <v>215</v>
      </c>
    </row>
    <row r="195" spans="2:65" s="1" customFormat="1" ht="16.5" customHeight="1" x14ac:dyDescent="0.2">
      <c r="B195" s="130"/>
      <c r="C195" s="145">
        <v>61</v>
      </c>
      <c r="D195" s="145" t="s">
        <v>83</v>
      </c>
      <c r="E195" s="146" t="s">
        <v>216</v>
      </c>
      <c r="F195" s="162" t="s">
        <v>589</v>
      </c>
      <c r="G195" s="147" t="s">
        <v>87</v>
      </c>
      <c r="H195" s="148">
        <v>3</v>
      </c>
      <c r="I195" s="149"/>
      <c r="J195" s="150">
        <f t="shared" si="30"/>
        <v>0</v>
      </c>
      <c r="K195" s="151"/>
      <c r="L195" s="152"/>
      <c r="M195" s="153" t="s">
        <v>1</v>
      </c>
      <c r="N195" s="154" t="s">
        <v>26</v>
      </c>
      <c r="P195" s="141">
        <f t="shared" si="31"/>
        <v>0</v>
      </c>
      <c r="Q195" s="141">
        <v>6.4999999999999997E-4</v>
      </c>
      <c r="R195" s="141">
        <f t="shared" si="32"/>
        <v>1.9499999999999999E-3</v>
      </c>
      <c r="S195" s="141">
        <v>0</v>
      </c>
      <c r="T195" s="142">
        <f t="shared" si="33"/>
        <v>0</v>
      </c>
      <c r="AR195" s="143" t="s">
        <v>99</v>
      </c>
      <c r="AT195" s="143" t="s">
        <v>83</v>
      </c>
      <c r="AU195" s="143" t="s">
        <v>81</v>
      </c>
      <c r="AY195" s="13" t="s">
        <v>75</v>
      </c>
      <c r="BE195" s="144">
        <f t="shared" si="34"/>
        <v>0</v>
      </c>
      <c r="BF195" s="144">
        <f t="shared" si="35"/>
        <v>0</v>
      </c>
      <c r="BG195" s="144">
        <f t="shared" si="36"/>
        <v>0</v>
      </c>
      <c r="BH195" s="144">
        <f t="shared" si="37"/>
        <v>0</v>
      </c>
      <c r="BI195" s="144">
        <f t="shared" si="38"/>
        <v>0</v>
      </c>
      <c r="BJ195" s="13" t="s">
        <v>81</v>
      </c>
      <c r="BK195" s="144">
        <f t="shared" si="39"/>
        <v>0</v>
      </c>
      <c r="BL195" s="13" t="s">
        <v>96</v>
      </c>
      <c r="BM195" s="143" t="s">
        <v>217</v>
      </c>
    </row>
    <row r="196" spans="2:65" s="1" customFormat="1" ht="24.2" customHeight="1" x14ac:dyDescent="0.2">
      <c r="B196" s="130"/>
      <c r="C196" s="131">
        <v>62</v>
      </c>
      <c r="D196" s="131" t="s">
        <v>77</v>
      </c>
      <c r="E196" s="132" t="s">
        <v>218</v>
      </c>
      <c r="F196" s="133" t="s">
        <v>590</v>
      </c>
      <c r="G196" s="134" t="s">
        <v>714</v>
      </c>
      <c r="H196" s="135">
        <v>1</v>
      </c>
      <c r="I196" s="136"/>
      <c r="J196" s="137">
        <f t="shared" si="30"/>
        <v>0</v>
      </c>
      <c r="K196" s="138"/>
      <c r="L196" s="28"/>
      <c r="M196" s="139" t="s">
        <v>1</v>
      </c>
      <c r="N196" s="140" t="s">
        <v>26</v>
      </c>
      <c r="P196" s="141">
        <f t="shared" si="31"/>
        <v>0</v>
      </c>
      <c r="Q196" s="141">
        <v>2.7285E-3</v>
      </c>
      <c r="R196" s="141">
        <f t="shared" si="32"/>
        <v>2.7285E-3</v>
      </c>
      <c r="S196" s="141">
        <v>0</v>
      </c>
      <c r="T196" s="142">
        <f t="shared" si="33"/>
        <v>0</v>
      </c>
      <c r="AR196" s="143" t="s">
        <v>96</v>
      </c>
      <c r="AT196" s="143" t="s">
        <v>77</v>
      </c>
      <c r="AU196" s="143" t="s">
        <v>81</v>
      </c>
      <c r="AY196" s="13" t="s">
        <v>75</v>
      </c>
      <c r="BE196" s="144">
        <f t="shared" si="34"/>
        <v>0</v>
      </c>
      <c r="BF196" s="144">
        <f t="shared" si="35"/>
        <v>0</v>
      </c>
      <c r="BG196" s="144">
        <f t="shared" si="36"/>
        <v>0</v>
      </c>
      <c r="BH196" s="144">
        <f t="shared" si="37"/>
        <v>0</v>
      </c>
      <c r="BI196" s="144">
        <f t="shared" si="38"/>
        <v>0</v>
      </c>
      <c r="BJ196" s="13" t="s">
        <v>81</v>
      </c>
      <c r="BK196" s="144">
        <f t="shared" si="39"/>
        <v>0</v>
      </c>
      <c r="BL196" s="13" t="s">
        <v>96</v>
      </c>
      <c r="BM196" s="143" t="s">
        <v>219</v>
      </c>
    </row>
    <row r="197" spans="2:65" s="1" customFormat="1" ht="24.2" customHeight="1" x14ac:dyDescent="0.2">
      <c r="B197" s="130"/>
      <c r="C197" s="145">
        <v>63</v>
      </c>
      <c r="D197" s="145" t="s">
        <v>83</v>
      </c>
      <c r="E197" s="146" t="s">
        <v>220</v>
      </c>
      <c r="F197" s="162" t="s">
        <v>591</v>
      </c>
      <c r="G197" s="147" t="s">
        <v>87</v>
      </c>
      <c r="H197" s="148">
        <v>1</v>
      </c>
      <c r="I197" s="149"/>
      <c r="J197" s="150">
        <f t="shared" si="30"/>
        <v>0</v>
      </c>
      <c r="K197" s="151"/>
      <c r="L197" s="152"/>
      <c r="M197" s="153" t="s">
        <v>1</v>
      </c>
      <c r="N197" s="154" t="s">
        <v>26</v>
      </c>
      <c r="P197" s="141">
        <f t="shared" si="31"/>
        <v>0</v>
      </c>
      <c r="Q197" s="141">
        <v>3.2499999999999999E-3</v>
      </c>
      <c r="R197" s="141">
        <f t="shared" si="32"/>
        <v>3.2499999999999999E-3</v>
      </c>
      <c r="S197" s="141">
        <v>0</v>
      </c>
      <c r="T197" s="142">
        <f t="shared" si="33"/>
        <v>0</v>
      </c>
      <c r="AR197" s="143" t="s">
        <v>99</v>
      </c>
      <c r="AT197" s="143" t="s">
        <v>83</v>
      </c>
      <c r="AU197" s="143" t="s">
        <v>81</v>
      </c>
      <c r="AY197" s="13" t="s">
        <v>75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3" t="s">
        <v>81</v>
      </c>
      <c r="BK197" s="144">
        <f t="shared" si="39"/>
        <v>0</v>
      </c>
      <c r="BL197" s="13" t="s">
        <v>96</v>
      </c>
      <c r="BM197" s="143" t="s">
        <v>221</v>
      </c>
    </row>
    <row r="198" spans="2:65" s="1" customFormat="1" ht="16.5" customHeight="1" x14ac:dyDescent="0.2">
      <c r="B198" s="130"/>
      <c r="C198" s="131">
        <v>64</v>
      </c>
      <c r="D198" s="131" t="s">
        <v>77</v>
      </c>
      <c r="E198" s="132" t="s">
        <v>222</v>
      </c>
      <c r="F198" s="133" t="s">
        <v>592</v>
      </c>
      <c r="G198" s="134" t="s">
        <v>87</v>
      </c>
      <c r="H198" s="135">
        <v>1</v>
      </c>
      <c r="I198" s="136"/>
      <c r="J198" s="137">
        <f t="shared" si="30"/>
        <v>0</v>
      </c>
      <c r="K198" s="138"/>
      <c r="L198" s="28"/>
      <c r="M198" s="139" t="s">
        <v>1</v>
      </c>
      <c r="N198" s="140" t="s">
        <v>26</v>
      </c>
      <c r="P198" s="141">
        <f t="shared" si="31"/>
        <v>0</v>
      </c>
      <c r="Q198" s="141">
        <v>2.0000000000000002E-5</v>
      </c>
      <c r="R198" s="141">
        <f t="shared" si="32"/>
        <v>2.0000000000000002E-5</v>
      </c>
      <c r="S198" s="141">
        <v>0</v>
      </c>
      <c r="T198" s="142">
        <f t="shared" si="33"/>
        <v>0</v>
      </c>
      <c r="AR198" s="143" t="s">
        <v>96</v>
      </c>
      <c r="AT198" s="143" t="s">
        <v>77</v>
      </c>
      <c r="AU198" s="143" t="s">
        <v>81</v>
      </c>
      <c r="AY198" s="13" t="s">
        <v>75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3" t="s">
        <v>81</v>
      </c>
      <c r="BK198" s="144">
        <f t="shared" si="39"/>
        <v>0</v>
      </c>
      <c r="BL198" s="13" t="s">
        <v>96</v>
      </c>
      <c r="BM198" s="143" t="s">
        <v>223</v>
      </c>
    </row>
    <row r="199" spans="2:65" s="1" customFormat="1" ht="24.2" customHeight="1" x14ac:dyDescent="0.2">
      <c r="B199" s="130"/>
      <c r="C199" s="145">
        <v>65</v>
      </c>
      <c r="D199" s="145" t="s">
        <v>83</v>
      </c>
      <c r="E199" s="146" t="s">
        <v>224</v>
      </c>
      <c r="F199" s="162" t="s">
        <v>593</v>
      </c>
      <c r="G199" s="147" t="s">
        <v>87</v>
      </c>
      <c r="H199" s="148">
        <v>1</v>
      </c>
      <c r="I199" s="149"/>
      <c r="J199" s="150">
        <f t="shared" si="30"/>
        <v>0</v>
      </c>
      <c r="K199" s="151"/>
      <c r="L199" s="152"/>
      <c r="M199" s="153" t="s">
        <v>1</v>
      </c>
      <c r="N199" s="154" t="s">
        <v>26</v>
      </c>
      <c r="P199" s="141">
        <f t="shared" si="31"/>
        <v>0</v>
      </c>
      <c r="Q199" s="141">
        <v>2.01E-2</v>
      </c>
      <c r="R199" s="141">
        <f t="shared" si="32"/>
        <v>2.01E-2</v>
      </c>
      <c r="S199" s="141">
        <v>0</v>
      </c>
      <c r="T199" s="142">
        <f t="shared" si="33"/>
        <v>0</v>
      </c>
      <c r="AR199" s="143" t="s">
        <v>99</v>
      </c>
      <c r="AT199" s="143" t="s">
        <v>83</v>
      </c>
      <c r="AU199" s="143" t="s">
        <v>81</v>
      </c>
      <c r="AY199" s="13" t="s">
        <v>75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3" t="s">
        <v>81</v>
      </c>
      <c r="BK199" s="144">
        <f t="shared" si="39"/>
        <v>0</v>
      </c>
      <c r="BL199" s="13" t="s">
        <v>96</v>
      </c>
      <c r="BM199" s="143" t="s">
        <v>225</v>
      </c>
    </row>
    <row r="200" spans="2:65" s="1" customFormat="1" ht="24.2" customHeight="1" x14ac:dyDescent="0.2">
      <c r="B200" s="130"/>
      <c r="C200" s="131">
        <v>66</v>
      </c>
      <c r="D200" s="131" t="s">
        <v>77</v>
      </c>
      <c r="E200" s="132" t="s">
        <v>226</v>
      </c>
      <c r="F200" s="133" t="s">
        <v>594</v>
      </c>
      <c r="G200" s="134" t="s">
        <v>714</v>
      </c>
      <c r="H200" s="135">
        <v>1</v>
      </c>
      <c r="I200" s="136"/>
      <c r="J200" s="137">
        <f t="shared" si="30"/>
        <v>0</v>
      </c>
      <c r="K200" s="138"/>
      <c r="L200" s="28"/>
      <c r="M200" s="139" t="s">
        <v>1</v>
      </c>
      <c r="N200" s="140" t="s">
        <v>26</v>
      </c>
      <c r="P200" s="141">
        <f t="shared" si="31"/>
        <v>0</v>
      </c>
      <c r="Q200" s="141">
        <v>1.8389999999999998E-5</v>
      </c>
      <c r="R200" s="141">
        <f t="shared" si="32"/>
        <v>1.8389999999999998E-5</v>
      </c>
      <c r="S200" s="141">
        <v>0</v>
      </c>
      <c r="T200" s="142">
        <f t="shared" si="33"/>
        <v>0</v>
      </c>
      <c r="AR200" s="143" t="s">
        <v>96</v>
      </c>
      <c r="AT200" s="143" t="s">
        <v>77</v>
      </c>
      <c r="AU200" s="143" t="s">
        <v>81</v>
      </c>
      <c r="AY200" s="13" t="s">
        <v>75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3" t="s">
        <v>81</v>
      </c>
      <c r="BK200" s="144">
        <f t="shared" si="39"/>
        <v>0</v>
      </c>
      <c r="BL200" s="13" t="s">
        <v>96</v>
      </c>
      <c r="BM200" s="143" t="s">
        <v>227</v>
      </c>
    </row>
    <row r="201" spans="2:65" s="1" customFormat="1" ht="16.5" customHeight="1" x14ac:dyDescent="0.2">
      <c r="B201" s="130"/>
      <c r="C201" s="145">
        <v>67</v>
      </c>
      <c r="D201" s="145" t="s">
        <v>83</v>
      </c>
      <c r="E201" s="146" t="s">
        <v>228</v>
      </c>
      <c r="F201" s="162" t="s">
        <v>487</v>
      </c>
      <c r="G201" s="147" t="s">
        <v>87</v>
      </c>
      <c r="H201" s="148">
        <v>1</v>
      </c>
      <c r="I201" s="149"/>
      <c r="J201" s="150">
        <f t="shared" si="30"/>
        <v>0</v>
      </c>
      <c r="K201" s="151"/>
      <c r="L201" s="152"/>
      <c r="M201" s="153" t="s">
        <v>1</v>
      </c>
      <c r="N201" s="154" t="s">
        <v>26</v>
      </c>
      <c r="P201" s="141">
        <f t="shared" si="31"/>
        <v>0</v>
      </c>
      <c r="Q201" s="141">
        <v>2.2200000000000002E-3</v>
      </c>
      <c r="R201" s="141">
        <f t="shared" si="32"/>
        <v>2.2200000000000002E-3</v>
      </c>
      <c r="S201" s="141">
        <v>0</v>
      </c>
      <c r="T201" s="142">
        <f t="shared" si="33"/>
        <v>0</v>
      </c>
      <c r="AR201" s="143" t="s">
        <v>99</v>
      </c>
      <c r="AT201" s="143" t="s">
        <v>83</v>
      </c>
      <c r="AU201" s="143" t="s">
        <v>81</v>
      </c>
      <c r="AY201" s="13" t="s">
        <v>75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3" t="s">
        <v>81</v>
      </c>
      <c r="BK201" s="144">
        <f t="shared" si="39"/>
        <v>0</v>
      </c>
      <c r="BL201" s="13" t="s">
        <v>96</v>
      </c>
      <c r="BM201" s="143" t="s">
        <v>229</v>
      </c>
    </row>
    <row r="202" spans="2:65" s="1" customFormat="1" ht="24.2" customHeight="1" x14ac:dyDescent="0.2">
      <c r="B202" s="130"/>
      <c r="C202" s="131">
        <v>68</v>
      </c>
      <c r="D202" s="131" t="s">
        <v>77</v>
      </c>
      <c r="E202" s="132" t="s">
        <v>230</v>
      </c>
      <c r="F202" s="133" t="s">
        <v>595</v>
      </c>
      <c r="G202" s="134" t="s">
        <v>714</v>
      </c>
      <c r="H202" s="135">
        <v>2</v>
      </c>
      <c r="I202" s="136"/>
      <c r="J202" s="137">
        <f t="shared" si="30"/>
        <v>0</v>
      </c>
      <c r="K202" s="138"/>
      <c r="L202" s="28"/>
      <c r="M202" s="139" t="s">
        <v>1</v>
      </c>
      <c r="N202" s="140" t="s">
        <v>26</v>
      </c>
      <c r="P202" s="141">
        <f t="shared" si="31"/>
        <v>0</v>
      </c>
      <c r="Q202" s="141">
        <v>6.2034000000000004E-4</v>
      </c>
      <c r="R202" s="141">
        <f t="shared" si="32"/>
        <v>1.2406800000000001E-3</v>
      </c>
      <c r="S202" s="141">
        <v>0</v>
      </c>
      <c r="T202" s="142">
        <f t="shared" si="33"/>
        <v>0</v>
      </c>
      <c r="AR202" s="143" t="s">
        <v>96</v>
      </c>
      <c r="AT202" s="143" t="s">
        <v>77</v>
      </c>
      <c r="AU202" s="143" t="s">
        <v>81</v>
      </c>
      <c r="AY202" s="13" t="s">
        <v>75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3" t="s">
        <v>81</v>
      </c>
      <c r="BK202" s="144">
        <f t="shared" si="39"/>
        <v>0</v>
      </c>
      <c r="BL202" s="13" t="s">
        <v>96</v>
      </c>
      <c r="BM202" s="143" t="s">
        <v>231</v>
      </c>
    </row>
    <row r="203" spans="2:65" s="1" customFormat="1" ht="16.5" customHeight="1" x14ac:dyDescent="0.2">
      <c r="B203" s="130"/>
      <c r="C203" s="145">
        <v>69</v>
      </c>
      <c r="D203" s="145" t="s">
        <v>83</v>
      </c>
      <c r="E203" s="146" t="s">
        <v>232</v>
      </c>
      <c r="F203" s="162" t="s">
        <v>488</v>
      </c>
      <c r="G203" s="147" t="s">
        <v>87</v>
      </c>
      <c r="H203" s="148">
        <v>1</v>
      </c>
      <c r="I203" s="149"/>
      <c r="J203" s="150">
        <f t="shared" si="30"/>
        <v>0</v>
      </c>
      <c r="K203" s="151"/>
      <c r="L203" s="152"/>
      <c r="M203" s="153" t="s">
        <v>1</v>
      </c>
      <c r="N203" s="154" t="s">
        <v>26</v>
      </c>
      <c r="P203" s="141">
        <f t="shared" si="31"/>
        <v>0</v>
      </c>
      <c r="Q203" s="141">
        <v>1.4200000000000001E-2</v>
      </c>
      <c r="R203" s="141">
        <f t="shared" si="32"/>
        <v>1.4200000000000001E-2</v>
      </c>
      <c r="S203" s="141">
        <v>0</v>
      </c>
      <c r="T203" s="142">
        <f t="shared" si="33"/>
        <v>0</v>
      </c>
      <c r="AR203" s="143" t="s">
        <v>99</v>
      </c>
      <c r="AT203" s="143" t="s">
        <v>83</v>
      </c>
      <c r="AU203" s="143" t="s">
        <v>81</v>
      </c>
      <c r="AY203" s="13" t="s">
        <v>75</v>
      </c>
      <c r="BE203" s="144">
        <f t="shared" si="34"/>
        <v>0</v>
      </c>
      <c r="BF203" s="144">
        <f t="shared" si="35"/>
        <v>0</v>
      </c>
      <c r="BG203" s="144">
        <f t="shared" si="36"/>
        <v>0</v>
      </c>
      <c r="BH203" s="144">
        <f t="shared" si="37"/>
        <v>0</v>
      </c>
      <c r="BI203" s="144">
        <f t="shared" si="38"/>
        <v>0</v>
      </c>
      <c r="BJ203" s="13" t="s">
        <v>81</v>
      </c>
      <c r="BK203" s="144">
        <f t="shared" si="39"/>
        <v>0</v>
      </c>
      <c r="BL203" s="13" t="s">
        <v>96</v>
      </c>
      <c r="BM203" s="143" t="s">
        <v>233</v>
      </c>
    </row>
    <row r="204" spans="2:65" s="1" customFormat="1" ht="16.5" customHeight="1" x14ac:dyDescent="0.2">
      <c r="B204" s="130"/>
      <c r="C204" s="145">
        <v>70</v>
      </c>
      <c r="D204" s="145" t="s">
        <v>83</v>
      </c>
      <c r="E204" s="146" t="s">
        <v>234</v>
      </c>
      <c r="F204" s="162" t="s">
        <v>489</v>
      </c>
      <c r="G204" s="147" t="s">
        <v>87</v>
      </c>
      <c r="H204" s="148">
        <v>1</v>
      </c>
      <c r="I204" s="149"/>
      <c r="J204" s="150">
        <f t="shared" si="30"/>
        <v>0</v>
      </c>
      <c r="K204" s="151"/>
      <c r="L204" s="152"/>
      <c r="M204" s="153" t="s">
        <v>1</v>
      </c>
      <c r="N204" s="154" t="s">
        <v>26</v>
      </c>
      <c r="P204" s="141">
        <f t="shared" si="31"/>
        <v>0</v>
      </c>
      <c r="Q204" s="141">
        <v>1.4800000000000001E-2</v>
      </c>
      <c r="R204" s="141">
        <f t="shared" si="32"/>
        <v>1.4800000000000001E-2</v>
      </c>
      <c r="S204" s="141">
        <v>0</v>
      </c>
      <c r="T204" s="142">
        <f t="shared" si="33"/>
        <v>0</v>
      </c>
      <c r="AR204" s="143" t="s">
        <v>99</v>
      </c>
      <c r="AT204" s="143" t="s">
        <v>83</v>
      </c>
      <c r="AU204" s="143" t="s">
        <v>81</v>
      </c>
      <c r="AY204" s="13" t="s">
        <v>75</v>
      </c>
      <c r="BE204" s="144">
        <f t="shared" si="34"/>
        <v>0</v>
      </c>
      <c r="BF204" s="144">
        <f t="shared" si="35"/>
        <v>0</v>
      </c>
      <c r="BG204" s="144">
        <f t="shared" si="36"/>
        <v>0</v>
      </c>
      <c r="BH204" s="144">
        <f t="shared" si="37"/>
        <v>0</v>
      </c>
      <c r="BI204" s="144">
        <f t="shared" si="38"/>
        <v>0</v>
      </c>
      <c r="BJ204" s="13" t="s">
        <v>81</v>
      </c>
      <c r="BK204" s="144">
        <f t="shared" si="39"/>
        <v>0</v>
      </c>
      <c r="BL204" s="13" t="s">
        <v>96</v>
      </c>
      <c r="BM204" s="143" t="s">
        <v>235</v>
      </c>
    </row>
    <row r="205" spans="2:65" s="1" customFormat="1" ht="24.2" customHeight="1" x14ac:dyDescent="0.2">
      <c r="B205" s="130"/>
      <c r="C205" s="131">
        <v>71</v>
      </c>
      <c r="D205" s="131" t="s">
        <v>77</v>
      </c>
      <c r="E205" s="132" t="s">
        <v>236</v>
      </c>
      <c r="F205" s="133" t="s">
        <v>596</v>
      </c>
      <c r="G205" s="134" t="s">
        <v>714</v>
      </c>
      <c r="H205" s="135">
        <v>1</v>
      </c>
      <c r="I205" s="136"/>
      <c r="J205" s="137">
        <f t="shared" si="30"/>
        <v>0</v>
      </c>
      <c r="K205" s="138"/>
      <c r="L205" s="28"/>
      <c r="M205" s="139" t="s">
        <v>1</v>
      </c>
      <c r="N205" s="140" t="s">
        <v>26</v>
      </c>
      <c r="P205" s="141">
        <f t="shared" si="31"/>
        <v>0</v>
      </c>
      <c r="Q205" s="141">
        <v>6.2034000000000004E-4</v>
      </c>
      <c r="R205" s="141">
        <f t="shared" si="32"/>
        <v>6.2034000000000004E-4</v>
      </c>
      <c r="S205" s="141">
        <v>0</v>
      </c>
      <c r="T205" s="142">
        <f t="shared" si="33"/>
        <v>0</v>
      </c>
      <c r="AR205" s="143" t="s">
        <v>96</v>
      </c>
      <c r="AT205" s="143" t="s">
        <v>77</v>
      </c>
      <c r="AU205" s="143" t="s">
        <v>81</v>
      </c>
      <c r="AY205" s="13" t="s">
        <v>75</v>
      </c>
      <c r="BE205" s="144">
        <f t="shared" si="34"/>
        <v>0</v>
      </c>
      <c r="BF205" s="144">
        <f t="shared" si="35"/>
        <v>0</v>
      </c>
      <c r="BG205" s="144">
        <f t="shared" si="36"/>
        <v>0</v>
      </c>
      <c r="BH205" s="144">
        <f t="shared" si="37"/>
        <v>0</v>
      </c>
      <c r="BI205" s="144">
        <f t="shared" si="38"/>
        <v>0</v>
      </c>
      <c r="BJ205" s="13" t="s">
        <v>81</v>
      </c>
      <c r="BK205" s="144">
        <f t="shared" si="39"/>
        <v>0</v>
      </c>
      <c r="BL205" s="13" t="s">
        <v>96</v>
      </c>
      <c r="BM205" s="143" t="s">
        <v>237</v>
      </c>
    </row>
    <row r="206" spans="2:65" s="1" customFormat="1" ht="16.5" customHeight="1" x14ac:dyDescent="0.2">
      <c r="B206" s="130"/>
      <c r="C206" s="145">
        <v>72</v>
      </c>
      <c r="D206" s="145" t="s">
        <v>83</v>
      </c>
      <c r="E206" s="146" t="s">
        <v>238</v>
      </c>
      <c r="F206" s="162" t="s">
        <v>490</v>
      </c>
      <c r="G206" s="147" t="s">
        <v>87</v>
      </c>
      <c r="H206" s="148">
        <v>1</v>
      </c>
      <c r="I206" s="149"/>
      <c r="J206" s="150">
        <f t="shared" si="30"/>
        <v>0</v>
      </c>
      <c r="K206" s="151"/>
      <c r="L206" s="152"/>
      <c r="M206" s="153" t="s">
        <v>1</v>
      </c>
      <c r="N206" s="154" t="s">
        <v>26</v>
      </c>
      <c r="P206" s="141">
        <f t="shared" si="31"/>
        <v>0</v>
      </c>
      <c r="Q206" s="141">
        <v>2.3900000000000001E-2</v>
      </c>
      <c r="R206" s="141">
        <f t="shared" si="32"/>
        <v>2.3900000000000001E-2</v>
      </c>
      <c r="S206" s="141">
        <v>0</v>
      </c>
      <c r="T206" s="142">
        <f t="shared" si="33"/>
        <v>0</v>
      </c>
      <c r="AR206" s="143" t="s">
        <v>99</v>
      </c>
      <c r="AT206" s="143" t="s">
        <v>83</v>
      </c>
      <c r="AU206" s="143" t="s">
        <v>81</v>
      </c>
      <c r="AY206" s="13" t="s">
        <v>75</v>
      </c>
      <c r="BE206" s="144">
        <f t="shared" si="34"/>
        <v>0</v>
      </c>
      <c r="BF206" s="144">
        <f t="shared" si="35"/>
        <v>0</v>
      </c>
      <c r="BG206" s="144">
        <f t="shared" si="36"/>
        <v>0</v>
      </c>
      <c r="BH206" s="144">
        <f t="shared" si="37"/>
        <v>0</v>
      </c>
      <c r="BI206" s="144">
        <f t="shared" si="38"/>
        <v>0</v>
      </c>
      <c r="BJ206" s="13" t="s">
        <v>81</v>
      </c>
      <c r="BK206" s="144">
        <f t="shared" si="39"/>
        <v>0</v>
      </c>
      <c r="BL206" s="13" t="s">
        <v>96</v>
      </c>
      <c r="BM206" s="143" t="s">
        <v>239</v>
      </c>
    </row>
    <row r="207" spans="2:65" s="1" customFormat="1" ht="24.2" customHeight="1" x14ac:dyDescent="0.2">
      <c r="B207" s="130"/>
      <c r="C207" s="131">
        <v>73</v>
      </c>
      <c r="D207" s="131" t="s">
        <v>77</v>
      </c>
      <c r="E207" s="132" t="s">
        <v>240</v>
      </c>
      <c r="F207" s="133" t="s">
        <v>597</v>
      </c>
      <c r="G207" s="134" t="s">
        <v>714</v>
      </c>
      <c r="H207" s="135">
        <v>1</v>
      </c>
      <c r="I207" s="136"/>
      <c r="J207" s="137">
        <f t="shared" si="30"/>
        <v>0</v>
      </c>
      <c r="K207" s="138"/>
      <c r="L207" s="28"/>
      <c r="M207" s="139" t="s">
        <v>1</v>
      </c>
      <c r="N207" s="140" t="s">
        <v>26</v>
      </c>
      <c r="P207" s="141">
        <f t="shared" si="31"/>
        <v>0</v>
      </c>
      <c r="Q207" s="141">
        <v>1.31986E-3</v>
      </c>
      <c r="R207" s="141">
        <f t="shared" si="32"/>
        <v>1.31986E-3</v>
      </c>
      <c r="S207" s="141">
        <v>0</v>
      </c>
      <c r="T207" s="142">
        <f t="shared" si="33"/>
        <v>0</v>
      </c>
      <c r="AR207" s="143" t="s">
        <v>96</v>
      </c>
      <c r="AT207" s="143" t="s">
        <v>77</v>
      </c>
      <c r="AU207" s="143" t="s">
        <v>81</v>
      </c>
      <c r="AY207" s="13" t="s">
        <v>75</v>
      </c>
      <c r="BE207" s="144">
        <f t="shared" si="34"/>
        <v>0</v>
      </c>
      <c r="BF207" s="144">
        <f t="shared" si="35"/>
        <v>0</v>
      </c>
      <c r="BG207" s="144">
        <f t="shared" si="36"/>
        <v>0</v>
      </c>
      <c r="BH207" s="144">
        <f t="shared" si="37"/>
        <v>0</v>
      </c>
      <c r="BI207" s="144">
        <f t="shared" si="38"/>
        <v>0</v>
      </c>
      <c r="BJ207" s="13" t="s">
        <v>81</v>
      </c>
      <c r="BK207" s="144">
        <f t="shared" si="39"/>
        <v>0</v>
      </c>
      <c r="BL207" s="13" t="s">
        <v>96</v>
      </c>
      <c r="BM207" s="143" t="s">
        <v>241</v>
      </c>
    </row>
    <row r="208" spans="2:65" s="1" customFormat="1" ht="16.5" customHeight="1" x14ac:dyDescent="0.2">
      <c r="B208" s="130"/>
      <c r="C208" s="145">
        <v>74</v>
      </c>
      <c r="D208" s="145" t="s">
        <v>83</v>
      </c>
      <c r="E208" s="146" t="s">
        <v>242</v>
      </c>
      <c r="F208" s="162" t="s">
        <v>491</v>
      </c>
      <c r="G208" s="147" t="s">
        <v>87</v>
      </c>
      <c r="H208" s="148">
        <v>1</v>
      </c>
      <c r="I208" s="149"/>
      <c r="J208" s="150">
        <f t="shared" si="30"/>
        <v>0</v>
      </c>
      <c r="K208" s="151"/>
      <c r="L208" s="152"/>
      <c r="M208" s="153" t="s">
        <v>1</v>
      </c>
      <c r="N208" s="154" t="s">
        <v>26</v>
      </c>
      <c r="P208" s="141">
        <f t="shared" si="31"/>
        <v>0</v>
      </c>
      <c r="Q208" s="141">
        <v>3.5099999999999999E-2</v>
      </c>
      <c r="R208" s="141">
        <f t="shared" si="32"/>
        <v>3.5099999999999999E-2</v>
      </c>
      <c r="S208" s="141">
        <v>0</v>
      </c>
      <c r="T208" s="142">
        <f t="shared" si="33"/>
        <v>0</v>
      </c>
      <c r="AR208" s="143" t="s">
        <v>99</v>
      </c>
      <c r="AT208" s="143" t="s">
        <v>83</v>
      </c>
      <c r="AU208" s="143" t="s">
        <v>81</v>
      </c>
      <c r="AY208" s="13" t="s">
        <v>75</v>
      </c>
      <c r="BE208" s="144">
        <f t="shared" si="34"/>
        <v>0</v>
      </c>
      <c r="BF208" s="144">
        <f t="shared" si="35"/>
        <v>0</v>
      </c>
      <c r="BG208" s="144">
        <f t="shared" si="36"/>
        <v>0</v>
      </c>
      <c r="BH208" s="144">
        <f t="shared" si="37"/>
        <v>0</v>
      </c>
      <c r="BI208" s="144">
        <f t="shared" si="38"/>
        <v>0</v>
      </c>
      <c r="BJ208" s="13" t="s">
        <v>81</v>
      </c>
      <c r="BK208" s="144">
        <f t="shared" si="39"/>
        <v>0</v>
      </c>
      <c r="BL208" s="13" t="s">
        <v>96</v>
      </c>
      <c r="BM208" s="143" t="s">
        <v>243</v>
      </c>
    </row>
    <row r="209" spans="2:65" s="1" customFormat="1" ht="16.5" customHeight="1" x14ac:dyDescent="0.2">
      <c r="B209" s="130"/>
      <c r="C209" s="131">
        <v>75</v>
      </c>
      <c r="D209" s="131" t="s">
        <v>77</v>
      </c>
      <c r="E209" s="132" t="s">
        <v>716</v>
      </c>
      <c r="F209" s="133" t="s">
        <v>721</v>
      </c>
      <c r="G209" s="134" t="s">
        <v>87</v>
      </c>
      <c r="H209" s="135">
        <v>1</v>
      </c>
      <c r="I209" s="136"/>
      <c r="J209" s="137">
        <f t="shared" si="30"/>
        <v>0</v>
      </c>
      <c r="K209" s="138"/>
      <c r="L209" s="28"/>
      <c r="M209" s="139" t="s">
        <v>1</v>
      </c>
      <c r="N209" s="140" t="s">
        <v>26</v>
      </c>
      <c r="P209" s="141">
        <f t="shared" si="31"/>
        <v>0</v>
      </c>
      <c r="Q209" s="141">
        <v>0</v>
      </c>
      <c r="R209" s="141">
        <f t="shared" si="32"/>
        <v>0</v>
      </c>
      <c r="S209" s="141">
        <v>0</v>
      </c>
      <c r="T209" s="142">
        <f t="shared" si="33"/>
        <v>0</v>
      </c>
      <c r="AR209" s="143" t="s">
        <v>96</v>
      </c>
      <c r="AT209" s="143" t="s">
        <v>77</v>
      </c>
      <c r="AU209" s="143" t="s">
        <v>81</v>
      </c>
      <c r="AY209" s="13" t="s">
        <v>75</v>
      </c>
      <c r="BE209" s="144">
        <f t="shared" si="34"/>
        <v>0</v>
      </c>
      <c r="BF209" s="144">
        <f t="shared" si="35"/>
        <v>0</v>
      </c>
      <c r="BG209" s="144">
        <f t="shared" si="36"/>
        <v>0</v>
      </c>
      <c r="BH209" s="144">
        <f t="shared" si="37"/>
        <v>0</v>
      </c>
      <c r="BI209" s="144">
        <f t="shared" si="38"/>
        <v>0</v>
      </c>
      <c r="BJ209" s="13" t="s">
        <v>81</v>
      </c>
      <c r="BK209" s="144">
        <f t="shared" si="39"/>
        <v>0</v>
      </c>
      <c r="BL209" s="13" t="s">
        <v>96</v>
      </c>
      <c r="BM209" s="143" t="s">
        <v>717</v>
      </c>
    </row>
    <row r="210" spans="2:65" s="1" customFormat="1" ht="37.9" customHeight="1" x14ac:dyDescent="0.2">
      <c r="B210" s="130"/>
      <c r="C210" s="145">
        <v>76</v>
      </c>
      <c r="D210" s="145" t="s">
        <v>83</v>
      </c>
      <c r="E210" s="146" t="s">
        <v>718</v>
      </c>
      <c r="F210" s="162" t="s">
        <v>720</v>
      </c>
      <c r="G210" s="147" t="s">
        <v>87</v>
      </c>
      <c r="H210" s="148">
        <v>1</v>
      </c>
      <c r="I210" s="149"/>
      <c r="J210" s="150">
        <f t="shared" si="30"/>
        <v>0</v>
      </c>
      <c r="K210" s="151"/>
      <c r="L210" s="152"/>
      <c r="M210" s="153" t="s">
        <v>1</v>
      </c>
      <c r="N210" s="154" t="s">
        <v>26</v>
      </c>
      <c r="P210" s="141">
        <f t="shared" si="31"/>
        <v>0</v>
      </c>
      <c r="Q210" s="141">
        <v>0.17499999999999999</v>
      </c>
      <c r="R210" s="141">
        <f t="shared" si="32"/>
        <v>0.17499999999999999</v>
      </c>
      <c r="S210" s="141">
        <v>0</v>
      </c>
      <c r="T210" s="142">
        <f t="shared" si="33"/>
        <v>0</v>
      </c>
      <c r="AR210" s="143" t="s">
        <v>99</v>
      </c>
      <c r="AT210" s="143" t="s">
        <v>83</v>
      </c>
      <c r="AU210" s="143" t="s">
        <v>81</v>
      </c>
      <c r="AY210" s="13" t="s">
        <v>75</v>
      </c>
      <c r="BE210" s="144">
        <f t="shared" si="34"/>
        <v>0</v>
      </c>
      <c r="BF210" s="144">
        <f t="shared" si="35"/>
        <v>0</v>
      </c>
      <c r="BG210" s="144">
        <f t="shared" si="36"/>
        <v>0</v>
      </c>
      <c r="BH210" s="144">
        <f t="shared" si="37"/>
        <v>0</v>
      </c>
      <c r="BI210" s="144">
        <f t="shared" si="38"/>
        <v>0</v>
      </c>
      <c r="BJ210" s="13" t="s">
        <v>81</v>
      </c>
      <c r="BK210" s="144">
        <f t="shared" si="39"/>
        <v>0</v>
      </c>
      <c r="BL210" s="13" t="s">
        <v>96</v>
      </c>
      <c r="BM210" s="143" t="s">
        <v>719</v>
      </c>
    </row>
    <row r="211" spans="2:65" s="1" customFormat="1" ht="24.2" customHeight="1" x14ac:dyDescent="0.2">
      <c r="B211" s="130"/>
      <c r="C211" s="131">
        <v>77</v>
      </c>
      <c r="D211" s="131" t="s">
        <v>77</v>
      </c>
      <c r="E211" s="132" t="s">
        <v>244</v>
      </c>
      <c r="F211" s="133" t="s">
        <v>598</v>
      </c>
      <c r="G211" s="134" t="s">
        <v>132</v>
      </c>
      <c r="H211" s="155"/>
      <c r="I211" s="136"/>
      <c r="J211" s="137">
        <f t="shared" si="30"/>
        <v>0</v>
      </c>
      <c r="K211" s="138"/>
      <c r="L211" s="28"/>
      <c r="M211" s="139" t="s">
        <v>1</v>
      </c>
      <c r="N211" s="140" t="s">
        <v>26</v>
      </c>
      <c r="P211" s="141">
        <f t="shared" si="31"/>
        <v>0</v>
      </c>
      <c r="Q211" s="141">
        <v>0</v>
      </c>
      <c r="R211" s="141">
        <f t="shared" si="32"/>
        <v>0</v>
      </c>
      <c r="S211" s="141">
        <v>0</v>
      </c>
      <c r="T211" s="142">
        <f t="shared" si="33"/>
        <v>0</v>
      </c>
      <c r="AR211" s="143" t="s">
        <v>96</v>
      </c>
      <c r="AT211" s="143" t="s">
        <v>77</v>
      </c>
      <c r="AU211" s="143" t="s">
        <v>81</v>
      </c>
      <c r="AY211" s="13" t="s">
        <v>75</v>
      </c>
      <c r="BE211" s="144">
        <f t="shared" si="34"/>
        <v>0</v>
      </c>
      <c r="BF211" s="144">
        <f t="shared" si="35"/>
        <v>0</v>
      </c>
      <c r="BG211" s="144">
        <f t="shared" si="36"/>
        <v>0</v>
      </c>
      <c r="BH211" s="144">
        <f t="shared" si="37"/>
        <v>0</v>
      </c>
      <c r="BI211" s="144">
        <f t="shared" si="38"/>
        <v>0</v>
      </c>
      <c r="BJ211" s="13" t="s">
        <v>81</v>
      </c>
      <c r="BK211" s="144">
        <f t="shared" si="39"/>
        <v>0</v>
      </c>
      <c r="BL211" s="13" t="s">
        <v>96</v>
      </c>
      <c r="BM211" s="143" t="s">
        <v>245</v>
      </c>
    </row>
    <row r="212" spans="2:65" s="11" customFormat="1" ht="22.9" customHeight="1" x14ac:dyDescent="0.2">
      <c r="B212" s="118"/>
      <c r="D212" s="119" t="s">
        <v>49</v>
      </c>
      <c r="E212" s="128" t="s">
        <v>246</v>
      </c>
      <c r="F212" s="128" t="s">
        <v>599</v>
      </c>
      <c r="I212" s="121"/>
      <c r="J212" s="129">
        <f>BK212</f>
        <v>0</v>
      </c>
      <c r="L212" s="118"/>
      <c r="M212" s="123"/>
      <c r="P212" s="124">
        <f>SUM(P213:P223)</f>
        <v>0</v>
      </c>
      <c r="R212" s="124">
        <f>SUM(R213:R223)</f>
        <v>1.8142287800000001</v>
      </c>
      <c r="T212" s="125">
        <f>SUM(T213:T223)</f>
        <v>0</v>
      </c>
      <c r="AR212" s="119" t="s">
        <v>81</v>
      </c>
      <c r="AT212" s="126" t="s">
        <v>49</v>
      </c>
      <c r="AU212" s="126" t="s">
        <v>55</v>
      </c>
      <c r="AY212" s="119" t="s">
        <v>75</v>
      </c>
      <c r="BK212" s="127">
        <f>SUM(BK213:BK223)</f>
        <v>0</v>
      </c>
    </row>
    <row r="213" spans="2:65" s="1" customFormat="1" ht="24.2" customHeight="1" x14ac:dyDescent="0.2">
      <c r="B213" s="130"/>
      <c r="C213" s="131">
        <v>78</v>
      </c>
      <c r="D213" s="131" t="s">
        <v>77</v>
      </c>
      <c r="E213" s="132" t="s">
        <v>247</v>
      </c>
      <c r="F213" s="133" t="s">
        <v>600</v>
      </c>
      <c r="G213" s="134" t="s">
        <v>79</v>
      </c>
      <c r="H213" s="135">
        <v>26</v>
      </c>
      <c r="I213" s="136"/>
      <c r="J213" s="137">
        <f t="shared" ref="J213:J223" si="40">ROUND(I213*H213,2)</f>
        <v>0</v>
      </c>
      <c r="K213" s="138"/>
      <c r="L213" s="28"/>
      <c r="M213" s="139" t="s">
        <v>1</v>
      </c>
      <c r="N213" s="140" t="s">
        <v>26</v>
      </c>
      <c r="P213" s="141">
        <f t="shared" ref="P213:P223" si="41">O213*H213</f>
        <v>0</v>
      </c>
      <c r="Q213" s="141">
        <v>2.9175300000000002E-3</v>
      </c>
      <c r="R213" s="141">
        <f t="shared" ref="R213:R223" si="42">Q213*H213</f>
        <v>7.5855780000000012E-2</v>
      </c>
      <c r="S213" s="141">
        <v>0</v>
      </c>
      <c r="T213" s="142">
        <f t="shared" ref="T213:T223" si="43">S213*H213</f>
        <v>0</v>
      </c>
      <c r="AR213" s="143" t="s">
        <v>96</v>
      </c>
      <c r="AT213" s="143" t="s">
        <v>77</v>
      </c>
      <c r="AU213" s="143" t="s">
        <v>81</v>
      </c>
      <c r="AY213" s="13" t="s">
        <v>75</v>
      </c>
      <c r="BE213" s="144">
        <f t="shared" ref="BE213:BE223" si="44">IF(N213="základná",J213,0)</f>
        <v>0</v>
      </c>
      <c r="BF213" s="144">
        <f t="shared" ref="BF213:BF223" si="45">IF(N213="znížená",J213,0)</f>
        <v>0</v>
      </c>
      <c r="BG213" s="144">
        <f t="shared" ref="BG213:BG223" si="46">IF(N213="zákl. prenesená",J213,0)</f>
        <v>0</v>
      </c>
      <c r="BH213" s="144">
        <f t="shared" ref="BH213:BH223" si="47">IF(N213="zníž. prenesená",J213,0)</f>
        <v>0</v>
      </c>
      <c r="BI213" s="144">
        <f t="shared" ref="BI213:BI223" si="48">IF(N213="nulová",J213,0)</f>
        <v>0</v>
      </c>
      <c r="BJ213" s="13" t="s">
        <v>81</v>
      </c>
      <c r="BK213" s="144">
        <f t="shared" ref="BK213:BK223" si="49">ROUND(I213*H213,2)</f>
        <v>0</v>
      </c>
      <c r="BL213" s="13" t="s">
        <v>96</v>
      </c>
      <c r="BM213" s="143" t="s">
        <v>248</v>
      </c>
    </row>
    <row r="214" spans="2:65" s="1" customFormat="1" ht="21.75" customHeight="1" x14ac:dyDescent="0.2">
      <c r="B214" s="130"/>
      <c r="C214" s="131">
        <v>79</v>
      </c>
      <c r="D214" s="131" t="s">
        <v>77</v>
      </c>
      <c r="E214" s="132" t="s">
        <v>249</v>
      </c>
      <c r="F214" s="133" t="s">
        <v>601</v>
      </c>
      <c r="G214" s="134" t="s">
        <v>79</v>
      </c>
      <c r="H214" s="135">
        <v>13</v>
      </c>
      <c r="I214" s="136"/>
      <c r="J214" s="137">
        <f t="shared" si="40"/>
        <v>0</v>
      </c>
      <c r="K214" s="138"/>
      <c r="L214" s="28"/>
      <c r="M214" s="139" t="s">
        <v>1</v>
      </c>
      <c r="N214" s="140" t="s">
        <v>26</v>
      </c>
      <c r="P214" s="141">
        <f t="shared" si="41"/>
        <v>0</v>
      </c>
      <c r="Q214" s="141">
        <v>8.3000000000000001E-4</v>
      </c>
      <c r="R214" s="141">
        <f t="shared" si="42"/>
        <v>1.0790000000000001E-2</v>
      </c>
      <c r="S214" s="141">
        <v>0</v>
      </c>
      <c r="T214" s="142">
        <f t="shared" si="43"/>
        <v>0</v>
      </c>
      <c r="AR214" s="143" t="s">
        <v>96</v>
      </c>
      <c r="AT214" s="143" t="s">
        <v>77</v>
      </c>
      <c r="AU214" s="143" t="s">
        <v>81</v>
      </c>
      <c r="AY214" s="13" t="s">
        <v>75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3" t="s">
        <v>81</v>
      </c>
      <c r="BK214" s="144">
        <f t="shared" si="49"/>
        <v>0</v>
      </c>
      <c r="BL214" s="13" t="s">
        <v>96</v>
      </c>
      <c r="BM214" s="143" t="s">
        <v>250</v>
      </c>
    </row>
    <row r="215" spans="2:65" s="1" customFormat="1" ht="21.75" customHeight="1" x14ac:dyDescent="0.2">
      <c r="B215" s="130"/>
      <c r="C215" s="131">
        <v>80</v>
      </c>
      <c r="D215" s="131" t="s">
        <v>77</v>
      </c>
      <c r="E215" s="132" t="s">
        <v>251</v>
      </c>
      <c r="F215" s="133" t="s">
        <v>602</v>
      </c>
      <c r="G215" s="134" t="s">
        <v>79</v>
      </c>
      <c r="H215" s="135">
        <v>6.5</v>
      </c>
      <c r="I215" s="136"/>
      <c r="J215" s="137">
        <f t="shared" si="40"/>
        <v>0</v>
      </c>
      <c r="K215" s="138"/>
      <c r="L215" s="28"/>
      <c r="M215" s="139" t="s">
        <v>1</v>
      </c>
      <c r="N215" s="140" t="s">
        <v>26</v>
      </c>
      <c r="P215" s="141">
        <f t="shared" si="41"/>
        <v>0</v>
      </c>
      <c r="Q215" s="141">
        <v>1.17E-3</v>
      </c>
      <c r="R215" s="141">
        <f t="shared" si="42"/>
        <v>7.6050000000000006E-3</v>
      </c>
      <c r="S215" s="141">
        <v>0</v>
      </c>
      <c r="T215" s="142">
        <f t="shared" si="43"/>
        <v>0</v>
      </c>
      <c r="AR215" s="143" t="s">
        <v>96</v>
      </c>
      <c r="AT215" s="143" t="s">
        <v>77</v>
      </c>
      <c r="AU215" s="143" t="s">
        <v>81</v>
      </c>
      <c r="AY215" s="13" t="s">
        <v>75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3" t="s">
        <v>81</v>
      </c>
      <c r="BK215" s="144">
        <f t="shared" si="49"/>
        <v>0</v>
      </c>
      <c r="BL215" s="13" t="s">
        <v>96</v>
      </c>
      <c r="BM215" s="143" t="s">
        <v>252</v>
      </c>
    </row>
    <row r="216" spans="2:65" s="1" customFormat="1" ht="21.75" customHeight="1" x14ac:dyDescent="0.2">
      <c r="B216" s="130"/>
      <c r="C216" s="131">
        <v>81</v>
      </c>
      <c r="D216" s="131" t="s">
        <v>77</v>
      </c>
      <c r="E216" s="132" t="s">
        <v>253</v>
      </c>
      <c r="F216" s="133" t="s">
        <v>603</v>
      </c>
      <c r="G216" s="134" t="s">
        <v>79</v>
      </c>
      <c r="H216" s="135">
        <v>58.5</v>
      </c>
      <c r="I216" s="136"/>
      <c r="J216" s="137">
        <f t="shared" si="40"/>
        <v>0</v>
      </c>
      <c r="K216" s="138"/>
      <c r="L216" s="28"/>
      <c r="M216" s="139" t="s">
        <v>1</v>
      </c>
      <c r="N216" s="140" t="s">
        <v>26</v>
      </c>
      <c r="P216" s="141">
        <f t="shared" si="41"/>
        <v>0</v>
      </c>
      <c r="Q216" s="141">
        <v>1.48E-3</v>
      </c>
      <c r="R216" s="141">
        <f t="shared" si="42"/>
        <v>8.6580000000000004E-2</v>
      </c>
      <c r="S216" s="141">
        <v>0</v>
      </c>
      <c r="T216" s="142">
        <f t="shared" si="43"/>
        <v>0</v>
      </c>
      <c r="AR216" s="143" t="s">
        <v>96</v>
      </c>
      <c r="AT216" s="143" t="s">
        <v>77</v>
      </c>
      <c r="AU216" s="143" t="s">
        <v>81</v>
      </c>
      <c r="AY216" s="13" t="s">
        <v>75</v>
      </c>
      <c r="BE216" s="144">
        <f t="shared" si="44"/>
        <v>0</v>
      </c>
      <c r="BF216" s="144">
        <f t="shared" si="45"/>
        <v>0</v>
      </c>
      <c r="BG216" s="144">
        <f t="shared" si="46"/>
        <v>0</v>
      </c>
      <c r="BH216" s="144">
        <f t="shared" si="47"/>
        <v>0</v>
      </c>
      <c r="BI216" s="144">
        <f t="shared" si="48"/>
        <v>0</v>
      </c>
      <c r="BJ216" s="13" t="s">
        <v>81</v>
      </c>
      <c r="BK216" s="144">
        <f t="shared" si="49"/>
        <v>0</v>
      </c>
      <c r="BL216" s="13" t="s">
        <v>96</v>
      </c>
      <c r="BM216" s="143" t="s">
        <v>254</v>
      </c>
    </row>
    <row r="217" spans="2:65" s="1" customFormat="1" ht="21.75" customHeight="1" x14ac:dyDescent="0.2">
      <c r="B217" s="130"/>
      <c r="C217" s="131">
        <v>82</v>
      </c>
      <c r="D217" s="131" t="s">
        <v>77</v>
      </c>
      <c r="E217" s="132" t="s">
        <v>255</v>
      </c>
      <c r="F217" s="133" t="s">
        <v>604</v>
      </c>
      <c r="G217" s="134" t="s">
        <v>79</v>
      </c>
      <c r="H217" s="135">
        <v>97.5</v>
      </c>
      <c r="I217" s="136"/>
      <c r="J217" s="137">
        <f t="shared" si="40"/>
        <v>0</v>
      </c>
      <c r="K217" s="138"/>
      <c r="L217" s="28"/>
      <c r="M217" s="139" t="s">
        <v>1</v>
      </c>
      <c r="N217" s="140" t="s">
        <v>26</v>
      </c>
      <c r="P217" s="141">
        <f t="shared" si="41"/>
        <v>0</v>
      </c>
      <c r="Q217" s="141">
        <v>1.8699999999999999E-3</v>
      </c>
      <c r="R217" s="141">
        <f t="shared" si="42"/>
        <v>0.18232499999999999</v>
      </c>
      <c r="S217" s="141">
        <v>0</v>
      </c>
      <c r="T217" s="142">
        <f t="shared" si="43"/>
        <v>0</v>
      </c>
      <c r="AR217" s="143" t="s">
        <v>96</v>
      </c>
      <c r="AT217" s="143" t="s">
        <v>77</v>
      </c>
      <c r="AU217" s="143" t="s">
        <v>81</v>
      </c>
      <c r="AY217" s="13" t="s">
        <v>75</v>
      </c>
      <c r="BE217" s="144">
        <f t="shared" si="44"/>
        <v>0</v>
      </c>
      <c r="BF217" s="144">
        <f t="shared" si="45"/>
        <v>0</v>
      </c>
      <c r="BG217" s="144">
        <f t="shared" si="46"/>
        <v>0</v>
      </c>
      <c r="BH217" s="144">
        <f t="shared" si="47"/>
        <v>0</v>
      </c>
      <c r="BI217" s="144">
        <f t="shared" si="48"/>
        <v>0</v>
      </c>
      <c r="BJ217" s="13" t="s">
        <v>81</v>
      </c>
      <c r="BK217" s="144">
        <f t="shared" si="49"/>
        <v>0</v>
      </c>
      <c r="BL217" s="13" t="s">
        <v>96</v>
      </c>
      <c r="BM217" s="143" t="s">
        <v>256</v>
      </c>
    </row>
    <row r="218" spans="2:65" s="1" customFormat="1" ht="21.75" customHeight="1" x14ac:dyDescent="0.2">
      <c r="B218" s="130"/>
      <c r="C218" s="131">
        <v>83</v>
      </c>
      <c r="D218" s="131" t="s">
        <v>77</v>
      </c>
      <c r="E218" s="132" t="s">
        <v>257</v>
      </c>
      <c r="F218" s="133" t="s">
        <v>605</v>
      </c>
      <c r="G218" s="134" t="s">
        <v>79</v>
      </c>
      <c r="H218" s="135">
        <v>6.5</v>
      </c>
      <c r="I218" s="136"/>
      <c r="J218" s="137">
        <f t="shared" si="40"/>
        <v>0</v>
      </c>
      <c r="K218" s="138"/>
      <c r="L218" s="28"/>
      <c r="M218" s="139" t="s">
        <v>1</v>
      </c>
      <c r="N218" s="140" t="s">
        <v>26</v>
      </c>
      <c r="P218" s="141">
        <f t="shared" si="41"/>
        <v>0</v>
      </c>
      <c r="Q218" s="141">
        <v>2.0400000000000001E-3</v>
      </c>
      <c r="R218" s="141">
        <f t="shared" si="42"/>
        <v>1.3260000000000001E-2</v>
      </c>
      <c r="S218" s="141">
        <v>0</v>
      </c>
      <c r="T218" s="142">
        <f t="shared" si="43"/>
        <v>0</v>
      </c>
      <c r="AR218" s="143" t="s">
        <v>96</v>
      </c>
      <c r="AT218" s="143" t="s">
        <v>77</v>
      </c>
      <c r="AU218" s="143" t="s">
        <v>81</v>
      </c>
      <c r="AY218" s="13" t="s">
        <v>75</v>
      </c>
      <c r="BE218" s="144">
        <f t="shared" si="44"/>
        <v>0</v>
      </c>
      <c r="BF218" s="144">
        <f t="shared" si="45"/>
        <v>0</v>
      </c>
      <c r="BG218" s="144">
        <f t="shared" si="46"/>
        <v>0</v>
      </c>
      <c r="BH218" s="144">
        <f t="shared" si="47"/>
        <v>0</v>
      </c>
      <c r="BI218" s="144">
        <f t="shared" si="48"/>
        <v>0</v>
      </c>
      <c r="BJ218" s="13" t="s">
        <v>81</v>
      </c>
      <c r="BK218" s="144">
        <f t="shared" si="49"/>
        <v>0</v>
      </c>
      <c r="BL218" s="13" t="s">
        <v>96</v>
      </c>
      <c r="BM218" s="143" t="s">
        <v>258</v>
      </c>
    </row>
    <row r="219" spans="2:65" s="1" customFormat="1" ht="21.75" customHeight="1" x14ac:dyDescent="0.2">
      <c r="B219" s="130"/>
      <c r="C219" s="131">
        <v>84</v>
      </c>
      <c r="D219" s="131" t="s">
        <v>77</v>
      </c>
      <c r="E219" s="132" t="s">
        <v>259</v>
      </c>
      <c r="F219" s="133" t="s">
        <v>606</v>
      </c>
      <c r="G219" s="134" t="s">
        <v>79</v>
      </c>
      <c r="H219" s="135">
        <v>162.5</v>
      </c>
      <c r="I219" s="136"/>
      <c r="J219" s="137">
        <f t="shared" si="40"/>
        <v>0</v>
      </c>
      <c r="K219" s="138"/>
      <c r="L219" s="28"/>
      <c r="M219" s="139" t="s">
        <v>1</v>
      </c>
      <c r="N219" s="140" t="s">
        <v>26</v>
      </c>
      <c r="P219" s="141">
        <f t="shared" si="41"/>
        <v>0</v>
      </c>
      <c r="Q219" s="141">
        <v>2.6099999999999999E-3</v>
      </c>
      <c r="R219" s="141">
        <f t="shared" si="42"/>
        <v>0.42412499999999997</v>
      </c>
      <c r="S219" s="141">
        <v>0</v>
      </c>
      <c r="T219" s="142">
        <f t="shared" si="43"/>
        <v>0</v>
      </c>
      <c r="AR219" s="143" t="s">
        <v>96</v>
      </c>
      <c r="AT219" s="143" t="s">
        <v>77</v>
      </c>
      <c r="AU219" s="143" t="s">
        <v>81</v>
      </c>
      <c r="AY219" s="13" t="s">
        <v>75</v>
      </c>
      <c r="BE219" s="144">
        <f t="shared" si="44"/>
        <v>0</v>
      </c>
      <c r="BF219" s="144">
        <f t="shared" si="45"/>
        <v>0</v>
      </c>
      <c r="BG219" s="144">
        <f t="shared" si="46"/>
        <v>0</v>
      </c>
      <c r="BH219" s="144">
        <f t="shared" si="47"/>
        <v>0</v>
      </c>
      <c r="BI219" s="144">
        <f t="shared" si="48"/>
        <v>0</v>
      </c>
      <c r="BJ219" s="13" t="s">
        <v>81</v>
      </c>
      <c r="BK219" s="144">
        <f t="shared" si="49"/>
        <v>0</v>
      </c>
      <c r="BL219" s="13" t="s">
        <v>96</v>
      </c>
      <c r="BM219" s="143" t="s">
        <v>260</v>
      </c>
    </row>
    <row r="220" spans="2:65" s="1" customFormat="1" ht="21.75" customHeight="1" x14ac:dyDescent="0.2">
      <c r="B220" s="130"/>
      <c r="C220" s="131">
        <v>85</v>
      </c>
      <c r="D220" s="131" t="s">
        <v>77</v>
      </c>
      <c r="E220" s="132" t="s">
        <v>261</v>
      </c>
      <c r="F220" s="133" t="s">
        <v>607</v>
      </c>
      <c r="G220" s="134" t="s">
        <v>79</v>
      </c>
      <c r="H220" s="135">
        <v>2.6</v>
      </c>
      <c r="I220" s="136"/>
      <c r="J220" s="137">
        <f t="shared" si="40"/>
        <v>0</v>
      </c>
      <c r="K220" s="138"/>
      <c r="L220" s="28"/>
      <c r="M220" s="139" t="s">
        <v>1</v>
      </c>
      <c r="N220" s="140" t="s">
        <v>26</v>
      </c>
      <c r="P220" s="141">
        <f t="shared" si="41"/>
        <v>0</v>
      </c>
      <c r="Q220" s="141">
        <v>4.28E-3</v>
      </c>
      <c r="R220" s="141">
        <f t="shared" si="42"/>
        <v>1.1128000000000001E-2</v>
      </c>
      <c r="S220" s="141">
        <v>0</v>
      </c>
      <c r="T220" s="142">
        <f t="shared" si="43"/>
        <v>0</v>
      </c>
      <c r="AR220" s="143" t="s">
        <v>96</v>
      </c>
      <c r="AT220" s="143" t="s">
        <v>77</v>
      </c>
      <c r="AU220" s="143" t="s">
        <v>81</v>
      </c>
      <c r="AY220" s="13" t="s">
        <v>75</v>
      </c>
      <c r="BE220" s="144">
        <f t="shared" si="44"/>
        <v>0</v>
      </c>
      <c r="BF220" s="144">
        <f t="shared" si="45"/>
        <v>0</v>
      </c>
      <c r="BG220" s="144">
        <f t="shared" si="46"/>
        <v>0</v>
      </c>
      <c r="BH220" s="144">
        <f t="shared" si="47"/>
        <v>0</v>
      </c>
      <c r="BI220" s="144">
        <f t="shared" si="48"/>
        <v>0</v>
      </c>
      <c r="BJ220" s="13" t="s">
        <v>81</v>
      </c>
      <c r="BK220" s="144">
        <f t="shared" si="49"/>
        <v>0</v>
      </c>
      <c r="BL220" s="13" t="s">
        <v>96</v>
      </c>
      <c r="BM220" s="143" t="s">
        <v>262</v>
      </c>
    </row>
    <row r="221" spans="2:65" s="1" customFormat="1" ht="21.75" customHeight="1" x14ac:dyDescent="0.2">
      <c r="B221" s="130"/>
      <c r="C221" s="131">
        <v>86</v>
      </c>
      <c r="D221" s="131" t="s">
        <v>77</v>
      </c>
      <c r="E221" s="132" t="s">
        <v>263</v>
      </c>
      <c r="F221" s="133" t="s">
        <v>608</v>
      </c>
      <c r="G221" s="134" t="s">
        <v>79</v>
      </c>
      <c r="H221" s="135">
        <v>104</v>
      </c>
      <c r="I221" s="136"/>
      <c r="J221" s="137">
        <f t="shared" si="40"/>
        <v>0</v>
      </c>
      <c r="K221" s="138"/>
      <c r="L221" s="28"/>
      <c r="M221" s="139" t="s">
        <v>1</v>
      </c>
      <c r="N221" s="140" t="s">
        <v>26</v>
      </c>
      <c r="P221" s="141">
        <f t="shared" si="41"/>
        <v>0</v>
      </c>
      <c r="Q221" s="141">
        <v>5.0499999999999998E-3</v>
      </c>
      <c r="R221" s="141">
        <f t="shared" si="42"/>
        <v>0.5252</v>
      </c>
      <c r="S221" s="141">
        <v>0</v>
      </c>
      <c r="T221" s="142">
        <f t="shared" si="43"/>
        <v>0</v>
      </c>
      <c r="AR221" s="143" t="s">
        <v>96</v>
      </c>
      <c r="AT221" s="143" t="s">
        <v>77</v>
      </c>
      <c r="AU221" s="143" t="s">
        <v>81</v>
      </c>
      <c r="AY221" s="13" t="s">
        <v>75</v>
      </c>
      <c r="BE221" s="144">
        <f t="shared" si="44"/>
        <v>0</v>
      </c>
      <c r="BF221" s="144">
        <f t="shared" si="45"/>
        <v>0</v>
      </c>
      <c r="BG221" s="144">
        <f t="shared" si="46"/>
        <v>0</v>
      </c>
      <c r="BH221" s="144">
        <f t="shared" si="47"/>
        <v>0</v>
      </c>
      <c r="BI221" s="144">
        <f t="shared" si="48"/>
        <v>0</v>
      </c>
      <c r="BJ221" s="13" t="s">
        <v>81</v>
      </c>
      <c r="BK221" s="144">
        <f t="shared" si="49"/>
        <v>0</v>
      </c>
      <c r="BL221" s="13" t="s">
        <v>96</v>
      </c>
      <c r="BM221" s="143" t="s">
        <v>264</v>
      </c>
    </row>
    <row r="222" spans="2:65" s="1" customFormat="1" ht="21.75" customHeight="1" x14ac:dyDescent="0.2">
      <c r="B222" s="130"/>
      <c r="C222" s="131">
        <v>87</v>
      </c>
      <c r="D222" s="131" t="s">
        <v>77</v>
      </c>
      <c r="E222" s="132" t="s">
        <v>265</v>
      </c>
      <c r="F222" s="133" t="s">
        <v>609</v>
      </c>
      <c r="G222" s="134" t="s">
        <v>79</v>
      </c>
      <c r="H222" s="135">
        <v>78</v>
      </c>
      <c r="I222" s="136"/>
      <c r="J222" s="137">
        <f t="shared" si="40"/>
        <v>0</v>
      </c>
      <c r="K222" s="138"/>
      <c r="L222" s="28"/>
      <c r="M222" s="139" t="s">
        <v>1</v>
      </c>
      <c r="N222" s="140" t="s">
        <v>26</v>
      </c>
      <c r="P222" s="141">
        <f t="shared" si="41"/>
        <v>0</v>
      </c>
      <c r="Q222" s="141">
        <v>6.1199999999999996E-3</v>
      </c>
      <c r="R222" s="141">
        <f t="shared" si="42"/>
        <v>0.47735999999999995</v>
      </c>
      <c r="S222" s="141">
        <v>0</v>
      </c>
      <c r="T222" s="142">
        <f t="shared" si="43"/>
        <v>0</v>
      </c>
      <c r="AR222" s="143" t="s">
        <v>96</v>
      </c>
      <c r="AT222" s="143" t="s">
        <v>77</v>
      </c>
      <c r="AU222" s="143" t="s">
        <v>81</v>
      </c>
      <c r="AY222" s="13" t="s">
        <v>75</v>
      </c>
      <c r="BE222" s="144">
        <f t="shared" si="44"/>
        <v>0</v>
      </c>
      <c r="BF222" s="144">
        <f t="shared" si="45"/>
        <v>0</v>
      </c>
      <c r="BG222" s="144">
        <f t="shared" si="46"/>
        <v>0</v>
      </c>
      <c r="BH222" s="144">
        <f t="shared" si="47"/>
        <v>0</v>
      </c>
      <c r="BI222" s="144">
        <f t="shared" si="48"/>
        <v>0</v>
      </c>
      <c r="BJ222" s="13" t="s">
        <v>81</v>
      </c>
      <c r="BK222" s="144">
        <f t="shared" si="49"/>
        <v>0</v>
      </c>
      <c r="BL222" s="13" t="s">
        <v>96</v>
      </c>
      <c r="BM222" s="143" t="s">
        <v>266</v>
      </c>
    </row>
    <row r="223" spans="2:65" s="1" customFormat="1" ht="24.2" customHeight="1" x14ac:dyDescent="0.2">
      <c r="B223" s="130"/>
      <c r="C223" s="131">
        <v>88</v>
      </c>
      <c r="D223" s="131" t="s">
        <v>77</v>
      </c>
      <c r="E223" s="132" t="s">
        <v>267</v>
      </c>
      <c r="F223" s="133" t="s">
        <v>610</v>
      </c>
      <c r="G223" s="134" t="s">
        <v>132</v>
      </c>
      <c r="H223" s="155"/>
      <c r="I223" s="136"/>
      <c r="J223" s="137">
        <f t="shared" si="40"/>
        <v>0</v>
      </c>
      <c r="K223" s="138"/>
      <c r="L223" s="28"/>
      <c r="M223" s="139" t="s">
        <v>1</v>
      </c>
      <c r="N223" s="140" t="s">
        <v>26</v>
      </c>
      <c r="P223" s="141">
        <f t="shared" si="41"/>
        <v>0</v>
      </c>
      <c r="Q223" s="141">
        <v>0</v>
      </c>
      <c r="R223" s="141">
        <f t="shared" si="42"/>
        <v>0</v>
      </c>
      <c r="S223" s="141">
        <v>0</v>
      </c>
      <c r="T223" s="142">
        <f t="shared" si="43"/>
        <v>0</v>
      </c>
      <c r="AR223" s="143" t="s">
        <v>96</v>
      </c>
      <c r="AT223" s="143" t="s">
        <v>77</v>
      </c>
      <c r="AU223" s="143" t="s">
        <v>81</v>
      </c>
      <c r="AY223" s="13" t="s">
        <v>75</v>
      </c>
      <c r="BE223" s="144">
        <f t="shared" si="44"/>
        <v>0</v>
      </c>
      <c r="BF223" s="144">
        <f t="shared" si="45"/>
        <v>0</v>
      </c>
      <c r="BG223" s="144">
        <f t="shared" si="46"/>
        <v>0</v>
      </c>
      <c r="BH223" s="144">
        <f t="shared" si="47"/>
        <v>0</v>
      </c>
      <c r="BI223" s="144">
        <f t="shared" si="48"/>
        <v>0</v>
      </c>
      <c r="BJ223" s="13" t="s">
        <v>81</v>
      </c>
      <c r="BK223" s="144">
        <f t="shared" si="49"/>
        <v>0</v>
      </c>
      <c r="BL223" s="13" t="s">
        <v>96</v>
      </c>
      <c r="BM223" s="143" t="s">
        <v>268</v>
      </c>
    </row>
    <row r="224" spans="2:65" s="11" customFormat="1" ht="22.9" customHeight="1" x14ac:dyDescent="0.2">
      <c r="B224" s="118"/>
      <c r="D224" s="119" t="s">
        <v>49</v>
      </c>
      <c r="E224" s="128" t="s">
        <v>269</v>
      </c>
      <c r="F224" s="128" t="s">
        <v>611</v>
      </c>
      <c r="I224" s="121"/>
      <c r="J224" s="129">
        <f>BK224</f>
        <v>0</v>
      </c>
      <c r="L224" s="118"/>
      <c r="M224" s="123"/>
      <c r="P224" s="124">
        <f>SUM(P225:P300)</f>
        <v>0</v>
      </c>
      <c r="R224" s="124">
        <f>SUM(R225:R300)</f>
        <v>1.2484878500000005</v>
      </c>
      <c r="T224" s="125">
        <f>SUM(T225:T300)</f>
        <v>0</v>
      </c>
      <c r="AR224" s="119" t="s">
        <v>81</v>
      </c>
      <c r="AT224" s="126" t="s">
        <v>49</v>
      </c>
      <c r="AU224" s="126" t="s">
        <v>55</v>
      </c>
      <c r="AY224" s="119" t="s">
        <v>75</v>
      </c>
      <c r="BK224" s="127">
        <f>SUM(BK225:BK300)</f>
        <v>0</v>
      </c>
    </row>
    <row r="225" spans="2:65" s="1" customFormat="1" ht="24.2" customHeight="1" x14ac:dyDescent="0.2">
      <c r="B225" s="130"/>
      <c r="C225" s="131">
        <v>89</v>
      </c>
      <c r="D225" s="131" t="s">
        <v>77</v>
      </c>
      <c r="E225" s="132" t="s">
        <v>270</v>
      </c>
      <c r="F225" s="133" t="s">
        <v>612</v>
      </c>
      <c r="G225" s="134" t="s">
        <v>714</v>
      </c>
      <c r="H225" s="135">
        <v>2</v>
      </c>
      <c r="I225" s="136"/>
      <c r="J225" s="137">
        <f t="shared" ref="J225:J256" si="50">ROUND(I225*H225,2)</f>
        <v>0</v>
      </c>
      <c r="K225" s="138"/>
      <c r="L225" s="28"/>
      <c r="M225" s="139" t="s">
        <v>1</v>
      </c>
      <c r="N225" s="140" t="s">
        <v>26</v>
      </c>
      <c r="P225" s="141">
        <f t="shared" ref="P225:P256" si="51">O225*H225</f>
        <v>0</v>
      </c>
      <c r="Q225" s="141">
        <v>1.297804E-2</v>
      </c>
      <c r="R225" s="141">
        <f t="shared" ref="R225:R256" si="52">Q225*H225</f>
        <v>2.5956079999999999E-2</v>
      </c>
      <c r="S225" s="141">
        <v>0</v>
      </c>
      <c r="T225" s="142">
        <f t="shared" ref="T225:T256" si="53">S225*H225</f>
        <v>0</v>
      </c>
      <c r="AR225" s="143" t="s">
        <v>96</v>
      </c>
      <c r="AT225" s="143" t="s">
        <v>77</v>
      </c>
      <c r="AU225" s="143" t="s">
        <v>81</v>
      </c>
      <c r="AY225" s="13" t="s">
        <v>75</v>
      </c>
      <c r="BE225" s="144">
        <f t="shared" ref="BE225:BE256" si="54">IF(N225="základná",J225,0)</f>
        <v>0</v>
      </c>
      <c r="BF225" s="144">
        <f t="shared" ref="BF225:BF256" si="55">IF(N225="znížená",J225,0)</f>
        <v>0</v>
      </c>
      <c r="BG225" s="144">
        <f t="shared" ref="BG225:BG256" si="56">IF(N225="zákl. prenesená",J225,0)</f>
        <v>0</v>
      </c>
      <c r="BH225" s="144">
        <f t="shared" ref="BH225:BH256" si="57">IF(N225="zníž. prenesená",J225,0)</f>
        <v>0</v>
      </c>
      <c r="BI225" s="144">
        <f t="shared" ref="BI225:BI256" si="58">IF(N225="nulová",J225,0)</f>
        <v>0</v>
      </c>
      <c r="BJ225" s="13" t="s">
        <v>81</v>
      </c>
      <c r="BK225" s="144">
        <f t="shared" ref="BK225:BK256" si="59">ROUND(I225*H225,2)</f>
        <v>0</v>
      </c>
      <c r="BL225" s="13" t="s">
        <v>96</v>
      </c>
      <c r="BM225" s="143" t="s">
        <v>271</v>
      </c>
    </row>
    <row r="226" spans="2:65" s="1" customFormat="1" ht="33" customHeight="1" x14ac:dyDescent="0.2">
      <c r="B226" s="130"/>
      <c r="C226" s="145">
        <v>90</v>
      </c>
      <c r="D226" s="145" t="s">
        <v>83</v>
      </c>
      <c r="E226" s="146" t="s">
        <v>272</v>
      </c>
      <c r="F226" s="162" t="s">
        <v>613</v>
      </c>
      <c r="G226" s="147" t="s">
        <v>87</v>
      </c>
      <c r="H226" s="148">
        <v>2</v>
      </c>
      <c r="I226" s="149"/>
      <c r="J226" s="150">
        <f t="shared" si="50"/>
        <v>0</v>
      </c>
      <c r="K226" s="151"/>
      <c r="L226" s="152"/>
      <c r="M226" s="153" t="s">
        <v>1</v>
      </c>
      <c r="N226" s="154" t="s">
        <v>26</v>
      </c>
      <c r="P226" s="141">
        <f t="shared" si="51"/>
        <v>0</v>
      </c>
      <c r="Q226" s="141">
        <v>2.9700000000000001E-2</v>
      </c>
      <c r="R226" s="141">
        <f t="shared" si="52"/>
        <v>5.9400000000000001E-2</v>
      </c>
      <c r="S226" s="141">
        <v>0</v>
      </c>
      <c r="T226" s="142">
        <f t="shared" si="53"/>
        <v>0</v>
      </c>
      <c r="AR226" s="143" t="s">
        <v>99</v>
      </c>
      <c r="AT226" s="143" t="s">
        <v>83</v>
      </c>
      <c r="AU226" s="143" t="s">
        <v>81</v>
      </c>
      <c r="AY226" s="13" t="s">
        <v>75</v>
      </c>
      <c r="BE226" s="144">
        <f t="shared" si="54"/>
        <v>0</v>
      </c>
      <c r="BF226" s="144">
        <f t="shared" si="55"/>
        <v>0</v>
      </c>
      <c r="BG226" s="144">
        <f t="shared" si="56"/>
        <v>0</v>
      </c>
      <c r="BH226" s="144">
        <f t="shared" si="57"/>
        <v>0</v>
      </c>
      <c r="BI226" s="144">
        <f t="shared" si="58"/>
        <v>0</v>
      </c>
      <c r="BJ226" s="13" t="s">
        <v>81</v>
      </c>
      <c r="BK226" s="144">
        <f t="shared" si="59"/>
        <v>0</v>
      </c>
      <c r="BL226" s="13" t="s">
        <v>96</v>
      </c>
      <c r="BM226" s="143" t="s">
        <v>273</v>
      </c>
    </row>
    <row r="227" spans="2:65" s="1" customFormat="1" ht="24.2" customHeight="1" x14ac:dyDescent="0.2">
      <c r="B227" s="130"/>
      <c r="C227" s="131">
        <v>91</v>
      </c>
      <c r="D227" s="131" t="s">
        <v>77</v>
      </c>
      <c r="E227" s="132" t="s">
        <v>274</v>
      </c>
      <c r="F227" s="133" t="s">
        <v>614</v>
      </c>
      <c r="G227" s="134" t="s">
        <v>714</v>
      </c>
      <c r="H227" s="135">
        <v>1</v>
      </c>
      <c r="I227" s="136"/>
      <c r="J227" s="137">
        <f t="shared" si="50"/>
        <v>0</v>
      </c>
      <c r="K227" s="138"/>
      <c r="L227" s="28"/>
      <c r="M227" s="139" t="s">
        <v>1</v>
      </c>
      <c r="N227" s="140" t="s">
        <v>26</v>
      </c>
      <c r="P227" s="141">
        <f t="shared" si="51"/>
        <v>0</v>
      </c>
      <c r="Q227" s="141">
        <v>1.174146E-2</v>
      </c>
      <c r="R227" s="141">
        <f t="shared" si="52"/>
        <v>1.174146E-2</v>
      </c>
      <c r="S227" s="141">
        <v>0</v>
      </c>
      <c r="T227" s="142">
        <f t="shared" si="53"/>
        <v>0</v>
      </c>
      <c r="AR227" s="143" t="s">
        <v>96</v>
      </c>
      <c r="AT227" s="143" t="s">
        <v>77</v>
      </c>
      <c r="AU227" s="143" t="s">
        <v>81</v>
      </c>
      <c r="AY227" s="13" t="s">
        <v>75</v>
      </c>
      <c r="BE227" s="144">
        <f t="shared" si="54"/>
        <v>0</v>
      </c>
      <c r="BF227" s="144">
        <f t="shared" si="55"/>
        <v>0</v>
      </c>
      <c r="BG227" s="144">
        <f t="shared" si="56"/>
        <v>0</v>
      </c>
      <c r="BH227" s="144">
        <f t="shared" si="57"/>
        <v>0</v>
      </c>
      <c r="BI227" s="144">
        <f t="shared" si="58"/>
        <v>0</v>
      </c>
      <c r="BJ227" s="13" t="s">
        <v>81</v>
      </c>
      <c r="BK227" s="144">
        <f t="shared" si="59"/>
        <v>0</v>
      </c>
      <c r="BL227" s="13" t="s">
        <v>96</v>
      </c>
      <c r="BM227" s="143" t="s">
        <v>275</v>
      </c>
    </row>
    <row r="228" spans="2:65" s="1" customFormat="1" ht="24.2" customHeight="1" x14ac:dyDescent="0.2">
      <c r="B228" s="130"/>
      <c r="C228" s="145">
        <v>92</v>
      </c>
      <c r="D228" s="145" t="s">
        <v>83</v>
      </c>
      <c r="E228" s="146" t="s">
        <v>276</v>
      </c>
      <c r="F228" s="162" t="s">
        <v>615</v>
      </c>
      <c r="G228" s="147" t="s">
        <v>87</v>
      </c>
      <c r="H228" s="148">
        <v>1</v>
      </c>
      <c r="I228" s="149"/>
      <c r="J228" s="150">
        <f t="shared" si="50"/>
        <v>0</v>
      </c>
      <c r="K228" s="151"/>
      <c r="L228" s="152"/>
      <c r="M228" s="153" t="s">
        <v>1</v>
      </c>
      <c r="N228" s="154" t="s">
        <v>26</v>
      </c>
      <c r="P228" s="141">
        <f t="shared" si="51"/>
        <v>0</v>
      </c>
      <c r="Q228" s="141">
        <v>9.8099999999999993E-3</v>
      </c>
      <c r="R228" s="141">
        <f t="shared" si="52"/>
        <v>9.8099999999999993E-3</v>
      </c>
      <c r="S228" s="141">
        <v>0</v>
      </c>
      <c r="T228" s="142">
        <f t="shared" si="53"/>
        <v>0</v>
      </c>
      <c r="AR228" s="143" t="s">
        <v>99</v>
      </c>
      <c r="AT228" s="143" t="s">
        <v>83</v>
      </c>
      <c r="AU228" s="143" t="s">
        <v>81</v>
      </c>
      <c r="AY228" s="13" t="s">
        <v>75</v>
      </c>
      <c r="BE228" s="144">
        <f t="shared" si="54"/>
        <v>0</v>
      </c>
      <c r="BF228" s="144">
        <f t="shared" si="55"/>
        <v>0</v>
      </c>
      <c r="BG228" s="144">
        <f t="shared" si="56"/>
        <v>0</v>
      </c>
      <c r="BH228" s="144">
        <f t="shared" si="57"/>
        <v>0</v>
      </c>
      <c r="BI228" s="144">
        <f t="shared" si="58"/>
        <v>0</v>
      </c>
      <c r="BJ228" s="13" t="s">
        <v>81</v>
      </c>
      <c r="BK228" s="144">
        <f t="shared" si="59"/>
        <v>0</v>
      </c>
      <c r="BL228" s="13" t="s">
        <v>96</v>
      </c>
      <c r="BM228" s="143" t="s">
        <v>277</v>
      </c>
    </row>
    <row r="229" spans="2:65" s="1" customFormat="1" ht="33" customHeight="1" x14ac:dyDescent="0.2">
      <c r="B229" s="130"/>
      <c r="C229" s="145">
        <v>93</v>
      </c>
      <c r="D229" s="145" t="s">
        <v>83</v>
      </c>
      <c r="E229" s="146" t="s">
        <v>278</v>
      </c>
      <c r="F229" s="162" t="s">
        <v>616</v>
      </c>
      <c r="G229" s="147" t="s">
        <v>87</v>
      </c>
      <c r="H229" s="148">
        <v>1</v>
      </c>
      <c r="I229" s="149"/>
      <c r="J229" s="150">
        <f t="shared" si="50"/>
        <v>0</v>
      </c>
      <c r="K229" s="151"/>
      <c r="L229" s="152"/>
      <c r="M229" s="153" t="s">
        <v>1</v>
      </c>
      <c r="N229" s="154" t="s">
        <v>26</v>
      </c>
      <c r="P229" s="141">
        <f t="shared" si="51"/>
        <v>0</v>
      </c>
      <c r="Q229" s="141">
        <v>9.8999999999999999E-4</v>
      </c>
      <c r="R229" s="141">
        <f t="shared" si="52"/>
        <v>9.8999999999999999E-4</v>
      </c>
      <c r="S229" s="141">
        <v>0</v>
      </c>
      <c r="T229" s="142">
        <f t="shared" si="53"/>
        <v>0</v>
      </c>
      <c r="AR229" s="143" t="s">
        <v>99</v>
      </c>
      <c r="AT229" s="143" t="s">
        <v>83</v>
      </c>
      <c r="AU229" s="143" t="s">
        <v>81</v>
      </c>
      <c r="AY229" s="13" t="s">
        <v>75</v>
      </c>
      <c r="BE229" s="144">
        <f t="shared" si="54"/>
        <v>0</v>
      </c>
      <c r="BF229" s="144">
        <f t="shared" si="55"/>
        <v>0</v>
      </c>
      <c r="BG229" s="144">
        <f t="shared" si="56"/>
        <v>0</v>
      </c>
      <c r="BH229" s="144">
        <f t="shared" si="57"/>
        <v>0</v>
      </c>
      <c r="BI229" s="144">
        <f t="shared" si="58"/>
        <v>0</v>
      </c>
      <c r="BJ229" s="13" t="s">
        <v>81</v>
      </c>
      <c r="BK229" s="144">
        <f t="shared" si="59"/>
        <v>0</v>
      </c>
      <c r="BL229" s="13" t="s">
        <v>96</v>
      </c>
      <c r="BM229" s="143" t="s">
        <v>279</v>
      </c>
    </row>
    <row r="230" spans="2:65" s="1" customFormat="1" ht="16.5" customHeight="1" x14ac:dyDescent="0.2">
      <c r="B230" s="130"/>
      <c r="C230" s="131">
        <v>94</v>
      </c>
      <c r="D230" s="131" t="s">
        <v>77</v>
      </c>
      <c r="E230" s="132" t="s">
        <v>280</v>
      </c>
      <c r="F230" s="133" t="s">
        <v>617</v>
      </c>
      <c r="G230" s="134" t="s">
        <v>714</v>
      </c>
      <c r="H230" s="135">
        <v>1</v>
      </c>
      <c r="I230" s="136"/>
      <c r="J230" s="137">
        <f t="shared" si="50"/>
        <v>0</v>
      </c>
      <c r="K230" s="138"/>
      <c r="L230" s="28"/>
      <c r="M230" s="139" t="s">
        <v>1</v>
      </c>
      <c r="N230" s="140" t="s">
        <v>26</v>
      </c>
      <c r="P230" s="141">
        <f t="shared" si="51"/>
        <v>0</v>
      </c>
      <c r="Q230" s="141">
        <v>3.4764389999999999E-2</v>
      </c>
      <c r="R230" s="141">
        <f t="shared" si="52"/>
        <v>3.4764389999999999E-2</v>
      </c>
      <c r="S230" s="141">
        <v>0</v>
      </c>
      <c r="T230" s="142">
        <f t="shared" si="53"/>
        <v>0</v>
      </c>
      <c r="AR230" s="143" t="s">
        <v>96</v>
      </c>
      <c r="AT230" s="143" t="s">
        <v>77</v>
      </c>
      <c r="AU230" s="143" t="s">
        <v>81</v>
      </c>
      <c r="AY230" s="13" t="s">
        <v>75</v>
      </c>
      <c r="BE230" s="144">
        <f t="shared" si="54"/>
        <v>0</v>
      </c>
      <c r="BF230" s="144">
        <f t="shared" si="55"/>
        <v>0</v>
      </c>
      <c r="BG230" s="144">
        <f t="shared" si="56"/>
        <v>0</v>
      </c>
      <c r="BH230" s="144">
        <f t="shared" si="57"/>
        <v>0</v>
      </c>
      <c r="BI230" s="144">
        <f t="shared" si="58"/>
        <v>0</v>
      </c>
      <c r="BJ230" s="13" t="s">
        <v>81</v>
      </c>
      <c r="BK230" s="144">
        <f t="shared" si="59"/>
        <v>0</v>
      </c>
      <c r="BL230" s="13" t="s">
        <v>96</v>
      </c>
      <c r="BM230" s="143" t="s">
        <v>281</v>
      </c>
    </row>
    <row r="231" spans="2:65" s="1" customFormat="1" ht="16.5" customHeight="1" x14ac:dyDescent="0.2">
      <c r="B231" s="130"/>
      <c r="C231" s="131">
        <v>95</v>
      </c>
      <c r="D231" s="131" t="s">
        <v>77</v>
      </c>
      <c r="E231" s="132" t="s">
        <v>282</v>
      </c>
      <c r="F231" s="133" t="s">
        <v>618</v>
      </c>
      <c r="G231" s="134" t="s">
        <v>87</v>
      </c>
      <c r="H231" s="135">
        <v>1</v>
      </c>
      <c r="I231" s="136"/>
      <c r="J231" s="137">
        <f t="shared" si="50"/>
        <v>0</v>
      </c>
      <c r="K231" s="138"/>
      <c r="L231" s="28"/>
      <c r="M231" s="139" t="s">
        <v>1</v>
      </c>
      <c r="N231" s="140" t="s">
        <v>26</v>
      </c>
      <c r="P231" s="141">
        <f t="shared" si="51"/>
        <v>0</v>
      </c>
      <c r="Q231" s="141">
        <v>1.5064E-3</v>
      </c>
      <c r="R231" s="141">
        <f t="shared" si="52"/>
        <v>1.5064E-3</v>
      </c>
      <c r="S231" s="141">
        <v>0</v>
      </c>
      <c r="T231" s="142">
        <f t="shared" si="53"/>
        <v>0</v>
      </c>
      <c r="AR231" s="143" t="s">
        <v>96</v>
      </c>
      <c r="AT231" s="143" t="s">
        <v>77</v>
      </c>
      <c r="AU231" s="143" t="s">
        <v>81</v>
      </c>
      <c r="AY231" s="13" t="s">
        <v>75</v>
      </c>
      <c r="BE231" s="144">
        <f t="shared" si="54"/>
        <v>0</v>
      </c>
      <c r="BF231" s="144">
        <f t="shared" si="55"/>
        <v>0</v>
      </c>
      <c r="BG231" s="144">
        <f t="shared" si="56"/>
        <v>0</v>
      </c>
      <c r="BH231" s="144">
        <f t="shared" si="57"/>
        <v>0</v>
      </c>
      <c r="BI231" s="144">
        <f t="shared" si="58"/>
        <v>0</v>
      </c>
      <c r="BJ231" s="13" t="s">
        <v>81</v>
      </c>
      <c r="BK231" s="144">
        <f t="shared" si="59"/>
        <v>0</v>
      </c>
      <c r="BL231" s="13" t="s">
        <v>96</v>
      </c>
      <c r="BM231" s="143" t="s">
        <v>283</v>
      </c>
    </row>
    <row r="232" spans="2:65" s="1" customFormat="1" ht="24.2" customHeight="1" x14ac:dyDescent="0.2">
      <c r="B232" s="130"/>
      <c r="C232" s="145">
        <v>96</v>
      </c>
      <c r="D232" s="145" t="s">
        <v>83</v>
      </c>
      <c r="E232" s="146" t="s">
        <v>284</v>
      </c>
      <c r="F232" s="162" t="s">
        <v>619</v>
      </c>
      <c r="G232" s="147" t="s">
        <v>87</v>
      </c>
      <c r="H232" s="148">
        <v>1</v>
      </c>
      <c r="I232" s="149"/>
      <c r="J232" s="150">
        <f t="shared" si="50"/>
        <v>0</v>
      </c>
      <c r="K232" s="151"/>
      <c r="L232" s="152"/>
      <c r="M232" s="153" t="s">
        <v>1</v>
      </c>
      <c r="N232" s="154" t="s">
        <v>26</v>
      </c>
      <c r="P232" s="141">
        <f t="shared" si="51"/>
        <v>0</v>
      </c>
      <c r="Q232" s="141">
        <v>2.4000000000000001E-4</v>
      </c>
      <c r="R232" s="141">
        <f t="shared" si="52"/>
        <v>2.4000000000000001E-4</v>
      </c>
      <c r="S232" s="141">
        <v>0</v>
      </c>
      <c r="T232" s="142">
        <f t="shared" si="53"/>
        <v>0</v>
      </c>
      <c r="AR232" s="143" t="s">
        <v>99</v>
      </c>
      <c r="AT232" s="143" t="s">
        <v>83</v>
      </c>
      <c r="AU232" s="143" t="s">
        <v>81</v>
      </c>
      <c r="AY232" s="13" t="s">
        <v>75</v>
      </c>
      <c r="BE232" s="144">
        <f t="shared" si="54"/>
        <v>0</v>
      </c>
      <c r="BF232" s="144">
        <f t="shared" si="55"/>
        <v>0</v>
      </c>
      <c r="BG232" s="144">
        <f t="shared" si="56"/>
        <v>0</v>
      </c>
      <c r="BH232" s="144">
        <f t="shared" si="57"/>
        <v>0</v>
      </c>
      <c r="BI232" s="144">
        <f t="shared" si="58"/>
        <v>0</v>
      </c>
      <c r="BJ232" s="13" t="s">
        <v>81</v>
      </c>
      <c r="BK232" s="144">
        <f t="shared" si="59"/>
        <v>0</v>
      </c>
      <c r="BL232" s="13" t="s">
        <v>96</v>
      </c>
      <c r="BM232" s="143" t="s">
        <v>285</v>
      </c>
    </row>
    <row r="233" spans="2:65" s="1" customFormat="1" ht="16.5" customHeight="1" x14ac:dyDescent="0.2">
      <c r="B233" s="130"/>
      <c r="C233" s="131">
        <v>97</v>
      </c>
      <c r="D233" s="131" t="s">
        <v>77</v>
      </c>
      <c r="E233" s="132" t="s">
        <v>286</v>
      </c>
      <c r="F233" s="133" t="s">
        <v>620</v>
      </c>
      <c r="G233" s="134" t="s">
        <v>87</v>
      </c>
      <c r="H233" s="135">
        <v>1</v>
      </c>
      <c r="I233" s="136"/>
      <c r="J233" s="137">
        <f t="shared" si="50"/>
        <v>0</v>
      </c>
      <c r="K233" s="138"/>
      <c r="L233" s="28"/>
      <c r="M233" s="139" t="s">
        <v>1</v>
      </c>
      <c r="N233" s="140" t="s">
        <v>26</v>
      </c>
      <c r="P233" s="141">
        <f t="shared" si="51"/>
        <v>0</v>
      </c>
      <c r="Q233" s="141">
        <v>1.5064E-3</v>
      </c>
      <c r="R233" s="141">
        <f t="shared" si="52"/>
        <v>1.5064E-3</v>
      </c>
      <c r="S233" s="141">
        <v>0</v>
      </c>
      <c r="T233" s="142">
        <f t="shared" si="53"/>
        <v>0</v>
      </c>
      <c r="AR233" s="143" t="s">
        <v>96</v>
      </c>
      <c r="AT233" s="143" t="s">
        <v>77</v>
      </c>
      <c r="AU233" s="143" t="s">
        <v>81</v>
      </c>
      <c r="AY233" s="13" t="s">
        <v>75</v>
      </c>
      <c r="BE233" s="144">
        <f t="shared" si="54"/>
        <v>0</v>
      </c>
      <c r="BF233" s="144">
        <f t="shared" si="55"/>
        <v>0</v>
      </c>
      <c r="BG233" s="144">
        <f t="shared" si="56"/>
        <v>0</v>
      </c>
      <c r="BH233" s="144">
        <f t="shared" si="57"/>
        <v>0</v>
      </c>
      <c r="BI233" s="144">
        <f t="shared" si="58"/>
        <v>0</v>
      </c>
      <c r="BJ233" s="13" t="s">
        <v>81</v>
      </c>
      <c r="BK233" s="144">
        <f t="shared" si="59"/>
        <v>0</v>
      </c>
      <c r="BL233" s="13" t="s">
        <v>96</v>
      </c>
      <c r="BM233" s="143" t="s">
        <v>287</v>
      </c>
    </row>
    <row r="234" spans="2:65" s="1" customFormat="1" ht="24.2" customHeight="1" x14ac:dyDescent="0.2">
      <c r="B234" s="130"/>
      <c r="C234" s="145">
        <v>98</v>
      </c>
      <c r="D234" s="145" t="s">
        <v>83</v>
      </c>
      <c r="E234" s="146" t="s">
        <v>288</v>
      </c>
      <c r="F234" s="162" t="s">
        <v>621</v>
      </c>
      <c r="G234" s="147" t="s">
        <v>87</v>
      </c>
      <c r="H234" s="148">
        <v>1</v>
      </c>
      <c r="I234" s="149"/>
      <c r="J234" s="150">
        <f t="shared" si="50"/>
        <v>0</v>
      </c>
      <c r="K234" s="151"/>
      <c r="L234" s="152"/>
      <c r="M234" s="153" t="s">
        <v>1</v>
      </c>
      <c r="N234" s="154" t="s">
        <v>26</v>
      </c>
      <c r="P234" s="141">
        <f t="shared" si="51"/>
        <v>0</v>
      </c>
      <c r="Q234" s="141">
        <v>3.2000000000000003E-4</v>
      </c>
      <c r="R234" s="141">
        <f t="shared" si="52"/>
        <v>3.2000000000000003E-4</v>
      </c>
      <c r="S234" s="141">
        <v>0</v>
      </c>
      <c r="T234" s="142">
        <f t="shared" si="53"/>
        <v>0</v>
      </c>
      <c r="AR234" s="143" t="s">
        <v>99</v>
      </c>
      <c r="AT234" s="143" t="s">
        <v>83</v>
      </c>
      <c r="AU234" s="143" t="s">
        <v>81</v>
      </c>
      <c r="AY234" s="13" t="s">
        <v>75</v>
      </c>
      <c r="BE234" s="144">
        <f t="shared" si="54"/>
        <v>0</v>
      </c>
      <c r="BF234" s="144">
        <f t="shared" si="55"/>
        <v>0</v>
      </c>
      <c r="BG234" s="144">
        <f t="shared" si="56"/>
        <v>0</v>
      </c>
      <c r="BH234" s="144">
        <f t="shared" si="57"/>
        <v>0</v>
      </c>
      <c r="BI234" s="144">
        <f t="shared" si="58"/>
        <v>0</v>
      </c>
      <c r="BJ234" s="13" t="s">
        <v>81</v>
      </c>
      <c r="BK234" s="144">
        <f t="shared" si="59"/>
        <v>0</v>
      </c>
      <c r="BL234" s="13" t="s">
        <v>96</v>
      </c>
      <c r="BM234" s="143" t="s">
        <v>289</v>
      </c>
    </row>
    <row r="235" spans="2:65" s="1" customFormat="1" ht="16.5" customHeight="1" x14ac:dyDescent="0.2">
      <c r="B235" s="130"/>
      <c r="C235" s="131">
        <v>99</v>
      </c>
      <c r="D235" s="131" t="s">
        <v>77</v>
      </c>
      <c r="E235" s="132" t="s">
        <v>290</v>
      </c>
      <c r="F235" s="133" t="s">
        <v>622</v>
      </c>
      <c r="G235" s="134" t="s">
        <v>714</v>
      </c>
      <c r="H235" s="135">
        <v>3</v>
      </c>
      <c r="I235" s="136"/>
      <c r="J235" s="137">
        <f t="shared" si="50"/>
        <v>0</v>
      </c>
      <c r="K235" s="138"/>
      <c r="L235" s="28"/>
      <c r="M235" s="139" t="s">
        <v>1</v>
      </c>
      <c r="N235" s="140" t="s">
        <v>26</v>
      </c>
      <c r="P235" s="141">
        <f t="shared" si="51"/>
        <v>0</v>
      </c>
      <c r="Q235" s="141">
        <v>7.1007600000000002E-3</v>
      </c>
      <c r="R235" s="141">
        <f t="shared" si="52"/>
        <v>2.130228E-2</v>
      </c>
      <c r="S235" s="141">
        <v>0</v>
      </c>
      <c r="T235" s="142">
        <f t="shared" si="53"/>
        <v>0</v>
      </c>
      <c r="AR235" s="143" t="s">
        <v>96</v>
      </c>
      <c r="AT235" s="143" t="s">
        <v>77</v>
      </c>
      <c r="AU235" s="143" t="s">
        <v>81</v>
      </c>
      <c r="AY235" s="13" t="s">
        <v>75</v>
      </c>
      <c r="BE235" s="144">
        <f t="shared" si="54"/>
        <v>0</v>
      </c>
      <c r="BF235" s="144">
        <f t="shared" si="55"/>
        <v>0</v>
      </c>
      <c r="BG235" s="144">
        <f t="shared" si="56"/>
        <v>0</v>
      </c>
      <c r="BH235" s="144">
        <f t="shared" si="57"/>
        <v>0</v>
      </c>
      <c r="BI235" s="144">
        <f t="shared" si="58"/>
        <v>0</v>
      </c>
      <c r="BJ235" s="13" t="s">
        <v>81</v>
      </c>
      <c r="BK235" s="144">
        <f t="shared" si="59"/>
        <v>0</v>
      </c>
      <c r="BL235" s="13" t="s">
        <v>96</v>
      </c>
      <c r="BM235" s="143" t="s">
        <v>291</v>
      </c>
    </row>
    <row r="236" spans="2:65" s="1" customFormat="1" ht="24.2" customHeight="1" x14ac:dyDescent="0.2">
      <c r="B236" s="130"/>
      <c r="C236" s="145">
        <v>100</v>
      </c>
      <c r="D236" s="145" t="s">
        <v>83</v>
      </c>
      <c r="E236" s="146" t="s">
        <v>292</v>
      </c>
      <c r="F236" s="162" t="s">
        <v>623</v>
      </c>
      <c r="G236" s="147" t="s">
        <v>87</v>
      </c>
      <c r="H236" s="148">
        <v>3</v>
      </c>
      <c r="I236" s="149"/>
      <c r="J236" s="150">
        <f t="shared" si="50"/>
        <v>0</v>
      </c>
      <c r="K236" s="151"/>
      <c r="L236" s="152"/>
      <c r="M236" s="153" t="s">
        <v>1</v>
      </c>
      <c r="N236" s="154" t="s">
        <v>26</v>
      </c>
      <c r="P236" s="141">
        <f t="shared" si="51"/>
        <v>0</v>
      </c>
      <c r="Q236" s="141">
        <v>1.9400000000000001E-3</v>
      </c>
      <c r="R236" s="141">
        <f t="shared" si="52"/>
        <v>5.8200000000000005E-3</v>
      </c>
      <c r="S236" s="141">
        <v>0</v>
      </c>
      <c r="T236" s="142">
        <f t="shared" si="53"/>
        <v>0</v>
      </c>
      <c r="AR236" s="143" t="s">
        <v>99</v>
      </c>
      <c r="AT236" s="143" t="s">
        <v>83</v>
      </c>
      <c r="AU236" s="143" t="s">
        <v>81</v>
      </c>
      <c r="AY236" s="13" t="s">
        <v>75</v>
      </c>
      <c r="BE236" s="144">
        <f t="shared" si="54"/>
        <v>0</v>
      </c>
      <c r="BF236" s="144">
        <f t="shared" si="55"/>
        <v>0</v>
      </c>
      <c r="BG236" s="144">
        <f t="shared" si="56"/>
        <v>0</v>
      </c>
      <c r="BH236" s="144">
        <f t="shared" si="57"/>
        <v>0</v>
      </c>
      <c r="BI236" s="144">
        <f t="shared" si="58"/>
        <v>0</v>
      </c>
      <c r="BJ236" s="13" t="s">
        <v>81</v>
      </c>
      <c r="BK236" s="144">
        <f t="shared" si="59"/>
        <v>0</v>
      </c>
      <c r="BL236" s="13" t="s">
        <v>96</v>
      </c>
      <c r="BM236" s="143" t="s">
        <v>293</v>
      </c>
    </row>
    <row r="237" spans="2:65" s="1" customFormat="1" ht="16.5" customHeight="1" x14ac:dyDescent="0.2">
      <c r="B237" s="130"/>
      <c r="C237" s="131">
        <v>101</v>
      </c>
      <c r="D237" s="131" t="s">
        <v>77</v>
      </c>
      <c r="E237" s="132" t="s">
        <v>294</v>
      </c>
      <c r="F237" s="133" t="s">
        <v>624</v>
      </c>
      <c r="G237" s="134" t="s">
        <v>714</v>
      </c>
      <c r="H237" s="135">
        <v>28</v>
      </c>
      <c r="I237" s="136"/>
      <c r="J237" s="137">
        <f t="shared" si="50"/>
        <v>0</v>
      </c>
      <c r="K237" s="138"/>
      <c r="L237" s="28"/>
      <c r="M237" s="139" t="s">
        <v>1</v>
      </c>
      <c r="N237" s="140" t="s">
        <v>26</v>
      </c>
      <c r="P237" s="141">
        <f t="shared" si="51"/>
        <v>0</v>
      </c>
      <c r="Q237" s="141">
        <v>9.6295600000000005E-3</v>
      </c>
      <c r="R237" s="141">
        <f t="shared" si="52"/>
        <v>0.26962768000000004</v>
      </c>
      <c r="S237" s="141">
        <v>0</v>
      </c>
      <c r="T237" s="142">
        <f t="shared" si="53"/>
        <v>0</v>
      </c>
      <c r="AR237" s="143" t="s">
        <v>96</v>
      </c>
      <c r="AT237" s="143" t="s">
        <v>77</v>
      </c>
      <c r="AU237" s="143" t="s">
        <v>81</v>
      </c>
      <c r="AY237" s="13" t="s">
        <v>75</v>
      </c>
      <c r="BE237" s="144">
        <f t="shared" si="54"/>
        <v>0</v>
      </c>
      <c r="BF237" s="144">
        <f t="shared" si="55"/>
        <v>0</v>
      </c>
      <c r="BG237" s="144">
        <f t="shared" si="56"/>
        <v>0</v>
      </c>
      <c r="BH237" s="144">
        <f t="shared" si="57"/>
        <v>0</v>
      </c>
      <c r="BI237" s="144">
        <f t="shared" si="58"/>
        <v>0</v>
      </c>
      <c r="BJ237" s="13" t="s">
        <v>81</v>
      </c>
      <c r="BK237" s="144">
        <f t="shared" si="59"/>
        <v>0</v>
      </c>
      <c r="BL237" s="13" t="s">
        <v>96</v>
      </c>
      <c r="BM237" s="143" t="s">
        <v>295</v>
      </c>
    </row>
    <row r="238" spans="2:65" s="1" customFormat="1" ht="24.2" customHeight="1" x14ac:dyDescent="0.2">
      <c r="B238" s="130"/>
      <c r="C238" s="145">
        <v>102</v>
      </c>
      <c r="D238" s="145" t="s">
        <v>83</v>
      </c>
      <c r="E238" s="146" t="s">
        <v>296</v>
      </c>
      <c r="F238" s="162" t="s">
        <v>625</v>
      </c>
      <c r="G238" s="147" t="s">
        <v>87</v>
      </c>
      <c r="H238" s="148">
        <v>28</v>
      </c>
      <c r="I238" s="149"/>
      <c r="J238" s="150">
        <f t="shared" si="50"/>
        <v>0</v>
      </c>
      <c r="K238" s="151"/>
      <c r="L238" s="152"/>
      <c r="M238" s="153" t="s">
        <v>1</v>
      </c>
      <c r="N238" s="154" t="s">
        <v>26</v>
      </c>
      <c r="P238" s="141">
        <f t="shared" si="51"/>
        <v>0</v>
      </c>
      <c r="Q238" s="141">
        <v>3.0000000000000001E-3</v>
      </c>
      <c r="R238" s="141">
        <f t="shared" si="52"/>
        <v>8.4000000000000005E-2</v>
      </c>
      <c r="S238" s="141">
        <v>0</v>
      </c>
      <c r="T238" s="142">
        <f t="shared" si="53"/>
        <v>0</v>
      </c>
      <c r="AR238" s="143" t="s">
        <v>99</v>
      </c>
      <c r="AT238" s="143" t="s">
        <v>83</v>
      </c>
      <c r="AU238" s="143" t="s">
        <v>81</v>
      </c>
      <c r="AY238" s="13" t="s">
        <v>75</v>
      </c>
      <c r="BE238" s="144">
        <f t="shared" si="54"/>
        <v>0</v>
      </c>
      <c r="BF238" s="144">
        <f t="shared" si="55"/>
        <v>0</v>
      </c>
      <c r="BG238" s="144">
        <f t="shared" si="56"/>
        <v>0</v>
      </c>
      <c r="BH238" s="144">
        <f t="shared" si="57"/>
        <v>0</v>
      </c>
      <c r="BI238" s="144">
        <f t="shared" si="58"/>
        <v>0</v>
      </c>
      <c r="BJ238" s="13" t="s">
        <v>81</v>
      </c>
      <c r="BK238" s="144">
        <f t="shared" si="59"/>
        <v>0</v>
      </c>
      <c r="BL238" s="13" t="s">
        <v>96</v>
      </c>
      <c r="BM238" s="143" t="s">
        <v>297</v>
      </c>
    </row>
    <row r="239" spans="2:65" s="1" customFormat="1" ht="16.5" customHeight="1" x14ac:dyDescent="0.2">
      <c r="B239" s="130"/>
      <c r="C239" s="131">
        <v>103</v>
      </c>
      <c r="D239" s="131" t="s">
        <v>77</v>
      </c>
      <c r="E239" s="132" t="s">
        <v>298</v>
      </c>
      <c r="F239" s="133" t="s">
        <v>626</v>
      </c>
      <c r="G239" s="134" t="s">
        <v>714</v>
      </c>
      <c r="H239" s="135">
        <v>24</v>
      </c>
      <c r="I239" s="136"/>
      <c r="J239" s="137">
        <f t="shared" si="50"/>
        <v>0</v>
      </c>
      <c r="K239" s="138"/>
      <c r="L239" s="28"/>
      <c r="M239" s="139" t="s">
        <v>1</v>
      </c>
      <c r="N239" s="140" t="s">
        <v>26</v>
      </c>
      <c r="P239" s="141">
        <f t="shared" si="51"/>
        <v>0</v>
      </c>
      <c r="Q239" s="141">
        <v>1.130513E-2</v>
      </c>
      <c r="R239" s="141">
        <f t="shared" si="52"/>
        <v>0.27132312000000003</v>
      </c>
      <c r="S239" s="141">
        <v>0</v>
      </c>
      <c r="T239" s="142">
        <f t="shared" si="53"/>
        <v>0</v>
      </c>
      <c r="AR239" s="143" t="s">
        <v>96</v>
      </c>
      <c r="AT239" s="143" t="s">
        <v>77</v>
      </c>
      <c r="AU239" s="143" t="s">
        <v>81</v>
      </c>
      <c r="AY239" s="13" t="s">
        <v>75</v>
      </c>
      <c r="BE239" s="144">
        <f t="shared" si="54"/>
        <v>0</v>
      </c>
      <c r="BF239" s="144">
        <f t="shared" si="55"/>
        <v>0</v>
      </c>
      <c r="BG239" s="144">
        <f t="shared" si="56"/>
        <v>0</v>
      </c>
      <c r="BH239" s="144">
        <f t="shared" si="57"/>
        <v>0</v>
      </c>
      <c r="BI239" s="144">
        <f t="shared" si="58"/>
        <v>0</v>
      </c>
      <c r="BJ239" s="13" t="s">
        <v>81</v>
      </c>
      <c r="BK239" s="144">
        <f t="shared" si="59"/>
        <v>0</v>
      </c>
      <c r="BL239" s="13" t="s">
        <v>96</v>
      </c>
      <c r="BM239" s="143" t="s">
        <v>299</v>
      </c>
    </row>
    <row r="240" spans="2:65" s="1" customFormat="1" ht="24.2" customHeight="1" x14ac:dyDescent="0.2">
      <c r="B240" s="130"/>
      <c r="C240" s="145">
        <v>104</v>
      </c>
      <c r="D240" s="145" t="s">
        <v>83</v>
      </c>
      <c r="E240" s="146" t="s">
        <v>300</v>
      </c>
      <c r="F240" s="162" t="s">
        <v>627</v>
      </c>
      <c r="G240" s="147" t="s">
        <v>87</v>
      </c>
      <c r="H240" s="148">
        <v>24</v>
      </c>
      <c r="I240" s="149"/>
      <c r="J240" s="150">
        <f t="shared" si="50"/>
        <v>0</v>
      </c>
      <c r="K240" s="151"/>
      <c r="L240" s="152"/>
      <c r="M240" s="153" t="s">
        <v>1</v>
      </c>
      <c r="N240" s="154" t="s">
        <v>26</v>
      </c>
      <c r="P240" s="141">
        <f t="shared" si="51"/>
        <v>0</v>
      </c>
      <c r="Q240" s="141">
        <v>3.3999999999999998E-3</v>
      </c>
      <c r="R240" s="141">
        <f t="shared" si="52"/>
        <v>8.1599999999999992E-2</v>
      </c>
      <c r="S240" s="141">
        <v>0</v>
      </c>
      <c r="T240" s="142">
        <f t="shared" si="53"/>
        <v>0</v>
      </c>
      <c r="AR240" s="143" t="s">
        <v>99</v>
      </c>
      <c r="AT240" s="143" t="s">
        <v>83</v>
      </c>
      <c r="AU240" s="143" t="s">
        <v>81</v>
      </c>
      <c r="AY240" s="13" t="s">
        <v>75</v>
      </c>
      <c r="BE240" s="144">
        <f t="shared" si="54"/>
        <v>0</v>
      </c>
      <c r="BF240" s="144">
        <f t="shared" si="55"/>
        <v>0</v>
      </c>
      <c r="BG240" s="144">
        <f t="shared" si="56"/>
        <v>0</v>
      </c>
      <c r="BH240" s="144">
        <f t="shared" si="57"/>
        <v>0</v>
      </c>
      <c r="BI240" s="144">
        <f t="shared" si="58"/>
        <v>0</v>
      </c>
      <c r="BJ240" s="13" t="s">
        <v>81</v>
      </c>
      <c r="BK240" s="144">
        <f t="shared" si="59"/>
        <v>0</v>
      </c>
      <c r="BL240" s="13" t="s">
        <v>96</v>
      </c>
      <c r="BM240" s="143" t="s">
        <v>301</v>
      </c>
    </row>
    <row r="241" spans="2:65" s="1" customFormat="1" ht="16.5" customHeight="1" x14ac:dyDescent="0.2">
      <c r="B241" s="130"/>
      <c r="C241" s="131">
        <v>105</v>
      </c>
      <c r="D241" s="131" t="s">
        <v>77</v>
      </c>
      <c r="E241" s="132" t="s">
        <v>302</v>
      </c>
      <c r="F241" s="133" t="s">
        <v>628</v>
      </c>
      <c r="G241" s="134" t="s">
        <v>87</v>
      </c>
      <c r="H241" s="135">
        <v>10</v>
      </c>
      <c r="I241" s="136"/>
      <c r="J241" s="137">
        <f t="shared" si="50"/>
        <v>0</v>
      </c>
      <c r="K241" s="138"/>
      <c r="L241" s="28"/>
      <c r="M241" s="139" t="s">
        <v>1</v>
      </c>
      <c r="N241" s="140" t="s">
        <v>26</v>
      </c>
      <c r="P241" s="141">
        <f t="shared" si="51"/>
        <v>0</v>
      </c>
      <c r="Q241" s="141">
        <v>2.184E-4</v>
      </c>
      <c r="R241" s="141">
        <f t="shared" si="52"/>
        <v>2.1840000000000002E-3</v>
      </c>
      <c r="S241" s="141">
        <v>0</v>
      </c>
      <c r="T241" s="142">
        <f t="shared" si="53"/>
        <v>0</v>
      </c>
      <c r="AR241" s="143" t="s">
        <v>96</v>
      </c>
      <c r="AT241" s="143" t="s">
        <v>77</v>
      </c>
      <c r="AU241" s="143" t="s">
        <v>81</v>
      </c>
      <c r="AY241" s="13" t="s">
        <v>75</v>
      </c>
      <c r="BE241" s="144">
        <f t="shared" si="54"/>
        <v>0</v>
      </c>
      <c r="BF241" s="144">
        <f t="shared" si="55"/>
        <v>0</v>
      </c>
      <c r="BG241" s="144">
        <f t="shared" si="56"/>
        <v>0</v>
      </c>
      <c r="BH241" s="144">
        <f t="shared" si="57"/>
        <v>0</v>
      </c>
      <c r="BI241" s="144">
        <f t="shared" si="58"/>
        <v>0</v>
      </c>
      <c r="BJ241" s="13" t="s">
        <v>81</v>
      </c>
      <c r="BK241" s="144">
        <f t="shared" si="59"/>
        <v>0</v>
      </c>
      <c r="BL241" s="13" t="s">
        <v>96</v>
      </c>
      <c r="BM241" s="143" t="s">
        <v>303</v>
      </c>
    </row>
    <row r="242" spans="2:65" s="1" customFormat="1" ht="24.2" customHeight="1" x14ac:dyDescent="0.2">
      <c r="B242" s="130"/>
      <c r="C242" s="145">
        <v>106</v>
      </c>
      <c r="D242" s="145" t="s">
        <v>83</v>
      </c>
      <c r="E242" s="146" t="s">
        <v>304</v>
      </c>
      <c r="F242" s="162" t="s">
        <v>629</v>
      </c>
      <c r="G242" s="147" t="s">
        <v>87</v>
      </c>
      <c r="H242" s="148">
        <v>10</v>
      </c>
      <c r="I242" s="149"/>
      <c r="J242" s="150">
        <f t="shared" si="50"/>
        <v>0</v>
      </c>
      <c r="K242" s="151"/>
      <c r="L242" s="152"/>
      <c r="M242" s="153" t="s">
        <v>1</v>
      </c>
      <c r="N242" s="154" t="s">
        <v>26</v>
      </c>
      <c r="P242" s="141">
        <f t="shared" si="51"/>
        <v>0</v>
      </c>
      <c r="Q242" s="141">
        <v>1.0160000000000001E-2</v>
      </c>
      <c r="R242" s="141">
        <f t="shared" si="52"/>
        <v>0.10160000000000001</v>
      </c>
      <c r="S242" s="141">
        <v>0</v>
      </c>
      <c r="T242" s="142">
        <f t="shared" si="53"/>
        <v>0</v>
      </c>
      <c r="AR242" s="143" t="s">
        <v>99</v>
      </c>
      <c r="AT242" s="143" t="s">
        <v>83</v>
      </c>
      <c r="AU242" s="143" t="s">
        <v>81</v>
      </c>
      <c r="AY242" s="13" t="s">
        <v>75</v>
      </c>
      <c r="BE242" s="144">
        <f t="shared" si="54"/>
        <v>0</v>
      </c>
      <c r="BF242" s="144">
        <f t="shared" si="55"/>
        <v>0</v>
      </c>
      <c r="BG242" s="144">
        <f t="shared" si="56"/>
        <v>0</v>
      </c>
      <c r="BH242" s="144">
        <f t="shared" si="57"/>
        <v>0</v>
      </c>
      <c r="BI242" s="144">
        <f t="shared" si="58"/>
        <v>0</v>
      </c>
      <c r="BJ242" s="13" t="s">
        <v>81</v>
      </c>
      <c r="BK242" s="144">
        <f t="shared" si="59"/>
        <v>0</v>
      </c>
      <c r="BL242" s="13" t="s">
        <v>96</v>
      </c>
      <c r="BM242" s="143" t="s">
        <v>305</v>
      </c>
    </row>
    <row r="243" spans="2:65" s="1" customFormat="1" ht="21.75" customHeight="1" x14ac:dyDescent="0.2">
      <c r="B243" s="130"/>
      <c r="C243" s="131">
        <v>107</v>
      </c>
      <c r="D243" s="131" t="s">
        <v>77</v>
      </c>
      <c r="E243" s="132" t="s">
        <v>306</v>
      </c>
      <c r="F243" s="133" t="s">
        <v>630</v>
      </c>
      <c r="G243" s="134" t="s">
        <v>87</v>
      </c>
      <c r="H243" s="135">
        <v>9</v>
      </c>
      <c r="I243" s="136"/>
      <c r="J243" s="137">
        <f t="shared" si="50"/>
        <v>0</v>
      </c>
      <c r="K243" s="138"/>
      <c r="L243" s="28"/>
      <c r="M243" s="139" t="s">
        <v>1</v>
      </c>
      <c r="N243" s="140" t="s">
        <v>26</v>
      </c>
      <c r="P243" s="141">
        <f t="shared" si="51"/>
        <v>0</v>
      </c>
      <c r="Q243" s="141">
        <v>2.184E-4</v>
      </c>
      <c r="R243" s="141">
        <f t="shared" si="52"/>
        <v>1.9656000000000001E-3</v>
      </c>
      <c r="S243" s="141">
        <v>0</v>
      </c>
      <c r="T243" s="142">
        <f t="shared" si="53"/>
        <v>0</v>
      </c>
      <c r="AR243" s="143" t="s">
        <v>96</v>
      </c>
      <c r="AT243" s="143" t="s">
        <v>77</v>
      </c>
      <c r="AU243" s="143" t="s">
        <v>81</v>
      </c>
      <c r="AY243" s="13" t="s">
        <v>75</v>
      </c>
      <c r="BE243" s="144">
        <f t="shared" si="54"/>
        <v>0</v>
      </c>
      <c r="BF243" s="144">
        <f t="shared" si="55"/>
        <v>0</v>
      </c>
      <c r="BG243" s="144">
        <f t="shared" si="56"/>
        <v>0</v>
      </c>
      <c r="BH243" s="144">
        <f t="shared" si="57"/>
        <v>0</v>
      </c>
      <c r="BI243" s="144">
        <f t="shared" si="58"/>
        <v>0</v>
      </c>
      <c r="BJ243" s="13" t="s">
        <v>81</v>
      </c>
      <c r="BK243" s="144">
        <f t="shared" si="59"/>
        <v>0</v>
      </c>
      <c r="BL243" s="13" t="s">
        <v>96</v>
      </c>
      <c r="BM243" s="143" t="s">
        <v>307</v>
      </c>
    </row>
    <row r="244" spans="2:65" s="1" customFormat="1" ht="24.2" customHeight="1" x14ac:dyDescent="0.2">
      <c r="B244" s="130"/>
      <c r="C244" s="145">
        <v>108</v>
      </c>
      <c r="D244" s="145" t="s">
        <v>83</v>
      </c>
      <c r="E244" s="146" t="s">
        <v>308</v>
      </c>
      <c r="F244" s="162" t="s">
        <v>631</v>
      </c>
      <c r="G244" s="147" t="s">
        <v>87</v>
      </c>
      <c r="H244" s="148">
        <v>9</v>
      </c>
      <c r="I244" s="149"/>
      <c r="J244" s="150">
        <f t="shared" si="50"/>
        <v>0</v>
      </c>
      <c r="K244" s="151"/>
      <c r="L244" s="152"/>
      <c r="M244" s="153" t="s">
        <v>1</v>
      </c>
      <c r="N244" s="154" t="s">
        <v>26</v>
      </c>
      <c r="P244" s="141">
        <f t="shared" si="51"/>
        <v>0</v>
      </c>
      <c r="Q244" s="141">
        <v>1.119E-2</v>
      </c>
      <c r="R244" s="141">
        <f t="shared" si="52"/>
        <v>0.10071000000000001</v>
      </c>
      <c r="S244" s="141">
        <v>0</v>
      </c>
      <c r="T244" s="142">
        <f t="shared" si="53"/>
        <v>0</v>
      </c>
      <c r="AR244" s="143" t="s">
        <v>99</v>
      </c>
      <c r="AT244" s="143" t="s">
        <v>83</v>
      </c>
      <c r="AU244" s="143" t="s">
        <v>81</v>
      </c>
      <c r="AY244" s="13" t="s">
        <v>75</v>
      </c>
      <c r="BE244" s="144">
        <f t="shared" si="54"/>
        <v>0</v>
      </c>
      <c r="BF244" s="144">
        <f t="shared" si="55"/>
        <v>0</v>
      </c>
      <c r="BG244" s="144">
        <f t="shared" si="56"/>
        <v>0</v>
      </c>
      <c r="BH244" s="144">
        <f t="shared" si="57"/>
        <v>0</v>
      </c>
      <c r="BI244" s="144">
        <f t="shared" si="58"/>
        <v>0</v>
      </c>
      <c r="BJ244" s="13" t="s">
        <v>81</v>
      </c>
      <c r="BK244" s="144">
        <f t="shared" si="59"/>
        <v>0</v>
      </c>
      <c r="BL244" s="13" t="s">
        <v>96</v>
      </c>
      <c r="BM244" s="143" t="s">
        <v>309</v>
      </c>
    </row>
    <row r="245" spans="2:65" s="1" customFormat="1" ht="16.5" customHeight="1" x14ac:dyDescent="0.2">
      <c r="B245" s="130"/>
      <c r="C245" s="131">
        <v>109</v>
      </c>
      <c r="D245" s="131" t="s">
        <v>77</v>
      </c>
      <c r="E245" s="132" t="s">
        <v>310</v>
      </c>
      <c r="F245" s="133" t="s">
        <v>632</v>
      </c>
      <c r="G245" s="134" t="s">
        <v>87</v>
      </c>
      <c r="H245" s="135">
        <v>1</v>
      </c>
      <c r="I245" s="136"/>
      <c r="J245" s="137">
        <f t="shared" si="50"/>
        <v>0</v>
      </c>
      <c r="K245" s="138"/>
      <c r="L245" s="28"/>
      <c r="M245" s="139" t="s">
        <v>1</v>
      </c>
      <c r="N245" s="140" t="s">
        <v>26</v>
      </c>
      <c r="P245" s="141">
        <f t="shared" si="51"/>
        <v>0</v>
      </c>
      <c r="Q245" s="141">
        <v>2.184E-4</v>
      </c>
      <c r="R245" s="141">
        <f t="shared" si="52"/>
        <v>2.184E-4</v>
      </c>
      <c r="S245" s="141">
        <v>0</v>
      </c>
      <c r="T245" s="142">
        <f t="shared" si="53"/>
        <v>0</v>
      </c>
      <c r="AR245" s="143" t="s">
        <v>96</v>
      </c>
      <c r="AT245" s="143" t="s">
        <v>77</v>
      </c>
      <c r="AU245" s="143" t="s">
        <v>81</v>
      </c>
      <c r="AY245" s="13" t="s">
        <v>75</v>
      </c>
      <c r="BE245" s="144">
        <f t="shared" si="54"/>
        <v>0</v>
      </c>
      <c r="BF245" s="144">
        <f t="shared" si="55"/>
        <v>0</v>
      </c>
      <c r="BG245" s="144">
        <f t="shared" si="56"/>
        <v>0</v>
      </c>
      <c r="BH245" s="144">
        <f t="shared" si="57"/>
        <v>0</v>
      </c>
      <c r="BI245" s="144">
        <f t="shared" si="58"/>
        <v>0</v>
      </c>
      <c r="BJ245" s="13" t="s">
        <v>81</v>
      </c>
      <c r="BK245" s="144">
        <f t="shared" si="59"/>
        <v>0</v>
      </c>
      <c r="BL245" s="13" t="s">
        <v>96</v>
      </c>
      <c r="BM245" s="143" t="s">
        <v>311</v>
      </c>
    </row>
    <row r="246" spans="2:65" s="1" customFormat="1" ht="24.2" customHeight="1" x14ac:dyDescent="0.2">
      <c r="B246" s="130"/>
      <c r="C246" s="145">
        <v>110</v>
      </c>
      <c r="D246" s="145" t="s">
        <v>83</v>
      </c>
      <c r="E246" s="146" t="s">
        <v>312</v>
      </c>
      <c r="F246" s="162" t="s">
        <v>633</v>
      </c>
      <c r="G246" s="147" t="s">
        <v>87</v>
      </c>
      <c r="H246" s="148">
        <v>1</v>
      </c>
      <c r="I246" s="149"/>
      <c r="J246" s="150">
        <f t="shared" si="50"/>
        <v>0</v>
      </c>
      <c r="K246" s="151"/>
      <c r="L246" s="152"/>
      <c r="M246" s="153" t="s">
        <v>1</v>
      </c>
      <c r="N246" s="154" t="s">
        <v>26</v>
      </c>
      <c r="P246" s="141">
        <f t="shared" si="51"/>
        <v>0</v>
      </c>
      <c r="Q246" s="141">
        <v>1.24E-3</v>
      </c>
      <c r="R246" s="141">
        <f t="shared" si="52"/>
        <v>1.24E-3</v>
      </c>
      <c r="S246" s="141">
        <v>0</v>
      </c>
      <c r="T246" s="142">
        <f t="shared" si="53"/>
        <v>0</v>
      </c>
      <c r="AR246" s="143" t="s">
        <v>99</v>
      </c>
      <c r="AT246" s="143" t="s">
        <v>83</v>
      </c>
      <c r="AU246" s="143" t="s">
        <v>81</v>
      </c>
      <c r="AY246" s="13" t="s">
        <v>75</v>
      </c>
      <c r="BE246" s="144">
        <f t="shared" si="54"/>
        <v>0</v>
      </c>
      <c r="BF246" s="144">
        <f t="shared" si="55"/>
        <v>0</v>
      </c>
      <c r="BG246" s="144">
        <f t="shared" si="56"/>
        <v>0</v>
      </c>
      <c r="BH246" s="144">
        <f t="shared" si="57"/>
        <v>0</v>
      </c>
      <c r="BI246" s="144">
        <f t="shared" si="58"/>
        <v>0</v>
      </c>
      <c r="BJ246" s="13" t="s">
        <v>81</v>
      </c>
      <c r="BK246" s="144">
        <f t="shared" si="59"/>
        <v>0</v>
      </c>
      <c r="BL246" s="13" t="s">
        <v>96</v>
      </c>
      <c r="BM246" s="143" t="s">
        <v>313</v>
      </c>
    </row>
    <row r="247" spans="2:65" s="1" customFormat="1" ht="16.5" customHeight="1" x14ac:dyDescent="0.2">
      <c r="B247" s="130"/>
      <c r="C247" s="131">
        <v>111</v>
      </c>
      <c r="D247" s="131" t="s">
        <v>77</v>
      </c>
      <c r="E247" s="132" t="s">
        <v>314</v>
      </c>
      <c r="F247" s="133" t="s">
        <v>634</v>
      </c>
      <c r="G247" s="134" t="s">
        <v>87</v>
      </c>
      <c r="H247" s="135">
        <v>1</v>
      </c>
      <c r="I247" s="136"/>
      <c r="J247" s="137">
        <f t="shared" si="50"/>
        <v>0</v>
      </c>
      <c r="K247" s="138"/>
      <c r="L247" s="28"/>
      <c r="M247" s="139" t="s">
        <v>1</v>
      </c>
      <c r="N247" s="140" t="s">
        <v>26</v>
      </c>
      <c r="P247" s="141">
        <f t="shared" si="51"/>
        <v>0</v>
      </c>
      <c r="Q247" s="141">
        <v>2.184E-4</v>
      </c>
      <c r="R247" s="141">
        <f t="shared" si="52"/>
        <v>2.184E-4</v>
      </c>
      <c r="S247" s="141">
        <v>0</v>
      </c>
      <c r="T247" s="142">
        <f t="shared" si="53"/>
        <v>0</v>
      </c>
      <c r="AR247" s="143" t="s">
        <v>96</v>
      </c>
      <c r="AT247" s="143" t="s">
        <v>77</v>
      </c>
      <c r="AU247" s="143" t="s">
        <v>81</v>
      </c>
      <c r="AY247" s="13" t="s">
        <v>75</v>
      </c>
      <c r="BE247" s="144">
        <f t="shared" si="54"/>
        <v>0</v>
      </c>
      <c r="BF247" s="144">
        <f t="shared" si="55"/>
        <v>0</v>
      </c>
      <c r="BG247" s="144">
        <f t="shared" si="56"/>
        <v>0</v>
      </c>
      <c r="BH247" s="144">
        <f t="shared" si="57"/>
        <v>0</v>
      </c>
      <c r="BI247" s="144">
        <f t="shared" si="58"/>
        <v>0</v>
      </c>
      <c r="BJ247" s="13" t="s">
        <v>81</v>
      </c>
      <c r="BK247" s="144">
        <f t="shared" si="59"/>
        <v>0</v>
      </c>
      <c r="BL247" s="13" t="s">
        <v>96</v>
      </c>
      <c r="BM247" s="143" t="s">
        <v>315</v>
      </c>
    </row>
    <row r="248" spans="2:65" s="1" customFormat="1" ht="24.2" customHeight="1" x14ac:dyDescent="0.2">
      <c r="B248" s="130"/>
      <c r="C248" s="145">
        <v>112</v>
      </c>
      <c r="D248" s="145" t="s">
        <v>83</v>
      </c>
      <c r="E248" s="146" t="s">
        <v>316</v>
      </c>
      <c r="F248" s="162" t="s">
        <v>635</v>
      </c>
      <c r="G248" s="147" t="s">
        <v>87</v>
      </c>
      <c r="H248" s="148">
        <v>1</v>
      </c>
      <c r="I248" s="149"/>
      <c r="J248" s="150">
        <f t="shared" si="50"/>
        <v>0</v>
      </c>
      <c r="K248" s="151"/>
      <c r="L248" s="152"/>
      <c r="M248" s="153" t="s">
        <v>1</v>
      </c>
      <c r="N248" s="154" t="s">
        <v>26</v>
      </c>
      <c r="P248" s="141">
        <f t="shared" si="51"/>
        <v>0</v>
      </c>
      <c r="Q248" s="141">
        <v>1.32E-3</v>
      </c>
      <c r="R248" s="141">
        <f t="shared" si="52"/>
        <v>1.32E-3</v>
      </c>
      <c r="S248" s="141">
        <v>0</v>
      </c>
      <c r="T248" s="142">
        <f t="shared" si="53"/>
        <v>0</v>
      </c>
      <c r="AR248" s="143" t="s">
        <v>99</v>
      </c>
      <c r="AT248" s="143" t="s">
        <v>83</v>
      </c>
      <c r="AU248" s="143" t="s">
        <v>81</v>
      </c>
      <c r="AY248" s="13" t="s">
        <v>75</v>
      </c>
      <c r="BE248" s="144">
        <f t="shared" si="54"/>
        <v>0</v>
      </c>
      <c r="BF248" s="144">
        <f t="shared" si="55"/>
        <v>0</v>
      </c>
      <c r="BG248" s="144">
        <f t="shared" si="56"/>
        <v>0</v>
      </c>
      <c r="BH248" s="144">
        <f t="shared" si="57"/>
        <v>0</v>
      </c>
      <c r="BI248" s="144">
        <f t="shared" si="58"/>
        <v>0</v>
      </c>
      <c r="BJ248" s="13" t="s">
        <v>81</v>
      </c>
      <c r="BK248" s="144">
        <f t="shared" si="59"/>
        <v>0</v>
      </c>
      <c r="BL248" s="13" t="s">
        <v>96</v>
      </c>
      <c r="BM248" s="143" t="s">
        <v>317</v>
      </c>
    </row>
    <row r="249" spans="2:65" s="1" customFormat="1" ht="24.2" customHeight="1" x14ac:dyDescent="0.2">
      <c r="B249" s="130"/>
      <c r="C249" s="131">
        <v>113</v>
      </c>
      <c r="D249" s="131" t="s">
        <v>77</v>
      </c>
      <c r="E249" s="132" t="s">
        <v>318</v>
      </c>
      <c r="F249" s="133" t="s">
        <v>636</v>
      </c>
      <c r="G249" s="134" t="s">
        <v>87</v>
      </c>
      <c r="H249" s="135">
        <v>10</v>
      </c>
      <c r="I249" s="136"/>
      <c r="J249" s="137">
        <f t="shared" si="50"/>
        <v>0</v>
      </c>
      <c r="K249" s="138"/>
      <c r="L249" s="28"/>
      <c r="M249" s="139" t="s">
        <v>1</v>
      </c>
      <c r="N249" s="140" t="s">
        <v>26</v>
      </c>
      <c r="P249" s="141">
        <f t="shared" si="51"/>
        <v>0</v>
      </c>
      <c r="Q249" s="141">
        <v>1.364E-5</v>
      </c>
      <c r="R249" s="141">
        <f t="shared" si="52"/>
        <v>1.3640000000000001E-4</v>
      </c>
      <c r="S249" s="141">
        <v>0</v>
      </c>
      <c r="T249" s="142">
        <f t="shared" si="53"/>
        <v>0</v>
      </c>
      <c r="AR249" s="143" t="s">
        <v>96</v>
      </c>
      <c r="AT249" s="143" t="s">
        <v>77</v>
      </c>
      <c r="AU249" s="143" t="s">
        <v>81</v>
      </c>
      <c r="AY249" s="13" t="s">
        <v>75</v>
      </c>
      <c r="BE249" s="144">
        <f t="shared" si="54"/>
        <v>0</v>
      </c>
      <c r="BF249" s="144">
        <f t="shared" si="55"/>
        <v>0</v>
      </c>
      <c r="BG249" s="144">
        <f t="shared" si="56"/>
        <v>0</v>
      </c>
      <c r="BH249" s="144">
        <f t="shared" si="57"/>
        <v>0</v>
      </c>
      <c r="BI249" s="144">
        <f t="shared" si="58"/>
        <v>0</v>
      </c>
      <c r="BJ249" s="13" t="s">
        <v>81</v>
      </c>
      <c r="BK249" s="144">
        <f t="shared" si="59"/>
        <v>0</v>
      </c>
      <c r="BL249" s="13" t="s">
        <v>96</v>
      </c>
      <c r="BM249" s="143" t="s">
        <v>319</v>
      </c>
    </row>
    <row r="250" spans="2:65" s="1" customFormat="1" ht="16.5" customHeight="1" x14ac:dyDescent="0.2">
      <c r="B250" s="130"/>
      <c r="C250" s="145">
        <v>114</v>
      </c>
      <c r="D250" s="145" t="s">
        <v>83</v>
      </c>
      <c r="E250" s="146" t="s">
        <v>320</v>
      </c>
      <c r="F250" s="162" t="s">
        <v>321</v>
      </c>
      <c r="G250" s="147" t="s">
        <v>87</v>
      </c>
      <c r="H250" s="148">
        <v>10</v>
      </c>
      <c r="I250" s="149"/>
      <c r="J250" s="150">
        <f t="shared" si="50"/>
        <v>0</v>
      </c>
      <c r="K250" s="151"/>
      <c r="L250" s="152"/>
      <c r="M250" s="153" t="s">
        <v>1</v>
      </c>
      <c r="N250" s="154" t="s">
        <v>26</v>
      </c>
      <c r="P250" s="141">
        <f t="shared" si="51"/>
        <v>0</v>
      </c>
      <c r="Q250" s="141">
        <v>0</v>
      </c>
      <c r="R250" s="141">
        <f t="shared" si="52"/>
        <v>0</v>
      </c>
      <c r="S250" s="141">
        <v>0</v>
      </c>
      <c r="T250" s="142">
        <f t="shared" si="53"/>
        <v>0</v>
      </c>
      <c r="AR250" s="143" t="s">
        <v>99</v>
      </c>
      <c r="AT250" s="143" t="s">
        <v>83</v>
      </c>
      <c r="AU250" s="143" t="s">
        <v>81</v>
      </c>
      <c r="AY250" s="13" t="s">
        <v>75</v>
      </c>
      <c r="BE250" s="144">
        <f t="shared" si="54"/>
        <v>0</v>
      </c>
      <c r="BF250" s="144">
        <f t="shared" si="55"/>
        <v>0</v>
      </c>
      <c r="BG250" s="144">
        <f t="shared" si="56"/>
        <v>0</v>
      </c>
      <c r="BH250" s="144">
        <f t="shared" si="57"/>
        <v>0</v>
      </c>
      <c r="BI250" s="144">
        <f t="shared" si="58"/>
        <v>0</v>
      </c>
      <c r="BJ250" s="13" t="s">
        <v>81</v>
      </c>
      <c r="BK250" s="144">
        <f t="shared" si="59"/>
        <v>0</v>
      </c>
      <c r="BL250" s="13" t="s">
        <v>96</v>
      </c>
      <c r="BM250" s="143" t="s">
        <v>322</v>
      </c>
    </row>
    <row r="251" spans="2:65" s="1" customFormat="1" ht="24.2" customHeight="1" x14ac:dyDescent="0.2">
      <c r="B251" s="130"/>
      <c r="C251" s="131">
        <v>115</v>
      </c>
      <c r="D251" s="131" t="s">
        <v>77</v>
      </c>
      <c r="E251" s="132" t="s">
        <v>323</v>
      </c>
      <c r="F251" s="133" t="s">
        <v>637</v>
      </c>
      <c r="G251" s="134" t="s">
        <v>87</v>
      </c>
      <c r="H251" s="135">
        <v>1</v>
      </c>
      <c r="I251" s="136"/>
      <c r="J251" s="137">
        <f t="shared" si="50"/>
        <v>0</v>
      </c>
      <c r="K251" s="138"/>
      <c r="L251" s="28"/>
      <c r="M251" s="139" t="s">
        <v>1</v>
      </c>
      <c r="N251" s="140" t="s">
        <v>26</v>
      </c>
      <c r="P251" s="141">
        <f t="shared" si="51"/>
        <v>0</v>
      </c>
      <c r="Q251" s="141">
        <v>4.1999999999999996E-6</v>
      </c>
      <c r="R251" s="141">
        <f t="shared" si="52"/>
        <v>4.1999999999999996E-6</v>
      </c>
      <c r="S251" s="141">
        <v>0</v>
      </c>
      <c r="T251" s="142">
        <f t="shared" si="53"/>
        <v>0</v>
      </c>
      <c r="AR251" s="143" t="s">
        <v>96</v>
      </c>
      <c r="AT251" s="143" t="s">
        <v>77</v>
      </c>
      <c r="AU251" s="143" t="s">
        <v>81</v>
      </c>
      <c r="AY251" s="13" t="s">
        <v>75</v>
      </c>
      <c r="BE251" s="144">
        <f t="shared" si="54"/>
        <v>0</v>
      </c>
      <c r="BF251" s="144">
        <f t="shared" si="55"/>
        <v>0</v>
      </c>
      <c r="BG251" s="144">
        <f t="shared" si="56"/>
        <v>0</v>
      </c>
      <c r="BH251" s="144">
        <f t="shared" si="57"/>
        <v>0</v>
      </c>
      <c r="BI251" s="144">
        <f t="shared" si="58"/>
        <v>0</v>
      </c>
      <c r="BJ251" s="13" t="s">
        <v>81</v>
      </c>
      <c r="BK251" s="144">
        <f t="shared" si="59"/>
        <v>0</v>
      </c>
      <c r="BL251" s="13" t="s">
        <v>96</v>
      </c>
      <c r="BM251" s="143" t="s">
        <v>324</v>
      </c>
    </row>
    <row r="252" spans="2:65" s="1" customFormat="1" ht="55.5" customHeight="1" x14ac:dyDescent="0.2">
      <c r="B252" s="130"/>
      <c r="C252" s="145">
        <v>116</v>
      </c>
      <c r="D252" s="145" t="s">
        <v>83</v>
      </c>
      <c r="E252" s="146" t="s">
        <v>325</v>
      </c>
      <c r="F252" s="162" t="s">
        <v>638</v>
      </c>
      <c r="G252" s="147" t="s">
        <v>87</v>
      </c>
      <c r="H252" s="148">
        <v>1</v>
      </c>
      <c r="I252" s="149"/>
      <c r="J252" s="150">
        <f t="shared" si="50"/>
        <v>0</v>
      </c>
      <c r="K252" s="151"/>
      <c r="L252" s="152"/>
      <c r="M252" s="153" t="s">
        <v>1</v>
      </c>
      <c r="N252" s="154" t="s">
        <v>26</v>
      </c>
      <c r="P252" s="141">
        <f t="shared" si="51"/>
        <v>0</v>
      </c>
      <c r="Q252" s="141">
        <v>8.4000000000000003E-4</v>
      </c>
      <c r="R252" s="141">
        <f t="shared" si="52"/>
        <v>8.4000000000000003E-4</v>
      </c>
      <c r="S252" s="141">
        <v>0</v>
      </c>
      <c r="T252" s="142">
        <f t="shared" si="53"/>
        <v>0</v>
      </c>
      <c r="AR252" s="143" t="s">
        <v>99</v>
      </c>
      <c r="AT252" s="143" t="s">
        <v>83</v>
      </c>
      <c r="AU252" s="143" t="s">
        <v>81</v>
      </c>
      <c r="AY252" s="13" t="s">
        <v>75</v>
      </c>
      <c r="BE252" s="144">
        <f t="shared" si="54"/>
        <v>0</v>
      </c>
      <c r="BF252" s="144">
        <f t="shared" si="55"/>
        <v>0</v>
      </c>
      <c r="BG252" s="144">
        <f t="shared" si="56"/>
        <v>0</v>
      </c>
      <c r="BH252" s="144">
        <f t="shared" si="57"/>
        <v>0</v>
      </c>
      <c r="BI252" s="144">
        <f t="shared" si="58"/>
        <v>0</v>
      </c>
      <c r="BJ252" s="13" t="s">
        <v>81</v>
      </c>
      <c r="BK252" s="144">
        <f t="shared" si="59"/>
        <v>0</v>
      </c>
      <c r="BL252" s="13" t="s">
        <v>96</v>
      </c>
      <c r="BM252" s="143" t="s">
        <v>326</v>
      </c>
    </row>
    <row r="253" spans="2:65" s="1" customFormat="1" ht="24.2" customHeight="1" x14ac:dyDescent="0.2">
      <c r="B253" s="130"/>
      <c r="C253" s="131">
        <v>117</v>
      </c>
      <c r="D253" s="131" t="s">
        <v>77</v>
      </c>
      <c r="E253" s="132" t="s">
        <v>327</v>
      </c>
      <c r="F253" s="133" t="s">
        <v>639</v>
      </c>
      <c r="G253" s="134" t="s">
        <v>87</v>
      </c>
      <c r="H253" s="135">
        <v>1</v>
      </c>
      <c r="I253" s="136"/>
      <c r="J253" s="137">
        <f t="shared" si="50"/>
        <v>0</v>
      </c>
      <c r="K253" s="138"/>
      <c r="L253" s="28"/>
      <c r="M253" s="139" t="s">
        <v>1</v>
      </c>
      <c r="N253" s="140" t="s">
        <v>26</v>
      </c>
      <c r="P253" s="141">
        <f t="shared" si="51"/>
        <v>0</v>
      </c>
      <c r="Q253" s="141">
        <v>5.4E-6</v>
      </c>
      <c r="R253" s="141">
        <f t="shared" si="52"/>
        <v>5.4E-6</v>
      </c>
      <c r="S253" s="141">
        <v>0</v>
      </c>
      <c r="T253" s="142">
        <f t="shared" si="53"/>
        <v>0</v>
      </c>
      <c r="AR253" s="143" t="s">
        <v>96</v>
      </c>
      <c r="AT253" s="143" t="s">
        <v>77</v>
      </c>
      <c r="AU253" s="143" t="s">
        <v>81</v>
      </c>
      <c r="AY253" s="13" t="s">
        <v>75</v>
      </c>
      <c r="BE253" s="144">
        <f t="shared" si="54"/>
        <v>0</v>
      </c>
      <c r="BF253" s="144">
        <f t="shared" si="55"/>
        <v>0</v>
      </c>
      <c r="BG253" s="144">
        <f t="shared" si="56"/>
        <v>0</v>
      </c>
      <c r="BH253" s="144">
        <f t="shared" si="57"/>
        <v>0</v>
      </c>
      <c r="BI253" s="144">
        <f t="shared" si="58"/>
        <v>0</v>
      </c>
      <c r="BJ253" s="13" t="s">
        <v>81</v>
      </c>
      <c r="BK253" s="144">
        <f t="shared" si="59"/>
        <v>0</v>
      </c>
      <c r="BL253" s="13" t="s">
        <v>96</v>
      </c>
      <c r="BM253" s="143" t="s">
        <v>328</v>
      </c>
    </row>
    <row r="254" spans="2:65" s="1" customFormat="1" ht="44.25" customHeight="1" x14ac:dyDescent="0.2">
      <c r="B254" s="130"/>
      <c r="C254" s="145">
        <v>118</v>
      </c>
      <c r="D254" s="145" t="s">
        <v>83</v>
      </c>
      <c r="E254" s="146" t="s">
        <v>329</v>
      </c>
      <c r="F254" s="162" t="s">
        <v>640</v>
      </c>
      <c r="G254" s="147" t="s">
        <v>87</v>
      </c>
      <c r="H254" s="148">
        <v>1</v>
      </c>
      <c r="I254" s="149"/>
      <c r="J254" s="150">
        <f t="shared" si="50"/>
        <v>0</v>
      </c>
      <c r="K254" s="151"/>
      <c r="L254" s="152"/>
      <c r="M254" s="153" t="s">
        <v>1</v>
      </c>
      <c r="N254" s="154" t="s">
        <v>26</v>
      </c>
      <c r="P254" s="141">
        <f t="shared" si="51"/>
        <v>0</v>
      </c>
      <c r="Q254" s="141">
        <v>1.2199999999999999E-3</v>
      </c>
      <c r="R254" s="141">
        <f t="shared" si="52"/>
        <v>1.2199999999999999E-3</v>
      </c>
      <c r="S254" s="141">
        <v>0</v>
      </c>
      <c r="T254" s="142">
        <f t="shared" si="53"/>
        <v>0</v>
      </c>
      <c r="AR254" s="143" t="s">
        <v>99</v>
      </c>
      <c r="AT254" s="143" t="s">
        <v>83</v>
      </c>
      <c r="AU254" s="143" t="s">
        <v>81</v>
      </c>
      <c r="AY254" s="13" t="s">
        <v>75</v>
      </c>
      <c r="BE254" s="144">
        <f t="shared" si="54"/>
        <v>0</v>
      </c>
      <c r="BF254" s="144">
        <f t="shared" si="55"/>
        <v>0</v>
      </c>
      <c r="BG254" s="144">
        <f t="shared" si="56"/>
        <v>0</v>
      </c>
      <c r="BH254" s="144">
        <f t="shared" si="57"/>
        <v>0</v>
      </c>
      <c r="BI254" s="144">
        <f t="shared" si="58"/>
        <v>0</v>
      </c>
      <c r="BJ254" s="13" t="s">
        <v>81</v>
      </c>
      <c r="BK254" s="144">
        <f t="shared" si="59"/>
        <v>0</v>
      </c>
      <c r="BL254" s="13" t="s">
        <v>96</v>
      </c>
      <c r="BM254" s="143" t="s">
        <v>330</v>
      </c>
    </row>
    <row r="255" spans="2:65" s="1" customFormat="1" ht="24.2" customHeight="1" x14ac:dyDescent="0.2">
      <c r="B255" s="130"/>
      <c r="C255" s="131">
        <v>119</v>
      </c>
      <c r="D255" s="131" t="s">
        <v>77</v>
      </c>
      <c r="E255" s="132" t="s">
        <v>331</v>
      </c>
      <c r="F255" s="133" t="s">
        <v>641</v>
      </c>
      <c r="G255" s="134" t="s">
        <v>87</v>
      </c>
      <c r="H255" s="135">
        <v>2</v>
      </c>
      <c r="I255" s="136"/>
      <c r="J255" s="137">
        <f t="shared" si="50"/>
        <v>0</v>
      </c>
      <c r="K255" s="138"/>
      <c r="L255" s="28"/>
      <c r="M255" s="139" t="s">
        <v>1</v>
      </c>
      <c r="N255" s="140" t="s">
        <v>26</v>
      </c>
      <c r="P255" s="141">
        <f t="shared" si="51"/>
        <v>0</v>
      </c>
      <c r="Q255" s="141">
        <v>7.9000000000000006E-6</v>
      </c>
      <c r="R255" s="141">
        <f t="shared" si="52"/>
        <v>1.5800000000000001E-5</v>
      </c>
      <c r="S255" s="141">
        <v>0</v>
      </c>
      <c r="T255" s="142">
        <f t="shared" si="53"/>
        <v>0</v>
      </c>
      <c r="AR255" s="143" t="s">
        <v>96</v>
      </c>
      <c r="AT255" s="143" t="s">
        <v>77</v>
      </c>
      <c r="AU255" s="143" t="s">
        <v>81</v>
      </c>
      <c r="AY255" s="13" t="s">
        <v>75</v>
      </c>
      <c r="BE255" s="144">
        <f t="shared" si="54"/>
        <v>0</v>
      </c>
      <c r="BF255" s="144">
        <f t="shared" si="55"/>
        <v>0</v>
      </c>
      <c r="BG255" s="144">
        <f t="shared" si="56"/>
        <v>0</v>
      </c>
      <c r="BH255" s="144">
        <f t="shared" si="57"/>
        <v>0</v>
      </c>
      <c r="BI255" s="144">
        <f t="shared" si="58"/>
        <v>0</v>
      </c>
      <c r="BJ255" s="13" t="s">
        <v>81</v>
      </c>
      <c r="BK255" s="144">
        <f t="shared" si="59"/>
        <v>0</v>
      </c>
      <c r="BL255" s="13" t="s">
        <v>96</v>
      </c>
      <c r="BM255" s="143" t="s">
        <v>332</v>
      </c>
    </row>
    <row r="256" spans="2:65" s="1" customFormat="1" ht="44.25" customHeight="1" x14ac:dyDescent="0.2">
      <c r="B256" s="130"/>
      <c r="C256" s="145">
        <v>120</v>
      </c>
      <c r="D256" s="145" t="s">
        <v>83</v>
      </c>
      <c r="E256" s="146" t="s">
        <v>333</v>
      </c>
      <c r="F256" s="162" t="s">
        <v>642</v>
      </c>
      <c r="G256" s="147" t="s">
        <v>87</v>
      </c>
      <c r="H256" s="148">
        <v>2</v>
      </c>
      <c r="I256" s="149"/>
      <c r="J256" s="150">
        <f t="shared" si="50"/>
        <v>0</v>
      </c>
      <c r="K256" s="151"/>
      <c r="L256" s="152"/>
      <c r="M256" s="153" t="s">
        <v>1</v>
      </c>
      <c r="N256" s="154" t="s">
        <v>26</v>
      </c>
      <c r="P256" s="141">
        <f t="shared" si="51"/>
        <v>0</v>
      </c>
      <c r="Q256" s="141">
        <v>1.5499999999999999E-3</v>
      </c>
      <c r="R256" s="141">
        <f t="shared" si="52"/>
        <v>3.0999999999999999E-3</v>
      </c>
      <c r="S256" s="141">
        <v>0</v>
      </c>
      <c r="T256" s="142">
        <f t="shared" si="53"/>
        <v>0</v>
      </c>
      <c r="AR256" s="143" t="s">
        <v>99</v>
      </c>
      <c r="AT256" s="143" t="s">
        <v>83</v>
      </c>
      <c r="AU256" s="143" t="s">
        <v>81</v>
      </c>
      <c r="AY256" s="13" t="s">
        <v>75</v>
      </c>
      <c r="BE256" s="144">
        <f t="shared" si="54"/>
        <v>0</v>
      </c>
      <c r="BF256" s="144">
        <f t="shared" si="55"/>
        <v>0</v>
      </c>
      <c r="BG256" s="144">
        <f t="shared" si="56"/>
        <v>0</v>
      </c>
      <c r="BH256" s="144">
        <f t="shared" si="57"/>
        <v>0</v>
      </c>
      <c r="BI256" s="144">
        <f t="shared" si="58"/>
        <v>0</v>
      </c>
      <c r="BJ256" s="13" t="s">
        <v>81</v>
      </c>
      <c r="BK256" s="144">
        <f t="shared" si="59"/>
        <v>0</v>
      </c>
      <c r="BL256" s="13" t="s">
        <v>96</v>
      </c>
      <c r="BM256" s="143" t="s">
        <v>334</v>
      </c>
    </row>
    <row r="257" spans="2:65" s="1" customFormat="1" ht="24.2" customHeight="1" x14ac:dyDescent="0.2">
      <c r="B257" s="130"/>
      <c r="C257" s="131">
        <v>121</v>
      </c>
      <c r="D257" s="131" t="s">
        <v>77</v>
      </c>
      <c r="E257" s="132" t="s">
        <v>335</v>
      </c>
      <c r="F257" s="133" t="s">
        <v>643</v>
      </c>
      <c r="G257" s="134" t="s">
        <v>87</v>
      </c>
      <c r="H257" s="135">
        <v>2</v>
      </c>
      <c r="I257" s="136"/>
      <c r="J257" s="137">
        <f t="shared" ref="J257:J288" si="60">ROUND(I257*H257,2)</f>
        <v>0</v>
      </c>
      <c r="K257" s="138"/>
      <c r="L257" s="28"/>
      <c r="M257" s="139" t="s">
        <v>1</v>
      </c>
      <c r="N257" s="140" t="s">
        <v>26</v>
      </c>
      <c r="P257" s="141">
        <f t="shared" ref="P257:P288" si="61">O257*H257</f>
        <v>0</v>
      </c>
      <c r="Q257" s="141">
        <v>1.1E-5</v>
      </c>
      <c r="R257" s="141">
        <f t="shared" ref="R257:R288" si="62">Q257*H257</f>
        <v>2.1999999999999999E-5</v>
      </c>
      <c r="S257" s="141">
        <v>0</v>
      </c>
      <c r="T257" s="142">
        <f t="shared" ref="T257:T288" si="63">S257*H257</f>
        <v>0</v>
      </c>
      <c r="AR257" s="143" t="s">
        <v>96</v>
      </c>
      <c r="AT257" s="143" t="s">
        <v>77</v>
      </c>
      <c r="AU257" s="143" t="s">
        <v>81</v>
      </c>
      <c r="AY257" s="13" t="s">
        <v>75</v>
      </c>
      <c r="BE257" s="144">
        <f t="shared" ref="BE257:BE288" si="64">IF(N257="základná",J257,0)</f>
        <v>0</v>
      </c>
      <c r="BF257" s="144">
        <f t="shared" ref="BF257:BF288" si="65">IF(N257="znížená",J257,0)</f>
        <v>0</v>
      </c>
      <c r="BG257" s="144">
        <f t="shared" ref="BG257:BG288" si="66">IF(N257="zákl. prenesená",J257,0)</f>
        <v>0</v>
      </c>
      <c r="BH257" s="144">
        <f t="shared" ref="BH257:BH288" si="67">IF(N257="zníž. prenesená",J257,0)</f>
        <v>0</v>
      </c>
      <c r="BI257" s="144">
        <f t="shared" ref="BI257:BI288" si="68">IF(N257="nulová",J257,0)</f>
        <v>0</v>
      </c>
      <c r="BJ257" s="13" t="s">
        <v>81</v>
      </c>
      <c r="BK257" s="144">
        <f t="shared" ref="BK257:BK288" si="69">ROUND(I257*H257,2)</f>
        <v>0</v>
      </c>
      <c r="BL257" s="13" t="s">
        <v>96</v>
      </c>
      <c r="BM257" s="143" t="s">
        <v>336</v>
      </c>
    </row>
    <row r="258" spans="2:65" s="1" customFormat="1" ht="44.25" customHeight="1" x14ac:dyDescent="0.2">
      <c r="B258" s="130"/>
      <c r="C258" s="145">
        <v>122</v>
      </c>
      <c r="D258" s="145" t="s">
        <v>83</v>
      </c>
      <c r="E258" s="146" t="s">
        <v>337</v>
      </c>
      <c r="F258" s="162" t="s">
        <v>644</v>
      </c>
      <c r="G258" s="147" t="s">
        <v>87</v>
      </c>
      <c r="H258" s="148">
        <v>2</v>
      </c>
      <c r="I258" s="149"/>
      <c r="J258" s="150">
        <f t="shared" si="60"/>
        <v>0</v>
      </c>
      <c r="K258" s="151"/>
      <c r="L258" s="152"/>
      <c r="M258" s="153" t="s">
        <v>1</v>
      </c>
      <c r="N258" s="154" t="s">
        <v>26</v>
      </c>
      <c r="P258" s="141">
        <f t="shared" si="61"/>
        <v>0</v>
      </c>
      <c r="Q258" s="141">
        <v>1.8799999999999999E-3</v>
      </c>
      <c r="R258" s="141">
        <f t="shared" si="62"/>
        <v>3.7599999999999999E-3</v>
      </c>
      <c r="S258" s="141">
        <v>0</v>
      </c>
      <c r="T258" s="142">
        <f t="shared" si="63"/>
        <v>0</v>
      </c>
      <c r="AR258" s="143" t="s">
        <v>99</v>
      </c>
      <c r="AT258" s="143" t="s">
        <v>83</v>
      </c>
      <c r="AU258" s="143" t="s">
        <v>81</v>
      </c>
      <c r="AY258" s="13" t="s">
        <v>75</v>
      </c>
      <c r="BE258" s="144">
        <f t="shared" si="64"/>
        <v>0</v>
      </c>
      <c r="BF258" s="144">
        <f t="shared" si="65"/>
        <v>0</v>
      </c>
      <c r="BG258" s="144">
        <f t="shared" si="66"/>
        <v>0</v>
      </c>
      <c r="BH258" s="144">
        <f t="shared" si="67"/>
        <v>0</v>
      </c>
      <c r="BI258" s="144">
        <f t="shared" si="68"/>
        <v>0</v>
      </c>
      <c r="BJ258" s="13" t="s">
        <v>81</v>
      </c>
      <c r="BK258" s="144">
        <f t="shared" si="69"/>
        <v>0</v>
      </c>
      <c r="BL258" s="13" t="s">
        <v>96</v>
      </c>
      <c r="BM258" s="143" t="s">
        <v>338</v>
      </c>
    </row>
    <row r="259" spans="2:65" s="1" customFormat="1" ht="16.5" customHeight="1" x14ac:dyDescent="0.2">
      <c r="B259" s="130"/>
      <c r="C259" s="131">
        <v>123</v>
      </c>
      <c r="D259" s="131" t="s">
        <v>77</v>
      </c>
      <c r="E259" s="132" t="s">
        <v>339</v>
      </c>
      <c r="F259" s="133" t="s">
        <v>645</v>
      </c>
      <c r="G259" s="134" t="s">
        <v>87</v>
      </c>
      <c r="H259" s="135">
        <v>2</v>
      </c>
      <c r="I259" s="136"/>
      <c r="J259" s="137">
        <f t="shared" si="60"/>
        <v>0</v>
      </c>
      <c r="K259" s="138"/>
      <c r="L259" s="28"/>
      <c r="M259" s="139" t="s">
        <v>1</v>
      </c>
      <c r="N259" s="140" t="s">
        <v>26</v>
      </c>
      <c r="P259" s="141">
        <f t="shared" si="61"/>
        <v>0</v>
      </c>
      <c r="Q259" s="141">
        <v>4.1999999999999996E-6</v>
      </c>
      <c r="R259" s="141">
        <f t="shared" si="62"/>
        <v>8.3999999999999992E-6</v>
      </c>
      <c r="S259" s="141">
        <v>0</v>
      </c>
      <c r="T259" s="142">
        <f t="shared" si="63"/>
        <v>0</v>
      </c>
      <c r="AR259" s="143" t="s">
        <v>96</v>
      </c>
      <c r="AT259" s="143" t="s">
        <v>77</v>
      </c>
      <c r="AU259" s="143" t="s">
        <v>81</v>
      </c>
      <c r="AY259" s="13" t="s">
        <v>75</v>
      </c>
      <c r="BE259" s="144">
        <f t="shared" si="64"/>
        <v>0</v>
      </c>
      <c r="BF259" s="144">
        <f t="shared" si="65"/>
        <v>0</v>
      </c>
      <c r="BG259" s="144">
        <f t="shared" si="66"/>
        <v>0</v>
      </c>
      <c r="BH259" s="144">
        <f t="shared" si="67"/>
        <v>0</v>
      </c>
      <c r="BI259" s="144">
        <f t="shared" si="68"/>
        <v>0</v>
      </c>
      <c r="BJ259" s="13" t="s">
        <v>81</v>
      </c>
      <c r="BK259" s="144">
        <f t="shared" si="69"/>
        <v>0</v>
      </c>
      <c r="BL259" s="13" t="s">
        <v>96</v>
      </c>
      <c r="BM259" s="143" t="s">
        <v>340</v>
      </c>
    </row>
    <row r="260" spans="2:65" s="1" customFormat="1" ht="16.5" customHeight="1" x14ac:dyDescent="0.2">
      <c r="B260" s="130"/>
      <c r="C260" s="145">
        <v>124</v>
      </c>
      <c r="D260" s="145" t="s">
        <v>83</v>
      </c>
      <c r="E260" s="146" t="s">
        <v>341</v>
      </c>
      <c r="F260" s="162" t="s">
        <v>646</v>
      </c>
      <c r="G260" s="147" t="s">
        <v>87</v>
      </c>
      <c r="H260" s="148">
        <v>2</v>
      </c>
      <c r="I260" s="149"/>
      <c r="J260" s="150">
        <f t="shared" si="60"/>
        <v>0</v>
      </c>
      <c r="K260" s="151"/>
      <c r="L260" s="152"/>
      <c r="M260" s="153" t="s">
        <v>1</v>
      </c>
      <c r="N260" s="154" t="s">
        <v>26</v>
      </c>
      <c r="P260" s="141">
        <f t="shared" si="61"/>
        <v>0</v>
      </c>
      <c r="Q260" s="141">
        <v>1.8000000000000001E-4</v>
      </c>
      <c r="R260" s="141">
        <f t="shared" si="62"/>
        <v>3.6000000000000002E-4</v>
      </c>
      <c r="S260" s="141">
        <v>0</v>
      </c>
      <c r="T260" s="142">
        <f t="shared" si="63"/>
        <v>0</v>
      </c>
      <c r="AR260" s="143" t="s">
        <v>99</v>
      </c>
      <c r="AT260" s="143" t="s">
        <v>83</v>
      </c>
      <c r="AU260" s="143" t="s">
        <v>81</v>
      </c>
      <c r="AY260" s="13" t="s">
        <v>75</v>
      </c>
      <c r="BE260" s="144">
        <f t="shared" si="64"/>
        <v>0</v>
      </c>
      <c r="BF260" s="144">
        <f t="shared" si="65"/>
        <v>0</v>
      </c>
      <c r="BG260" s="144">
        <f t="shared" si="66"/>
        <v>0</v>
      </c>
      <c r="BH260" s="144">
        <f t="shared" si="67"/>
        <v>0</v>
      </c>
      <c r="BI260" s="144">
        <f t="shared" si="68"/>
        <v>0</v>
      </c>
      <c r="BJ260" s="13" t="s">
        <v>81</v>
      </c>
      <c r="BK260" s="144">
        <f t="shared" si="69"/>
        <v>0</v>
      </c>
      <c r="BL260" s="13" t="s">
        <v>96</v>
      </c>
      <c r="BM260" s="143" t="s">
        <v>342</v>
      </c>
    </row>
    <row r="261" spans="2:65" s="1" customFormat="1" ht="16.5" customHeight="1" x14ac:dyDescent="0.2">
      <c r="B261" s="130"/>
      <c r="C261" s="131">
        <v>125</v>
      </c>
      <c r="D261" s="131" t="s">
        <v>77</v>
      </c>
      <c r="E261" s="132" t="s">
        <v>343</v>
      </c>
      <c r="F261" s="133" t="s">
        <v>647</v>
      </c>
      <c r="G261" s="134" t="s">
        <v>87</v>
      </c>
      <c r="H261" s="135">
        <v>14</v>
      </c>
      <c r="I261" s="136"/>
      <c r="J261" s="137">
        <f t="shared" si="60"/>
        <v>0</v>
      </c>
      <c r="K261" s="138"/>
      <c r="L261" s="28"/>
      <c r="M261" s="139" t="s">
        <v>1</v>
      </c>
      <c r="N261" s="140" t="s">
        <v>26</v>
      </c>
      <c r="P261" s="141">
        <f t="shared" si="61"/>
        <v>0</v>
      </c>
      <c r="Q261" s="141">
        <v>5.4E-6</v>
      </c>
      <c r="R261" s="141">
        <f t="shared" si="62"/>
        <v>7.5599999999999994E-5</v>
      </c>
      <c r="S261" s="141">
        <v>0</v>
      </c>
      <c r="T261" s="142">
        <f t="shared" si="63"/>
        <v>0</v>
      </c>
      <c r="AR261" s="143" t="s">
        <v>96</v>
      </c>
      <c r="AT261" s="143" t="s">
        <v>77</v>
      </c>
      <c r="AU261" s="143" t="s">
        <v>81</v>
      </c>
      <c r="AY261" s="13" t="s">
        <v>75</v>
      </c>
      <c r="BE261" s="144">
        <f t="shared" si="64"/>
        <v>0</v>
      </c>
      <c r="BF261" s="144">
        <f t="shared" si="65"/>
        <v>0</v>
      </c>
      <c r="BG261" s="144">
        <f t="shared" si="66"/>
        <v>0</v>
      </c>
      <c r="BH261" s="144">
        <f t="shared" si="67"/>
        <v>0</v>
      </c>
      <c r="BI261" s="144">
        <f t="shared" si="68"/>
        <v>0</v>
      </c>
      <c r="BJ261" s="13" t="s">
        <v>81</v>
      </c>
      <c r="BK261" s="144">
        <f t="shared" si="69"/>
        <v>0</v>
      </c>
      <c r="BL261" s="13" t="s">
        <v>96</v>
      </c>
      <c r="BM261" s="143" t="s">
        <v>344</v>
      </c>
    </row>
    <row r="262" spans="2:65" s="1" customFormat="1" ht="16.5" customHeight="1" x14ac:dyDescent="0.2">
      <c r="B262" s="130"/>
      <c r="C262" s="145">
        <v>126</v>
      </c>
      <c r="D262" s="145" t="s">
        <v>83</v>
      </c>
      <c r="E262" s="146" t="s">
        <v>345</v>
      </c>
      <c r="F262" s="162" t="s">
        <v>648</v>
      </c>
      <c r="G262" s="147" t="s">
        <v>87</v>
      </c>
      <c r="H262" s="148">
        <v>12</v>
      </c>
      <c r="I262" s="149"/>
      <c r="J262" s="150">
        <f t="shared" si="60"/>
        <v>0</v>
      </c>
      <c r="K262" s="151"/>
      <c r="L262" s="152"/>
      <c r="M262" s="153" t="s">
        <v>1</v>
      </c>
      <c r="N262" s="154" t="s">
        <v>26</v>
      </c>
      <c r="P262" s="141">
        <f t="shared" si="61"/>
        <v>0</v>
      </c>
      <c r="Q262" s="141">
        <v>2.9E-4</v>
      </c>
      <c r="R262" s="141">
        <f t="shared" si="62"/>
        <v>3.48E-3</v>
      </c>
      <c r="S262" s="141">
        <v>0</v>
      </c>
      <c r="T262" s="142">
        <f t="shared" si="63"/>
        <v>0</v>
      </c>
      <c r="AR262" s="143" t="s">
        <v>99</v>
      </c>
      <c r="AT262" s="143" t="s">
        <v>83</v>
      </c>
      <c r="AU262" s="143" t="s">
        <v>81</v>
      </c>
      <c r="AY262" s="13" t="s">
        <v>75</v>
      </c>
      <c r="BE262" s="144">
        <f t="shared" si="64"/>
        <v>0</v>
      </c>
      <c r="BF262" s="144">
        <f t="shared" si="65"/>
        <v>0</v>
      </c>
      <c r="BG262" s="144">
        <f t="shared" si="66"/>
        <v>0</v>
      </c>
      <c r="BH262" s="144">
        <f t="shared" si="67"/>
        <v>0</v>
      </c>
      <c r="BI262" s="144">
        <f t="shared" si="68"/>
        <v>0</v>
      </c>
      <c r="BJ262" s="13" t="s">
        <v>81</v>
      </c>
      <c r="BK262" s="144">
        <f t="shared" si="69"/>
        <v>0</v>
      </c>
      <c r="BL262" s="13" t="s">
        <v>96</v>
      </c>
      <c r="BM262" s="143" t="s">
        <v>346</v>
      </c>
    </row>
    <row r="263" spans="2:65" s="1" customFormat="1" ht="16.5" customHeight="1" x14ac:dyDescent="0.2">
      <c r="B263" s="130"/>
      <c r="C263" s="145">
        <v>127</v>
      </c>
      <c r="D263" s="145" t="s">
        <v>83</v>
      </c>
      <c r="E263" s="146" t="s">
        <v>347</v>
      </c>
      <c r="F263" s="162" t="s">
        <v>649</v>
      </c>
      <c r="G263" s="147" t="s">
        <v>87</v>
      </c>
      <c r="H263" s="148">
        <v>2</v>
      </c>
      <c r="I263" s="149"/>
      <c r="J263" s="150">
        <f t="shared" si="60"/>
        <v>0</v>
      </c>
      <c r="K263" s="151"/>
      <c r="L263" s="152"/>
      <c r="M263" s="153" t="s">
        <v>1</v>
      </c>
      <c r="N263" s="154" t="s">
        <v>26</v>
      </c>
      <c r="P263" s="141">
        <f t="shared" si="61"/>
        <v>0</v>
      </c>
      <c r="Q263" s="141">
        <v>2.9E-4</v>
      </c>
      <c r="R263" s="141">
        <f t="shared" si="62"/>
        <v>5.8E-4</v>
      </c>
      <c r="S263" s="141">
        <v>0</v>
      </c>
      <c r="T263" s="142">
        <f t="shared" si="63"/>
        <v>0</v>
      </c>
      <c r="AR263" s="143" t="s">
        <v>99</v>
      </c>
      <c r="AT263" s="143" t="s">
        <v>83</v>
      </c>
      <c r="AU263" s="143" t="s">
        <v>81</v>
      </c>
      <c r="AY263" s="13" t="s">
        <v>75</v>
      </c>
      <c r="BE263" s="144">
        <f t="shared" si="64"/>
        <v>0</v>
      </c>
      <c r="BF263" s="144">
        <f t="shared" si="65"/>
        <v>0</v>
      </c>
      <c r="BG263" s="144">
        <f t="shared" si="66"/>
        <v>0</v>
      </c>
      <c r="BH263" s="144">
        <f t="shared" si="67"/>
        <v>0</v>
      </c>
      <c r="BI263" s="144">
        <f t="shared" si="68"/>
        <v>0</v>
      </c>
      <c r="BJ263" s="13" t="s">
        <v>81</v>
      </c>
      <c r="BK263" s="144">
        <f t="shared" si="69"/>
        <v>0</v>
      </c>
      <c r="BL263" s="13" t="s">
        <v>96</v>
      </c>
      <c r="BM263" s="143" t="s">
        <v>348</v>
      </c>
    </row>
    <row r="264" spans="2:65" s="1" customFormat="1" ht="16.5" customHeight="1" x14ac:dyDescent="0.2">
      <c r="B264" s="130"/>
      <c r="C264" s="131">
        <v>128</v>
      </c>
      <c r="D264" s="131" t="s">
        <v>77</v>
      </c>
      <c r="E264" s="132" t="s">
        <v>349</v>
      </c>
      <c r="F264" s="133" t="s">
        <v>650</v>
      </c>
      <c r="G264" s="134" t="s">
        <v>87</v>
      </c>
      <c r="H264" s="135">
        <v>22</v>
      </c>
      <c r="I264" s="136"/>
      <c r="J264" s="137">
        <f t="shared" si="60"/>
        <v>0</v>
      </c>
      <c r="K264" s="138"/>
      <c r="L264" s="28"/>
      <c r="M264" s="139" t="s">
        <v>1</v>
      </c>
      <c r="N264" s="140" t="s">
        <v>26</v>
      </c>
      <c r="P264" s="141">
        <f t="shared" si="61"/>
        <v>0</v>
      </c>
      <c r="Q264" s="141">
        <v>7.9000000000000006E-6</v>
      </c>
      <c r="R264" s="141">
        <f t="shared" si="62"/>
        <v>1.7380000000000002E-4</v>
      </c>
      <c r="S264" s="141">
        <v>0</v>
      </c>
      <c r="T264" s="142">
        <f t="shared" si="63"/>
        <v>0</v>
      </c>
      <c r="AR264" s="143" t="s">
        <v>96</v>
      </c>
      <c r="AT264" s="143" t="s">
        <v>77</v>
      </c>
      <c r="AU264" s="143" t="s">
        <v>81</v>
      </c>
      <c r="AY264" s="13" t="s">
        <v>75</v>
      </c>
      <c r="BE264" s="144">
        <f t="shared" si="64"/>
        <v>0</v>
      </c>
      <c r="BF264" s="144">
        <f t="shared" si="65"/>
        <v>0</v>
      </c>
      <c r="BG264" s="144">
        <f t="shared" si="66"/>
        <v>0</v>
      </c>
      <c r="BH264" s="144">
        <f t="shared" si="67"/>
        <v>0</v>
      </c>
      <c r="BI264" s="144">
        <f t="shared" si="68"/>
        <v>0</v>
      </c>
      <c r="BJ264" s="13" t="s">
        <v>81</v>
      </c>
      <c r="BK264" s="144">
        <f t="shared" si="69"/>
        <v>0</v>
      </c>
      <c r="BL264" s="13" t="s">
        <v>96</v>
      </c>
      <c r="BM264" s="143" t="s">
        <v>350</v>
      </c>
    </row>
    <row r="265" spans="2:65" s="1" customFormat="1" ht="16.5" customHeight="1" x14ac:dyDescent="0.2">
      <c r="B265" s="130"/>
      <c r="C265" s="145">
        <v>129</v>
      </c>
      <c r="D265" s="145" t="s">
        <v>83</v>
      </c>
      <c r="E265" s="146" t="s">
        <v>351</v>
      </c>
      <c r="F265" s="162" t="s">
        <v>651</v>
      </c>
      <c r="G265" s="147" t="s">
        <v>87</v>
      </c>
      <c r="H265" s="148">
        <v>11</v>
      </c>
      <c r="I265" s="149"/>
      <c r="J265" s="150">
        <f t="shared" si="60"/>
        <v>0</v>
      </c>
      <c r="K265" s="151"/>
      <c r="L265" s="152"/>
      <c r="M265" s="153" t="s">
        <v>1</v>
      </c>
      <c r="N265" s="154" t="s">
        <v>26</v>
      </c>
      <c r="P265" s="141">
        <f t="shared" si="61"/>
        <v>0</v>
      </c>
      <c r="Q265" s="141">
        <v>4.4999999999999999E-4</v>
      </c>
      <c r="R265" s="141">
        <f t="shared" si="62"/>
        <v>4.9499999999999995E-3</v>
      </c>
      <c r="S265" s="141">
        <v>0</v>
      </c>
      <c r="T265" s="142">
        <f t="shared" si="63"/>
        <v>0</v>
      </c>
      <c r="AR265" s="143" t="s">
        <v>99</v>
      </c>
      <c r="AT265" s="143" t="s">
        <v>83</v>
      </c>
      <c r="AU265" s="143" t="s">
        <v>81</v>
      </c>
      <c r="AY265" s="13" t="s">
        <v>75</v>
      </c>
      <c r="BE265" s="144">
        <f t="shared" si="64"/>
        <v>0</v>
      </c>
      <c r="BF265" s="144">
        <f t="shared" si="65"/>
        <v>0</v>
      </c>
      <c r="BG265" s="144">
        <f t="shared" si="66"/>
        <v>0</v>
      </c>
      <c r="BH265" s="144">
        <f t="shared" si="67"/>
        <v>0</v>
      </c>
      <c r="BI265" s="144">
        <f t="shared" si="68"/>
        <v>0</v>
      </c>
      <c r="BJ265" s="13" t="s">
        <v>81</v>
      </c>
      <c r="BK265" s="144">
        <f t="shared" si="69"/>
        <v>0</v>
      </c>
      <c r="BL265" s="13" t="s">
        <v>96</v>
      </c>
      <c r="BM265" s="143" t="s">
        <v>352</v>
      </c>
    </row>
    <row r="266" spans="2:65" s="1" customFormat="1" ht="16.5" customHeight="1" x14ac:dyDescent="0.2">
      <c r="B266" s="130"/>
      <c r="C266" s="145">
        <v>130</v>
      </c>
      <c r="D266" s="145" t="s">
        <v>83</v>
      </c>
      <c r="E266" s="146" t="s">
        <v>353</v>
      </c>
      <c r="F266" s="162" t="s">
        <v>652</v>
      </c>
      <c r="G266" s="147" t="s">
        <v>87</v>
      </c>
      <c r="H266" s="148">
        <v>8</v>
      </c>
      <c r="I266" s="149"/>
      <c r="J266" s="150">
        <f t="shared" si="60"/>
        <v>0</v>
      </c>
      <c r="K266" s="151"/>
      <c r="L266" s="152"/>
      <c r="M266" s="153" t="s">
        <v>1</v>
      </c>
      <c r="N266" s="154" t="s">
        <v>26</v>
      </c>
      <c r="P266" s="141">
        <f t="shared" si="61"/>
        <v>0</v>
      </c>
      <c r="Q266" s="141">
        <v>4.4999999999999999E-4</v>
      </c>
      <c r="R266" s="141">
        <f t="shared" si="62"/>
        <v>3.5999999999999999E-3</v>
      </c>
      <c r="S266" s="141">
        <v>0</v>
      </c>
      <c r="T266" s="142">
        <f t="shared" si="63"/>
        <v>0</v>
      </c>
      <c r="AR266" s="143" t="s">
        <v>99</v>
      </c>
      <c r="AT266" s="143" t="s">
        <v>83</v>
      </c>
      <c r="AU266" s="143" t="s">
        <v>81</v>
      </c>
      <c r="AY266" s="13" t="s">
        <v>75</v>
      </c>
      <c r="BE266" s="144">
        <f t="shared" si="64"/>
        <v>0</v>
      </c>
      <c r="BF266" s="144">
        <f t="shared" si="65"/>
        <v>0</v>
      </c>
      <c r="BG266" s="144">
        <f t="shared" si="66"/>
        <v>0</v>
      </c>
      <c r="BH266" s="144">
        <f t="shared" si="67"/>
        <v>0</v>
      </c>
      <c r="BI266" s="144">
        <f t="shared" si="68"/>
        <v>0</v>
      </c>
      <c r="BJ266" s="13" t="s">
        <v>81</v>
      </c>
      <c r="BK266" s="144">
        <f t="shared" si="69"/>
        <v>0</v>
      </c>
      <c r="BL266" s="13" t="s">
        <v>96</v>
      </c>
      <c r="BM266" s="143" t="s">
        <v>354</v>
      </c>
    </row>
    <row r="267" spans="2:65" s="1" customFormat="1" ht="24.2" customHeight="1" x14ac:dyDescent="0.2">
      <c r="B267" s="130"/>
      <c r="C267" s="145">
        <v>131</v>
      </c>
      <c r="D267" s="145" t="s">
        <v>83</v>
      </c>
      <c r="E267" s="146" t="s">
        <v>355</v>
      </c>
      <c r="F267" s="162" t="s">
        <v>653</v>
      </c>
      <c r="G267" s="147" t="s">
        <v>87</v>
      </c>
      <c r="H267" s="148">
        <v>2</v>
      </c>
      <c r="I267" s="149"/>
      <c r="J267" s="150">
        <f t="shared" si="60"/>
        <v>0</v>
      </c>
      <c r="K267" s="151"/>
      <c r="L267" s="152"/>
      <c r="M267" s="153" t="s">
        <v>1</v>
      </c>
      <c r="N267" s="154" t="s">
        <v>26</v>
      </c>
      <c r="P267" s="141">
        <f t="shared" si="61"/>
        <v>0</v>
      </c>
      <c r="Q267" s="141">
        <v>4.4999999999999999E-4</v>
      </c>
      <c r="R267" s="141">
        <f t="shared" si="62"/>
        <v>8.9999999999999998E-4</v>
      </c>
      <c r="S267" s="141">
        <v>0</v>
      </c>
      <c r="T267" s="142">
        <f t="shared" si="63"/>
        <v>0</v>
      </c>
      <c r="AR267" s="143" t="s">
        <v>99</v>
      </c>
      <c r="AT267" s="143" t="s">
        <v>83</v>
      </c>
      <c r="AU267" s="143" t="s">
        <v>81</v>
      </c>
      <c r="AY267" s="13" t="s">
        <v>75</v>
      </c>
      <c r="BE267" s="144">
        <f t="shared" si="64"/>
        <v>0</v>
      </c>
      <c r="BF267" s="144">
        <f t="shared" si="65"/>
        <v>0</v>
      </c>
      <c r="BG267" s="144">
        <f t="shared" si="66"/>
        <v>0</v>
      </c>
      <c r="BH267" s="144">
        <f t="shared" si="67"/>
        <v>0</v>
      </c>
      <c r="BI267" s="144">
        <f t="shared" si="68"/>
        <v>0</v>
      </c>
      <c r="BJ267" s="13" t="s">
        <v>81</v>
      </c>
      <c r="BK267" s="144">
        <f t="shared" si="69"/>
        <v>0</v>
      </c>
      <c r="BL267" s="13" t="s">
        <v>96</v>
      </c>
      <c r="BM267" s="143" t="s">
        <v>356</v>
      </c>
    </row>
    <row r="268" spans="2:65" s="1" customFormat="1" ht="16.5" customHeight="1" x14ac:dyDescent="0.2">
      <c r="B268" s="130"/>
      <c r="C268" s="131">
        <v>132</v>
      </c>
      <c r="D268" s="131" t="s">
        <v>77</v>
      </c>
      <c r="E268" s="132" t="s">
        <v>357</v>
      </c>
      <c r="F268" s="133" t="s">
        <v>654</v>
      </c>
      <c r="G268" s="134" t="s">
        <v>87</v>
      </c>
      <c r="H268" s="135">
        <v>10</v>
      </c>
      <c r="I268" s="136"/>
      <c r="J268" s="137">
        <f t="shared" si="60"/>
        <v>0</v>
      </c>
      <c r="K268" s="138"/>
      <c r="L268" s="28"/>
      <c r="M268" s="139" t="s">
        <v>1</v>
      </c>
      <c r="N268" s="140" t="s">
        <v>26</v>
      </c>
      <c r="P268" s="141">
        <f t="shared" si="61"/>
        <v>0</v>
      </c>
      <c r="Q268" s="141">
        <v>1.1E-5</v>
      </c>
      <c r="R268" s="141">
        <f t="shared" si="62"/>
        <v>1.0999999999999999E-4</v>
      </c>
      <c r="S268" s="141">
        <v>0</v>
      </c>
      <c r="T268" s="142">
        <f t="shared" si="63"/>
        <v>0</v>
      </c>
      <c r="AR268" s="143" t="s">
        <v>96</v>
      </c>
      <c r="AT268" s="143" t="s">
        <v>77</v>
      </c>
      <c r="AU268" s="143" t="s">
        <v>81</v>
      </c>
      <c r="AY268" s="13" t="s">
        <v>75</v>
      </c>
      <c r="BE268" s="144">
        <f t="shared" si="64"/>
        <v>0</v>
      </c>
      <c r="BF268" s="144">
        <f t="shared" si="65"/>
        <v>0</v>
      </c>
      <c r="BG268" s="144">
        <f t="shared" si="66"/>
        <v>0</v>
      </c>
      <c r="BH268" s="144">
        <f t="shared" si="67"/>
        <v>0</v>
      </c>
      <c r="BI268" s="144">
        <f t="shared" si="68"/>
        <v>0</v>
      </c>
      <c r="BJ268" s="13" t="s">
        <v>81</v>
      </c>
      <c r="BK268" s="144">
        <f t="shared" si="69"/>
        <v>0</v>
      </c>
      <c r="BL268" s="13" t="s">
        <v>96</v>
      </c>
      <c r="BM268" s="143" t="s">
        <v>358</v>
      </c>
    </row>
    <row r="269" spans="2:65" s="1" customFormat="1" ht="16.5" customHeight="1" x14ac:dyDescent="0.2">
      <c r="B269" s="130"/>
      <c r="C269" s="145">
        <v>133</v>
      </c>
      <c r="D269" s="145" t="s">
        <v>83</v>
      </c>
      <c r="E269" s="146" t="s">
        <v>359</v>
      </c>
      <c r="F269" s="162" t="s">
        <v>655</v>
      </c>
      <c r="G269" s="147" t="s">
        <v>87</v>
      </c>
      <c r="H269" s="148">
        <v>10</v>
      </c>
      <c r="I269" s="149"/>
      <c r="J269" s="150">
        <f t="shared" si="60"/>
        <v>0</v>
      </c>
      <c r="K269" s="151"/>
      <c r="L269" s="152"/>
      <c r="M269" s="153" t="s">
        <v>1</v>
      </c>
      <c r="N269" s="154" t="s">
        <v>26</v>
      </c>
      <c r="P269" s="141">
        <f t="shared" si="61"/>
        <v>0</v>
      </c>
      <c r="Q269" s="141">
        <v>6.4000000000000005E-4</v>
      </c>
      <c r="R269" s="141">
        <f t="shared" si="62"/>
        <v>6.4000000000000003E-3</v>
      </c>
      <c r="S269" s="141">
        <v>0</v>
      </c>
      <c r="T269" s="142">
        <f t="shared" si="63"/>
        <v>0</v>
      </c>
      <c r="AR269" s="143" t="s">
        <v>99</v>
      </c>
      <c r="AT269" s="143" t="s">
        <v>83</v>
      </c>
      <c r="AU269" s="143" t="s">
        <v>81</v>
      </c>
      <c r="AY269" s="13" t="s">
        <v>75</v>
      </c>
      <c r="BE269" s="144">
        <f t="shared" si="64"/>
        <v>0</v>
      </c>
      <c r="BF269" s="144">
        <f t="shared" si="65"/>
        <v>0</v>
      </c>
      <c r="BG269" s="144">
        <f t="shared" si="66"/>
        <v>0</v>
      </c>
      <c r="BH269" s="144">
        <f t="shared" si="67"/>
        <v>0</v>
      </c>
      <c r="BI269" s="144">
        <f t="shared" si="68"/>
        <v>0</v>
      </c>
      <c r="BJ269" s="13" t="s">
        <v>81</v>
      </c>
      <c r="BK269" s="144">
        <f t="shared" si="69"/>
        <v>0</v>
      </c>
      <c r="BL269" s="13" t="s">
        <v>96</v>
      </c>
      <c r="BM269" s="143" t="s">
        <v>360</v>
      </c>
    </row>
    <row r="270" spans="2:65" s="1" customFormat="1" ht="16.5" customHeight="1" x14ac:dyDescent="0.2">
      <c r="B270" s="130"/>
      <c r="C270" s="131">
        <v>134</v>
      </c>
      <c r="D270" s="131" t="s">
        <v>77</v>
      </c>
      <c r="E270" s="132" t="s">
        <v>361</v>
      </c>
      <c r="F270" s="133" t="s">
        <v>656</v>
      </c>
      <c r="G270" s="134" t="s">
        <v>87</v>
      </c>
      <c r="H270" s="135">
        <v>4</v>
      </c>
      <c r="I270" s="136"/>
      <c r="J270" s="137">
        <f t="shared" si="60"/>
        <v>0</v>
      </c>
      <c r="K270" s="138"/>
      <c r="L270" s="28"/>
      <c r="M270" s="139" t="s">
        <v>1</v>
      </c>
      <c r="N270" s="140" t="s">
        <v>26</v>
      </c>
      <c r="P270" s="141">
        <f t="shared" si="61"/>
        <v>0</v>
      </c>
      <c r="Q270" s="141">
        <v>1.5E-5</v>
      </c>
      <c r="R270" s="141">
        <f t="shared" si="62"/>
        <v>6.0000000000000002E-5</v>
      </c>
      <c r="S270" s="141">
        <v>0</v>
      </c>
      <c r="T270" s="142">
        <f t="shared" si="63"/>
        <v>0</v>
      </c>
      <c r="AR270" s="143" t="s">
        <v>96</v>
      </c>
      <c r="AT270" s="143" t="s">
        <v>77</v>
      </c>
      <c r="AU270" s="143" t="s">
        <v>81</v>
      </c>
      <c r="AY270" s="13" t="s">
        <v>75</v>
      </c>
      <c r="BE270" s="144">
        <f t="shared" si="64"/>
        <v>0</v>
      </c>
      <c r="BF270" s="144">
        <f t="shared" si="65"/>
        <v>0</v>
      </c>
      <c r="BG270" s="144">
        <f t="shared" si="66"/>
        <v>0</v>
      </c>
      <c r="BH270" s="144">
        <f t="shared" si="67"/>
        <v>0</v>
      </c>
      <c r="BI270" s="144">
        <f t="shared" si="68"/>
        <v>0</v>
      </c>
      <c r="BJ270" s="13" t="s">
        <v>81</v>
      </c>
      <c r="BK270" s="144">
        <f t="shared" si="69"/>
        <v>0</v>
      </c>
      <c r="BL270" s="13" t="s">
        <v>96</v>
      </c>
      <c r="BM270" s="143" t="s">
        <v>362</v>
      </c>
    </row>
    <row r="271" spans="2:65" s="1" customFormat="1" ht="16.5" customHeight="1" x14ac:dyDescent="0.2">
      <c r="B271" s="130"/>
      <c r="C271" s="145">
        <v>135</v>
      </c>
      <c r="D271" s="145" t="s">
        <v>83</v>
      </c>
      <c r="E271" s="146" t="s">
        <v>363</v>
      </c>
      <c r="F271" s="162" t="s">
        <v>657</v>
      </c>
      <c r="G271" s="147" t="s">
        <v>87</v>
      </c>
      <c r="H271" s="148">
        <v>4</v>
      </c>
      <c r="I271" s="149"/>
      <c r="J271" s="150">
        <f t="shared" si="60"/>
        <v>0</v>
      </c>
      <c r="K271" s="151"/>
      <c r="L271" s="152"/>
      <c r="M271" s="153" t="s">
        <v>1</v>
      </c>
      <c r="N271" s="154" t="s">
        <v>26</v>
      </c>
      <c r="P271" s="141">
        <f t="shared" si="61"/>
        <v>0</v>
      </c>
      <c r="Q271" s="141">
        <v>1.6000000000000001E-3</v>
      </c>
      <c r="R271" s="141">
        <f t="shared" si="62"/>
        <v>6.4000000000000003E-3</v>
      </c>
      <c r="S271" s="141">
        <v>0</v>
      </c>
      <c r="T271" s="142">
        <f t="shared" si="63"/>
        <v>0</v>
      </c>
      <c r="AR271" s="143" t="s">
        <v>99</v>
      </c>
      <c r="AT271" s="143" t="s">
        <v>83</v>
      </c>
      <c r="AU271" s="143" t="s">
        <v>81</v>
      </c>
      <c r="AY271" s="13" t="s">
        <v>75</v>
      </c>
      <c r="BE271" s="144">
        <f t="shared" si="64"/>
        <v>0</v>
      </c>
      <c r="BF271" s="144">
        <f t="shared" si="65"/>
        <v>0</v>
      </c>
      <c r="BG271" s="144">
        <f t="shared" si="66"/>
        <v>0</v>
      </c>
      <c r="BH271" s="144">
        <f t="shared" si="67"/>
        <v>0</v>
      </c>
      <c r="BI271" s="144">
        <f t="shared" si="68"/>
        <v>0</v>
      </c>
      <c r="BJ271" s="13" t="s">
        <v>81</v>
      </c>
      <c r="BK271" s="144">
        <f t="shared" si="69"/>
        <v>0</v>
      </c>
      <c r="BL271" s="13" t="s">
        <v>96</v>
      </c>
      <c r="BM271" s="143" t="s">
        <v>364</v>
      </c>
    </row>
    <row r="272" spans="2:65" s="1" customFormat="1" ht="16.5" customHeight="1" x14ac:dyDescent="0.2">
      <c r="B272" s="130"/>
      <c r="C272" s="131">
        <v>136</v>
      </c>
      <c r="D272" s="131" t="s">
        <v>77</v>
      </c>
      <c r="E272" s="132" t="s">
        <v>365</v>
      </c>
      <c r="F272" s="133" t="s">
        <v>658</v>
      </c>
      <c r="G272" s="134" t="s">
        <v>87</v>
      </c>
      <c r="H272" s="135">
        <v>1</v>
      </c>
      <c r="I272" s="136"/>
      <c r="J272" s="137">
        <f t="shared" si="60"/>
        <v>0</v>
      </c>
      <c r="K272" s="138"/>
      <c r="L272" s="28"/>
      <c r="M272" s="139" t="s">
        <v>1</v>
      </c>
      <c r="N272" s="140" t="s">
        <v>26</v>
      </c>
      <c r="P272" s="141">
        <f t="shared" si="61"/>
        <v>0</v>
      </c>
      <c r="Q272" s="141">
        <v>5.1539999999999998E-5</v>
      </c>
      <c r="R272" s="141">
        <f t="shared" si="62"/>
        <v>5.1539999999999998E-5</v>
      </c>
      <c r="S272" s="141">
        <v>0</v>
      </c>
      <c r="T272" s="142">
        <f t="shared" si="63"/>
        <v>0</v>
      </c>
      <c r="AR272" s="143" t="s">
        <v>96</v>
      </c>
      <c r="AT272" s="143" t="s">
        <v>77</v>
      </c>
      <c r="AU272" s="143" t="s">
        <v>81</v>
      </c>
      <c r="AY272" s="13" t="s">
        <v>75</v>
      </c>
      <c r="BE272" s="144">
        <f t="shared" si="64"/>
        <v>0</v>
      </c>
      <c r="BF272" s="144">
        <f t="shared" si="65"/>
        <v>0</v>
      </c>
      <c r="BG272" s="144">
        <f t="shared" si="66"/>
        <v>0</v>
      </c>
      <c r="BH272" s="144">
        <f t="shared" si="67"/>
        <v>0</v>
      </c>
      <c r="BI272" s="144">
        <f t="shared" si="68"/>
        <v>0</v>
      </c>
      <c r="BJ272" s="13" t="s">
        <v>81</v>
      </c>
      <c r="BK272" s="144">
        <f t="shared" si="69"/>
        <v>0</v>
      </c>
      <c r="BL272" s="13" t="s">
        <v>96</v>
      </c>
      <c r="BM272" s="143" t="s">
        <v>366</v>
      </c>
    </row>
    <row r="273" spans="2:65" s="1" customFormat="1" ht="24.2" customHeight="1" x14ac:dyDescent="0.2">
      <c r="B273" s="130"/>
      <c r="C273" s="145">
        <v>137</v>
      </c>
      <c r="D273" s="145" t="s">
        <v>83</v>
      </c>
      <c r="E273" s="146" t="s">
        <v>367</v>
      </c>
      <c r="F273" s="162" t="s">
        <v>659</v>
      </c>
      <c r="G273" s="147" t="s">
        <v>87</v>
      </c>
      <c r="H273" s="148">
        <v>1</v>
      </c>
      <c r="I273" s="149"/>
      <c r="J273" s="150">
        <f t="shared" si="60"/>
        <v>0</v>
      </c>
      <c r="K273" s="151"/>
      <c r="L273" s="152"/>
      <c r="M273" s="153" t="s">
        <v>1</v>
      </c>
      <c r="N273" s="154" t="s">
        <v>26</v>
      </c>
      <c r="P273" s="141">
        <f t="shared" si="61"/>
        <v>0</v>
      </c>
      <c r="Q273" s="141">
        <v>1.0300000000000001E-3</v>
      </c>
      <c r="R273" s="141">
        <f t="shared" si="62"/>
        <v>1.0300000000000001E-3</v>
      </c>
      <c r="S273" s="141">
        <v>0</v>
      </c>
      <c r="T273" s="142">
        <f t="shared" si="63"/>
        <v>0</v>
      </c>
      <c r="AR273" s="143" t="s">
        <v>99</v>
      </c>
      <c r="AT273" s="143" t="s">
        <v>83</v>
      </c>
      <c r="AU273" s="143" t="s">
        <v>81</v>
      </c>
      <c r="AY273" s="13" t="s">
        <v>75</v>
      </c>
      <c r="BE273" s="144">
        <f t="shared" si="64"/>
        <v>0</v>
      </c>
      <c r="BF273" s="144">
        <f t="shared" si="65"/>
        <v>0</v>
      </c>
      <c r="BG273" s="144">
        <f t="shared" si="66"/>
        <v>0</v>
      </c>
      <c r="BH273" s="144">
        <f t="shared" si="67"/>
        <v>0</v>
      </c>
      <c r="BI273" s="144">
        <f t="shared" si="68"/>
        <v>0</v>
      </c>
      <c r="BJ273" s="13" t="s">
        <v>81</v>
      </c>
      <c r="BK273" s="144">
        <f t="shared" si="69"/>
        <v>0</v>
      </c>
      <c r="BL273" s="13" t="s">
        <v>96</v>
      </c>
      <c r="BM273" s="143" t="s">
        <v>368</v>
      </c>
    </row>
    <row r="274" spans="2:65" s="1" customFormat="1" ht="16.5" customHeight="1" x14ac:dyDescent="0.2">
      <c r="B274" s="130"/>
      <c r="C274" s="131">
        <v>138</v>
      </c>
      <c r="D274" s="131" t="s">
        <v>77</v>
      </c>
      <c r="E274" s="132" t="s">
        <v>369</v>
      </c>
      <c r="F274" s="133" t="s">
        <v>660</v>
      </c>
      <c r="G274" s="134" t="s">
        <v>87</v>
      </c>
      <c r="H274" s="135">
        <v>1</v>
      </c>
      <c r="I274" s="136"/>
      <c r="J274" s="137">
        <f t="shared" si="60"/>
        <v>0</v>
      </c>
      <c r="K274" s="138"/>
      <c r="L274" s="28"/>
      <c r="M274" s="139" t="s">
        <v>1</v>
      </c>
      <c r="N274" s="140" t="s">
        <v>26</v>
      </c>
      <c r="P274" s="141">
        <f t="shared" si="61"/>
        <v>0</v>
      </c>
      <c r="Q274" s="141">
        <v>5.7609999999999999E-5</v>
      </c>
      <c r="R274" s="141">
        <f t="shared" si="62"/>
        <v>5.7609999999999999E-5</v>
      </c>
      <c r="S274" s="141">
        <v>0</v>
      </c>
      <c r="T274" s="142">
        <f t="shared" si="63"/>
        <v>0</v>
      </c>
      <c r="AR274" s="143" t="s">
        <v>96</v>
      </c>
      <c r="AT274" s="143" t="s">
        <v>77</v>
      </c>
      <c r="AU274" s="143" t="s">
        <v>81</v>
      </c>
      <c r="AY274" s="13" t="s">
        <v>75</v>
      </c>
      <c r="BE274" s="144">
        <f t="shared" si="64"/>
        <v>0</v>
      </c>
      <c r="BF274" s="144">
        <f t="shared" si="65"/>
        <v>0</v>
      </c>
      <c r="BG274" s="144">
        <f t="shared" si="66"/>
        <v>0</v>
      </c>
      <c r="BH274" s="144">
        <f t="shared" si="67"/>
        <v>0</v>
      </c>
      <c r="BI274" s="144">
        <f t="shared" si="68"/>
        <v>0</v>
      </c>
      <c r="BJ274" s="13" t="s">
        <v>81</v>
      </c>
      <c r="BK274" s="144">
        <f t="shared" si="69"/>
        <v>0</v>
      </c>
      <c r="BL274" s="13" t="s">
        <v>96</v>
      </c>
      <c r="BM274" s="143" t="s">
        <v>370</v>
      </c>
    </row>
    <row r="275" spans="2:65" s="1" customFormat="1" ht="24.2" customHeight="1" x14ac:dyDescent="0.2">
      <c r="B275" s="130"/>
      <c r="C275" s="145">
        <v>139</v>
      </c>
      <c r="D275" s="145" t="s">
        <v>83</v>
      </c>
      <c r="E275" s="146" t="s">
        <v>372</v>
      </c>
      <c r="F275" s="162" t="s">
        <v>661</v>
      </c>
      <c r="G275" s="147" t="s">
        <v>87</v>
      </c>
      <c r="H275" s="148">
        <v>1</v>
      </c>
      <c r="I275" s="149"/>
      <c r="J275" s="150">
        <f t="shared" si="60"/>
        <v>0</v>
      </c>
      <c r="K275" s="151"/>
      <c r="L275" s="152"/>
      <c r="M275" s="153" t="s">
        <v>1</v>
      </c>
      <c r="N275" s="154" t="s">
        <v>26</v>
      </c>
      <c r="P275" s="141">
        <f t="shared" si="61"/>
        <v>0</v>
      </c>
      <c r="Q275" s="141">
        <v>1.57E-3</v>
      </c>
      <c r="R275" s="141">
        <f t="shared" si="62"/>
        <v>1.57E-3</v>
      </c>
      <c r="S275" s="141">
        <v>0</v>
      </c>
      <c r="T275" s="142">
        <f t="shared" si="63"/>
        <v>0</v>
      </c>
      <c r="AR275" s="143" t="s">
        <v>99</v>
      </c>
      <c r="AT275" s="143" t="s">
        <v>83</v>
      </c>
      <c r="AU275" s="143" t="s">
        <v>81</v>
      </c>
      <c r="AY275" s="13" t="s">
        <v>75</v>
      </c>
      <c r="BE275" s="144">
        <f t="shared" si="64"/>
        <v>0</v>
      </c>
      <c r="BF275" s="144">
        <f t="shared" si="65"/>
        <v>0</v>
      </c>
      <c r="BG275" s="144">
        <f t="shared" si="66"/>
        <v>0</v>
      </c>
      <c r="BH275" s="144">
        <f t="shared" si="67"/>
        <v>0</v>
      </c>
      <c r="BI275" s="144">
        <f t="shared" si="68"/>
        <v>0</v>
      </c>
      <c r="BJ275" s="13" t="s">
        <v>81</v>
      </c>
      <c r="BK275" s="144">
        <f t="shared" si="69"/>
        <v>0</v>
      </c>
      <c r="BL275" s="13" t="s">
        <v>96</v>
      </c>
      <c r="BM275" s="143" t="s">
        <v>373</v>
      </c>
    </row>
    <row r="276" spans="2:65" s="1" customFormat="1" ht="16.5" customHeight="1" x14ac:dyDescent="0.2">
      <c r="B276" s="130"/>
      <c r="C276" s="131">
        <v>140</v>
      </c>
      <c r="D276" s="131" t="s">
        <v>77</v>
      </c>
      <c r="E276" s="132" t="s">
        <v>374</v>
      </c>
      <c r="F276" s="133" t="s">
        <v>662</v>
      </c>
      <c r="G276" s="134" t="s">
        <v>87</v>
      </c>
      <c r="H276" s="135">
        <v>1</v>
      </c>
      <c r="I276" s="136"/>
      <c r="J276" s="137">
        <f t="shared" si="60"/>
        <v>0</v>
      </c>
      <c r="K276" s="138"/>
      <c r="L276" s="28"/>
      <c r="M276" s="139" t="s">
        <v>1</v>
      </c>
      <c r="N276" s="140" t="s">
        <v>26</v>
      </c>
      <c r="P276" s="141">
        <f t="shared" si="61"/>
        <v>0</v>
      </c>
      <c r="Q276" s="141">
        <v>6.9720000000000003E-5</v>
      </c>
      <c r="R276" s="141">
        <f t="shared" si="62"/>
        <v>6.9720000000000003E-5</v>
      </c>
      <c r="S276" s="141">
        <v>0</v>
      </c>
      <c r="T276" s="142">
        <f t="shared" si="63"/>
        <v>0</v>
      </c>
      <c r="AR276" s="143" t="s">
        <v>96</v>
      </c>
      <c r="AT276" s="143" t="s">
        <v>77</v>
      </c>
      <c r="AU276" s="143" t="s">
        <v>81</v>
      </c>
      <c r="AY276" s="13" t="s">
        <v>75</v>
      </c>
      <c r="BE276" s="144">
        <f t="shared" si="64"/>
        <v>0</v>
      </c>
      <c r="BF276" s="144">
        <f t="shared" si="65"/>
        <v>0</v>
      </c>
      <c r="BG276" s="144">
        <f t="shared" si="66"/>
        <v>0</v>
      </c>
      <c r="BH276" s="144">
        <f t="shared" si="67"/>
        <v>0</v>
      </c>
      <c r="BI276" s="144">
        <f t="shared" si="68"/>
        <v>0</v>
      </c>
      <c r="BJ276" s="13" t="s">
        <v>81</v>
      </c>
      <c r="BK276" s="144">
        <f t="shared" si="69"/>
        <v>0</v>
      </c>
      <c r="BL276" s="13" t="s">
        <v>96</v>
      </c>
      <c r="BM276" s="143" t="s">
        <v>375</v>
      </c>
    </row>
    <row r="277" spans="2:65" s="1" customFormat="1" ht="24.2" customHeight="1" x14ac:dyDescent="0.2">
      <c r="B277" s="130"/>
      <c r="C277" s="145">
        <v>141</v>
      </c>
      <c r="D277" s="145" t="s">
        <v>83</v>
      </c>
      <c r="E277" s="146" t="s">
        <v>376</v>
      </c>
      <c r="F277" s="162" t="s">
        <v>663</v>
      </c>
      <c r="G277" s="147" t="s">
        <v>87</v>
      </c>
      <c r="H277" s="148">
        <v>1</v>
      </c>
      <c r="I277" s="149"/>
      <c r="J277" s="150">
        <f t="shared" si="60"/>
        <v>0</v>
      </c>
      <c r="K277" s="151"/>
      <c r="L277" s="152"/>
      <c r="M277" s="153" t="s">
        <v>1</v>
      </c>
      <c r="N277" s="154" t="s">
        <v>26</v>
      </c>
      <c r="P277" s="141">
        <f t="shared" si="61"/>
        <v>0</v>
      </c>
      <c r="Q277" s="141">
        <v>3.0100000000000001E-3</v>
      </c>
      <c r="R277" s="141">
        <f t="shared" si="62"/>
        <v>3.0100000000000001E-3</v>
      </c>
      <c r="S277" s="141">
        <v>0</v>
      </c>
      <c r="T277" s="142">
        <f t="shared" si="63"/>
        <v>0</v>
      </c>
      <c r="AR277" s="143" t="s">
        <v>99</v>
      </c>
      <c r="AT277" s="143" t="s">
        <v>83</v>
      </c>
      <c r="AU277" s="143" t="s">
        <v>81</v>
      </c>
      <c r="AY277" s="13" t="s">
        <v>75</v>
      </c>
      <c r="BE277" s="144">
        <f t="shared" si="64"/>
        <v>0</v>
      </c>
      <c r="BF277" s="144">
        <f t="shared" si="65"/>
        <v>0</v>
      </c>
      <c r="BG277" s="144">
        <f t="shared" si="66"/>
        <v>0</v>
      </c>
      <c r="BH277" s="144">
        <f t="shared" si="67"/>
        <v>0</v>
      </c>
      <c r="BI277" s="144">
        <f t="shared" si="68"/>
        <v>0</v>
      </c>
      <c r="BJ277" s="13" t="s">
        <v>81</v>
      </c>
      <c r="BK277" s="144">
        <f t="shared" si="69"/>
        <v>0</v>
      </c>
      <c r="BL277" s="13" t="s">
        <v>96</v>
      </c>
      <c r="BM277" s="143" t="s">
        <v>377</v>
      </c>
    </row>
    <row r="278" spans="2:65" s="1" customFormat="1" ht="16.5" customHeight="1" x14ac:dyDescent="0.2">
      <c r="B278" s="130"/>
      <c r="C278" s="131">
        <v>142</v>
      </c>
      <c r="D278" s="131" t="s">
        <v>77</v>
      </c>
      <c r="E278" s="132" t="s">
        <v>378</v>
      </c>
      <c r="F278" s="133" t="s">
        <v>664</v>
      </c>
      <c r="G278" s="134" t="s">
        <v>87</v>
      </c>
      <c r="H278" s="135">
        <v>1</v>
      </c>
      <c r="I278" s="136"/>
      <c r="J278" s="137">
        <f t="shared" si="60"/>
        <v>0</v>
      </c>
      <c r="K278" s="138"/>
      <c r="L278" s="28"/>
      <c r="M278" s="139" t="s">
        <v>1</v>
      </c>
      <c r="N278" s="140" t="s">
        <v>26</v>
      </c>
      <c r="P278" s="141">
        <f t="shared" si="61"/>
        <v>0</v>
      </c>
      <c r="Q278" s="141">
        <v>5.1539999999999998E-5</v>
      </c>
      <c r="R278" s="141">
        <f t="shared" si="62"/>
        <v>5.1539999999999998E-5</v>
      </c>
      <c r="S278" s="141">
        <v>0</v>
      </c>
      <c r="T278" s="142">
        <f t="shared" si="63"/>
        <v>0</v>
      </c>
      <c r="AR278" s="143" t="s">
        <v>96</v>
      </c>
      <c r="AT278" s="143" t="s">
        <v>77</v>
      </c>
      <c r="AU278" s="143" t="s">
        <v>81</v>
      </c>
      <c r="AY278" s="13" t="s">
        <v>75</v>
      </c>
      <c r="BE278" s="144">
        <f t="shared" si="64"/>
        <v>0</v>
      </c>
      <c r="BF278" s="144">
        <f t="shared" si="65"/>
        <v>0</v>
      </c>
      <c r="BG278" s="144">
        <f t="shared" si="66"/>
        <v>0</v>
      </c>
      <c r="BH278" s="144">
        <f t="shared" si="67"/>
        <v>0</v>
      </c>
      <c r="BI278" s="144">
        <f t="shared" si="68"/>
        <v>0</v>
      </c>
      <c r="BJ278" s="13" t="s">
        <v>81</v>
      </c>
      <c r="BK278" s="144">
        <f t="shared" si="69"/>
        <v>0</v>
      </c>
      <c r="BL278" s="13" t="s">
        <v>96</v>
      </c>
      <c r="BM278" s="143" t="s">
        <v>379</v>
      </c>
    </row>
    <row r="279" spans="2:65" s="1" customFormat="1" ht="16.5" customHeight="1" x14ac:dyDescent="0.2">
      <c r="B279" s="130"/>
      <c r="C279" s="145">
        <v>143</v>
      </c>
      <c r="D279" s="145" t="s">
        <v>83</v>
      </c>
      <c r="E279" s="146" t="s">
        <v>380</v>
      </c>
      <c r="F279" s="162" t="s">
        <v>665</v>
      </c>
      <c r="G279" s="147" t="s">
        <v>87</v>
      </c>
      <c r="H279" s="148">
        <v>1</v>
      </c>
      <c r="I279" s="149"/>
      <c r="J279" s="150">
        <f t="shared" si="60"/>
        <v>0</v>
      </c>
      <c r="K279" s="151"/>
      <c r="L279" s="152"/>
      <c r="M279" s="153" t="s">
        <v>1</v>
      </c>
      <c r="N279" s="154" t="s">
        <v>26</v>
      </c>
      <c r="P279" s="141">
        <f t="shared" si="61"/>
        <v>0</v>
      </c>
      <c r="Q279" s="141">
        <v>6.8999999999999997E-4</v>
      </c>
      <c r="R279" s="141">
        <f t="shared" si="62"/>
        <v>6.8999999999999997E-4</v>
      </c>
      <c r="S279" s="141">
        <v>0</v>
      </c>
      <c r="T279" s="142">
        <f t="shared" si="63"/>
        <v>0</v>
      </c>
      <c r="AR279" s="143" t="s">
        <v>99</v>
      </c>
      <c r="AT279" s="143" t="s">
        <v>83</v>
      </c>
      <c r="AU279" s="143" t="s">
        <v>81</v>
      </c>
      <c r="AY279" s="13" t="s">
        <v>75</v>
      </c>
      <c r="BE279" s="144">
        <f t="shared" si="64"/>
        <v>0</v>
      </c>
      <c r="BF279" s="144">
        <f t="shared" si="65"/>
        <v>0</v>
      </c>
      <c r="BG279" s="144">
        <f t="shared" si="66"/>
        <v>0</v>
      </c>
      <c r="BH279" s="144">
        <f t="shared" si="67"/>
        <v>0</v>
      </c>
      <c r="BI279" s="144">
        <f t="shared" si="68"/>
        <v>0</v>
      </c>
      <c r="BJ279" s="13" t="s">
        <v>81</v>
      </c>
      <c r="BK279" s="144">
        <f t="shared" si="69"/>
        <v>0</v>
      </c>
      <c r="BL279" s="13" t="s">
        <v>96</v>
      </c>
      <c r="BM279" s="143" t="s">
        <v>381</v>
      </c>
    </row>
    <row r="280" spans="2:65" s="1" customFormat="1" ht="16.5" customHeight="1" x14ac:dyDescent="0.2">
      <c r="B280" s="130"/>
      <c r="C280" s="131">
        <v>144</v>
      </c>
      <c r="D280" s="131" t="s">
        <v>77</v>
      </c>
      <c r="E280" s="132" t="s">
        <v>378</v>
      </c>
      <c r="F280" s="133" t="s">
        <v>664</v>
      </c>
      <c r="G280" s="134" t="s">
        <v>87</v>
      </c>
      <c r="H280" s="135">
        <v>1</v>
      </c>
      <c r="I280" s="136"/>
      <c r="J280" s="137">
        <f t="shared" si="60"/>
        <v>0</v>
      </c>
      <c r="K280" s="138"/>
      <c r="L280" s="28"/>
      <c r="M280" s="139" t="s">
        <v>1</v>
      </c>
      <c r="N280" s="140" t="s">
        <v>26</v>
      </c>
      <c r="P280" s="141">
        <f t="shared" si="61"/>
        <v>0</v>
      </c>
      <c r="Q280" s="141">
        <v>5.1539999999999998E-5</v>
      </c>
      <c r="R280" s="141">
        <f t="shared" si="62"/>
        <v>5.1539999999999998E-5</v>
      </c>
      <c r="S280" s="141">
        <v>0</v>
      </c>
      <c r="T280" s="142">
        <f t="shared" si="63"/>
        <v>0</v>
      </c>
      <c r="AR280" s="143" t="s">
        <v>96</v>
      </c>
      <c r="AT280" s="143" t="s">
        <v>77</v>
      </c>
      <c r="AU280" s="143" t="s">
        <v>81</v>
      </c>
      <c r="AY280" s="13" t="s">
        <v>75</v>
      </c>
      <c r="BE280" s="144">
        <f t="shared" si="64"/>
        <v>0</v>
      </c>
      <c r="BF280" s="144">
        <f t="shared" si="65"/>
        <v>0</v>
      </c>
      <c r="BG280" s="144">
        <f t="shared" si="66"/>
        <v>0</v>
      </c>
      <c r="BH280" s="144">
        <f t="shared" si="67"/>
        <v>0</v>
      </c>
      <c r="BI280" s="144">
        <f t="shared" si="68"/>
        <v>0</v>
      </c>
      <c r="BJ280" s="13" t="s">
        <v>81</v>
      </c>
      <c r="BK280" s="144">
        <f t="shared" si="69"/>
        <v>0</v>
      </c>
      <c r="BL280" s="13" t="s">
        <v>96</v>
      </c>
      <c r="BM280" s="143" t="s">
        <v>382</v>
      </c>
    </row>
    <row r="281" spans="2:65" s="1" customFormat="1" ht="21.75" customHeight="1" x14ac:dyDescent="0.2">
      <c r="B281" s="130"/>
      <c r="C281" s="145">
        <v>145</v>
      </c>
      <c r="D281" s="145" t="s">
        <v>83</v>
      </c>
      <c r="E281" s="146" t="s">
        <v>383</v>
      </c>
      <c r="F281" s="162" t="s">
        <v>666</v>
      </c>
      <c r="G281" s="147" t="s">
        <v>87</v>
      </c>
      <c r="H281" s="148">
        <v>1</v>
      </c>
      <c r="I281" s="149"/>
      <c r="J281" s="150">
        <f t="shared" si="60"/>
        <v>0</v>
      </c>
      <c r="K281" s="151"/>
      <c r="L281" s="152"/>
      <c r="M281" s="153" t="s">
        <v>1</v>
      </c>
      <c r="N281" s="154" t="s">
        <v>26</v>
      </c>
      <c r="P281" s="141">
        <f t="shared" si="61"/>
        <v>0</v>
      </c>
      <c r="Q281" s="141">
        <v>1.0330000000000001E-2</v>
      </c>
      <c r="R281" s="141">
        <f t="shared" si="62"/>
        <v>1.0330000000000001E-2</v>
      </c>
      <c r="S281" s="141">
        <v>0</v>
      </c>
      <c r="T281" s="142">
        <f t="shared" si="63"/>
        <v>0</v>
      </c>
      <c r="AR281" s="143" t="s">
        <v>99</v>
      </c>
      <c r="AT281" s="143" t="s">
        <v>83</v>
      </c>
      <c r="AU281" s="143" t="s">
        <v>81</v>
      </c>
      <c r="AY281" s="13" t="s">
        <v>75</v>
      </c>
      <c r="BE281" s="144">
        <f t="shared" si="64"/>
        <v>0</v>
      </c>
      <c r="BF281" s="144">
        <f t="shared" si="65"/>
        <v>0</v>
      </c>
      <c r="BG281" s="144">
        <f t="shared" si="66"/>
        <v>0</v>
      </c>
      <c r="BH281" s="144">
        <f t="shared" si="67"/>
        <v>0</v>
      </c>
      <c r="BI281" s="144">
        <f t="shared" si="68"/>
        <v>0</v>
      </c>
      <c r="BJ281" s="13" t="s">
        <v>81</v>
      </c>
      <c r="BK281" s="144">
        <f t="shared" si="69"/>
        <v>0</v>
      </c>
      <c r="BL281" s="13" t="s">
        <v>96</v>
      </c>
      <c r="BM281" s="143" t="s">
        <v>384</v>
      </c>
    </row>
    <row r="282" spans="2:65" s="1" customFormat="1" ht="16.5" customHeight="1" x14ac:dyDescent="0.2">
      <c r="B282" s="130"/>
      <c r="C282" s="131">
        <v>146</v>
      </c>
      <c r="D282" s="131" t="s">
        <v>77</v>
      </c>
      <c r="E282" s="132" t="s">
        <v>385</v>
      </c>
      <c r="F282" s="133" t="s">
        <v>667</v>
      </c>
      <c r="G282" s="134" t="s">
        <v>87</v>
      </c>
      <c r="H282" s="135">
        <v>1</v>
      </c>
      <c r="I282" s="136"/>
      <c r="J282" s="137">
        <f t="shared" si="60"/>
        <v>0</v>
      </c>
      <c r="K282" s="138"/>
      <c r="L282" s="28"/>
      <c r="M282" s="139" t="s">
        <v>1</v>
      </c>
      <c r="N282" s="140" t="s">
        <v>26</v>
      </c>
      <c r="P282" s="141">
        <f t="shared" si="61"/>
        <v>0</v>
      </c>
      <c r="Q282" s="141">
        <v>5.7609999999999999E-5</v>
      </c>
      <c r="R282" s="141">
        <f t="shared" si="62"/>
        <v>5.7609999999999999E-5</v>
      </c>
      <c r="S282" s="141">
        <v>0</v>
      </c>
      <c r="T282" s="142">
        <f t="shared" si="63"/>
        <v>0</v>
      </c>
      <c r="AR282" s="143" t="s">
        <v>96</v>
      </c>
      <c r="AT282" s="143" t="s">
        <v>77</v>
      </c>
      <c r="AU282" s="143" t="s">
        <v>81</v>
      </c>
      <c r="AY282" s="13" t="s">
        <v>75</v>
      </c>
      <c r="BE282" s="144">
        <f t="shared" si="64"/>
        <v>0</v>
      </c>
      <c r="BF282" s="144">
        <f t="shared" si="65"/>
        <v>0</v>
      </c>
      <c r="BG282" s="144">
        <f t="shared" si="66"/>
        <v>0</v>
      </c>
      <c r="BH282" s="144">
        <f t="shared" si="67"/>
        <v>0</v>
      </c>
      <c r="BI282" s="144">
        <f t="shared" si="68"/>
        <v>0</v>
      </c>
      <c r="BJ282" s="13" t="s">
        <v>81</v>
      </c>
      <c r="BK282" s="144">
        <f t="shared" si="69"/>
        <v>0</v>
      </c>
      <c r="BL282" s="13" t="s">
        <v>96</v>
      </c>
      <c r="BM282" s="143" t="s">
        <v>386</v>
      </c>
    </row>
    <row r="283" spans="2:65" s="1" customFormat="1" ht="16.5" customHeight="1" x14ac:dyDescent="0.2">
      <c r="B283" s="130"/>
      <c r="C283" s="145">
        <v>147</v>
      </c>
      <c r="D283" s="145" t="s">
        <v>83</v>
      </c>
      <c r="E283" s="146" t="s">
        <v>387</v>
      </c>
      <c r="F283" s="162" t="s">
        <v>668</v>
      </c>
      <c r="G283" s="147" t="s">
        <v>87</v>
      </c>
      <c r="H283" s="148">
        <v>1</v>
      </c>
      <c r="I283" s="149"/>
      <c r="J283" s="150">
        <f t="shared" si="60"/>
        <v>0</v>
      </c>
      <c r="K283" s="151"/>
      <c r="L283" s="152"/>
      <c r="M283" s="153" t="s">
        <v>1</v>
      </c>
      <c r="N283" s="154" t="s">
        <v>26</v>
      </c>
      <c r="P283" s="141">
        <f t="shared" si="61"/>
        <v>0</v>
      </c>
      <c r="Q283" s="141">
        <v>1.1100000000000001E-3</v>
      </c>
      <c r="R283" s="141">
        <f t="shared" si="62"/>
        <v>1.1100000000000001E-3</v>
      </c>
      <c r="S283" s="141">
        <v>0</v>
      </c>
      <c r="T283" s="142">
        <f t="shared" si="63"/>
        <v>0</v>
      </c>
      <c r="AR283" s="143" t="s">
        <v>99</v>
      </c>
      <c r="AT283" s="143" t="s">
        <v>83</v>
      </c>
      <c r="AU283" s="143" t="s">
        <v>81</v>
      </c>
      <c r="AY283" s="13" t="s">
        <v>75</v>
      </c>
      <c r="BE283" s="144">
        <f t="shared" si="64"/>
        <v>0</v>
      </c>
      <c r="BF283" s="144">
        <f t="shared" si="65"/>
        <v>0</v>
      </c>
      <c r="BG283" s="144">
        <f t="shared" si="66"/>
        <v>0</v>
      </c>
      <c r="BH283" s="144">
        <f t="shared" si="67"/>
        <v>0</v>
      </c>
      <c r="BI283" s="144">
        <f t="shared" si="68"/>
        <v>0</v>
      </c>
      <c r="BJ283" s="13" t="s">
        <v>81</v>
      </c>
      <c r="BK283" s="144">
        <f t="shared" si="69"/>
        <v>0</v>
      </c>
      <c r="BL283" s="13" t="s">
        <v>96</v>
      </c>
      <c r="BM283" s="143" t="s">
        <v>388</v>
      </c>
    </row>
    <row r="284" spans="2:65" s="1" customFormat="1" ht="16.5" customHeight="1" x14ac:dyDescent="0.2">
      <c r="B284" s="130"/>
      <c r="C284" s="131">
        <v>148</v>
      </c>
      <c r="D284" s="131" t="s">
        <v>77</v>
      </c>
      <c r="E284" s="132" t="s">
        <v>389</v>
      </c>
      <c r="F284" s="133" t="s">
        <v>669</v>
      </c>
      <c r="G284" s="134" t="s">
        <v>87</v>
      </c>
      <c r="H284" s="135">
        <v>1</v>
      </c>
      <c r="I284" s="136"/>
      <c r="J284" s="137">
        <f t="shared" si="60"/>
        <v>0</v>
      </c>
      <c r="K284" s="138"/>
      <c r="L284" s="28"/>
      <c r="M284" s="139" t="s">
        <v>1</v>
      </c>
      <c r="N284" s="140" t="s">
        <v>26</v>
      </c>
      <c r="P284" s="141">
        <f t="shared" si="61"/>
        <v>0</v>
      </c>
      <c r="Q284" s="141">
        <v>6.9720000000000003E-5</v>
      </c>
      <c r="R284" s="141">
        <f t="shared" si="62"/>
        <v>6.9720000000000003E-5</v>
      </c>
      <c r="S284" s="141">
        <v>0</v>
      </c>
      <c r="T284" s="142">
        <f t="shared" si="63"/>
        <v>0</v>
      </c>
      <c r="AR284" s="143" t="s">
        <v>96</v>
      </c>
      <c r="AT284" s="143" t="s">
        <v>77</v>
      </c>
      <c r="AU284" s="143" t="s">
        <v>81</v>
      </c>
      <c r="AY284" s="13" t="s">
        <v>75</v>
      </c>
      <c r="BE284" s="144">
        <f t="shared" si="64"/>
        <v>0</v>
      </c>
      <c r="BF284" s="144">
        <f t="shared" si="65"/>
        <v>0</v>
      </c>
      <c r="BG284" s="144">
        <f t="shared" si="66"/>
        <v>0</v>
      </c>
      <c r="BH284" s="144">
        <f t="shared" si="67"/>
        <v>0</v>
      </c>
      <c r="BI284" s="144">
        <f t="shared" si="68"/>
        <v>0</v>
      </c>
      <c r="BJ284" s="13" t="s">
        <v>81</v>
      </c>
      <c r="BK284" s="144">
        <f t="shared" si="69"/>
        <v>0</v>
      </c>
      <c r="BL284" s="13" t="s">
        <v>96</v>
      </c>
      <c r="BM284" s="143" t="s">
        <v>390</v>
      </c>
    </row>
    <row r="285" spans="2:65" s="1" customFormat="1" ht="16.5" customHeight="1" x14ac:dyDescent="0.2">
      <c r="B285" s="130"/>
      <c r="C285" s="145">
        <v>149</v>
      </c>
      <c r="D285" s="145" t="s">
        <v>83</v>
      </c>
      <c r="E285" s="146" t="s">
        <v>391</v>
      </c>
      <c r="F285" s="162" t="s">
        <v>670</v>
      </c>
      <c r="G285" s="147" t="s">
        <v>87</v>
      </c>
      <c r="H285" s="148">
        <v>1</v>
      </c>
      <c r="I285" s="149"/>
      <c r="J285" s="150">
        <f t="shared" si="60"/>
        <v>0</v>
      </c>
      <c r="K285" s="151"/>
      <c r="L285" s="152"/>
      <c r="M285" s="153" t="s">
        <v>1</v>
      </c>
      <c r="N285" s="154" t="s">
        <v>26</v>
      </c>
      <c r="P285" s="141">
        <f t="shared" si="61"/>
        <v>0</v>
      </c>
      <c r="Q285" s="141">
        <v>2.0500000000000002E-3</v>
      </c>
      <c r="R285" s="141">
        <f t="shared" si="62"/>
        <v>2.0500000000000002E-3</v>
      </c>
      <c r="S285" s="141">
        <v>0</v>
      </c>
      <c r="T285" s="142">
        <f t="shared" si="63"/>
        <v>0</v>
      </c>
      <c r="AR285" s="143" t="s">
        <v>99</v>
      </c>
      <c r="AT285" s="143" t="s">
        <v>83</v>
      </c>
      <c r="AU285" s="143" t="s">
        <v>81</v>
      </c>
      <c r="AY285" s="13" t="s">
        <v>75</v>
      </c>
      <c r="BE285" s="144">
        <f t="shared" si="64"/>
        <v>0</v>
      </c>
      <c r="BF285" s="144">
        <f t="shared" si="65"/>
        <v>0</v>
      </c>
      <c r="BG285" s="144">
        <f t="shared" si="66"/>
        <v>0</v>
      </c>
      <c r="BH285" s="144">
        <f t="shared" si="67"/>
        <v>0</v>
      </c>
      <c r="BI285" s="144">
        <f t="shared" si="68"/>
        <v>0</v>
      </c>
      <c r="BJ285" s="13" t="s">
        <v>81</v>
      </c>
      <c r="BK285" s="144">
        <f t="shared" si="69"/>
        <v>0</v>
      </c>
      <c r="BL285" s="13" t="s">
        <v>96</v>
      </c>
      <c r="BM285" s="143" t="s">
        <v>392</v>
      </c>
    </row>
    <row r="286" spans="2:65" s="1" customFormat="1" ht="24.2" customHeight="1" x14ac:dyDescent="0.2">
      <c r="B286" s="130"/>
      <c r="C286" s="131">
        <v>150</v>
      </c>
      <c r="D286" s="131" t="s">
        <v>77</v>
      </c>
      <c r="E286" s="132" t="s">
        <v>393</v>
      </c>
      <c r="F286" s="133" t="s">
        <v>671</v>
      </c>
      <c r="G286" s="134" t="s">
        <v>87</v>
      </c>
      <c r="H286" s="135">
        <v>1</v>
      </c>
      <c r="I286" s="136"/>
      <c r="J286" s="137">
        <f t="shared" si="60"/>
        <v>0</v>
      </c>
      <c r="K286" s="138"/>
      <c r="L286" s="28"/>
      <c r="M286" s="139" t="s">
        <v>1</v>
      </c>
      <c r="N286" s="140" t="s">
        <v>26</v>
      </c>
      <c r="P286" s="141">
        <f t="shared" si="61"/>
        <v>0</v>
      </c>
      <c r="Q286" s="141">
        <v>3.9579999999999997E-5</v>
      </c>
      <c r="R286" s="141">
        <f t="shared" si="62"/>
        <v>3.9579999999999997E-5</v>
      </c>
      <c r="S286" s="141">
        <v>0</v>
      </c>
      <c r="T286" s="142">
        <f t="shared" si="63"/>
        <v>0</v>
      </c>
      <c r="AR286" s="143" t="s">
        <v>96</v>
      </c>
      <c r="AT286" s="143" t="s">
        <v>77</v>
      </c>
      <c r="AU286" s="143" t="s">
        <v>81</v>
      </c>
      <c r="AY286" s="13" t="s">
        <v>75</v>
      </c>
      <c r="BE286" s="144">
        <f t="shared" si="64"/>
        <v>0</v>
      </c>
      <c r="BF286" s="144">
        <f t="shared" si="65"/>
        <v>0</v>
      </c>
      <c r="BG286" s="144">
        <f t="shared" si="66"/>
        <v>0</v>
      </c>
      <c r="BH286" s="144">
        <f t="shared" si="67"/>
        <v>0</v>
      </c>
      <c r="BI286" s="144">
        <f t="shared" si="68"/>
        <v>0</v>
      </c>
      <c r="BJ286" s="13" t="s">
        <v>81</v>
      </c>
      <c r="BK286" s="144">
        <f t="shared" si="69"/>
        <v>0</v>
      </c>
      <c r="BL286" s="13" t="s">
        <v>96</v>
      </c>
      <c r="BM286" s="143" t="s">
        <v>394</v>
      </c>
    </row>
    <row r="287" spans="2:65" s="1" customFormat="1" ht="24.2" customHeight="1" x14ac:dyDescent="0.2">
      <c r="B287" s="130"/>
      <c r="C287" s="145">
        <v>151</v>
      </c>
      <c r="D287" s="145" t="s">
        <v>83</v>
      </c>
      <c r="E287" s="146" t="s">
        <v>395</v>
      </c>
      <c r="F287" s="162" t="s">
        <v>672</v>
      </c>
      <c r="G287" s="147" t="s">
        <v>87</v>
      </c>
      <c r="H287" s="148">
        <v>1</v>
      </c>
      <c r="I287" s="149"/>
      <c r="J287" s="150">
        <f t="shared" si="60"/>
        <v>0</v>
      </c>
      <c r="K287" s="151"/>
      <c r="L287" s="152"/>
      <c r="M287" s="153" t="s">
        <v>1</v>
      </c>
      <c r="N287" s="154" t="s">
        <v>26</v>
      </c>
      <c r="P287" s="141">
        <f t="shared" si="61"/>
        <v>0</v>
      </c>
      <c r="Q287" s="141">
        <v>1.0300000000000001E-3</v>
      </c>
      <c r="R287" s="141">
        <f t="shared" si="62"/>
        <v>1.0300000000000001E-3</v>
      </c>
      <c r="S287" s="141">
        <v>0</v>
      </c>
      <c r="T287" s="142">
        <f t="shared" si="63"/>
        <v>0</v>
      </c>
      <c r="AR287" s="143" t="s">
        <v>99</v>
      </c>
      <c r="AT287" s="143" t="s">
        <v>83</v>
      </c>
      <c r="AU287" s="143" t="s">
        <v>81</v>
      </c>
      <c r="AY287" s="13" t="s">
        <v>75</v>
      </c>
      <c r="BE287" s="144">
        <f t="shared" si="64"/>
        <v>0</v>
      </c>
      <c r="BF287" s="144">
        <f t="shared" si="65"/>
        <v>0</v>
      </c>
      <c r="BG287" s="144">
        <f t="shared" si="66"/>
        <v>0</v>
      </c>
      <c r="BH287" s="144">
        <f t="shared" si="67"/>
        <v>0</v>
      </c>
      <c r="BI287" s="144">
        <f t="shared" si="68"/>
        <v>0</v>
      </c>
      <c r="BJ287" s="13" t="s">
        <v>81</v>
      </c>
      <c r="BK287" s="144">
        <f t="shared" si="69"/>
        <v>0</v>
      </c>
      <c r="BL287" s="13" t="s">
        <v>96</v>
      </c>
      <c r="BM287" s="143" t="s">
        <v>396</v>
      </c>
    </row>
    <row r="288" spans="2:65" s="1" customFormat="1" ht="24.2" customHeight="1" x14ac:dyDescent="0.2">
      <c r="B288" s="130"/>
      <c r="C288" s="131">
        <v>152</v>
      </c>
      <c r="D288" s="131" t="s">
        <v>77</v>
      </c>
      <c r="E288" s="132" t="s">
        <v>397</v>
      </c>
      <c r="F288" s="133" t="s">
        <v>673</v>
      </c>
      <c r="G288" s="134" t="s">
        <v>87</v>
      </c>
      <c r="H288" s="135">
        <v>1</v>
      </c>
      <c r="I288" s="136"/>
      <c r="J288" s="137">
        <f t="shared" si="60"/>
        <v>0</v>
      </c>
      <c r="K288" s="138"/>
      <c r="L288" s="28"/>
      <c r="M288" s="139" t="s">
        <v>1</v>
      </c>
      <c r="N288" s="140" t="s">
        <v>26</v>
      </c>
      <c r="P288" s="141">
        <f t="shared" si="61"/>
        <v>0</v>
      </c>
      <c r="Q288" s="141">
        <v>4.6180000000000002E-5</v>
      </c>
      <c r="R288" s="141">
        <f t="shared" si="62"/>
        <v>4.6180000000000002E-5</v>
      </c>
      <c r="S288" s="141">
        <v>0</v>
      </c>
      <c r="T288" s="142">
        <f t="shared" si="63"/>
        <v>0</v>
      </c>
      <c r="AR288" s="143" t="s">
        <v>96</v>
      </c>
      <c r="AT288" s="143" t="s">
        <v>77</v>
      </c>
      <c r="AU288" s="143" t="s">
        <v>81</v>
      </c>
      <c r="AY288" s="13" t="s">
        <v>75</v>
      </c>
      <c r="BE288" s="144">
        <f t="shared" si="64"/>
        <v>0</v>
      </c>
      <c r="BF288" s="144">
        <f t="shared" si="65"/>
        <v>0</v>
      </c>
      <c r="BG288" s="144">
        <f t="shared" si="66"/>
        <v>0</v>
      </c>
      <c r="BH288" s="144">
        <f t="shared" si="67"/>
        <v>0</v>
      </c>
      <c r="BI288" s="144">
        <f t="shared" si="68"/>
        <v>0</v>
      </c>
      <c r="BJ288" s="13" t="s">
        <v>81</v>
      </c>
      <c r="BK288" s="144">
        <f t="shared" si="69"/>
        <v>0</v>
      </c>
      <c r="BL288" s="13" t="s">
        <v>96</v>
      </c>
      <c r="BM288" s="143" t="s">
        <v>398</v>
      </c>
    </row>
    <row r="289" spans="2:65" s="1" customFormat="1" ht="24.2" customHeight="1" x14ac:dyDescent="0.2">
      <c r="B289" s="130"/>
      <c r="C289" s="145">
        <v>153</v>
      </c>
      <c r="D289" s="145" t="s">
        <v>83</v>
      </c>
      <c r="E289" s="146" t="s">
        <v>399</v>
      </c>
      <c r="F289" s="162" t="s">
        <v>674</v>
      </c>
      <c r="G289" s="147" t="s">
        <v>87</v>
      </c>
      <c r="H289" s="148">
        <v>1</v>
      </c>
      <c r="I289" s="149"/>
      <c r="J289" s="150">
        <f t="shared" ref="J289:J300" si="70">ROUND(I289*H289,2)</f>
        <v>0</v>
      </c>
      <c r="K289" s="151"/>
      <c r="L289" s="152"/>
      <c r="M289" s="153" t="s">
        <v>1</v>
      </c>
      <c r="N289" s="154" t="s">
        <v>26</v>
      </c>
      <c r="P289" s="141">
        <f t="shared" ref="P289:P300" si="71">O289*H289</f>
        <v>0</v>
      </c>
      <c r="Q289" s="141">
        <v>2.3700000000000001E-3</v>
      </c>
      <c r="R289" s="141">
        <f t="shared" ref="R289:R300" si="72">Q289*H289</f>
        <v>2.3700000000000001E-3</v>
      </c>
      <c r="S289" s="141">
        <v>0</v>
      </c>
      <c r="T289" s="142">
        <f t="shared" ref="T289:T300" si="73">S289*H289</f>
        <v>0</v>
      </c>
      <c r="AR289" s="143" t="s">
        <v>99</v>
      </c>
      <c r="AT289" s="143" t="s">
        <v>83</v>
      </c>
      <c r="AU289" s="143" t="s">
        <v>81</v>
      </c>
      <c r="AY289" s="13" t="s">
        <v>75</v>
      </c>
      <c r="BE289" s="144">
        <f t="shared" ref="BE289:BE300" si="74">IF(N289="základná",J289,0)</f>
        <v>0</v>
      </c>
      <c r="BF289" s="144">
        <f t="shared" ref="BF289:BF300" si="75">IF(N289="znížená",J289,0)</f>
        <v>0</v>
      </c>
      <c r="BG289" s="144">
        <f t="shared" ref="BG289:BG300" si="76">IF(N289="zákl. prenesená",J289,0)</f>
        <v>0</v>
      </c>
      <c r="BH289" s="144">
        <f t="shared" ref="BH289:BH300" si="77">IF(N289="zníž. prenesená",J289,0)</f>
        <v>0</v>
      </c>
      <c r="BI289" s="144">
        <f t="shared" ref="BI289:BI300" si="78">IF(N289="nulová",J289,0)</f>
        <v>0</v>
      </c>
      <c r="BJ289" s="13" t="s">
        <v>81</v>
      </c>
      <c r="BK289" s="144">
        <f t="shared" ref="BK289:BK300" si="79">ROUND(I289*H289,2)</f>
        <v>0</v>
      </c>
      <c r="BL289" s="13" t="s">
        <v>96</v>
      </c>
      <c r="BM289" s="143" t="s">
        <v>400</v>
      </c>
    </row>
    <row r="290" spans="2:65" s="1" customFormat="1" ht="24.2" customHeight="1" x14ac:dyDescent="0.2">
      <c r="B290" s="130"/>
      <c r="C290" s="145">
        <v>154</v>
      </c>
      <c r="D290" s="145" t="s">
        <v>83</v>
      </c>
      <c r="E290" s="146" t="s">
        <v>401</v>
      </c>
      <c r="F290" s="162" t="s">
        <v>492</v>
      </c>
      <c r="G290" s="147" t="s">
        <v>87</v>
      </c>
      <c r="H290" s="148">
        <v>2</v>
      </c>
      <c r="I290" s="149"/>
      <c r="J290" s="150">
        <f t="shared" si="70"/>
        <v>0</v>
      </c>
      <c r="K290" s="151"/>
      <c r="L290" s="152"/>
      <c r="M290" s="153" t="s">
        <v>1</v>
      </c>
      <c r="N290" s="154" t="s">
        <v>26</v>
      </c>
      <c r="P290" s="141">
        <f t="shared" si="71"/>
        <v>0</v>
      </c>
      <c r="Q290" s="141">
        <v>3.8000000000000002E-4</v>
      </c>
      <c r="R290" s="141">
        <f t="shared" si="72"/>
        <v>7.6000000000000004E-4</v>
      </c>
      <c r="S290" s="141">
        <v>0</v>
      </c>
      <c r="T290" s="142">
        <f t="shared" si="73"/>
        <v>0</v>
      </c>
      <c r="AR290" s="143" t="s">
        <v>99</v>
      </c>
      <c r="AT290" s="143" t="s">
        <v>83</v>
      </c>
      <c r="AU290" s="143" t="s">
        <v>81</v>
      </c>
      <c r="AY290" s="13" t="s">
        <v>75</v>
      </c>
      <c r="BE290" s="144">
        <f t="shared" si="74"/>
        <v>0</v>
      </c>
      <c r="BF290" s="144">
        <f t="shared" si="75"/>
        <v>0</v>
      </c>
      <c r="BG290" s="144">
        <f t="shared" si="76"/>
        <v>0</v>
      </c>
      <c r="BH290" s="144">
        <f t="shared" si="77"/>
        <v>0</v>
      </c>
      <c r="BI290" s="144">
        <f t="shared" si="78"/>
        <v>0</v>
      </c>
      <c r="BJ290" s="13" t="s">
        <v>81</v>
      </c>
      <c r="BK290" s="144">
        <f t="shared" si="79"/>
        <v>0</v>
      </c>
      <c r="BL290" s="13" t="s">
        <v>96</v>
      </c>
      <c r="BM290" s="143" t="s">
        <v>402</v>
      </c>
    </row>
    <row r="291" spans="2:65" s="1" customFormat="1" ht="24.2" customHeight="1" x14ac:dyDescent="0.2">
      <c r="B291" s="130"/>
      <c r="C291" s="131">
        <v>155</v>
      </c>
      <c r="D291" s="131" t="s">
        <v>77</v>
      </c>
      <c r="E291" s="132" t="s">
        <v>403</v>
      </c>
      <c r="F291" s="133" t="s">
        <v>675</v>
      </c>
      <c r="G291" s="134" t="s">
        <v>87</v>
      </c>
      <c r="H291" s="135">
        <v>12</v>
      </c>
      <c r="I291" s="136"/>
      <c r="J291" s="137">
        <f t="shared" si="70"/>
        <v>0</v>
      </c>
      <c r="K291" s="138"/>
      <c r="L291" s="28"/>
      <c r="M291" s="139" t="s">
        <v>1</v>
      </c>
      <c r="N291" s="140" t="s">
        <v>26</v>
      </c>
      <c r="P291" s="141">
        <f t="shared" si="71"/>
        <v>0</v>
      </c>
      <c r="Q291" s="141">
        <v>5.9999999999999995E-4</v>
      </c>
      <c r="R291" s="141">
        <f t="shared" si="72"/>
        <v>7.1999999999999998E-3</v>
      </c>
      <c r="S291" s="141">
        <v>0</v>
      </c>
      <c r="T291" s="142">
        <f t="shared" si="73"/>
        <v>0</v>
      </c>
      <c r="AR291" s="143" t="s">
        <v>96</v>
      </c>
      <c r="AT291" s="143" t="s">
        <v>77</v>
      </c>
      <c r="AU291" s="143" t="s">
        <v>81</v>
      </c>
      <c r="AY291" s="13" t="s">
        <v>75</v>
      </c>
      <c r="BE291" s="144">
        <f t="shared" si="74"/>
        <v>0</v>
      </c>
      <c r="BF291" s="144">
        <f t="shared" si="75"/>
        <v>0</v>
      </c>
      <c r="BG291" s="144">
        <f t="shared" si="76"/>
        <v>0</v>
      </c>
      <c r="BH291" s="144">
        <f t="shared" si="77"/>
        <v>0</v>
      </c>
      <c r="BI291" s="144">
        <f t="shared" si="78"/>
        <v>0</v>
      </c>
      <c r="BJ291" s="13" t="s">
        <v>81</v>
      </c>
      <c r="BK291" s="144">
        <f t="shared" si="79"/>
        <v>0</v>
      </c>
      <c r="BL291" s="13" t="s">
        <v>96</v>
      </c>
      <c r="BM291" s="143" t="s">
        <v>404</v>
      </c>
    </row>
    <row r="292" spans="2:65" s="1" customFormat="1" ht="24.2" customHeight="1" x14ac:dyDescent="0.2">
      <c r="B292" s="130"/>
      <c r="C292" s="131">
        <v>156</v>
      </c>
      <c r="D292" s="131" t="s">
        <v>77</v>
      </c>
      <c r="E292" s="132" t="s">
        <v>405</v>
      </c>
      <c r="F292" s="133" t="s">
        <v>676</v>
      </c>
      <c r="G292" s="134" t="s">
        <v>87</v>
      </c>
      <c r="H292" s="135">
        <v>2</v>
      </c>
      <c r="I292" s="136"/>
      <c r="J292" s="137">
        <f t="shared" si="70"/>
        <v>0</v>
      </c>
      <c r="K292" s="138"/>
      <c r="L292" s="28"/>
      <c r="M292" s="139" t="s">
        <v>1</v>
      </c>
      <c r="N292" s="140" t="s">
        <v>26</v>
      </c>
      <c r="P292" s="141">
        <f t="shared" si="71"/>
        <v>0</v>
      </c>
      <c r="Q292" s="141">
        <v>0</v>
      </c>
      <c r="R292" s="141">
        <f t="shared" si="72"/>
        <v>0</v>
      </c>
      <c r="S292" s="141">
        <v>0</v>
      </c>
      <c r="T292" s="142">
        <f t="shared" si="73"/>
        <v>0</v>
      </c>
      <c r="AR292" s="143" t="s">
        <v>96</v>
      </c>
      <c r="AT292" s="143" t="s">
        <v>77</v>
      </c>
      <c r="AU292" s="143" t="s">
        <v>81</v>
      </c>
      <c r="AY292" s="13" t="s">
        <v>75</v>
      </c>
      <c r="BE292" s="144">
        <f t="shared" si="74"/>
        <v>0</v>
      </c>
      <c r="BF292" s="144">
        <f t="shared" si="75"/>
        <v>0</v>
      </c>
      <c r="BG292" s="144">
        <f t="shared" si="76"/>
        <v>0</v>
      </c>
      <c r="BH292" s="144">
        <f t="shared" si="77"/>
        <v>0</v>
      </c>
      <c r="BI292" s="144">
        <f t="shared" si="78"/>
        <v>0</v>
      </c>
      <c r="BJ292" s="13" t="s">
        <v>81</v>
      </c>
      <c r="BK292" s="144">
        <f t="shared" si="79"/>
        <v>0</v>
      </c>
      <c r="BL292" s="13" t="s">
        <v>96</v>
      </c>
      <c r="BM292" s="143" t="s">
        <v>406</v>
      </c>
    </row>
    <row r="293" spans="2:65" s="1" customFormat="1" ht="24.2" customHeight="1" x14ac:dyDescent="0.2">
      <c r="B293" s="130"/>
      <c r="C293" s="145">
        <v>157</v>
      </c>
      <c r="D293" s="145" t="s">
        <v>83</v>
      </c>
      <c r="E293" s="146" t="s">
        <v>407</v>
      </c>
      <c r="F293" s="162" t="s">
        <v>677</v>
      </c>
      <c r="G293" s="147" t="s">
        <v>87</v>
      </c>
      <c r="H293" s="148">
        <v>2</v>
      </c>
      <c r="I293" s="149"/>
      <c r="J293" s="150">
        <f t="shared" si="70"/>
        <v>0</v>
      </c>
      <c r="K293" s="151"/>
      <c r="L293" s="152"/>
      <c r="M293" s="153" t="s">
        <v>1</v>
      </c>
      <c r="N293" s="154" t="s">
        <v>26</v>
      </c>
      <c r="P293" s="141">
        <f t="shared" si="71"/>
        <v>0</v>
      </c>
      <c r="Q293" s="141">
        <v>1.8200000000000001E-2</v>
      </c>
      <c r="R293" s="141">
        <f t="shared" si="72"/>
        <v>3.6400000000000002E-2</v>
      </c>
      <c r="S293" s="141">
        <v>0</v>
      </c>
      <c r="T293" s="142">
        <f t="shared" si="73"/>
        <v>0</v>
      </c>
      <c r="AR293" s="143" t="s">
        <v>99</v>
      </c>
      <c r="AT293" s="143" t="s">
        <v>83</v>
      </c>
      <c r="AU293" s="143" t="s">
        <v>81</v>
      </c>
      <c r="AY293" s="13" t="s">
        <v>75</v>
      </c>
      <c r="BE293" s="144">
        <f t="shared" si="74"/>
        <v>0</v>
      </c>
      <c r="BF293" s="144">
        <f t="shared" si="75"/>
        <v>0</v>
      </c>
      <c r="BG293" s="144">
        <f t="shared" si="76"/>
        <v>0</v>
      </c>
      <c r="BH293" s="144">
        <f t="shared" si="77"/>
        <v>0</v>
      </c>
      <c r="BI293" s="144">
        <f t="shared" si="78"/>
        <v>0</v>
      </c>
      <c r="BJ293" s="13" t="s">
        <v>81</v>
      </c>
      <c r="BK293" s="144">
        <f t="shared" si="79"/>
        <v>0</v>
      </c>
      <c r="BL293" s="13" t="s">
        <v>96</v>
      </c>
      <c r="BM293" s="143" t="s">
        <v>408</v>
      </c>
    </row>
    <row r="294" spans="2:65" s="1" customFormat="1" ht="24.2" customHeight="1" x14ac:dyDescent="0.2">
      <c r="B294" s="130"/>
      <c r="C294" s="131">
        <v>158</v>
      </c>
      <c r="D294" s="131" t="s">
        <v>77</v>
      </c>
      <c r="E294" s="132" t="s">
        <v>409</v>
      </c>
      <c r="F294" s="133" t="s">
        <v>678</v>
      </c>
      <c r="G294" s="134" t="s">
        <v>87</v>
      </c>
      <c r="H294" s="135">
        <v>14</v>
      </c>
      <c r="I294" s="136"/>
      <c r="J294" s="137">
        <f t="shared" si="70"/>
        <v>0</v>
      </c>
      <c r="K294" s="138"/>
      <c r="L294" s="28"/>
      <c r="M294" s="139" t="s">
        <v>1</v>
      </c>
      <c r="N294" s="140" t="s">
        <v>26</v>
      </c>
      <c r="P294" s="141">
        <f t="shared" si="71"/>
        <v>0</v>
      </c>
      <c r="Q294" s="141">
        <v>1.49E-3</v>
      </c>
      <c r="R294" s="141">
        <f t="shared" si="72"/>
        <v>2.086E-2</v>
      </c>
      <c r="S294" s="141">
        <v>0</v>
      </c>
      <c r="T294" s="142">
        <f t="shared" si="73"/>
        <v>0</v>
      </c>
      <c r="AR294" s="143" t="s">
        <v>96</v>
      </c>
      <c r="AT294" s="143" t="s">
        <v>77</v>
      </c>
      <c r="AU294" s="143" t="s">
        <v>81</v>
      </c>
      <c r="AY294" s="13" t="s">
        <v>75</v>
      </c>
      <c r="BE294" s="144">
        <f t="shared" si="74"/>
        <v>0</v>
      </c>
      <c r="BF294" s="144">
        <f t="shared" si="75"/>
        <v>0</v>
      </c>
      <c r="BG294" s="144">
        <f t="shared" si="76"/>
        <v>0</v>
      </c>
      <c r="BH294" s="144">
        <f t="shared" si="77"/>
        <v>0</v>
      </c>
      <c r="BI294" s="144">
        <f t="shared" si="78"/>
        <v>0</v>
      </c>
      <c r="BJ294" s="13" t="s">
        <v>81</v>
      </c>
      <c r="BK294" s="144">
        <f t="shared" si="79"/>
        <v>0</v>
      </c>
      <c r="BL294" s="13" t="s">
        <v>96</v>
      </c>
      <c r="BM294" s="143" t="s">
        <v>410</v>
      </c>
    </row>
    <row r="295" spans="2:65" s="1" customFormat="1" ht="21.75" customHeight="1" x14ac:dyDescent="0.2">
      <c r="B295" s="130"/>
      <c r="C295" s="145">
        <v>159</v>
      </c>
      <c r="D295" s="145" t="s">
        <v>83</v>
      </c>
      <c r="E295" s="146" t="s">
        <v>411</v>
      </c>
      <c r="F295" s="162" t="s">
        <v>679</v>
      </c>
      <c r="G295" s="147" t="s">
        <v>87</v>
      </c>
      <c r="H295" s="148">
        <v>13</v>
      </c>
      <c r="I295" s="149"/>
      <c r="J295" s="150">
        <f t="shared" si="70"/>
        <v>0</v>
      </c>
      <c r="K295" s="151"/>
      <c r="L295" s="152"/>
      <c r="M295" s="153" t="s">
        <v>1</v>
      </c>
      <c r="N295" s="154" t="s">
        <v>26</v>
      </c>
      <c r="P295" s="141">
        <f t="shared" si="71"/>
        <v>0</v>
      </c>
      <c r="Q295" s="141">
        <v>1.1000000000000001E-3</v>
      </c>
      <c r="R295" s="141">
        <f t="shared" si="72"/>
        <v>1.43E-2</v>
      </c>
      <c r="S295" s="141">
        <v>0</v>
      </c>
      <c r="T295" s="142">
        <f t="shared" si="73"/>
        <v>0</v>
      </c>
      <c r="AR295" s="143" t="s">
        <v>99</v>
      </c>
      <c r="AT295" s="143" t="s">
        <v>83</v>
      </c>
      <c r="AU295" s="143" t="s">
        <v>81</v>
      </c>
      <c r="AY295" s="13" t="s">
        <v>75</v>
      </c>
      <c r="BE295" s="144">
        <f t="shared" si="74"/>
        <v>0</v>
      </c>
      <c r="BF295" s="144">
        <f t="shared" si="75"/>
        <v>0</v>
      </c>
      <c r="BG295" s="144">
        <f t="shared" si="76"/>
        <v>0</v>
      </c>
      <c r="BH295" s="144">
        <f t="shared" si="77"/>
        <v>0</v>
      </c>
      <c r="BI295" s="144">
        <f t="shared" si="78"/>
        <v>0</v>
      </c>
      <c r="BJ295" s="13" t="s">
        <v>81</v>
      </c>
      <c r="BK295" s="144">
        <f t="shared" si="79"/>
        <v>0</v>
      </c>
      <c r="BL295" s="13" t="s">
        <v>96</v>
      </c>
      <c r="BM295" s="143" t="s">
        <v>412</v>
      </c>
    </row>
    <row r="296" spans="2:65" s="1" customFormat="1" ht="24.2" customHeight="1" x14ac:dyDescent="0.2">
      <c r="B296" s="130"/>
      <c r="C296" s="145">
        <v>160</v>
      </c>
      <c r="D296" s="145" t="s">
        <v>83</v>
      </c>
      <c r="E296" s="146" t="s">
        <v>413</v>
      </c>
      <c r="F296" s="162" t="s">
        <v>680</v>
      </c>
      <c r="G296" s="147" t="s">
        <v>87</v>
      </c>
      <c r="H296" s="148">
        <v>1</v>
      </c>
      <c r="I296" s="149"/>
      <c r="J296" s="150">
        <f t="shared" si="70"/>
        <v>0</v>
      </c>
      <c r="K296" s="151"/>
      <c r="L296" s="152"/>
      <c r="M296" s="153" t="s">
        <v>1</v>
      </c>
      <c r="N296" s="154" t="s">
        <v>26</v>
      </c>
      <c r="P296" s="141">
        <f t="shared" si="71"/>
        <v>0</v>
      </c>
      <c r="Q296" s="141">
        <v>1.1000000000000001E-3</v>
      </c>
      <c r="R296" s="141">
        <f t="shared" si="72"/>
        <v>1.1000000000000001E-3</v>
      </c>
      <c r="S296" s="141">
        <v>0</v>
      </c>
      <c r="T296" s="142">
        <f t="shared" si="73"/>
        <v>0</v>
      </c>
      <c r="AR296" s="143" t="s">
        <v>99</v>
      </c>
      <c r="AT296" s="143" t="s">
        <v>83</v>
      </c>
      <c r="AU296" s="143" t="s">
        <v>81</v>
      </c>
      <c r="AY296" s="13" t="s">
        <v>75</v>
      </c>
      <c r="BE296" s="144">
        <f t="shared" si="74"/>
        <v>0</v>
      </c>
      <c r="BF296" s="144">
        <f t="shared" si="75"/>
        <v>0</v>
      </c>
      <c r="BG296" s="144">
        <f t="shared" si="76"/>
        <v>0</v>
      </c>
      <c r="BH296" s="144">
        <f t="shared" si="77"/>
        <v>0</v>
      </c>
      <c r="BI296" s="144">
        <f t="shared" si="78"/>
        <v>0</v>
      </c>
      <c r="BJ296" s="13" t="s">
        <v>81</v>
      </c>
      <c r="BK296" s="144">
        <f t="shared" si="79"/>
        <v>0</v>
      </c>
      <c r="BL296" s="13" t="s">
        <v>96</v>
      </c>
      <c r="BM296" s="143" t="s">
        <v>414</v>
      </c>
    </row>
    <row r="297" spans="2:65" s="1" customFormat="1" ht="24.2" customHeight="1" x14ac:dyDescent="0.2">
      <c r="B297" s="130"/>
      <c r="C297" s="145">
        <v>161</v>
      </c>
      <c r="D297" s="145" t="s">
        <v>83</v>
      </c>
      <c r="E297" s="146" t="s">
        <v>415</v>
      </c>
      <c r="F297" s="162" t="s">
        <v>681</v>
      </c>
      <c r="G297" s="147" t="s">
        <v>87</v>
      </c>
      <c r="H297" s="148">
        <v>14</v>
      </c>
      <c r="I297" s="149"/>
      <c r="J297" s="150">
        <f t="shared" si="70"/>
        <v>0</v>
      </c>
      <c r="K297" s="151"/>
      <c r="L297" s="152"/>
      <c r="M297" s="153" t="s">
        <v>1</v>
      </c>
      <c r="N297" s="154" t="s">
        <v>26</v>
      </c>
      <c r="P297" s="141">
        <f t="shared" si="71"/>
        <v>0</v>
      </c>
      <c r="Q297" s="141">
        <v>5.9999999999999995E-4</v>
      </c>
      <c r="R297" s="141">
        <f t="shared" si="72"/>
        <v>8.3999999999999995E-3</v>
      </c>
      <c r="S297" s="141">
        <v>0</v>
      </c>
      <c r="T297" s="142">
        <f t="shared" si="73"/>
        <v>0</v>
      </c>
      <c r="AR297" s="143" t="s">
        <v>99</v>
      </c>
      <c r="AT297" s="143" t="s">
        <v>83</v>
      </c>
      <c r="AU297" s="143" t="s">
        <v>81</v>
      </c>
      <c r="AY297" s="13" t="s">
        <v>75</v>
      </c>
      <c r="BE297" s="144">
        <f t="shared" si="74"/>
        <v>0</v>
      </c>
      <c r="BF297" s="144">
        <f t="shared" si="75"/>
        <v>0</v>
      </c>
      <c r="BG297" s="144">
        <f t="shared" si="76"/>
        <v>0</v>
      </c>
      <c r="BH297" s="144">
        <f t="shared" si="77"/>
        <v>0</v>
      </c>
      <c r="BI297" s="144">
        <f t="shared" si="78"/>
        <v>0</v>
      </c>
      <c r="BJ297" s="13" t="s">
        <v>81</v>
      </c>
      <c r="BK297" s="144">
        <f t="shared" si="79"/>
        <v>0</v>
      </c>
      <c r="BL297" s="13" t="s">
        <v>96</v>
      </c>
      <c r="BM297" s="143" t="s">
        <v>416</v>
      </c>
    </row>
    <row r="298" spans="2:65" s="1" customFormat="1" ht="16.5" customHeight="1" x14ac:dyDescent="0.2">
      <c r="B298" s="130"/>
      <c r="C298" s="145">
        <v>162</v>
      </c>
      <c r="D298" s="145" t="s">
        <v>83</v>
      </c>
      <c r="E298" s="146" t="s">
        <v>417</v>
      </c>
      <c r="F298" s="162" t="s">
        <v>682</v>
      </c>
      <c r="G298" s="147" t="s">
        <v>87</v>
      </c>
      <c r="H298" s="148">
        <v>14</v>
      </c>
      <c r="I298" s="149"/>
      <c r="J298" s="150">
        <f t="shared" si="70"/>
        <v>0</v>
      </c>
      <c r="K298" s="151"/>
      <c r="L298" s="152"/>
      <c r="M298" s="153" t="s">
        <v>1</v>
      </c>
      <c r="N298" s="154" t="s">
        <v>26</v>
      </c>
      <c r="P298" s="141">
        <f t="shared" si="71"/>
        <v>0</v>
      </c>
      <c r="Q298" s="141">
        <v>4.0000000000000002E-4</v>
      </c>
      <c r="R298" s="141">
        <f t="shared" si="72"/>
        <v>5.5999999999999999E-3</v>
      </c>
      <c r="S298" s="141">
        <v>0</v>
      </c>
      <c r="T298" s="142">
        <f t="shared" si="73"/>
        <v>0</v>
      </c>
      <c r="AR298" s="143" t="s">
        <v>99</v>
      </c>
      <c r="AT298" s="143" t="s">
        <v>83</v>
      </c>
      <c r="AU298" s="143" t="s">
        <v>81</v>
      </c>
      <c r="AY298" s="13" t="s">
        <v>75</v>
      </c>
      <c r="BE298" s="144">
        <f t="shared" si="74"/>
        <v>0</v>
      </c>
      <c r="BF298" s="144">
        <f t="shared" si="75"/>
        <v>0</v>
      </c>
      <c r="BG298" s="144">
        <f t="shared" si="76"/>
        <v>0</v>
      </c>
      <c r="BH298" s="144">
        <f t="shared" si="77"/>
        <v>0</v>
      </c>
      <c r="BI298" s="144">
        <f t="shared" si="78"/>
        <v>0</v>
      </c>
      <c r="BJ298" s="13" t="s">
        <v>81</v>
      </c>
      <c r="BK298" s="144">
        <f t="shared" si="79"/>
        <v>0</v>
      </c>
      <c r="BL298" s="13" t="s">
        <v>96</v>
      </c>
      <c r="BM298" s="143" t="s">
        <v>418</v>
      </c>
    </row>
    <row r="299" spans="2:65" s="1" customFormat="1" ht="24.2" customHeight="1" x14ac:dyDescent="0.2">
      <c r="B299" s="130"/>
      <c r="C299" s="131">
        <v>163</v>
      </c>
      <c r="D299" s="131" t="s">
        <v>77</v>
      </c>
      <c r="E299" s="132" t="s">
        <v>419</v>
      </c>
      <c r="F299" s="133" t="s">
        <v>683</v>
      </c>
      <c r="G299" s="134" t="s">
        <v>87</v>
      </c>
      <c r="H299" s="135">
        <v>18</v>
      </c>
      <c r="I299" s="136"/>
      <c r="J299" s="137">
        <f t="shared" si="70"/>
        <v>0</v>
      </c>
      <c r="K299" s="138"/>
      <c r="L299" s="28"/>
      <c r="M299" s="139" t="s">
        <v>1</v>
      </c>
      <c r="N299" s="140" t="s">
        <v>26</v>
      </c>
      <c r="P299" s="141">
        <f t="shared" si="71"/>
        <v>0</v>
      </c>
      <c r="Q299" s="141">
        <v>2.565E-4</v>
      </c>
      <c r="R299" s="141">
        <f t="shared" si="72"/>
        <v>4.6169999999999996E-3</v>
      </c>
      <c r="S299" s="141">
        <v>0</v>
      </c>
      <c r="T299" s="142">
        <f t="shared" si="73"/>
        <v>0</v>
      </c>
      <c r="AR299" s="143" t="s">
        <v>96</v>
      </c>
      <c r="AT299" s="143" t="s">
        <v>77</v>
      </c>
      <c r="AU299" s="143" t="s">
        <v>81</v>
      </c>
      <c r="AY299" s="13" t="s">
        <v>75</v>
      </c>
      <c r="BE299" s="144">
        <f t="shared" si="74"/>
        <v>0</v>
      </c>
      <c r="BF299" s="144">
        <f t="shared" si="75"/>
        <v>0</v>
      </c>
      <c r="BG299" s="144">
        <f t="shared" si="76"/>
        <v>0</v>
      </c>
      <c r="BH299" s="144">
        <f t="shared" si="77"/>
        <v>0</v>
      </c>
      <c r="BI299" s="144">
        <f t="shared" si="78"/>
        <v>0</v>
      </c>
      <c r="BJ299" s="13" t="s">
        <v>81</v>
      </c>
      <c r="BK299" s="144">
        <f t="shared" si="79"/>
        <v>0</v>
      </c>
      <c r="BL299" s="13" t="s">
        <v>96</v>
      </c>
      <c r="BM299" s="143" t="s">
        <v>420</v>
      </c>
    </row>
    <row r="300" spans="2:65" s="1" customFormat="1" ht="24.2" customHeight="1" x14ac:dyDescent="0.2">
      <c r="B300" s="130"/>
      <c r="C300" s="131">
        <v>164</v>
      </c>
      <c r="D300" s="131" t="s">
        <v>77</v>
      </c>
      <c r="E300" s="132" t="s">
        <v>421</v>
      </c>
      <c r="F300" s="133" t="s">
        <v>684</v>
      </c>
      <c r="G300" s="134" t="s">
        <v>132</v>
      </c>
      <c r="H300" s="155"/>
      <c r="I300" s="136"/>
      <c r="J300" s="137">
        <f t="shared" si="70"/>
        <v>0</v>
      </c>
      <c r="K300" s="138"/>
      <c r="L300" s="28"/>
      <c r="M300" s="139" t="s">
        <v>1</v>
      </c>
      <c r="N300" s="140" t="s">
        <v>26</v>
      </c>
      <c r="P300" s="141">
        <f t="shared" si="71"/>
        <v>0</v>
      </c>
      <c r="Q300" s="141">
        <v>0</v>
      </c>
      <c r="R300" s="141">
        <f t="shared" si="72"/>
        <v>0</v>
      </c>
      <c r="S300" s="141">
        <v>0</v>
      </c>
      <c r="T300" s="142">
        <f t="shared" si="73"/>
        <v>0</v>
      </c>
      <c r="AR300" s="143" t="s">
        <v>96</v>
      </c>
      <c r="AT300" s="143" t="s">
        <v>77</v>
      </c>
      <c r="AU300" s="143" t="s">
        <v>81</v>
      </c>
      <c r="AY300" s="13" t="s">
        <v>75</v>
      </c>
      <c r="BE300" s="144">
        <f t="shared" si="74"/>
        <v>0</v>
      </c>
      <c r="BF300" s="144">
        <f t="shared" si="75"/>
        <v>0</v>
      </c>
      <c r="BG300" s="144">
        <f t="shared" si="76"/>
        <v>0</v>
      </c>
      <c r="BH300" s="144">
        <f t="shared" si="77"/>
        <v>0</v>
      </c>
      <c r="BI300" s="144">
        <f t="shared" si="78"/>
        <v>0</v>
      </c>
      <c r="BJ300" s="13" t="s">
        <v>81</v>
      </c>
      <c r="BK300" s="144">
        <f t="shared" si="79"/>
        <v>0</v>
      </c>
      <c r="BL300" s="13" t="s">
        <v>96</v>
      </c>
      <c r="BM300" s="143" t="s">
        <v>422</v>
      </c>
    </row>
    <row r="301" spans="2:65" s="11" customFormat="1" ht="25.9" customHeight="1" x14ac:dyDescent="0.2">
      <c r="B301" s="118"/>
      <c r="D301" s="119" t="s">
        <v>49</v>
      </c>
      <c r="E301" s="120" t="s">
        <v>83</v>
      </c>
      <c r="F301" s="120" t="s">
        <v>423</v>
      </c>
      <c r="I301" s="121"/>
      <c r="J301" s="122">
        <f>BK301</f>
        <v>0</v>
      </c>
      <c r="L301" s="118"/>
      <c r="M301" s="123"/>
      <c r="P301" s="124">
        <f>P302+P325</f>
        <v>0</v>
      </c>
      <c r="R301" s="124">
        <f>R302+R325</f>
        <v>0</v>
      </c>
      <c r="T301" s="125">
        <f>T302+T325</f>
        <v>0</v>
      </c>
      <c r="AR301" s="119" t="s">
        <v>180</v>
      </c>
      <c r="AT301" s="126" t="s">
        <v>49</v>
      </c>
      <c r="AU301" s="126" t="s">
        <v>50</v>
      </c>
      <c r="AY301" s="119" t="s">
        <v>75</v>
      </c>
      <c r="BK301" s="127">
        <f>BK302+BK325</f>
        <v>0</v>
      </c>
    </row>
    <row r="302" spans="2:65" s="11" customFormat="1" ht="22.9" customHeight="1" x14ac:dyDescent="0.2">
      <c r="B302" s="118"/>
      <c r="D302" s="119" t="s">
        <v>49</v>
      </c>
      <c r="E302" s="128" t="s">
        <v>424</v>
      </c>
      <c r="F302" s="128" t="s">
        <v>685</v>
      </c>
      <c r="I302" s="121"/>
      <c r="J302" s="129">
        <f>BK302</f>
        <v>0</v>
      </c>
      <c r="L302" s="118"/>
      <c r="M302" s="123"/>
      <c r="P302" s="124">
        <f>SUM(P303:P324)</f>
        <v>0</v>
      </c>
      <c r="R302" s="124">
        <f>SUM(R303:R324)</f>
        <v>0</v>
      </c>
      <c r="T302" s="125">
        <f>SUM(T303:T324)</f>
        <v>0</v>
      </c>
      <c r="AR302" s="119" t="s">
        <v>180</v>
      </c>
      <c r="AT302" s="126" t="s">
        <v>49</v>
      </c>
      <c r="AU302" s="126" t="s">
        <v>55</v>
      </c>
      <c r="AY302" s="119" t="s">
        <v>75</v>
      </c>
      <c r="BK302" s="127">
        <f>SUM(BK303:BK324)</f>
        <v>0</v>
      </c>
    </row>
    <row r="303" spans="2:65" s="1" customFormat="1" ht="16.5" customHeight="1" x14ac:dyDescent="0.2">
      <c r="B303" s="130"/>
      <c r="C303" s="131">
        <v>165</v>
      </c>
      <c r="D303" s="131" t="s">
        <v>77</v>
      </c>
      <c r="E303" s="132" t="s">
        <v>425</v>
      </c>
      <c r="F303" s="133" t="s">
        <v>686</v>
      </c>
      <c r="G303" s="134" t="s">
        <v>79</v>
      </c>
      <c r="H303" s="135">
        <v>10</v>
      </c>
      <c r="I303" s="136"/>
      <c r="J303" s="137">
        <f t="shared" ref="J303:J324" si="80">ROUND(I303*H303,2)</f>
        <v>0</v>
      </c>
      <c r="K303" s="138"/>
      <c r="L303" s="28"/>
      <c r="M303" s="139" t="s">
        <v>1</v>
      </c>
      <c r="N303" s="140" t="s">
        <v>26</v>
      </c>
      <c r="P303" s="141">
        <f t="shared" ref="P303:P324" si="81">O303*H303</f>
        <v>0</v>
      </c>
      <c r="Q303" s="141">
        <v>0</v>
      </c>
      <c r="R303" s="141">
        <f t="shared" ref="R303:R324" si="82">Q303*H303</f>
        <v>0</v>
      </c>
      <c r="S303" s="141">
        <v>0</v>
      </c>
      <c r="T303" s="142">
        <f t="shared" ref="T303:T324" si="83">S303*H303</f>
        <v>0</v>
      </c>
      <c r="AR303" s="143" t="s">
        <v>371</v>
      </c>
      <c r="AT303" s="143" t="s">
        <v>77</v>
      </c>
      <c r="AU303" s="143" t="s">
        <v>81</v>
      </c>
      <c r="AY303" s="13" t="s">
        <v>75</v>
      </c>
      <c r="BE303" s="144">
        <f t="shared" ref="BE303:BE324" si="84">IF(N303="základná",J303,0)</f>
        <v>0</v>
      </c>
      <c r="BF303" s="144">
        <f t="shared" ref="BF303:BF324" si="85">IF(N303="znížená",J303,0)</f>
        <v>0</v>
      </c>
      <c r="BG303" s="144">
        <f t="shared" ref="BG303:BG324" si="86">IF(N303="zákl. prenesená",J303,0)</f>
        <v>0</v>
      </c>
      <c r="BH303" s="144">
        <f t="shared" ref="BH303:BH324" si="87">IF(N303="zníž. prenesená",J303,0)</f>
        <v>0</v>
      </c>
      <c r="BI303" s="144">
        <f t="shared" ref="BI303:BI324" si="88">IF(N303="nulová",J303,0)</f>
        <v>0</v>
      </c>
      <c r="BJ303" s="13" t="s">
        <v>81</v>
      </c>
      <c r="BK303" s="144">
        <f t="shared" ref="BK303:BK324" si="89">ROUND(I303*H303,2)</f>
        <v>0</v>
      </c>
      <c r="BL303" s="13" t="s">
        <v>371</v>
      </c>
      <c r="BM303" s="143" t="s">
        <v>426</v>
      </c>
    </row>
    <row r="304" spans="2:65" s="1" customFormat="1" ht="16.5" customHeight="1" x14ac:dyDescent="0.2">
      <c r="B304" s="130"/>
      <c r="C304" s="131">
        <v>166</v>
      </c>
      <c r="D304" s="131" t="s">
        <v>77</v>
      </c>
      <c r="E304" s="132" t="s">
        <v>427</v>
      </c>
      <c r="F304" s="133" t="s">
        <v>687</v>
      </c>
      <c r="G304" s="134" t="s">
        <v>79</v>
      </c>
      <c r="H304" s="135">
        <v>5</v>
      </c>
      <c r="I304" s="136"/>
      <c r="J304" s="137">
        <f t="shared" si="80"/>
        <v>0</v>
      </c>
      <c r="K304" s="138"/>
      <c r="L304" s="28"/>
      <c r="M304" s="139" t="s">
        <v>1</v>
      </c>
      <c r="N304" s="140" t="s">
        <v>26</v>
      </c>
      <c r="P304" s="141">
        <f t="shared" si="81"/>
        <v>0</v>
      </c>
      <c r="Q304" s="141">
        <v>0</v>
      </c>
      <c r="R304" s="141">
        <f t="shared" si="82"/>
        <v>0</v>
      </c>
      <c r="S304" s="141">
        <v>0</v>
      </c>
      <c r="T304" s="142">
        <f t="shared" si="83"/>
        <v>0</v>
      </c>
      <c r="AR304" s="143" t="s">
        <v>371</v>
      </c>
      <c r="AT304" s="143" t="s">
        <v>77</v>
      </c>
      <c r="AU304" s="143" t="s">
        <v>81</v>
      </c>
      <c r="AY304" s="13" t="s">
        <v>75</v>
      </c>
      <c r="BE304" s="144">
        <f t="shared" si="84"/>
        <v>0</v>
      </c>
      <c r="BF304" s="144">
        <f t="shared" si="85"/>
        <v>0</v>
      </c>
      <c r="BG304" s="144">
        <f t="shared" si="86"/>
        <v>0</v>
      </c>
      <c r="BH304" s="144">
        <f t="shared" si="87"/>
        <v>0</v>
      </c>
      <c r="BI304" s="144">
        <f t="shared" si="88"/>
        <v>0</v>
      </c>
      <c r="BJ304" s="13" t="s">
        <v>81</v>
      </c>
      <c r="BK304" s="144">
        <f t="shared" si="89"/>
        <v>0</v>
      </c>
      <c r="BL304" s="13" t="s">
        <v>371</v>
      </c>
      <c r="BM304" s="143" t="s">
        <v>428</v>
      </c>
    </row>
    <row r="305" spans="2:65" s="1" customFormat="1" ht="16.5" customHeight="1" x14ac:dyDescent="0.2">
      <c r="B305" s="130"/>
      <c r="C305" s="131">
        <v>167</v>
      </c>
      <c r="D305" s="131" t="s">
        <v>77</v>
      </c>
      <c r="E305" s="132" t="s">
        <v>429</v>
      </c>
      <c r="F305" s="133" t="s">
        <v>688</v>
      </c>
      <c r="G305" s="134" t="s">
        <v>79</v>
      </c>
      <c r="H305" s="135">
        <v>85</v>
      </c>
      <c r="I305" s="136"/>
      <c r="J305" s="137">
        <f t="shared" si="80"/>
        <v>0</v>
      </c>
      <c r="K305" s="138"/>
      <c r="L305" s="28"/>
      <c r="M305" s="139" t="s">
        <v>1</v>
      </c>
      <c r="N305" s="140" t="s">
        <v>26</v>
      </c>
      <c r="P305" s="141">
        <f t="shared" si="81"/>
        <v>0</v>
      </c>
      <c r="Q305" s="141">
        <v>0</v>
      </c>
      <c r="R305" s="141">
        <f t="shared" si="82"/>
        <v>0</v>
      </c>
      <c r="S305" s="141">
        <v>0</v>
      </c>
      <c r="T305" s="142">
        <f t="shared" si="83"/>
        <v>0</v>
      </c>
      <c r="AR305" s="143" t="s">
        <v>371</v>
      </c>
      <c r="AT305" s="143" t="s">
        <v>77</v>
      </c>
      <c r="AU305" s="143" t="s">
        <v>81</v>
      </c>
      <c r="AY305" s="13" t="s">
        <v>75</v>
      </c>
      <c r="BE305" s="144">
        <f t="shared" si="84"/>
        <v>0</v>
      </c>
      <c r="BF305" s="144">
        <f t="shared" si="85"/>
        <v>0</v>
      </c>
      <c r="BG305" s="144">
        <f t="shared" si="86"/>
        <v>0</v>
      </c>
      <c r="BH305" s="144">
        <f t="shared" si="87"/>
        <v>0</v>
      </c>
      <c r="BI305" s="144">
        <f t="shared" si="88"/>
        <v>0</v>
      </c>
      <c r="BJ305" s="13" t="s">
        <v>81</v>
      </c>
      <c r="BK305" s="144">
        <f t="shared" si="89"/>
        <v>0</v>
      </c>
      <c r="BL305" s="13" t="s">
        <v>371</v>
      </c>
      <c r="BM305" s="143" t="s">
        <v>430</v>
      </c>
    </row>
    <row r="306" spans="2:65" s="1" customFormat="1" ht="16.5" customHeight="1" x14ac:dyDescent="0.2">
      <c r="B306" s="130"/>
      <c r="C306" s="131">
        <v>168</v>
      </c>
      <c r="D306" s="131" t="s">
        <v>77</v>
      </c>
      <c r="E306" s="132" t="s">
        <v>431</v>
      </c>
      <c r="F306" s="133" t="s">
        <v>689</v>
      </c>
      <c r="G306" s="134" t="s">
        <v>79</v>
      </c>
      <c r="H306" s="135">
        <v>75</v>
      </c>
      <c r="I306" s="136"/>
      <c r="J306" s="137">
        <f t="shared" si="80"/>
        <v>0</v>
      </c>
      <c r="K306" s="138"/>
      <c r="L306" s="28"/>
      <c r="M306" s="139" t="s">
        <v>1</v>
      </c>
      <c r="N306" s="140" t="s">
        <v>26</v>
      </c>
      <c r="P306" s="141">
        <f t="shared" si="81"/>
        <v>0</v>
      </c>
      <c r="Q306" s="141">
        <v>0</v>
      </c>
      <c r="R306" s="141">
        <f t="shared" si="82"/>
        <v>0</v>
      </c>
      <c r="S306" s="141">
        <v>0</v>
      </c>
      <c r="T306" s="142">
        <f t="shared" si="83"/>
        <v>0</v>
      </c>
      <c r="AR306" s="143" t="s">
        <v>371</v>
      </c>
      <c r="AT306" s="143" t="s">
        <v>77</v>
      </c>
      <c r="AU306" s="143" t="s">
        <v>81</v>
      </c>
      <c r="AY306" s="13" t="s">
        <v>75</v>
      </c>
      <c r="BE306" s="144">
        <f t="shared" si="84"/>
        <v>0</v>
      </c>
      <c r="BF306" s="144">
        <f t="shared" si="85"/>
        <v>0</v>
      </c>
      <c r="BG306" s="144">
        <f t="shared" si="86"/>
        <v>0</v>
      </c>
      <c r="BH306" s="144">
        <f t="shared" si="87"/>
        <v>0</v>
      </c>
      <c r="BI306" s="144">
        <f t="shared" si="88"/>
        <v>0</v>
      </c>
      <c r="BJ306" s="13" t="s">
        <v>81</v>
      </c>
      <c r="BK306" s="144">
        <f t="shared" si="89"/>
        <v>0</v>
      </c>
      <c r="BL306" s="13" t="s">
        <v>371</v>
      </c>
      <c r="BM306" s="143" t="s">
        <v>432</v>
      </c>
    </row>
    <row r="307" spans="2:65" s="1" customFormat="1" ht="16.5" customHeight="1" x14ac:dyDescent="0.2">
      <c r="B307" s="130"/>
      <c r="C307" s="131">
        <v>169</v>
      </c>
      <c r="D307" s="131" t="s">
        <v>77</v>
      </c>
      <c r="E307" s="132" t="s">
        <v>433</v>
      </c>
      <c r="F307" s="133" t="s">
        <v>690</v>
      </c>
      <c r="G307" s="134" t="s">
        <v>79</v>
      </c>
      <c r="H307" s="135">
        <v>5</v>
      </c>
      <c r="I307" s="136"/>
      <c r="J307" s="137">
        <f t="shared" si="80"/>
        <v>0</v>
      </c>
      <c r="K307" s="138"/>
      <c r="L307" s="28"/>
      <c r="M307" s="139" t="s">
        <v>1</v>
      </c>
      <c r="N307" s="140" t="s">
        <v>26</v>
      </c>
      <c r="P307" s="141">
        <f t="shared" si="81"/>
        <v>0</v>
      </c>
      <c r="Q307" s="141">
        <v>0</v>
      </c>
      <c r="R307" s="141">
        <f t="shared" si="82"/>
        <v>0</v>
      </c>
      <c r="S307" s="141">
        <v>0</v>
      </c>
      <c r="T307" s="142">
        <f t="shared" si="83"/>
        <v>0</v>
      </c>
      <c r="AR307" s="143" t="s">
        <v>371</v>
      </c>
      <c r="AT307" s="143" t="s">
        <v>77</v>
      </c>
      <c r="AU307" s="143" t="s">
        <v>81</v>
      </c>
      <c r="AY307" s="13" t="s">
        <v>75</v>
      </c>
      <c r="BE307" s="144">
        <f t="shared" si="84"/>
        <v>0</v>
      </c>
      <c r="BF307" s="144">
        <f t="shared" si="85"/>
        <v>0</v>
      </c>
      <c r="BG307" s="144">
        <f t="shared" si="86"/>
        <v>0</v>
      </c>
      <c r="BH307" s="144">
        <f t="shared" si="87"/>
        <v>0</v>
      </c>
      <c r="BI307" s="144">
        <f t="shared" si="88"/>
        <v>0</v>
      </c>
      <c r="BJ307" s="13" t="s">
        <v>81</v>
      </c>
      <c r="BK307" s="144">
        <f t="shared" si="89"/>
        <v>0</v>
      </c>
      <c r="BL307" s="13" t="s">
        <v>371</v>
      </c>
      <c r="BM307" s="143" t="s">
        <v>434</v>
      </c>
    </row>
    <row r="308" spans="2:65" s="1" customFormat="1" ht="16.5" customHeight="1" x14ac:dyDescent="0.2">
      <c r="B308" s="130"/>
      <c r="C308" s="131">
        <v>170</v>
      </c>
      <c r="D308" s="131" t="s">
        <v>77</v>
      </c>
      <c r="E308" s="132" t="s">
        <v>435</v>
      </c>
      <c r="F308" s="133" t="s">
        <v>691</v>
      </c>
      <c r="G308" s="134" t="s">
        <v>79</v>
      </c>
      <c r="H308" s="135">
        <v>125</v>
      </c>
      <c r="I308" s="136"/>
      <c r="J308" s="137">
        <f t="shared" si="80"/>
        <v>0</v>
      </c>
      <c r="K308" s="138"/>
      <c r="L308" s="28"/>
      <c r="M308" s="139" t="s">
        <v>1</v>
      </c>
      <c r="N308" s="140" t="s">
        <v>26</v>
      </c>
      <c r="P308" s="141">
        <f t="shared" si="81"/>
        <v>0</v>
      </c>
      <c r="Q308" s="141">
        <v>0</v>
      </c>
      <c r="R308" s="141">
        <f t="shared" si="82"/>
        <v>0</v>
      </c>
      <c r="S308" s="141">
        <v>0</v>
      </c>
      <c r="T308" s="142">
        <f t="shared" si="83"/>
        <v>0</v>
      </c>
      <c r="AR308" s="143" t="s">
        <v>371</v>
      </c>
      <c r="AT308" s="143" t="s">
        <v>77</v>
      </c>
      <c r="AU308" s="143" t="s">
        <v>81</v>
      </c>
      <c r="AY308" s="13" t="s">
        <v>75</v>
      </c>
      <c r="BE308" s="144">
        <f t="shared" si="84"/>
        <v>0</v>
      </c>
      <c r="BF308" s="144">
        <f t="shared" si="85"/>
        <v>0</v>
      </c>
      <c r="BG308" s="144">
        <f t="shared" si="86"/>
        <v>0</v>
      </c>
      <c r="BH308" s="144">
        <f t="shared" si="87"/>
        <v>0</v>
      </c>
      <c r="BI308" s="144">
        <f t="shared" si="88"/>
        <v>0</v>
      </c>
      <c r="BJ308" s="13" t="s">
        <v>81</v>
      </c>
      <c r="BK308" s="144">
        <f t="shared" si="89"/>
        <v>0</v>
      </c>
      <c r="BL308" s="13" t="s">
        <v>371</v>
      </c>
      <c r="BM308" s="143" t="s">
        <v>436</v>
      </c>
    </row>
    <row r="309" spans="2:65" s="1" customFormat="1" ht="16.5" customHeight="1" x14ac:dyDescent="0.2">
      <c r="B309" s="130"/>
      <c r="C309" s="131">
        <v>171</v>
      </c>
      <c r="D309" s="131" t="s">
        <v>77</v>
      </c>
      <c r="E309" s="132" t="s">
        <v>437</v>
      </c>
      <c r="F309" s="133" t="s">
        <v>692</v>
      </c>
      <c r="G309" s="134" t="s">
        <v>79</v>
      </c>
      <c r="H309" s="135">
        <v>2</v>
      </c>
      <c r="I309" s="136"/>
      <c r="J309" s="137">
        <f t="shared" si="80"/>
        <v>0</v>
      </c>
      <c r="K309" s="138"/>
      <c r="L309" s="28"/>
      <c r="M309" s="139" t="s">
        <v>1</v>
      </c>
      <c r="N309" s="140" t="s">
        <v>26</v>
      </c>
      <c r="P309" s="141">
        <f t="shared" si="81"/>
        <v>0</v>
      </c>
      <c r="Q309" s="141">
        <v>0</v>
      </c>
      <c r="R309" s="141">
        <f t="shared" si="82"/>
        <v>0</v>
      </c>
      <c r="S309" s="141">
        <v>0</v>
      </c>
      <c r="T309" s="142">
        <f t="shared" si="83"/>
        <v>0</v>
      </c>
      <c r="AR309" s="143" t="s">
        <v>371</v>
      </c>
      <c r="AT309" s="143" t="s">
        <v>77</v>
      </c>
      <c r="AU309" s="143" t="s">
        <v>81</v>
      </c>
      <c r="AY309" s="13" t="s">
        <v>75</v>
      </c>
      <c r="BE309" s="144">
        <f t="shared" si="84"/>
        <v>0</v>
      </c>
      <c r="BF309" s="144">
        <f t="shared" si="85"/>
        <v>0</v>
      </c>
      <c r="BG309" s="144">
        <f t="shared" si="86"/>
        <v>0</v>
      </c>
      <c r="BH309" s="144">
        <f t="shared" si="87"/>
        <v>0</v>
      </c>
      <c r="BI309" s="144">
        <f t="shared" si="88"/>
        <v>0</v>
      </c>
      <c r="BJ309" s="13" t="s">
        <v>81</v>
      </c>
      <c r="BK309" s="144">
        <f t="shared" si="89"/>
        <v>0</v>
      </c>
      <c r="BL309" s="13" t="s">
        <v>371</v>
      </c>
      <c r="BM309" s="143" t="s">
        <v>438</v>
      </c>
    </row>
    <row r="310" spans="2:65" s="1" customFormat="1" ht="16.5" customHeight="1" x14ac:dyDescent="0.2">
      <c r="B310" s="130"/>
      <c r="C310" s="131">
        <v>172</v>
      </c>
      <c r="D310" s="131" t="s">
        <v>77</v>
      </c>
      <c r="E310" s="132" t="s">
        <v>439</v>
      </c>
      <c r="F310" s="133" t="s">
        <v>693</v>
      </c>
      <c r="G310" s="134" t="s">
        <v>79</v>
      </c>
      <c r="H310" s="135">
        <v>80</v>
      </c>
      <c r="I310" s="136"/>
      <c r="J310" s="137">
        <f t="shared" si="80"/>
        <v>0</v>
      </c>
      <c r="K310" s="138"/>
      <c r="L310" s="28"/>
      <c r="M310" s="139" t="s">
        <v>1</v>
      </c>
      <c r="N310" s="140" t="s">
        <v>26</v>
      </c>
      <c r="P310" s="141">
        <f t="shared" si="81"/>
        <v>0</v>
      </c>
      <c r="Q310" s="141">
        <v>0</v>
      </c>
      <c r="R310" s="141">
        <f t="shared" si="82"/>
        <v>0</v>
      </c>
      <c r="S310" s="141">
        <v>0</v>
      </c>
      <c r="T310" s="142">
        <f t="shared" si="83"/>
        <v>0</v>
      </c>
      <c r="AR310" s="143" t="s">
        <v>371</v>
      </c>
      <c r="AT310" s="143" t="s">
        <v>77</v>
      </c>
      <c r="AU310" s="143" t="s">
        <v>81</v>
      </c>
      <c r="AY310" s="13" t="s">
        <v>75</v>
      </c>
      <c r="BE310" s="144">
        <f t="shared" si="84"/>
        <v>0</v>
      </c>
      <c r="BF310" s="144">
        <f t="shared" si="85"/>
        <v>0</v>
      </c>
      <c r="BG310" s="144">
        <f t="shared" si="86"/>
        <v>0</v>
      </c>
      <c r="BH310" s="144">
        <f t="shared" si="87"/>
        <v>0</v>
      </c>
      <c r="BI310" s="144">
        <f t="shared" si="88"/>
        <v>0</v>
      </c>
      <c r="BJ310" s="13" t="s">
        <v>81</v>
      </c>
      <c r="BK310" s="144">
        <f t="shared" si="89"/>
        <v>0</v>
      </c>
      <c r="BL310" s="13" t="s">
        <v>371</v>
      </c>
      <c r="BM310" s="143" t="s">
        <v>440</v>
      </c>
    </row>
    <row r="311" spans="2:65" s="1" customFormat="1" ht="16.5" customHeight="1" x14ac:dyDescent="0.2">
      <c r="B311" s="130"/>
      <c r="C311" s="131">
        <v>173</v>
      </c>
      <c r="D311" s="131" t="s">
        <v>77</v>
      </c>
      <c r="E311" s="132" t="s">
        <v>441</v>
      </c>
      <c r="F311" s="133" t="s">
        <v>694</v>
      </c>
      <c r="G311" s="134" t="s">
        <v>79</v>
      </c>
      <c r="H311" s="135">
        <v>60</v>
      </c>
      <c r="I311" s="136"/>
      <c r="J311" s="137">
        <f t="shared" si="80"/>
        <v>0</v>
      </c>
      <c r="K311" s="138"/>
      <c r="L311" s="28"/>
      <c r="M311" s="139" t="s">
        <v>1</v>
      </c>
      <c r="N311" s="140" t="s">
        <v>26</v>
      </c>
      <c r="P311" s="141">
        <f t="shared" si="81"/>
        <v>0</v>
      </c>
      <c r="Q311" s="141">
        <v>0</v>
      </c>
      <c r="R311" s="141">
        <f t="shared" si="82"/>
        <v>0</v>
      </c>
      <c r="S311" s="141">
        <v>0</v>
      </c>
      <c r="T311" s="142">
        <f t="shared" si="83"/>
        <v>0</v>
      </c>
      <c r="AR311" s="143" t="s">
        <v>371</v>
      </c>
      <c r="AT311" s="143" t="s">
        <v>77</v>
      </c>
      <c r="AU311" s="143" t="s">
        <v>81</v>
      </c>
      <c r="AY311" s="13" t="s">
        <v>75</v>
      </c>
      <c r="BE311" s="144">
        <f t="shared" si="84"/>
        <v>0</v>
      </c>
      <c r="BF311" s="144">
        <f t="shared" si="85"/>
        <v>0</v>
      </c>
      <c r="BG311" s="144">
        <f t="shared" si="86"/>
        <v>0</v>
      </c>
      <c r="BH311" s="144">
        <f t="shared" si="87"/>
        <v>0</v>
      </c>
      <c r="BI311" s="144">
        <f t="shared" si="88"/>
        <v>0</v>
      </c>
      <c r="BJ311" s="13" t="s">
        <v>81</v>
      </c>
      <c r="BK311" s="144">
        <f t="shared" si="89"/>
        <v>0</v>
      </c>
      <c r="BL311" s="13" t="s">
        <v>371</v>
      </c>
      <c r="BM311" s="143" t="s">
        <v>442</v>
      </c>
    </row>
    <row r="312" spans="2:65" s="1" customFormat="1" ht="24.2" customHeight="1" x14ac:dyDescent="0.2">
      <c r="B312" s="130"/>
      <c r="C312" s="131">
        <v>174</v>
      </c>
      <c r="D312" s="131" t="s">
        <v>77</v>
      </c>
      <c r="E312" s="132" t="s">
        <v>443</v>
      </c>
      <c r="F312" s="133" t="s">
        <v>695</v>
      </c>
      <c r="G312" s="134" t="s">
        <v>79</v>
      </c>
      <c r="H312" s="135">
        <v>175</v>
      </c>
      <c r="I312" s="136"/>
      <c r="J312" s="137">
        <f t="shared" si="80"/>
        <v>0</v>
      </c>
      <c r="K312" s="138"/>
      <c r="L312" s="28"/>
      <c r="M312" s="139" t="s">
        <v>1</v>
      </c>
      <c r="N312" s="140" t="s">
        <v>26</v>
      </c>
      <c r="P312" s="141">
        <f t="shared" si="81"/>
        <v>0</v>
      </c>
      <c r="Q312" s="141">
        <v>0</v>
      </c>
      <c r="R312" s="141">
        <f t="shared" si="82"/>
        <v>0</v>
      </c>
      <c r="S312" s="141">
        <v>0</v>
      </c>
      <c r="T312" s="142">
        <f t="shared" si="83"/>
        <v>0</v>
      </c>
      <c r="AR312" s="143" t="s">
        <v>371</v>
      </c>
      <c r="AT312" s="143" t="s">
        <v>77</v>
      </c>
      <c r="AU312" s="143" t="s">
        <v>81</v>
      </c>
      <c r="AY312" s="13" t="s">
        <v>75</v>
      </c>
      <c r="BE312" s="144">
        <f t="shared" si="84"/>
        <v>0</v>
      </c>
      <c r="BF312" s="144">
        <f t="shared" si="85"/>
        <v>0</v>
      </c>
      <c r="BG312" s="144">
        <f t="shared" si="86"/>
        <v>0</v>
      </c>
      <c r="BH312" s="144">
        <f t="shared" si="87"/>
        <v>0</v>
      </c>
      <c r="BI312" s="144">
        <f t="shared" si="88"/>
        <v>0</v>
      </c>
      <c r="BJ312" s="13" t="s">
        <v>81</v>
      </c>
      <c r="BK312" s="144">
        <f t="shared" si="89"/>
        <v>0</v>
      </c>
      <c r="BL312" s="13" t="s">
        <v>371</v>
      </c>
      <c r="BM312" s="143" t="s">
        <v>444</v>
      </c>
    </row>
    <row r="313" spans="2:65" s="1" customFormat="1" ht="24.2" customHeight="1" x14ac:dyDescent="0.2">
      <c r="B313" s="130"/>
      <c r="C313" s="131">
        <v>175</v>
      </c>
      <c r="D313" s="131" t="s">
        <v>77</v>
      </c>
      <c r="E313" s="132" t="s">
        <v>445</v>
      </c>
      <c r="F313" s="133" t="s">
        <v>696</v>
      </c>
      <c r="G313" s="134" t="s">
        <v>79</v>
      </c>
      <c r="H313" s="135">
        <v>5</v>
      </c>
      <c r="I313" s="136"/>
      <c r="J313" s="137">
        <f t="shared" si="80"/>
        <v>0</v>
      </c>
      <c r="K313" s="138"/>
      <c r="L313" s="28"/>
      <c r="M313" s="139" t="s">
        <v>1</v>
      </c>
      <c r="N313" s="140" t="s">
        <v>26</v>
      </c>
      <c r="P313" s="141">
        <f t="shared" si="81"/>
        <v>0</v>
      </c>
      <c r="Q313" s="141">
        <v>0</v>
      </c>
      <c r="R313" s="141">
        <f t="shared" si="82"/>
        <v>0</v>
      </c>
      <c r="S313" s="141">
        <v>0</v>
      </c>
      <c r="T313" s="142">
        <f t="shared" si="83"/>
        <v>0</v>
      </c>
      <c r="AR313" s="143" t="s">
        <v>371</v>
      </c>
      <c r="AT313" s="143" t="s">
        <v>77</v>
      </c>
      <c r="AU313" s="143" t="s">
        <v>81</v>
      </c>
      <c r="AY313" s="13" t="s">
        <v>75</v>
      </c>
      <c r="BE313" s="144">
        <f t="shared" si="84"/>
        <v>0</v>
      </c>
      <c r="BF313" s="144">
        <f t="shared" si="85"/>
        <v>0</v>
      </c>
      <c r="BG313" s="144">
        <f t="shared" si="86"/>
        <v>0</v>
      </c>
      <c r="BH313" s="144">
        <f t="shared" si="87"/>
        <v>0</v>
      </c>
      <c r="BI313" s="144">
        <f t="shared" si="88"/>
        <v>0</v>
      </c>
      <c r="BJ313" s="13" t="s">
        <v>81</v>
      </c>
      <c r="BK313" s="144">
        <f t="shared" si="89"/>
        <v>0</v>
      </c>
      <c r="BL313" s="13" t="s">
        <v>371</v>
      </c>
      <c r="BM313" s="143" t="s">
        <v>446</v>
      </c>
    </row>
    <row r="314" spans="2:65" s="1" customFormat="1" ht="24.2" customHeight="1" x14ac:dyDescent="0.2">
      <c r="B314" s="130"/>
      <c r="C314" s="131">
        <v>176</v>
      </c>
      <c r="D314" s="131" t="s">
        <v>77</v>
      </c>
      <c r="E314" s="132" t="s">
        <v>447</v>
      </c>
      <c r="F314" s="133" t="s">
        <v>697</v>
      </c>
      <c r="G314" s="134" t="s">
        <v>79</v>
      </c>
      <c r="H314" s="135">
        <v>125</v>
      </c>
      <c r="I314" s="136"/>
      <c r="J314" s="137">
        <f t="shared" si="80"/>
        <v>0</v>
      </c>
      <c r="K314" s="138"/>
      <c r="L314" s="28"/>
      <c r="M314" s="139" t="s">
        <v>1</v>
      </c>
      <c r="N314" s="140" t="s">
        <v>26</v>
      </c>
      <c r="P314" s="141">
        <f t="shared" si="81"/>
        <v>0</v>
      </c>
      <c r="Q314" s="141">
        <v>0</v>
      </c>
      <c r="R314" s="141">
        <f t="shared" si="82"/>
        <v>0</v>
      </c>
      <c r="S314" s="141">
        <v>0</v>
      </c>
      <c r="T314" s="142">
        <f t="shared" si="83"/>
        <v>0</v>
      </c>
      <c r="AR314" s="143" t="s">
        <v>371</v>
      </c>
      <c r="AT314" s="143" t="s">
        <v>77</v>
      </c>
      <c r="AU314" s="143" t="s">
        <v>81</v>
      </c>
      <c r="AY314" s="13" t="s">
        <v>75</v>
      </c>
      <c r="BE314" s="144">
        <f t="shared" si="84"/>
        <v>0</v>
      </c>
      <c r="BF314" s="144">
        <f t="shared" si="85"/>
        <v>0</v>
      </c>
      <c r="BG314" s="144">
        <f t="shared" si="86"/>
        <v>0</v>
      </c>
      <c r="BH314" s="144">
        <f t="shared" si="87"/>
        <v>0</v>
      </c>
      <c r="BI314" s="144">
        <f t="shared" si="88"/>
        <v>0</v>
      </c>
      <c r="BJ314" s="13" t="s">
        <v>81</v>
      </c>
      <c r="BK314" s="144">
        <f t="shared" si="89"/>
        <v>0</v>
      </c>
      <c r="BL314" s="13" t="s">
        <v>371</v>
      </c>
      <c r="BM314" s="143" t="s">
        <v>448</v>
      </c>
    </row>
    <row r="315" spans="2:65" s="1" customFormat="1" ht="24.2" customHeight="1" x14ac:dyDescent="0.2">
      <c r="B315" s="130"/>
      <c r="C315" s="131">
        <v>177</v>
      </c>
      <c r="D315" s="131" t="s">
        <v>77</v>
      </c>
      <c r="E315" s="132" t="s">
        <v>449</v>
      </c>
      <c r="F315" s="133" t="s">
        <v>698</v>
      </c>
      <c r="G315" s="134" t="s">
        <v>79</v>
      </c>
      <c r="H315" s="135">
        <v>2</v>
      </c>
      <c r="I315" s="136"/>
      <c r="J315" s="137">
        <f t="shared" si="80"/>
        <v>0</v>
      </c>
      <c r="K315" s="138"/>
      <c r="L315" s="28"/>
      <c r="M315" s="139" t="s">
        <v>1</v>
      </c>
      <c r="N315" s="140" t="s">
        <v>26</v>
      </c>
      <c r="P315" s="141">
        <f t="shared" si="81"/>
        <v>0</v>
      </c>
      <c r="Q315" s="141">
        <v>0</v>
      </c>
      <c r="R315" s="141">
        <f t="shared" si="82"/>
        <v>0</v>
      </c>
      <c r="S315" s="141">
        <v>0</v>
      </c>
      <c r="T315" s="142">
        <f t="shared" si="83"/>
        <v>0</v>
      </c>
      <c r="AR315" s="143" t="s">
        <v>371</v>
      </c>
      <c r="AT315" s="143" t="s">
        <v>77</v>
      </c>
      <c r="AU315" s="143" t="s">
        <v>81</v>
      </c>
      <c r="AY315" s="13" t="s">
        <v>75</v>
      </c>
      <c r="BE315" s="144">
        <f t="shared" si="84"/>
        <v>0</v>
      </c>
      <c r="BF315" s="144">
        <f t="shared" si="85"/>
        <v>0</v>
      </c>
      <c r="BG315" s="144">
        <f t="shared" si="86"/>
        <v>0</v>
      </c>
      <c r="BH315" s="144">
        <f t="shared" si="87"/>
        <v>0</v>
      </c>
      <c r="BI315" s="144">
        <f t="shared" si="88"/>
        <v>0</v>
      </c>
      <c r="BJ315" s="13" t="s">
        <v>81</v>
      </c>
      <c r="BK315" s="144">
        <f t="shared" si="89"/>
        <v>0</v>
      </c>
      <c r="BL315" s="13" t="s">
        <v>371</v>
      </c>
      <c r="BM315" s="143" t="s">
        <v>450</v>
      </c>
    </row>
    <row r="316" spans="2:65" s="1" customFormat="1" ht="24.2" customHeight="1" x14ac:dyDescent="0.2">
      <c r="B316" s="130"/>
      <c r="C316" s="131">
        <v>178</v>
      </c>
      <c r="D316" s="131" t="s">
        <v>77</v>
      </c>
      <c r="E316" s="132" t="s">
        <v>451</v>
      </c>
      <c r="F316" s="133" t="s">
        <v>699</v>
      </c>
      <c r="G316" s="134" t="s">
        <v>79</v>
      </c>
      <c r="H316" s="135">
        <v>80</v>
      </c>
      <c r="I316" s="136"/>
      <c r="J316" s="137">
        <f t="shared" si="80"/>
        <v>0</v>
      </c>
      <c r="K316" s="138"/>
      <c r="L316" s="28"/>
      <c r="M316" s="139" t="s">
        <v>1</v>
      </c>
      <c r="N316" s="140" t="s">
        <v>26</v>
      </c>
      <c r="P316" s="141">
        <f t="shared" si="81"/>
        <v>0</v>
      </c>
      <c r="Q316" s="141">
        <v>0</v>
      </c>
      <c r="R316" s="141">
        <f t="shared" si="82"/>
        <v>0</v>
      </c>
      <c r="S316" s="141">
        <v>0</v>
      </c>
      <c r="T316" s="142">
        <f t="shared" si="83"/>
        <v>0</v>
      </c>
      <c r="AR316" s="143" t="s">
        <v>371</v>
      </c>
      <c r="AT316" s="143" t="s">
        <v>77</v>
      </c>
      <c r="AU316" s="143" t="s">
        <v>81</v>
      </c>
      <c r="AY316" s="13" t="s">
        <v>75</v>
      </c>
      <c r="BE316" s="144">
        <f t="shared" si="84"/>
        <v>0</v>
      </c>
      <c r="BF316" s="144">
        <f t="shared" si="85"/>
        <v>0</v>
      </c>
      <c r="BG316" s="144">
        <f t="shared" si="86"/>
        <v>0</v>
      </c>
      <c r="BH316" s="144">
        <f t="shared" si="87"/>
        <v>0</v>
      </c>
      <c r="BI316" s="144">
        <f t="shared" si="88"/>
        <v>0</v>
      </c>
      <c r="BJ316" s="13" t="s">
        <v>81</v>
      </c>
      <c r="BK316" s="144">
        <f t="shared" si="89"/>
        <v>0</v>
      </c>
      <c r="BL316" s="13" t="s">
        <v>371</v>
      </c>
      <c r="BM316" s="143" t="s">
        <v>452</v>
      </c>
    </row>
    <row r="317" spans="2:65" s="1" customFormat="1" ht="24.2" customHeight="1" x14ac:dyDescent="0.2">
      <c r="B317" s="130"/>
      <c r="C317" s="131">
        <v>179</v>
      </c>
      <c r="D317" s="131" t="s">
        <v>77</v>
      </c>
      <c r="E317" s="132" t="s">
        <v>453</v>
      </c>
      <c r="F317" s="133" t="s">
        <v>700</v>
      </c>
      <c r="G317" s="134" t="s">
        <v>79</v>
      </c>
      <c r="H317" s="135">
        <v>60</v>
      </c>
      <c r="I317" s="136"/>
      <c r="J317" s="137">
        <f t="shared" si="80"/>
        <v>0</v>
      </c>
      <c r="K317" s="138"/>
      <c r="L317" s="28"/>
      <c r="M317" s="139" t="s">
        <v>1</v>
      </c>
      <c r="N317" s="140" t="s">
        <v>26</v>
      </c>
      <c r="P317" s="141">
        <f t="shared" si="81"/>
        <v>0</v>
      </c>
      <c r="Q317" s="141">
        <v>0</v>
      </c>
      <c r="R317" s="141">
        <f t="shared" si="82"/>
        <v>0</v>
      </c>
      <c r="S317" s="141">
        <v>0</v>
      </c>
      <c r="T317" s="142">
        <f t="shared" si="83"/>
        <v>0</v>
      </c>
      <c r="AR317" s="143" t="s">
        <v>371</v>
      </c>
      <c r="AT317" s="143" t="s">
        <v>77</v>
      </c>
      <c r="AU317" s="143" t="s">
        <v>81</v>
      </c>
      <c r="AY317" s="13" t="s">
        <v>75</v>
      </c>
      <c r="BE317" s="144">
        <f t="shared" si="84"/>
        <v>0</v>
      </c>
      <c r="BF317" s="144">
        <f t="shared" si="85"/>
        <v>0</v>
      </c>
      <c r="BG317" s="144">
        <f t="shared" si="86"/>
        <v>0</v>
      </c>
      <c r="BH317" s="144">
        <f t="shared" si="87"/>
        <v>0</v>
      </c>
      <c r="BI317" s="144">
        <f t="shared" si="88"/>
        <v>0</v>
      </c>
      <c r="BJ317" s="13" t="s">
        <v>81</v>
      </c>
      <c r="BK317" s="144">
        <f t="shared" si="89"/>
        <v>0</v>
      </c>
      <c r="BL317" s="13" t="s">
        <v>371</v>
      </c>
      <c r="BM317" s="143" t="s">
        <v>454</v>
      </c>
    </row>
    <row r="318" spans="2:65" s="1" customFormat="1" ht="16.5" customHeight="1" x14ac:dyDescent="0.2">
      <c r="B318" s="130"/>
      <c r="C318" s="131">
        <v>180</v>
      </c>
      <c r="D318" s="131" t="s">
        <v>77</v>
      </c>
      <c r="E318" s="132" t="s">
        <v>455</v>
      </c>
      <c r="F318" s="133" t="s">
        <v>701</v>
      </c>
      <c r="G318" s="134" t="s">
        <v>456</v>
      </c>
      <c r="H318" s="135">
        <v>7</v>
      </c>
      <c r="I318" s="136"/>
      <c r="J318" s="137">
        <f t="shared" si="80"/>
        <v>0</v>
      </c>
      <c r="K318" s="138"/>
      <c r="L318" s="28"/>
      <c r="M318" s="139" t="s">
        <v>1</v>
      </c>
      <c r="N318" s="140" t="s">
        <v>26</v>
      </c>
      <c r="P318" s="141">
        <f t="shared" si="81"/>
        <v>0</v>
      </c>
      <c r="Q318" s="141">
        <v>0</v>
      </c>
      <c r="R318" s="141">
        <f t="shared" si="82"/>
        <v>0</v>
      </c>
      <c r="S318" s="141">
        <v>0</v>
      </c>
      <c r="T318" s="142">
        <f t="shared" si="83"/>
        <v>0</v>
      </c>
      <c r="AR318" s="143" t="s">
        <v>371</v>
      </c>
      <c r="AT318" s="143" t="s">
        <v>77</v>
      </c>
      <c r="AU318" s="143" t="s">
        <v>81</v>
      </c>
      <c r="AY318" s="13" t="s">
        <v>75</v>
      </c>
      <c r="BE318" s="144">
        <f t="shared" si="84"/>
        <v>0</v>
      </c>
      <c r="BF318" s="144">
        <f t="shared" si="85"/>
        <v>0</v>
      </c>
      <c r="BG318" s="144">
        <f t="shared" si="86"/>
        <v>0</v>
      </c>
      <c r="BH318" s="144">
        <f t="shared" si="87"/>
        <v>0</v>
      </c>
      <c r="BI318" s="144">
        <f t="shared" si="88"/>
        <v>0</v>
      </c>
      <c r="BJ318" s="13" t="s">
        <v>81</v>
      </c>
      <c r="BK318" s="144">
        <f t="shared" si="89"/>
        <v>0</v>
      </c>
      <c r="BL318" s="13" t="s">
        <v>371</v>
      </c>
      <c r="BM318" s="143" t="s">
        <v>457</v>
      </c>
    </row>
    <row r="319" spans="2:65" s="1" customFormat="1" ht="16.5" customHeight="1" x14ac:dyDescent="0.2">
      <c r="B319" s="130"/>
      <c r="C319" s="131">
        <v>181</v>
      </c>
      <c r="D319" s="131" t="s">
        <v>77</v>
      </c>
      <c r="E319" s="132" t="s">
        <v>458</v>
      </c>
      <c r="F319" s="133" t="s">
        <v>702</v>
      </c>
      <c r="G319" s="134" t="s">
        <v>456</v>
      </c>
      <c r="H319" s="135">
        <v>3</v>
      </c>
      <c r="I319" s="136"/>
      <c r="J319" s="137">
        <f t="shared" si="80"/>
        <v>0</v>
      </c>
      <c r="K319" s="138"/>
      <c r="L319" s="28"/>
      <c r="M319" s="139" t="s">
        <v>1</v>
      </c>
      <c r="N319" s="140" t="s">
        <v>26</v>
      </c>
      <c r="P319" s="141">
        <f t="shared" si="81"/>
        <v>0</v>
      </c>
      <c r="Q319" s="141">
        <v>0</v>
      </c>
      <c r="R319" s="141">
        <f t="shared" si="82"/>
        <v>0</v>
      </c>
      <c r="S319" s="141">
        <v>0</v>
      </c>
      <c r="T319" s="142">
        <f t="shared" si="83"/>
        <v>0</v>
      </c>
      <c r="AR319" s="143" t="s">
        <v>371</v>
      </c>
      <c r="AT319" s="143" t="s">
        <v>77</v>
      </c>
      <c r="AU319" s="143" t="s">
        <v>81</v>
      </c>
      <c r="AY319" s="13" t="s">
        <v>75</v>
      </c>
      <c r="BE319" s="144">
        <f t="shared" si="84"/>
        <v>0</v>
      </c>
      <c r="BF319" s="144">
        <f t="shared" si="85"/>
        <v>0</v>
      </c>
      <c r="BG319" s="144">
        <f t="shared" si="86"/>
        <v>0</v>
      </c>
      <c r="BH319" s="144">
        <f t="shared" si="87"/>
        <v>0</v>
      </c>
      <c r="BI319" s="144">
        <f t="shared" si="88"/>
        <v>0</v>
      </c>
      <c r="BJ319" s="13" t="s">
        <v>81</v>
      </c>
      <c r="BK319" s="144">
        <f t="shared" si="89"/>
        <v>0</v>
      </c>
      <c r="BL319" s="13" t="s">
        <v>371</v>
      </c>
      <c r="BM319" s="143" t="s">
        <v>459</v>
      </c>
    </row>
    <row r="320" spans="2:65" s="1" customFormat="1" ht="16.5" customHeight="1" x14ac:dyDescent="0.2">
      <c r="B320" s="130"/>
      <c r="C320" s="131">
        <v>182</v>
      </c>
      <c r="D320" s="131" t="s">
        <v>77</v>
      </c>
      <c r="E320" s="132" t="s">
        <v>460</v>
      </c>
      <c r="F320" s="133" t="s">
        <v>703</v>
      </c>
      <c r="G320" s="134" t="s">
        <v>456</v>
      </c>
      <c r="H320" s="135">
        <v>1</v>
      </c>
      <c r="I320" s="136"/>
      <c r="J320" s="137">
        <f t="shared" si="80"/>
        <v>0</v>
      </c>
      <c r="K320" s="138"/>
      <c r="L320" s="28"/>
      <c r="M320" s="139" t="s">
        <v>1</v>
      </c>
      <c r="N320" s="140" t="s">
        <v>26</v>
      </c>
      <c r="P320" s="141">
        <f t="shared" si="81"/>
        <v>0</v>
      </c>
      <c r="Q320" s="141">
        <v>0</v>
      </c>
      <c r="R320" s="141">
        <f t="shared" si="82"/>
        <v>0</v>
      </c>
      <c r="S320" s="141">
        <v>0</v>
      </c>
      <c r="T320" s="142">
        <f t="shared" si="83"/>
        <v>0</v>
      </c>
      <c r="AR320" s="143" t="s">
        <v>371</v>
      </c>
      <c r="AT320" s="143" t="s">
        <v>77</v>
      </c>
      <c r="AU320" s="143" t="s">
        <v>81</v>
      </c>
      <c r="AY320" s="13" t="s">
        <v>75</v>
      </c>
      <c r="BE320" s="144">
        <f t="shared" si="84"/>
        <v>0</v>
      </c>
      <c r="BF320" s="144">
        <f t="shared" si="85"/>
        <v>0</v>
      </c>
      <c r="BG320" s="144">
        <f t="shared" si="86"/>
        <v>0</v>
      </c>
      <c r="BH320" s="144">
        <f t="shared" si="87"/>
        <v>0</v>
      </c>
      <c r="BI320" s="144">
        <f t="shared" si="88"/>
        <v>0</v>
      </c>
      <c r="BJ320" s="13" t="s">
        <v>81</v>
      </c>
      <c r="BK320" s="144">
        <f t="shared" si="89"/>
        <v>0</v>
      </c>
      <c r="BL320" s="13" t="s">
        <v>371</v>
      </c>
      <c r="BM320" s="143" t="s">
        <v>461</v>
      </c>
    </row>
    <row r="321" spans="2:65" s="1" customFormat="1" ht="16.5" customHeight="1" x14ac:dyDescent="0.2">
      <c r="B321" s="130"/>
      <c r="C321" s="131">
        <v>183</v>
      </c>
      <c r="D321" s="131" t="s">
        <v>77</v>
      </c>
      <c r="E321" s="132" t="s">
        <v>462</v>
      </c>
      <c r="F321" s="133" t="s">
        <v>704</v>
      </c>
      <c r="G321" s="134" t="s">
        <v>456</v>
      </c>
      <c r="H321" s="135">
        <v>1</v>
      </c>
      <c r="I321" s="136"/>
      <c r="J321" s="137">
        <f t="shared" si="80"/>
        <v>0</v>
      </c>
      <c r="K321" s="138"/>
      <c r="L321" s="28"/>
      <c r="M321" s="139" t="s">
        <v>1</v>
      </c>
      <c r="N321" s="140" t="s">
        <v>26</v>
      </c>
      <c r="P321" s="141">
        <f t="shared" si="81"/>
        <v>0</v>
      </c>
      <c r="Q321" s="141">
        <v>0</v>
      </c>
      <c r="R321" s="141">
        <f t="shared" si="82"/>
        <v>0</v>
      </c>
      <c r="S321" s="141">
        <v>0</v>
      </c>
      <c r="T321" s="142">
        <f t="shared" si="83"/>
        <v>0</v>
      </c>
      <c r="AR321" s="143" t="s">
        <v>371</v>
      </c>
      <c r="AT321" s="143" t="s">
        <v>77</v>
      </c>
      <c r="AU321" s="143" t="s">
        <v>81</v>
      </c>
      <c r="AY321" s="13" t="s">
        <v>75</v>
      </c>
      <c r="BE321" s="144">
        <f t="shared" si="84"/>
        <v>0</v>
      </c>
      <c r="BF321" s="144">
        <f t="shared" si="85"/>
        <v>0</v>
      </c>
      <c r="BG321" s="144">
        <f t="shared" si="86"/>
        <v>0</v>
      </c>
      <c r="BH321" s="144">
        <f t="shared" si="87"/>
        <v>0</v>
      </c>
      <c r="BI321" s="144">
        <f t="shared" si="88"/>
        <v>0</v>
      </c>
      <c r="BJ321" s="13" t="s">
        <v>81</v>
      </c>
      <c r="BK321" s="144">
        <f t="shared" si="89"/>
        <v>0</v>
      </c>
      <c r="BL321" s="13" t="s">
        <v>371</v>
      </c>
      <c r="BM321" s="143" t="s">
        <v>463</v>
      </c>
    </row>
    <row r="322" spans="2:65" s="1" customFormat="1" ht="21.75" customHeight="1" x14ac:dyDescent="0.2">
      <c r="B322" s="130"/>
      <c r="C322" s="131">
        <v>184</v>
      </c>
      <c r="D322" s="131" t="s">
        <v>77</v>
      </c>
      <c r="E322" s="132" t="s">
        <v>464</v>
      </c>
      <c r="F322" s="133" t="s">
        <v>705</v>
      </c>
      <c r="G322" s="134" t="s">
        <v>79</v>
      </c>
      <c r="H322" s="135">
        <v>190</v>
      </c>
      <c r="I322" s="136"/>
      <c r="J322" s="137">
        <f t="shared" si="80"/>
        <v>0</v>
      </c>
      <c r="K322" s="138"/>
      <c r="L322" s="28"/>
      <c r="M322" s="139" t="s">
        <v>1</v>
      </c>
      <c r="N322" s="140" t="s">
        <v>26</v>
      </c>
      <c r="P322" s="141">
        <f t="shared" si="81"/>
        <v>0</v>
      </c>
      <c r="Q322" s="141">
        <v>0</v>
      </c>
      <c r="R322" s="141">
        <f t="shared" si="82"/>
        <v>0</v>
      </c>
      <c r="S322" s="141">
        <v>0</v>
      </c>
      <c r="T322" s="142">
        <f t="shared" si="83"/>
        <v>0</v>
      </c>
      <c r="AR322" s="143" t="s">
        <v>371</v>
      </c>
      <c r="AT322" s="143" t="s">
        <v>77</v>
      </c>
      <c r="AU322" s="143" t="s">
        <v>81</v>
      </c>
      <c r="AY322" s="13" t="s">
        <v>75</v>
      </c>
      <c r="BE322" s="144">
        <f t="shared" si="84"/>
        <v>0</v>
      </c>
      <c r="BF322" s="144">
        <f t="shared" si="85"/>
        <v>0</v>
      </c>
      <c r="BG322" s="144">
        <f t="shared" si="86"/>
        <v>0</v>
      </c>
      <c r="BH322" s="144">
        <f t="shared" si="87"/>
        <v>0</v>
      </c>
      <c r="BI322" s="144">
        <f t="shared" si="88"/>
        <v>0</v>
      </c>
      <c r="BJ322" s="13" t="s">
        <v>81</v>
      </c>
      <c r="BK322" s="144">
        <f t="shared" si="89"/>
        <v>0</v>
      </c>
      <c r="BL322" s="13" t="s">
        <v>371</v>
      </c>
      <c r="BM322" s="143" t="s">
        <v>465</v>
      </c>
    </row>
    <row r="323" spans="2:65" s="1" customFormat="1" ht="24.2" customHeight="1" x14ac:dyDescent="0.2">
      <c r="B323" s="130"/>
      <c r="C323" s="131">
        <v>185</v>
      </c>
      <c r="D323" s="131" t="s">
        <v>77</v>
      </c>
      <c r="E323" s="132" t="s">
        <v>466</v>
      </c>
      <c r="F323" s="133" t="s">
        <v>706</v>
      </c>
      <c r="G323" s="134" t="s">
        <v>79</v>
      </c>
      <c r="H323" s="135">
        <v>207</v>
      </c>
      <c r="I323" s="136"/>
      <c r="J323" s="137">
        <f t="shared" si="80"/>
        <v>0</v>
      </c>
      <c r="K323" s="138"/>
      <c r="L323" s="28"/>
      <c r="M323" s="139" t="s">
        <v>1</v>
      </c>
      <c r="N323" s="140" t="s">
        <v>26</v>
      </c>
      <c r="P323" s="141">
        <f t="shared" si="81"/>
        <v>0</v>
      </c>
      <c r="Q323" s="141">
        <v>0</v>
      </c>
      <c r="R323" s="141">
        <f t="shared" si="82"/>
        <v>0</v>
      </c>
      <c r="S323" s="141">
        <v>0</v>
      </c>
      <c r="T323" s="142">
        <f t="shared" si="83"/>
        <v>0</v>
      </c>
      <c r="AR323" s="143" t="s">
        <v>371</v>
      </c>
      <c r="AT323" s="143" t="s">
        <v>77</v>
      </c>
      <c r="AU323" s="143" t="s">
        <v>81</v>
      </c>
      <c r="AY323" s="13" t="s">
        <v>75</v>
      </c>
      <c r="BE323" s="144">
        <f t="shared" si="84"/>
        <v>0</v>
      </c>
      <c r="BF323" s="144">
        <f t="shared" si="85"/>
        <v>0</v>
      </c>
      <c r="BG323" s="144">
        <f t="shared" si="86"/>
        <v>0</v>
      </c>
      <c r="BH323" s="144">
        <f t="shared" si="87"/>
        <v>0</v>
      </c>
      <c r="BI323" s="144">
        <f t="shared" si="88"/>
        <v>0</v>
      </c>
      <c r="BJ323" s="13" t="s">
        <v>81</v>
      </c>
      <c r="BK323" s="144">
        <f t="shared" si="89"/>
        <v>0</v>
      </c>
      <c r="BL323" s="13" t="s">
        <v>371</v>
      </c>
      <c r="BM323" s="143" t="s">
        <v>467</v>
      </c>
    </row>
    <row r="324" spans="2:65" s="1" customFormat="1" ht="24.2" customHeight="1" x14ac:dyDescent="0.2">
      <c r="B324" s="130"/>
      <c r="C324" s="131">
        <v>186</v>
      </c>
      <c r="D324" s="131" t="s">
        <v>77</v>
      </c>
      <c r="E324" s="132" t="s">
        <v>468</v>
      </c>
      <c r="F324" s="133" t="s">
        <v>707</v>
      </c>
      <c r="G324" s="134" t="s">
        <v>79</v>
      </c>
      <c r="H324" s="135">
        <v>60</v>
      </c>
      <c r="I324" s="136"/>
      <c r="J324" s="137">
        <f t="shared" si="80"/>
        <v>0</v>
      </c>
      <c r="K324" s="138"/>
      <c r="L324" s="28"/>
      <c r="M324" s="139" t="s">
        <v>1</v>
      </c>
      <c r="N324" s="140" t="s">
        <v>26</v>
      </c>
      <c r="P324" s="141">
        <f t="shared" si="81"/>
        <v>0</v>
      </c>
      <c r="Q324" s="141">
        <v>0</v>
      </c>
      <c r="R324" s="141">
        <f t="shared" si="82"/>
        <v>0</v>
      </c>
      <c r="S324" s="141">
        <v>0</v>
      </c>
      <c r="T324" s="142">
        <f t="shared" si="83"/>
        <v>0</v>
      </c>
      <c r="AR324" s="143" t="s">
        <v>371</v>
      </c>
      <c r="AT324" s="143" t="s">
        <v>77</v>
      </c>
      <c r="AU324" s="143" t="s">
        <v>81</v>
      </c>
      <c r="AY324" s="13" t="s">
        <v>75</v>
      </c>
      <c r="BE324" s="144">
        <f t="shared" si="84"/>
        <v>0</v>
      </c>
      <c r="BF324" s="144">
        <f t="shared" si="85"/>
        <v>0</v>
      </c>
      <c r="BG324" s="144">
        <f t="shared" si="86"/>
        <v>0</v>
      </c>
      <c r="BH324" s="144">
        <f t="shared" si="87"/>
        <v>0</v>
      </c>
      <c r="BI324" s="144">
        <f t="shared" si="88"/>
        <v>0</v>
      </c>
      <c r="BJ324" s="13" t="s">
        <v>81</v>
      </c>
      <c r="BK324" s="144">
        <f t="shared" si="89"/>
        <v>0</v>
      </c>
      <c r="BL324" s="13" t="s">
        <v>371</v>
      </c>
      <c r="BM324" s="143" t="s">
        <v>469</v>
      </c>
    </row>
    <row r="325" spans="2:65" s="11" customFormat="1" ht="22.9" customHeight="1" x14ac:dyDescent="0.2">
      <c r="B325" s="118"/>
      <c r="D325" s="119" t="s">
        <v>49</v>
      </c>
      <c r="E325" s="128" t="s">
        <v>470</v>
      </c>
      <c r="F325" s="128" t="s">
        <v>708</v>
      </c>
      <c r="I325" s="121"/>
      <c r="J325" s="129">
        <f>BK325</f>
        <v>0</v>
      </c>
      <c r="L325" s="118"/>
      <c r="M325" s="123"/>
      <c r="P325" s="124">
        <f>SUM(P326:P328)</f>
        <v>0</v>
      </c>
      <c r="R325" s="124">
        <f>SUM(R326:R328)</f>
        <v>0</v>
      </c>
      <c r="T325" s="125">
        <f>SUM(T326:T328)</f>
        <v>0</v>
      </c>
      <c r="AR325" s="119" t="s">
        <v>180</v>
      </c>
      <c r="AT325" s="126" t="s">
        <v>49</v>
      </c>
      <c r="AU325" s="126" t="s">
        <v>55</v>
      </c>
      <c r="AY325" s="119" t="s">
        <v>75</v>
      </c>
      <c r="BK325" s="127">
        <f>SUM(BK326:BK328)</f>
        <v>0</v>
      </c>
    </row>
    <row r="326" spans="2:65" s="1" customFormat="1" ht="24.2" customHeight="1" x14ac:dyDescent="0.2">
      <c r="B326" s="130"/>
      <c r="C326" s="131">
        <v>187</v>
      </c>
      <c r="D326" s="131" t="s">
        <v>77</v>
      </c>
      <c r="E326" s="132" t="s">
        <v>471</v>
      </c>
      <c r="F326" s="133" t="s">
        <v>709</v>
      </c>
      <c r="G326" s="134" t="s">
        <v>87</v>
      </c>
      <c r="H326" s="135">
        <v>2</v>
      </c>
      <c r="I326" s="136"/>
      <c r="J326" s="137">
        <f>ROUND(I326*H326,2)</f>
        <v>0</v>
      </c>
      <c r="K326" s="138"/>
      <c r="L326" s="28"/>
      <c r="M326" s="139" t="s">
        <v>1</v>
      </c>
      <c r="N326" s="140" t="s">
        <v>26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371</v>
      </c>
      <c r="AT326" s="143" t="s">
        <v>77</v>
      </c>
      <c r="AU326" s="143" t="s">
        <v>81</v>
      </c>
      <c r="AY326" s="13" t="s">
        <v>75</v>
      </c>
      <c r="BE326" s="144">
        <f>IF(N326="základná",J326,0)</f>
        <v>0</v>
      </c>
      <c r="BF326" s="144">
        <f>IF(N326="znížená",J326,0)</f>
        <v>0</v>
      </c>
      <c r="BG326" s="144">
        <f>IF(N326="zákl. prenesená",J326,0)</f>
        <v>0</v>
      </c>
      <c r="BH326" s="144">
        <f>IF(N326="zníž. prenesená",J326,0)</f>
        <v>0</v>
      </c>
      <c r="BI326" s="144">
        <f>IF(N326="nulová",J326,0)</f>
        <v>0</v>
      </c>
      <c r="BJ326" s="13" t="s">
        <v>81</v>
      </c>
      <c r="BK326" s="144">
        <f>ROUND(I326*H326,2)</f>
        <v>0</v>
      </c>
      <c r="BL326" s="13" t="s">
        <v>371</v>
      </c>
      <c r="BM326" s="143" t="s">
        <v>472</v>
      </c>
    </row>
    <row r="327" spans="2:65" s="1" customFormat="1" ht="24.2" customHeight="1" x14ac:dyDescent="0.2">
      <c r="B327" s="130"/>
      <c r="C327" s="131">
        <v>188</v>
      </c>
      <c r="D327" s="131" t="s">
        <v>77</v>
      </c>
      <c r="E327" s="132" t="s">
        <v>473</v>
      </c>
      <c r="F327" s="133" t="s">
        <v>710</v>
      </c>
      <c r="G327" s="134" t="s">
        <v>87</v>
      </c>
      <c r="H327" s="135">
        <v>2</v>
      </c>
      <c r="I327" s="136"/>
      <c r="J327" s="137">
        <f>ROUND(I327*H327,2)</f>
        <v>0</v>
      </c>
      <c r="K327" s="138"/>
      <c r="L327" s="28"/>
      <c r="M327" s="139" t="s">
        <v>1</v>
      </c>
      <c r="N327" s="140" t="s">
        <v>26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371</v>
      </c>
      <c r="AT327" s="143" t="s">
        <v>77</v>
      </c>
      <c r="AU327" s="143" t="s">
        <v>81</v>
      </c>
      <c r="AY327" s="13" t="s">
        <v>75</v>
      </c>
      <c r="BE327" s="144">
        <f>IF(N327="základná",J327,0)</f>
        <v>0</v>
      </c>
      <c r="BF327" s="144">
        <f>IF(N327="znížená",J327,0)</f>
        <v>0</v>
      </c>
      <c r="BG327" s="144">
        <f>IF(N327="zákl. prenesená",J327,0)</f>
        <v>0</v>
      </c>
      <c r="BH327" s="144">
        <f>IF(N327="zníž. prenesená",J327,0)</f>
        <v>0</v>
      </c>
      <c r="BI327" s="144">
        <f>IF(N327="nulová",J327,0)</f>
        <v>0</v>
      </c>
      <c r="BJ327" s="13" t="s">
        <v>81</v>
      </c>
      <c r="BK327" s="144">
        <f>ROUND(I327*H327,2)</f>
        <v>0</v>
      </c>
      <c r="BL327" s="13" t="s">
        <v>371</v>
      </c>
      <c r="BM327" s="143" t="s">
        <v>474</v>
      </c>
    </row>
    <row r="328" spans="2:65" s="1" customFormat="1" ht="24.2" customHeight="1" x14ac:dyDescent="0.2">
      <c r="B328" s="130"/>
      <c r="C328" s="131">
        <v>189</v>
      </c>
      <c r="D328" s="131" t="s">
        <v>77</v>
      </c>
      <c r="E328" s="132" t="s">
        <v>475</v>
      </c>
      <c r="F328" s="133" t="s">
        <v>711</v>
      </c>
      <c r="G328" s="134" t="s">
        <v>87</v>
      </c>
      <c r="H328" s="135">
        <v>1</v>
      </c>
      <c r="I328" s="136"/>
      <c r="J328" s="137">
        <f>ROUND(I328*H328,2)</f>
        <v>0</v>
      </c>
      <c r="K328" s="138"/>
      <c r="L328" s="28"/>
      <c r="M328" s="139" t="s">
        <v>1</v>
      </c>
      <c r="N328" s="140" t="s">
        <v>26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371</v>
      </c>
      <c r="AT328" s="143" t="s">
        <v>77</v>
      </c>
      <c r="AU328" s="143" t="s">
        <v>81</v>
      </c>
      <c r="AY328" s="13" t="s">
        <v>75</v>
      </c>
      <c r="BE328" s="144">
        <f>IF(N328="základná",J328,0)</f>
        <v>0</v>
      </c>
      <c r="BF328" s="144">
        <f>IF(N328="znížená",J328,0)</f>
        <v>0</v>
      </c>
      <c r="BG328" s="144">
        <f>IF(N328="zákl. prenesená",J328,0)</f>
        <v>0</v>
      </c>
      <c r="BH328" s="144">
        <f>IF(N328="zníž. prenesená",J328,0)</f>
        <v>0</v>
      </c>
      <c r="BI328" s="144">
        <f>IF(N328="nulová",J328,0)</f>
        <v>0</v>
      </c>
      <c r="BJ328" s="13" t="s">
        <v>81</v>
      </c>
      <c r="BK328" s="144">
        <f>ROUND(I328*H328,2)</f>
        <v>0</v>
      </c>
      <c r="BL328" s="13" t="s">
        <v>371</v>
      </c>
      <c r="BM328" s="143" t="s">
        <v>476</v>
      </c>
    </row>
    <row r="329" spans="2:65" s="11" customFormat="1" ht="25.9" customHeight="1" x14ac:dyDescent="0.2">
      <c r="B329" s="118"/>
      <c r="D329" s="119" t="s">
        <v>49</v>
      </c>
      <c r="E329" s="120" t="s">
        <v>477</v>
      </c>
      <c r="F329" s="120" t="s">
        <v>712</v>
      </c>
      <c r="I329" s="121"/>
      <c r="J329" s="122">
        <f>BK329</f>
        <v>0</v>
      </c>
      <c r="L329" s="118"/>
      <c r="M329" s="123"/>
      <c r="P329" s="124">
        <f>P330</f>
        <v>0</v>
      </c>
      <c r="R329" s="124">
        <f>R330</f>
        <v>0</v>
      </c>
      <c r="T329" s="125">
        <f>T330</f>
        <v>0</v>
      </c>
      <c r="AR329" s="119" t="s">
        <v>80</v>
      </c>
      <c r="AT329" s="126" t="s">
        <v>49</v>
      </c>
      <c r="AU329" s="126" t="s">
        <v>50</v>
      </c>
      <c r="AY329" s="119" t="s">
        <v>75</v>
      </c>
      <c r="BK329" s="127">
        <f>BK330</f>
        <v>0</v>
      </c>
    </row>
    <row r="330" spans="2:65" s="1" customFormat="1" ht="37.9" customHeight="1" x14ac:dyDescent="0.2">
      <c r="B330" s="130"/>
      <c r="C330" s="131">
        <v>190</v>
      </c>
      <c r="D330" s="131" t="s">
        <v>77</v>
      </c>
      <c r="E330" s="132" t="s">
        <v>478</v>
      </c>
      <c r="F330" s="133" t="s">
        <v>713</v>
      </c>
      <c r="G330" s="134" t="s">
        <v>479</v>
      </c>
      <c r="H330" s="135">
        <v>72</v>
      </c>
      <c r="I330" s="136"/>
      <c r="J330" s="137">
        <f>ROUND(I330*H330,2)</f>
        <v>0</v>
      </c>
      <c r="K330" s="138"/>
      <c r="L330" s="28"/>
      <c r="M330" s="156" t="s">
        <v>1</v>
      </c>
      <c r="N330" s="157" t="s">
        <v>26</v>
      </c>
      <c r="O330" s="158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AR330" s="143" t="s">
        <v>480</v>
      </c>
      <c r="AT330" s="143" t="s">
        <v>77</v>
      </c>
      <c r="AU330" s="143" t="s">
        <v>55</v>
      </c>
      <c r="AY330" s="13" t="s">
        <v>75</v>
      </c>
      <c r="BE330" s="144">
        <f>IF(N330="základná",J330,0)</f>
        <v>0</v>
      </c>
      <c r="BF330" s="144">
        <f>IF(N330="znížená",J330,0)</f>
        <v>0</v>
      </c>
      <c r="BG330" s="144">
        <f>IF(N330="zákl. prenesená",J330,0)</f>
        <v>0</v>
      </c>
      <c r="BH330" s="144">
        <f>IF(N330="zníž. prenesená",J330,0)</f>
        <v>0</v>
      </c>
      <c r="BI330" s="144">
        <f>IF(N330="nulová",J330,0)</f>
        <v>0</v>
      </c>
      <c r="BJ330" s="13" t="s">
        <v>81</v>
      </c>
      <c r="BK330" s="144">
        <f>ROUND(I330*H330,2)</f>
        <v>0</v>
      </c>
      <c r="BL330" s="13" t="s">
        <v>480</v>
      </c>
      <c r="BM330" s="143" t="s">
        <v>481</v>
      </c>
    </row>
    <row r="331" spans="2:65" s="1" customFormat="1" ht="6.95" customHeight="1" x14ac:dyDescent="0.2">
      <c r="B331" s="43"/>
      <c r="C331" s="44"/>
      <c r="D331" s="44"/>
      <c r="E331" s="44"/>
      <c r="F331" s="44"/>
      <c r="G331" s="44"/>
      <c r="H331" s="44"/>
      <c r="I331" s="44"/>
      <c r="J331" s="44"/>
      <c r="K331" s="44"/>
      <c r="L331" s="28"/>
    </row>
  </sheetData>
  <autoFilter ref="C125:K330" xr:uid="{00000000-0009-0000-0000-000001000000}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C467B8A33EF0458C4C971D5E95A612" ma:contentTypeVersion="15" ma:contentTypeDescription="Create a new document." ma:contentTypeScope="" ma:versionID="d7da3d7369087359edb5490ff23d5c9f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d4c6c6ca43392609e1655e6776ea5e30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11DE09-334A-4B2B-82E2-4D4080CC3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E04C1-AF4D-45FA-9566-89BFC8EE5BA6}"/>
</file>

<file path=customXml/itemProps3.xml><?xml version="1.0" encoding="utf-8"?>
<ds:datastoreItem xmlns:ds="http://schemas.openxmlformats.org/officeDocument/2006/customXml" ds:itemID="{21FAB0D4-A980-461D-AB66-E3408A2B17ED}">
  <ds:schemaRefs>
    <ds:schemaRef ds:uri="http://schemas.microsoft.com/office/2006/metadata/properties"/>
    <ds:schemaRef ds:uri="http://schemas.microsoft.com/office/infopath/2007/PartnerControls"/>
    <ds:schemaRef ds:uri="40ced0c0-c620-4d41-b88f-b274f597e856"/>
    <ds:schemaRef ds:uri="628b6340-57ea-4f26-8244-6ee65c557b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015-24-E - Zdroj tepla Dř...</vt:lpstr>
      <vt:lpstr>'015-24-E - Zdroj tepla Dř...'!Názvy_tisku</vt:lpstr>
      <vt:lpstr>'Rekapitulace stavby'!Názvy_tisku</vt:lpstr>
      <vt:lpstr>'015-24-E - Zdroj tepla Dř...'!Oblast_tisku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Jan Žák</cp:lastModifiedBy>
  <dcterms:created xsi:type="dcterms:W3CDTF">2024-04-30T06:21:24Z</dcterms:created>
  <dcterms:modified xsi:type="dcterms:W3CDTF">2024-09-11T11:39:44Z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