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Fehrer Bohemia-D/ZD final/"/>
    </mc:Choice>
  </mc:AlternateContent>
  <xr:revisionPtr revIDLastSave="0" documentId="13_ncr:1_{23CCE750-4604-4387-B07C-89CDEF9E62D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8C143AEA_09DE_4A92_AD2F_00F8B2B56A16_CURRENCY__">'Poptávané položky'!$M$56</definedName>
    <definedName name="__8C143AEA_09DE_4A92_AD2F_00F8B2B56A16_DEMAND__">'Krycí List'!$B$8:$G$44</definedName>
    <definedName name="__8C143AEA_09DE_4A92_AD2F_00F8B2B56A16_FDEMAND__">'Krycí List'!$C$19:$D$32</definedName>
    <definedName name="__8C143AEA_09DE_4A92_AD2F_00F8B2B56A16_FIGURE__">Figury!#REF!</definedName>
    <definedName name="__8C143AEA_09DE_4A92_AD2F_00F8B2B56A16_FIRM__">'Krycí List'!$E$17:$K$32</definedName>
    <definedName name="__8C143AEA_09DE_4A92_AD2F_00F8B2B56A16_ITEM__">'Poptávané položky'!$B$10:$T$10</definedName>
    <definedName name="__8C143AEA_09DE_4A92_AD2F_00F8B2B56A16_ITEM_GROUP1__">'Poptávané položky'!$A$7:$T$54</definedName>
    <definedName name="__8C143AEA_09DE_4A92_AD2F_00F8B2B56A16_ITEM_GROUP1_RECAP__">Rekapitulace!$A$6:$E$8</definedName>
    <definedName name="__8C143AEA_09DE_4A92_AD2F_00F8B2B56A16_ITEM_GROUP2__">'Poptávané položky'!$A$8:$T$53</definedName>
    <definedName name="__8C143AEA_09DE_4A92_AD2F_00F8B2B56A16_ITEM_GROUP2_RECAP__">Rekapitulace!$A$7:$E$8</definedName>
    <definedName name="__8C143AEA_09DE_4A92_AD2F_00F8B2B56A16_ITEM_GROUP3__X">'Poptávané položky'!$A$9:$T$11</definedName>
    <definedName name="__8C143AEA_09DE_4A92_AD2F_00F8B2B56A16_ITEM_GROUP3_RECAP__">Rekapitulace!$A$8:$E$8</definedName>
    <definedName name="__8C143AEA_09DE_4A92_AD2F_00F8B2B56A16_PERSON__">'Krycí List'!#REF!</definedName>
    <definedName name="__8C143AEA_09DE_4A92_AD2F_00F8B2B56A16_QBILL__">'Poptávané položky'!#REF!</definedName>
    <definedName name="__8C143AEA_09DE_4A92_AD2F_00F8B2B56A16_QBILLFIG__">Figury!#REF!</definedName>
    <definedName name="DEMAND.COMMENT2">'Krycí List'!$B$42</definedName>
    <definedName name="DEMAND.EXPDMDGUID">'Krycí List'!$K$15</definedName>
    <definedName name="FIRM.CITY">'Krycí List'!$F$26</definedName>
    <definedName name="FIRM.COMMENT">'Krycí List'!$K$18</definedName>
    <definedName name="FIRM.DESCR">'Krycí List'!$F$19</definedName>
    <definedName name="FIRM.EMAIL">'Krycí List'!$F$31</definedName>
    <definedName name="FIRM.FAX">'Krycí List'!$K$30</definedName>
    <definedName name="FIRM.FIRGUID">'Krycí List'!$K$17</definedName>
    <definedName name="FIRM.ORGIDENTNUM">'Krycí List'!$F$21</definedName>
    <definedName name="FIRM.REGIONCODE">'Krycí List'!$K$27</definedName>
    <definedName name="FIRM.STREET">'Krycí List'!$F$25</definedName>
    <definedName name="FIRM.TELEPHONE">'Krycí List'!$F$30</definedName>
    <definedName name="FIRM.VATIDENTNUM">'Krycí List'!$F$20</definedName>
    <definedName name="FIRM.WWW">'Krycí List'!$F$32</definedName>
    <definedName name="FIRM.ZIPCODE">'Krycí List'!$F$27</definedName>
    <definedName name="GROUP_ID">'Poptávané položky'!$C$7:$C$66</definedName>
    <definedName name="ITEM.COMMENT">'Poptávané položky'!$M$10</definedName>
    <definedName name="ITEM.COMMENT2">'Poptávané položky'!$Q$10</definedName>
    <definedName name="ITEM.DESCR">'Poptávané položky'!$G$10</definedName>
    <definedName name="ITEM.HSCID">'Poptávané položky'!$C$10</definedName>
    <definedName name="ITEM.ITECODE">'Poptávané položky'!$F$10</definedName>
    <definedName name="ITEM.ITEGUID">'Poptávané položky'!$B$10</definedName>
    <definedName name="ITEM.ITEORDER">'Poptávané položky'!$D$10</definedName>
    <definedName name="ITEM.ITEUNIT">'Poptávané položky'!$H$10</definedName>
    <definedName name="ITEM.Q">'Poptávané položky'!$I$10</definedName>
    <definedName name="ITEM.Q2">'Poptávané položky'!$J$10</definedName>
    <definedName name="ITEM.UNITPRICE">'Poptávané položky'!$K$10</definedName>
    <definedName name="ITEM.UNITRUBBISH">'Poptávané položky'!$S$10</definedName>
    <definedName name="ITEM.UNITWEIGHT">'Poptávané položky'!$R$10</definedName>
    <definedName name="ITEM.VATRATE">'Poptávané položky'!$N$10</definedName>
    <definedName name="ITEM_PRICES">'Poptávané položky'!$L$7:$L$55</definedName>
    <definedName name="KRYCI_LIST">'Krycí List'!$B$1:$K$45</definedName>
    <definedName name="_xlnm.Print_Titles" localSheetId="2">'Poptávané položky'!$5:$6</definedName>
    <definedName name="_xlnm.Print_Area" localSheetId="0">'Krycí List'!$B$1:$G$45</definedName>
    <definedName name="_xlnm.Print_Area" localSheetId="2">'Poptávané položky'!$B$1:$T$56</definedName>
    <definedName name="VAT_RATES">'Poptávané položky'!$N$7:$N$55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4" l="1"/>
  <c r="O52" i="4" s="1"/>
  <c r="P52" i="4" s="1"/>
  <c r="L51" i="4"/>
  <c r="O51" i="4" s="1"/>
  <c r="P51" i="4" s="1"/>
  <c r="L50" i="4"/>
  <c r="L49" i="4"/>
  <c r="O49" i="4" s="1"/>
  <c r="P49" i="4" s="1"/>
  <c r="L48" i="4"/>
  <c r="O48" i="4" s="1"/>
  <c r="P48" i="4" s="1"/>
  <c r="L47" i="4"/>
  <c r="L46" i="4"/>
  <c r="L45" i="4"/>
  <c r="O44" i="4"/>
  <c r="P44" i="4" s="1"/>
  <c r="L44" i="4"/>
  <c r="L43" i="4"/>
  <c r="O43" i="4" s="1"/>
  <c r="L40" i="4"/>
  <c r="O40" i="4" s="1"/>
  <c r="P40" i="4" s="1"/>
  <c r="L39" i="4"/>
  <c r="O39" i="4" s="1"/>
  <c r="L36" i="4"/>
  <c r="L35" i="4"/>
  <c r="O34" i="4"/>
  <c r="P34" i="4" s="1"/>
  <c r="L34" i="4"/>
  <c r="L33" i="4"/>
  <c r="O33" i="4" s="1"/>
  <c r="L30" i="4"/>
  <c r="O30" i="4" s="1"/>
  <c r="P30" i="4" s="1"/>
  <c r="L29" i="4"/>
  <c r="O29" i="4" s="1"/>
  <c r="L26" i="4"/>
  <c r="L25" i="4"/>
  <c r="L24" i="4"/>
  <c r="O24" i="4" s="1"/>
  <c r="P24" i="4" s="1"/>
  <c r="L23" i="4"/>
  <c r="O23" i="4" s="1"/>
  <c r="P23" i="4" s="1"/>
  <c r="L22" i="4"/>
  <c r="O22" i="4" s="1"/>
  <c r="P22" i="4" s="1"/>
  <c r="L21" i="4"/>
  <c r="O21" i="4" s="1"/>
  <c r="P21" i="4" s="1"/>
  <c r="L20" i="4"/>
  <c r="O20" i="4" s="1"/>
  <c r="P20" i="4" s="1"/>
  <c r="L19" i="4"/>
  <c r="L18" i="4"/>
  <c r="L17" i="4"/>
  <c r="O16" i="4"/>
  <c r="P16" i="4" s="1"/>
  <c r="L16" i="4"/>
  <c r="L15" i="4"/>
  <c r="O15" i="4" s="1"/>
  <c r="P15" i="4" s="1"/>
  <c r="O14" i="4"/>
  <c r="P14" i="4" s="1"/>
  <c r="L14" i="4"/>
  <c r="L13" i="4"/>
  <c r="O13" i="4" s="1"/>
  <c r="L10" i="4"/>
  <c r="L9" i="4"/>
  <c r="C8" i="6"/>
  <c r="K11" i="5"/>
  <c r="K10" i="5"/>
  <c r="K9" i="5"/>
  <c r="A9" i="5"/>
  <c r="A13" i="5" s="1"/>
  <c r="K8" i="5"/>
  <c r="K7" i="5"/>
  <c r="L32" i="4" l="1"/>
  <c r="C11" i="6" s="1"/>
  <c r="L42" i="4"/>
  <c r="C13" i="6" s="1"/>
  <c r="L28" i="4"/>
  <c r="C10" i="6" s="1"/>
  <c r="P50" i="4"/>
  <c r="O50" i="4"/>
  <c r="L38" i="4"/>
  <c r="C12" i="6" s="1"/>
  <c r="A16" i="5"/>
  <c r="A19" i="5"/>
  <c r="O28" i="4"/>
  <c r="D10" i="6" s="1"/>
  <c r="P29" i="4"/>
  <c r="P28" i="4" s="1"/>
  <c r="E10" i="6" s="1"/>
  <c r="P13" i="4"/>
  <c r="O38" i="4"/>
  <c r="D12" i="6" s="1"/>
  <c r="P39" i="4"/>
  <c r="P38" i="4" s="1"/>
  <c r="E12" i="6" s="1"/>
  <c r="L12" i="4"/>
  <c r="C9" i="6" s="1"/>
  <c r="O17" i="4"/>
  <c r="P17" i="4" s="1"/>
  <c r="O25" i="4"/>
  <c r="P25" i="4" s="1"/>
  <c r="O35" i="4"/>
  <c r="O45" i="4"/>
  <c r="P45" i="4" s="1"/>
  <c r="O18" i="4"/>
  <c r="O26" i="4"/>
  <c r="P26" i="4" s="1"/>
  <c r="P33" i="4"/>
  <c r="O36" i="4"/>
  <c r="P36" i="4" s="1"/>
  <c r="P43" i="4"/>
  <c r="O46" i="4"/>
  <c r="P46" i="4" s="1"/>
  <c r="A10" i="5" a="1"/>
  <c r="A10" i="5" s="1"/>
  <c r="A14" i="5" s="1"/>
  <c r="O10" i="4"/>
  <c r="O9" i="4" s="1"/>
  <c r="O19" i="4"/>
  <c r="P19" i="4" s="1"/>
  <c r="O47" i="4"/>
  <c r="O32" i="4" l="1"/>
  <c r="D11" i="6" s="1"/>
  <c r="O12" i="4"/>
  <c r="D9" i="6" s="1"/>
  <c r="P10" i="4"/>
  <c r="P9" i="4" s="1"/>
  <c r="E8" i="6" s="1"/>
  <c r="O42" i="4"/>
  <c r="D13" i="6" s="1"/>
  <c r="P35" i="4"/>
  <c r="P32" i="4" s="1"/>
  <c r="E11" i="6" s="1"/>
  <c r="A17" i="5"/>
  <c r="A20" i="5"/>
  <c r="L8" i="4"/>
  <c r="L56" i="4"/>
  <c r="A11" i="5" a="1"/>
  <c r="A11" i="5" s="1"/>
  <c r="A15" i="5" s="1"/>
  <c r="D8" i="6"/>
  <c r="P47" i="4"/>
  <c r="P42" i="4" s="1"/>
  <c r="E13" i="6" s="1"/>
  <c r="P18" i="4"/>
  <c r="P12" i="4" s="1"/>
  <c r="C17" i="6"/>
  <c r="B17" i="6"/>
  <c r="O8" i="4" l="1"/>
  <c r="E9" i="6"/>
  <c r="P8" i="4"/>
  <c r="C15" i="6"/>
  <c r="A12" i="5"/>
  <c r="O7" i="4"/>
  <c r="D6" i="6" s="1"/>
  <c r="D7" i="6"/>
  <c r="A21" i="5"/>
  <c r="A18" i="5"/>
  <c r="L7" i="4"/>
  <c r="C6" i="6" s="1"/>
  <c r="C7" i="6"/>
  <c r="B18" i="6"/>
  <c r="C18" i="6"/>
  <c r="C16" i="6" l="1"/>
  <c r="C19" i="6" s="1"/>
  <c r="A22" i="5"/>
  <c r="P7" i="4"/>
  <c r="E6" i="6" s="1"/>
  <c r="E7" i="6"/>
</calcChain>
</file>

<file path=xl/sharedStrings.xml><?xml version="1.0" encoding="utf-8"?>
<sst xmlns="http://schemas.openxmlformats.org/spreadsheetml/2006/main" count="337" uniqueCount="195">
  <si>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</si>
  <si>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</si>
  <si>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</si>
  <si>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</si>
  <si>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</si>
  <si>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</si>
  <si>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</si>
  <si>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</si>
  <si>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</si>
  <si>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</si>
  <si>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</si>
  <si>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</si>
  <si>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</si>
  <si>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Komentář uchazeče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</si>
  <si>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</si>
  <si>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</si>
  <si>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</si>
  <si>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</si>
  <si>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</si>
  <si>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</si>
  <si>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</si>
  <si>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</si>
  <si>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</si>
  <si>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</si>
  <si>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</si>
  <si>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</si>
  <si>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</si>
  <si>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</si>
  <si>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</si>
  <si>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</si>
  <si>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</si>
  <si>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UCHAZEČ</t>
  </si>
  <si>
    <t>Zadavatel:</t>
  </si>
  <si>
    <t>Uchazeč: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</si>
  <si>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</si>
  <si>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</si>
  <si>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</si>
  <si>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</si>
  <si>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</si>
  <si>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</si>
  <si>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</si>
  <si>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</si>
  <si>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</si>
  <si>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</si>
  <si>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</si>
  <si>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</si>
  <si>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</si>
  <si>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KOMENTÁŘ UCHAZEČE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</si>
  <si>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</si>
  <si>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</si>
  <si>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</si>
  <si>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</si>
  <si>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</si>
  <si>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</si>
  <si>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</si>
  <si>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Výraz</t>
  </si>
  <si>
    <t>Figura</t>
  </si>
  <si>
    <t>1001_CL_H06_SV</t>
  </si>
  <si>
    <t>Fehrer Bohemia s.r.o., Česká Lípa Výměna svítidel HALA H06</t>
  </si>
  <si>
    <t xml:space="preserve">Veškeré rozměry a prvky je třeba na stavbě ověřit a v případě neshody s PD či VV neprodleně informovat o skutečném stavu.  
PD je nadřazenou informační složkou VV!  
Uvedené výrobky/dodavatelé jsou referenční, se kterými bylo uvažováno v rámci tvorby PD. Koncové a materiálové prvky musí být konzultovány a schváleny odpovědnými osobami. 
Zhotovitel předkládá cenovou nabídku za kompletní dílo. Zhotovitel prohlašuje, že předkládá cenovou nabídku po důkladném seznámením se s projektem a předmětem díla. 
</t>
  </si>
  <si>
    <t>{59A0C6EE-3164-4B21-83F0-DFD3B8FB85DE}</t>
  </si>
  <si>
    <t>---:</t>
  </si>
  <si>
    <t>---</t>
  </si>
  <si>
    <t>Fehrer Bohemia s.r.o.</t>
  </si>
  <si>
    <t>45280479</t>
  </si>
  <si>
    <t>Litoměřická 85</t>
  </si>
  <si>
    <t>Česká Lípa</t>
  </si>
  <si>
    <t>47001</t>
  </si>
  <si>
    <t>47001  Česká Lípa</t>
  </si>
  <si>
    <t>ST</t>
  </si>
  <si>
    <t>ST: Fehrer Bohemia s.r.o., Česká Lípa - Výměna svítidel HALA H06</t>
  </si>
  <si>
    <t>ST/SO</t>
  </si>
  <si>
    <t>SO: Fehrer Bohemia s.r.o., Česká Lípa Výměna svítidel HALA H06</t>
  </si>
  <si>
    <t>ST/SO/1</t>
  </si>
  <si>
    <t>1: ROZVÁDĚČE</t>
  </si>
  <si>
    <t>ST/SO/2</t>
  </si>
  <si>
    <t>2: SVÍTIDLA</t>
  </si>
  <si>
    <t>ST/SO/3</t>
  </si>
  <si>
    <t>3: ELEKTROINSTALAČNÍ PŘÍSTROJE</t>
  </si>
  <si>
    <t>ST/SO/4</t>
  </si>
  <si>
    <t>4: KABELY</t>
  </si>
  <si>
    <t>ST/SO/5</t>
  </si>
  <si>
    <t>5: ÚLOŽNÝ MATERIÁL</t>
  </si>
  <si>
    <t>ST/SO/6</t>
  </si>
  <si>
    <t>6: Ostatní</t>
  </si>
  <si>
    <t>Fehrer Bohemia s.r.o., Česká Lípa - Výměna svítidel HALA H06 - V02_7/24</t>
  </si>
  <si>
    <t xml:space="preserve"> </t>
  </si>
  <si>
    <t>Kč</t>
  </si>
  <si>
    <t>Stavba</t>
  </si>
  <si>
    <t>Objekt</t>
  </si>
  <si>
    <t>Oddíl</t>
  </si>
  <si>
    <t>{DDBFC7C4-F535-453F-BEA2-692D55161B90}</t>
  </si>
  <si>
    <t>SUB</t>
  </si>
  <si>
    <t>1</t>
  </si>
  <si>
    <t>Úprava rozvaděče RH (nové jističe, ovládaní pochuzkového osvětlení)</t>
  </si>
  <si>
    <t>kpl</t>
  </si>
  <si>
    <t>{09B86F45-7497-44FB-B48B-5A6FD8D26A13}</t>
  </si>
  <si>
    <t>2.1</t>
  </si>
  <si>
    <t>D + M ozn.A1 LED prachotěsné svítidlo, opálový PC kryt, IK08
max. 32W, 4400lm, Ra80, 4000K, max. 2,3 kg</t>
  </si>
  <si>
    <t>ks</t>
  </si>
  <si>
    <t>{905F0CCE-9BFB-41A7-AA64-BF2142216351}</t>
  </si>
  <si>
    <t>2.2</t>
  </si>
  <si>
    <t>D + M ozn.A2, LED prachotěsné svítidlo, opálový PC kryt, IK08
max. 50W, 7500lm, Ra80, 4000K, max. 2,8 kg</t>
  </si>
  <si>
    <t>{9216B11F-52AF-4F73-BCBF-FC0CCF9BD936}</t>
  </si>
  <si>
    <t>2.3</t>
  </si>
  <si>
    <t>D + M ozn.A4, LED prachotěsné svítidlo, opálový PC kryt, IK08
max. 40W, 5500lm, Ra80, 4000K, max. 2,5 kg</t>
  </si>
  <si>
    <t>{612E0C76-C33B-47E4-8E30-19D5A5D64D58}</t>
  </si>
  <si>
    <t>2.4</t>
  </si>
  <si>
    <t>D + M ozn.B1, Závěsné/přisazené, LED svítidlo, leštěná ALDP mřížka
max. 37W, 4300lm, Ra80, 4000K, max. 3,3 kg</t>
  </si>
  <si>
    <t>{AB7E463B-6694-4777-9385-BCB305985681}</t>
  </si>
  <si>
    <t>2.5</t>
  </si>
  <si>
    <t>D + M ozn.B2, Závěsné/přisazené, LED svítidlo, leštěná ALDP mřížka
max. 41W, 5200lm, Ra80, 4000K, max. 4 kg</t>
  </si>
  <si>
    <t>{3C1F28F3-8237-4481-9398-E57D5975FE50}</t>
  </si>
  <si>
    <t>2.6</t>
  </si>
  <si>
    <t>D + M ozn.B3, Závěsné/přisazené, LED svítidlo, leštěná ALDP mřížka
58W, 6900lm, Ra80, 4000K</t>
  </si>
  <si>
    <t>{17BB00CF-BF99-4A04-829E-264C02B5BB5D}</t>
  </si>
  <si>
    <t>2.7</t>
  </si>
  <si>
    <t>D + M ozn.C, Přisazené/závěsné, LED svítidlo, opálový kryt
LED, max. 38W, 4400lm, Ra80, 4000K, max. 4,4 kg</t>
  </si>
  <si>
    <t>{ACDAAE13-EC4C-418A-AD94-77B6B5B4569B}</t>
  </si>
  <si>
    <t>2.8</t>
  </si>
  <si>
    <t>D + M ozn.D, LED kulaté vestavné, opálový skleněný kryt, vestavný průměr 225 mm,
max. 15W, 1500lm, Ra80, 4000K, max. 2 kg</t>
  </si>
  <si>
    <t>{F10D3BE1-C304-4D61-9464-6F3AE2AEC00D}</t>
  </si>
  <si>
    <t>2.9</t>
  </si>
  <si>
    <t>D + M ozn.E, Přisazené kulaté LED svítidlo, opálový PMMA kryt, průměr max. 285mm
max. 20W, 2000lm, Ra80, 4000K, max. 1 kg</t>
  </si>
  <si>
    <t>{05E42298-9056-4D27-AAC0-77890939DEC7}</t>
  </si>
  <si>
    <t>2.10</t>
  </si>
  <si>
    <t>D + M ozn. F, Průmyslové LED svítidlo, mikroprizmatický PMMA kryt
hlubokozářič, max. 92W, 13500lm, Ra80, 4000K, max. 6 kg</t>
  </si>
  <si>
    <t>{60998661-A352-4E8F-9327-CFD059A8B383}</t>
  </si>
  <si>
    <t>2.11</t>
  </si>
  <si>
    <t>D + M ozn.N1,nouzové svítidlo, přisazené, optika otevřený prostor, max. 2W
380lm, Ra80, min. 4000K, 0,35 kg</t>
  </si>
  <si>
    <t>{8F4DD9BA-36BA-4157-86F6-9AF09DBA978A}</t>
  </si>
  <si>
    <t>2.12</t>
  </si>
  <si>
    <t>D + M ozn.N2 Přisazené LED nouzové svítidlo "EXIT"
max. 1W, 90lm, Ra80, min. 4000K, max. 1 kg</t>
  </si>
  <si>
    <t>{451A6DEC-E67B-42D9-AC3B-0FC37D1DD29A}</t>
  </si>
  <si>
    <t>2.13</t>
  </si>
  <si>
    <t>D + M Ozn. N3, nouzové svítidlo přisazené, univerzální optika, max. 6W
620lm, Ra80, min. 4000K, max. 1,3 kg</t>
  </si>
  <si>
    <t>{31BB9A05-E29A-4080-837B-0C783CDF4363}</t>
  </si>
  <si>
    <t>2.14</t>
  </si>
  <si>
    <t>Demontáž stájících svítidel vč. eologické likvidace (dokladovat)</t>
  </si>
  <si>
    <t>{8F653008-A6B6-426B-AA2E-B982F696F38D}</t>
  </si>
  <si>
    <t>3.1</t>
  </si>
  <si>
    <t>D + M Vypínač 1.pól, nástěnný, řaz.1, 10A, 250V, min. IP44, např. Variant</t>
  </si>
  <si>
    <t>{77E1F078-D621-4779-BFC7-344F574CA717}</t>
  </si>
  <si>
    <t>3.2</t>
  </si>
  <si>
    <t>D + M pohybové čidlo 360°, 10A, 230V</t>
  </si>
  <si>
    <t>{73DD0CB7-8EDD-497B-89DF-755C034ADD2E}</t>
  </si>
  <si>
    <t>4.1</t>
  </si>
  <si>
    <t>D+ M CYKY 5x1,5</t>
  </si>
  <si>
    <t>m</t>
  </si>
  <si>
    <t>{32D9DD1A-E317-4742-9DD5-E4B680E4E340}</t>
  </si>
  <si>
    <t>4.2</t>
  </si>
  <si>
    <t>D + M CYKY 5x2,5</t>
  </si>
  <si>
    <t>{3B9B1898-19B3-4E65-A4A0-D779EAF84D2E}</t>
  </si>
  <si>
    <t>4.3</t>
  </si>
  <si>
    <t>D + M CY 6</t>
  </si>
  <si>
    <t>{B5B95623-C11E-48D9-ABDE-5F870266BC3A}</t>
  </si>
  <si>
    <t>4.4</t>
  </si>
  <si>
    <t>demontáž stávajících přívodů ke světlům ve výrobní části haly vč. eologické likvidace (dokladovat)</t>
  </si>
  <si>
    <t>{D1B3ADEB-53F6-4CE9-ABA7-BF95FB0F1CCD}</t>
  </si>
  <si>
    <t>5.1</t>
  </si>
  <si>
    <t>D + M Minikanál AZ 50/50, vč. závěsů a spojek</t>
  </si>
  <si>
    <t>{1BD1A11F-9313-435B-9019-713A4F36822A}</t>
  </si>
  <si>
    <t>5.2</t>
  </si>
  <si>
    <t>D + M Krabice napovrch IP66</t>
  </si>
  <si>
    <t>{64198599-A8D8-4C6A-AF3A-2A982905AD03}</t>
  </si>
  <si>
    <t>6.1</t>
  </si>
  <si>
    <t>měření osvětlení</t>
  </si>
  <si>
    <t>{D262E7F6-72E2-4B5D-98F7-9DE7029F131F}</t>
  </si>
  <si>
    <t>6.2</t>
  </si>
  <si>
    <t>výchozí revize a zpráva</t>
  </si>
  <si>
    <t>{ECE2B0C0-488B-4A5D-B139-562A64207CB9}</t>
  </si>
  <si>
    <t>6.3</t>
  </si>
  <si>
    <t>dokumentace skutečného provedení</t>
  </si>
  <si>
    <t>{4DBD0938-8BA3-4A57-9EC3-D34606D2E379}</t>
  </si>
  <si>
    <t>6.4</t>
  </si>
  <si>
    <t>doprava a přesun dodávek (2% z materiálu)</t>
  </si>
  <si>
    <t>{497606AB-DB63-40EE-95B3-1D88273E4861}</t>
  </si>
  <si>
    <t>6.5</t>
  </si>
  <si>
    <t>podružný materiál</t>
  </si>
  <si>
    <t>{BA2D3D81-3E72-4761-BCB5-2C7692737A50}</t>
  </si>
  <si>
    <t>6.6</t>
  </si>
  <si>
    <t>zařízení staveniště</t>
  </si>
  <si>
    <t>{3788340B-DB76-4364-92C4-FC9A518F22A3}</t>
  </si>
  <si>
    <t>6.7</t>
  </si>
  <si>
    <t>koordinační činnost zhotovitele</t>
  </si>
  <si>
    <t>{5B5928F3-E3FB-4F26-A65C-CF698A9A84D7}</t>
  </si>
  <si>
    <t>6.9</t>
  </si>
  <si>
    <t>práce ve výškách vč. zabezpečení montážních prostředků a materiálu proti pádu</t>
  </si>
  <si>
    <t>{80B5172F-44CA-4F0B-9C64-DE48E1F70B4E}</t>
  </si>
  <si>
    <t>6.10</t>
  </si>
  <si>
    <t>výškové plošiny</t>
  </si>
  <si>
    <t>{3F6DF807-EDCA-4268-9C28-3B1D404E927F}</t>
  </si>
  <si>
    <t>6.11</t>
  </si>
  <si>
    <t>lešení</t>
  </si>
  <si>
    <t>Poptávka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</si>
</sst>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6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6"/>
      <color rgb="FFDB303B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5" fillId="0" borderId="1" xfId="0" applyFont="1" applyBorder="1"/>
    <xf numFmtId="0" fontId="17" fillId="0" borderId="0" xfId="0" applyFont="1" applyAlignment="1">
      <alignment horizontal="right" vertical="top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9" fillId="4" borderId="0" xfId="0" applyFont="1" applyFill="1"/>
    <xf numFmtId="0" fontId="4" fillId="0" borderId="0" xfId="0" applyFont="1"/>
    <xf numFmtId="0" fontId="8" fillId="0" borderId="0" xfId="0" applyFont="1"/>
    <xf numFmtId="0" fontId="14" fillId="2" borderId="0" xfId="0" applyFont="1" applyFill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9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/>
    <xf numFmtId="0" fontId="23" fillId="0" borderId="0" xfId="0" applyFont="1" applyAlignment="1">
      <alignment shrinkToFit="1"/>
    </xf>
    <xf numFmtId="0" fontId="0" fillId="0" borderId="10" xfId="0" applyBorder="1"/>
    <xf numFmtId="0" fontId="9" fillId="0" borderId="10" xfId="0" applyFont="1" applyBorder="1"/>
    <xf numFmtId="49" fontId="10" fillId="0" borderId="0" xfId="0" applyNumberFormat="1" applyFont="1"/>
    <xf numFmtId="49" fontId="9" fillId="0" borderId="0" xfId="0" applyNumberFormat="1" applyFont="1"/>
    <xf numFmtId="49" fontId="9" fillId="0" borderId="1" xfId="0" applyNumberFormat="1" applyFont="1" applyBorder="1"/>
    <xf numFmtId="164" fontId="9" fillId="0" borderId="0" xfId="0" applyNumberFormat="1" applyFont="1"/>
    <xf numFmtId="164" fontId="9" fillId="0" borderId="1" xfId="0" applyNumberFormat="1" applyFont="1" applyBorder="1"/>
    <xf numFmtId="164" fontId="12" fillId="0" borderId="0" xfId="0" applyNumberFormat="1" applyFont="1"/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5" fillId="0" borderId="8" xfId="0" applyNumberFormat="1" applyFont="1" applyBorder="1"/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12" fillId="0" borderId="0" xfId="0" applyNumberFormat="1" applyFont="1"/>
    <xf numFmtId="1" fontId="10" fillId="0" borderId="0" xfId="0" applyNumberFormat="1" applyFont="1"/>
    <xf numFmtId="1" fontId="9" fillId="0" borderId="0" xfId="0" applyNumberFormat="1" applyFont="1"/>
    <xf numFmtId="49" fontId="13" fillId="0" borderId="0" xfId="0" applyNumberFormat="1" applyFont="1" applyAlignment="1">
      <alignment horizontal="left" wrapText="1"/>
    </xf>
    <xf numFmtId="166" fontId="9" fillId="0" borderId="0" xfId="0" applyNumberFormat="1" applyFont="1"/>
    <xf numFmtId="166" fontId="12" fillId="0" borderId="0" xfId="0" applyNumberFormat="1" applyFont="1"/>
    <xf numFmtId="165" fontId="9" fillId="0" borderId="0" xfId="0" applyNumberFormat="1" applyFont="1"/>
    <xf numFmtId="166" fontId="10" fillId="0" borderId="0" xfId="0" applyNumberFormat="1" applyFont="1"/>
    <xf numFmtId="1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1" fontId="8" fillId="0" borderId="0" xfId="0" applyNumberFormat="1" applyFont="1"/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center" vertical="top"/>
    </xf>
    <xf numFmtId="166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165" fontId="8" fillId="3" borderId="3" xfId="0" applyNumberFormat="1" applyFont="1" applyFill="1" applyBorder="1" applyAlignment="1" applyProtection="1">
      <alignment horizontal="right" vertical="top"/>
      <protection locked="0"/>
    </xf>
    <xf numFmtId="49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shrinkToFit="1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9" xfId="0" applyNumberFormat="1" applyFon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6"/>
  <sheetViews>
    <sheetView showGridLines="0" topLeftCell="B1" zoomScaleNormal="100" workbookViewId="0">
      <selection activeCell="J9" sqref="J9"/>
    </sheetView>
  </sheetViews>
  <sheetFormatPr defaultColWidth="9.140625" defaultRowHeight="8.25" x14ac:dyDescent="0.15"/>
  <cols>
    <col min="1" max="1" width="20.5703125" style="3" hidden="1" customWidth="1"/>
    <col min="2" max="7" width="14.7109375" style="3" customWidth="1"/>
    <col min="8" max="8" width="9.140625" style="3" customWidth="1"/>
    <col min="9" max="10" width="9.140625" style="3"/>
    <col min="11" max="11" width="56" style="3" hidden="1" customWidth="1"/>
    <col min="12" max="16384" width="9.140625" style="3"/>
  </cols>
  <sheetData>
    <row r="1" spans="1:12" ht="11.25" x14ac:dyDescent="0.2">
      <c r="B1" s="45" t="s">
        <v>63</v>
      </c>
    </row>
    <row r="2" spans="1:12" ht="11.25" x14ac:dyDescent="0.2">
      <c r="B2" s="45" t="s">
        <v>65</v>
      </c>
    </row>
    <row r="3" spans="1:12" ht="11.25" customHeight="1" x14ac:dyDescent="0.2">
      <c r="B3" s="45" t="s">
        <v>68</v>
      </c>
      <c r="C3" s="111" t="s">
        <v>16</v>
      </c>
      <c r="D3" s="112"/>
      <c r="E3" s="112"/>
      <c r="F3" s="112"/>
    </row>
    <row r="4" spans="1:12" ht="11.25" customHeight="1" x14ac:dyDescent="0.2">
      <c r="B4" s="46"/>
      <c r="C4" s="112"/>
      <c r="D4" s="112"/>
      <c r="E4" s="112"/>
      <c r="F4" s="112"/>
    </row>
    <row r="5" spans="1:12" ht="12.75" x14ac:dyDescent="0.2">
      <c r="B5" s="47"/>
      <c r="C5" s="48"/>
      <c r="D5" s="48"/>
      <c r="E5" s="48"/>
      <c r="F5" s="48"/>
      <c r="G5" s="48"/>
      <c r="K5" s="11"/>
    </row>
    <row r="6" spans="1:12" s="9" customFormat="1" ht="33" customHeight="1" x14ac:dyDescent="0.2">
      <c r="B6" s="128" t="s">
        <v>20</v>
      </c>
      <c r="C6" s="128"/>
      <c r="D6" s="128"/>
      <c r="E6" s="128" t="s">
        <v>21</v>
      </c>
      <c r="F6" s="129"/>
      <c r="G6" s="129"/>
      <c r="K6" s="26" t="s">
        <v>22</v>
      </c>
    </row>
    <row r="7" spans="1:12" x14ac:dyDescent="0.15">
      <c r="B7" s="10"/>
      <c r="C7" s="10"/>
      <c r="D7" s="10"/>
      <c r="E7" s="10"/>
      <c r="F7" s="10"/>
      <c r="G7" s="10"/>
      <c r="I7" s="4"/>
      <c r="J7" s="4"/>
      <c r="K7" s="12">
        <f ca="1">CELL("width",D7)+CELL("width",E7)+CELL("width",F7)+CELL("width",G7)</f>
        <v>56</v>
      </c>
      <c r="L7" s="5"/>
    </row>
    <row r="8" spans="1:12" customFormat="1" ht="12.75" x14ac:dyDescent="0.2">
      <c r="A8" s="27">
        <v>0</v>
      </c>
      <c r="B8" s="24"/>
      <c r="C8" s="28" t="s">
        <v>23</v>
      </c>
      <c r="D8" s="130" t="s">
        <v>57</v>
      </c>
      <c r="E8" s="131"/>
      <c r="F8" s="131"/>
      <c r="G8" s="131"/>
      <c r="I8" s="29"/>
      <c r="J8" s="29"/>
      <c r="K8" s="30" t="str">
        <f>D8</f>
        <v>1001_CL_H06_SV</v>
      </c>
      <c r="L8" s="1"/>
    </row>
    <row r="9" spans="1:12" customFormat="1" ht="12.75" x14ac:dyDescent="0.2">
      <c r="A9" s="27" t="e">
        <f>INDEX(VAT_RATES,MATCH(0,COUNTIF($A$5:A8,VAT_RATES),0))</f>
        <v>#N/A</v>
      </c>
      <c r="B9" s="24"/>
      <c r="C9" s="28" t="s">
        <v>24</v>
      </c>
      <c r="D9" s="131" t="s">
        <v>58</v>
      </c>
      <c r="E9" s="131"/>
      <c r="F9" s="131"/>
      <c r="G9" s="131"/>
      <c r="I9" s="29"/>
      <c r="J9" s="29"/>
      <c r="K9" s="30" t="str">
        <f>D9</f>
        <v>Fehrer Bohemia s.r.o., Česká Lípa Výměna svítidel HALA H06</v>
      </c>
      <c r="L9" s="1"/>
    </row>
    <row r="10" spans="1:12" customFormat="1" ht="127.5" x14ac:dyDescent="0.2">
      <c r="A10" s="27">
        <f t="array" ref="A10">INDEX(VAT_RATES,MATCH(0,COUNTIF($A$5:A9,VAT_RATES),0))</f>
        <v>21</v>
      </c>
      <c r="B10" s="24"/>
      <c r="C10" s="28" t="s">
        <v>25</v>
      </c>
      <c r="D10" s="130" t="s">
        <v>59</v>
      </c>
      <c r="E10" s="131"/>
      <c r="F10" s="131"/>
      <c r="G10" s="131"/>
      <c r="I10" s="29"/>
      <c r="J10" s="29"/>
      <c r="K10" s="30" t="str">
        <f>D10</f>
        <v xml:space="preserve">Veškeré rozměry a prvky je třeba na stavbě ověřit a v případě neshody s PD či VV neprodleně informovat o skutečném stavu.  
PD je nadřazenou informační složkou VV!  
Uvedené výrobky/dodavatelé jsou referenční, se kterými bylo uvažováno v rámci tvorby PD. Koncové a materiálové prvky musí být konzultovány a schváleny odpovědnými osobami. 
Zhotovitel předkládá cenovou nabídku za kompletní dílo. Zhotovitel prohlašuje, že předkládá cenovou nabídku po důkladném seznámením se s projektem a předmětem díla. 
</v>
      </c>
      <c r="L10" s="1"/>
    </row>
    <row r="11" spans="1:12" customFormat="1" ht="12.75" x14ac:dyDescent="0.2">
      <c r="A11" s="27" t="e">
        <f t="array" ref="A11">INDEX(VAT_RATES,MATCH(0,COUNTIF($A$5:A10,VAT_RATES),0))</f>
        <v>#N/A</v>
      </c>
      <c r="B11" s="24"/>
      <c r="C11" s="28" t="s">
        <v>26</v>
      </c>
      <c r="D11" s="130"/>
      <c r="E11" s="131"/>
      <c r="F11" s="131"/>
      <c r="G11" s="131"/>
      <c r="I11" s="29"/>
      <c r="J11" s="29"/>
      <c r="K11" s="30">
        <f>D11</f>
        <v>0</v>
      </c>
      <c r="L11" s="1"/>
    </row>
    <row r="12" spans="1:12" customFormat="1" ht="12.75" x14ac:dyDescent="0.2">
      <c r="A12" s="27">
        <f ca="1">SUMIF(GROUP_ID,"",ITEM_PRICES)</f>
        <v>0</v>
      </c>
      <c r="B12" s="24"/>
      <c r="C12" s="28" t="s">
        <v>27</v>
      </c>
      <c r="D12" s="31"/>
      <c r="E12" s="32"/>
      <c r="F12" s="32"/>
      <c r="G12" s="32"/>
      <c r="I12" s="29"/>
      <c r="J12" s="29"/>
      <c r="L12" s="1"/>
    </row>
    <row r="13" spans="1:12" customFormat="1" ht="12.75" x14ac:dyDescent="0.2">
      <c r="A13" s="27">
        <f>IF(ISNUMBER($A$9),SUMIF(VAT_RATES,$A$9,ITEM_PRICES),0)</f>
        <v>0</v>
      </c>
      <c r="B13" s="24"/>
      <c r="C13" s="28" t="s">
        <v>28</v>
      </c>
      <c r="D13" s="31"/>
      <c r="E13" s="32"/>
      <c r="F13" s="32"/>
      <c r="G13" s="32"/>
      <c r="I13" s="29"/>
      <c r="J13" s="29"/>
      <c r="L13" s="1"/>
    </row>
    <row r="14" spans="1:12" customFormat="1" ht="12.75" x14ac:dyDescent="0.2">
      <c r="A14" s="27">
        <f>IF(ISNUMBER($A$10),SUMIF(VAT_RATES,$A$10,ITEM_PRICES),0)</f>
        <v>0</v>
      </c>
      <c r="B14" s="24"/>
      <c r="C14" s="28" t="s">
        <v>29</v>
      </c>
      <c r="D14" s="31"/>
      <c r="E14" s="32"/>
      <c r="F14" s="32"/>
      <c r="G14" s="32"/>
      <c r="I14" s="29"/>
      <c r="J14" s="29"/>
      <c r="L14" s="1"/>
    </row>
    <row r="15" spans="1:12" x14ac:dyDescent="0.15">
      <c r="A15" s="23">
        <f>IF(ISNUMBER($A$11),SUMIF(VAT_RATES,$A$11,ITEM_PRICES),0)</f>
        <v>0</v>
      </c>
      <c r="B15" s="13"/>
      <c r="C15" s="13"/>
      <c r="D15" s="13"/>
      <c r="E15" s="13"/>
      <c r="F15" s="13"/>
      <c r="G15" s="13"/>
      <c r="I15" s="4"/>
      <c r="J15" s="4"/>
      <c r="K15" s="3" t="s">
        <v>60</v>
      </c>
      <c r="L15" s="5"/>
    </row>
    <row r="16" spans="1:12" x14ac:dyDescent="0.15">
      <c r="A16" s="23" t="str">
        <f>IF($A13=0,"","DPH " &amp; $A9 &amp; " % ze základny: " &amp; TEXT($A13,"# ##0"))</f>
        <v/>
      </c>
      <c r="B16" s="10"/>
      <c r="C16" s="10"/>
      <c r="D16" s="10"/>
      <c r="E16" s="10"/>
      <c r="F16" s="10"/>
      <c r="G16" s="10"/>
      <c r="I16" s="4"/>
      <c r="J16" s="4"/>
      <c r="L16" s="5"/>
    </row>
    <row r="17" spans="1:12" s="33" customFormat="1" ht="15.75" x14ac:dyDescent="0.25">
      <c r="A17" s="41" t="str">
        <f>IF($A14=0,"","DPH " &amp; $A10 &amp; " % ze základny: " &amp; TEXT($A14,"# ##0"))</f>
        <v/>
      </c>
      <c r="B17" s="115" t="s">
        <v>30</v>
      </c>
      <c r="C17" s="117"/>
      <c r="D17" s="117"/>
      <c r="E17" s="115" t="s">
        <v>31</v>
      </c>
      <c r="F17" s="117"/>
      <c r="G17" s="117"/>
      <c r="I17" s="35"/>
      <c r="J17" s="35"/>
      <c r="L17" s="36"/>
    </row>
    <row r="18" spans="1:12" x14ac:dyDescent="0.15">
      <c r="A18" s="23" t="str">
        <f>IF($A15=0,"","DPH " &amp; $A11 &amp; " % ze základny: " &amp; TEXT($A15,"# ##0"))</f>
        <v/>
      </c>
      <c r="B18" s="10"/>
      <c r="C18" s="10"/>
      <c r="D18" s="10"/>
      <c r="E18" s="10"/>
      <c r="F18" s="10"/>
      <c r="G18" s="10"/>
      <c r="I18" s="4"/>
      <c r="J18" s="4"/>
      <c r="L18" s="5"/>
    </row>
    <row r="19" spans="1:12" customFormat="1" ht="12.75" x14ac:dyDescent="0.2">
      <c r="A19" s="27" t="str">
        <f>IF($A13=0,"",$A13*$A9/100)</f>
        <v/>
      </c>
      <c r="B19" s="28" t="s">
        <v>32</v>
      </c>
      <c r="C19" s="118" t="s">
        <v>63</v>
      </c>
      <c r="D19" s="119"/>
      <c r="E19" s="28" t="s">
        <v>33</v>
      </c>
      <c r="F19" s="113"/>
      <c r="G19" s="114"/>
      <c r="I19" s="29"/>
      <c r="J19" s="29"/>
      <c r="L19" s="1"/>
    </row>
    <row r="20" spans="1:12" customFormat="1" ht="12.75" x14ac:dyDescent="0.2">
      <c r="A20" s="27" t="str">
        <f>IF($A14=0,"",$A14*$A10/100)</f>
        <v/>
      </c>
      <c r="B20" s="28" t="s">
        <v>34</v>
      </c>
      <c r="C20" s="118"/>
      <c r="D20" s="119"/>
      <c r="E20" s="28" t="s">
        <v>34</v>
      </c>
      <c r="F20" s="113"/>
      <c r="G20" s="114"/>
      <c r="I20" s="29"/>
      <c r="J20" s="29"/>
      <c r="L20" s="1"/>
    </row>
    <row r="21" spans="1:12" customFormat="1" ht="12.75" x14ac:dyDescent="0.2">
      <c r="A21" s="27" t="str">
        <f>IF($A15=0,"",$A15*$A11/100)</f>
        <v/>
      </c>
      <c r="B21" s="28" t="s">
        <v>35</v>
      </c>
      <c r="C21" s="118" t="s">
        <v>64</v>
      </c>
      <c r="D21" s="119"/>
      <c r="E21" s="28" t="s">
        <v>35</v>
      </c>
      <c r="F21" s="113"/>
      <c r="G21" s="114"/>
      <c r="I21" s="29"/>
      <c r="J21" s="29"/>
      <c r="L21" s="1"/>
    </row>
    <row r="22" spans="1:12" x14ac:dyDescent="0.15">
      <c r="A22" s="23">
        <f>SUM(A19:A21)</f>
        <v>0</v>
      </c>
      <c r="B22" s="15"/>
      <c r="C22" s="16"/>
      <c r="D22" s="15"/>
      <c r="E22" s="15"/>
      <c r="F22" s="15"/>
      <c r="G22" s="15"/>
      <c r="I22" s="4"/>
      <c r="J22" s="4"/>
      <c r="L22" s="5"/>
    </row>
    <row r="23" spans="1:12" x14ac:dyDescent="0.15">
      <c r="B23" s="14"/>
      <c r="C23" s="14"/>
      <c r="D23" s="17"/>
      <c r="E23" s="17"/>
      <c r="F23" s="17"/>
      <c r="G23" s="17"/>
      <c r="I23" s="4"/>
      <c r="J23" s="4"/>
      <c r="L23" s="5"/>
    </row>
    <row r="24" spans="1:12" customFormat="1" ht="12.75" x14ac:dyDescent="0.2">
      <c r="B24" s="28" t="s">
        <v>36</v>
      </c>
      <c r="C24" s="28"/>
      <c r="D24" s="43"/>
      <c r="E24" s="28" t="s">
        <v>36</v>
      </c>
      <c r="F24" s="43"/>
      <c r="G24" s="43"/>
      <c r="I24" s="29"/>
      <c r="J24" s="29"/>
      <c r="L24" s="1"/>
    </row>
    <row r="25" spans="1:12" customFormat="1" ht="12.75" x14ac:dyDescent="0.2">
      <c r="B25" s="28" t="s">
        <v>37</v>
      </c>
      <c r="C25" s="118" t="s">
        <v>65</v>
      </c>
      <c r="D25" s="119"/>
      <c r="E25" s="28" t="s">
        <v>37</v>
      </c>
      <c r="F25" s="113"/>
      <c r="G25" s="114"/>
      <c r="I25" s="29"/>
      <c r="J25" s="29"/>
      <c r="L25" s="1"/>
    </row>
    <row r="26" spans="1:12" customFormat="1" ht="12.75" x14ac:dyDescent="0.2">
      <c r="B26" s="28" t="s">
        <v>38</v>
      </c>
      <c r="C26" s="118" t="s">
        <v>66</v>
      </c>
      <c r="D26" s="119"/>
      <c r="E26" s="28" t="s">
        <v>38</v>
      </c>
      <c r="F26" s="113"/>
      <c r="G26" s="114"/>
      <c r="I26" s="29"/>
      <c r="J26" s="29"/>
      <c r="L26" s="1"/>
    </row>
    <row r="27" spans="1:12" customFormat="1" ht="12.75" x14ac:dyDescent="0.2">
      <c r="B27" s="28" t="s">
        <v>39</v>
      </c>
      <c r="C27" s="118" t="s">
        <v>67</v>
      </c>
      <c r="D27" s="119"/>
      <c r="E27" s="28" t="s">
        <v>39</v>
      </c>
      <c r="F27" s="113"/>
      <c r="G27" s="114"/>
      <c r="I27" s="29"/>
      <c r="J27" s="29"/>
      <c r="L27" s="1"/>
    </row>
    <row r="28" spans="1:12" x14ac:dyDescent="0.15">
      <c r="B28" s="14"/>
      <c r="C28" s="14"/>
      <c r="D28" s="18"/>
      <c r="E28" s="14"/>
      <c r="F28" s="17"/>
      <c r="G28" s="18"/>
      <c r="I28" s="4"/>
      <c r="J28" s="4"/>
      <c r="L28" s="5"/>
    </row>
    <row r="29" spans="1:12" customFormat="1" ht="12.75" x14ac:dyDescent="0.2">
      <c r="B29" s="28" t="s">
        <v>40</v>
      </c>
      <c r="C29" s="28"/>
      <c r="D29" s="44"/>
      <c r="E29" s="28" t="s">
        <v>40</v>
      </c>
      <c r="F29" s="43"/>
      <c r="G29" s="44"/>
      <c r="I29" s="29"/>
      <c r="J29" s="29"/>
      <c r="L29" s="1"/>
    </row>
    <row r="30" spans="1:12" customFormat="1" ht="12.75" x14ac:dyDescent="0.2">
      <c r="B30" s="28" t="s">
        <v>41</v>
      </c>
      <c r="C30" s="118"/>
      <c r="D30" s="119"/>
      <c r="E30" s="28" t="s">
        <v>41</v>
      </c>
      <c r="F30" s="113"/>
      <c r="G30" s="114"/>
      <c r="I30" s="29"/>
      <c r="J30" s="29"/>
      <c r="L30" s="1"/>
    </row>
    <row r="31" spans="1:12" customFormat="1" ht="12.75" x14ac:dyDescent="0.2">
      <c r="B31" s="28" t="s">
        <v>42</v>
      </c>
      <c r="C31" s="118"/>
      <c r="D31" s="119"/>
      <c r="E31" s="28" t="s">
        <v>42</v>
      </c>
      <c r="F31" s="113"/>
      <c r="G31" s="114"/>
      <c r="I31" s="29"/>
      <c r="J31" s="29"/>
      <c r="L31" s="1"/>
    </row>
    <row r="32" spans="1:12" customFormat="1" ht="12.75" x14ac:dyDescent="0.2">
      <c r="B32" s="28" t="s">
        <v>43</v>
      </c>
      <c r="C32" s="118"/>
      <c r="D32" s="119"/>
      <c r="E32" s="28" t="s">
        <v>43</v>
      </c>
      <c r="F32" s="113"/>
      <c r="G32" s="114"/>
      <c r="I32" s="29"/>
      <c r="J32" s="29"/>
      <c r="L32" s="1"/>
    </row>
    <row r="33" spans="2:12" x14ac:dyDescent="0.15">
      <c r="B33" s="15"/>
      <c r="C33" s="16"/>
      <c r="D33" s="15"/>
      <c r="E33" s="15"/>
      <c r="F33" s="15"/>
      <c r="G33" s="15"/>
      <c r="I33" s="4"/>
      <c r="J33" s="4"/>
      <c r="L33" s="5"/>
    </row>
    <row r="34" spans="2:12" x14ac:dyDescent="0.15">
      <c r="B34" s="10"/>
      <c r="C34" s="10"/>
      <c r="D34" s="10"/>
      <c r="E34" s="10"/>
      <c r="F34" s="10"/>
      <c r="G34" s="10"/>
      <c r="I34" s="4"/>
      <c r="J34" s="4"/>
      <c r="L34" s="5"/>
    </row>
    <row r="35" spans="2:12" s="33" customFormat="1" ht="15.75" x14ac:dyDescent="0.25">
      <c r="B35" s="34"/>
      <c r="C35" s="115" t="s">
        <v>44</v>
      </c>
      <c r="D35" s="117"/>
      <c r="E35" s="117"/>
      <c r="F35" s="117"/>
      <c r="G35" s="34"/>
      <c r="I35" s="35"/>
      <c r="J35" s="35"/>
      <c r="L35" s="36"/>
    </row>
    <row r="36" spans="2:12" ht="12.75" x14ac:dyDescent="0.2">
      <c r="B36" s="10"/>
      <c r="C36" s="10"/>
      <c r="D36" s="10"/>
      <c r="E36" s="19" t="s">
        <v>45</v>
      </c>
      <c r="F36" s="122" t="s">
        <v>46</v>
      </c>
      <c r="G36" s="123"/>
      <c r="I36" s="4"/>
      <c r="J36" s="4"/>
      <c r="L36" s="5"/>
    </row>
    <row r="37" spans="2:12" customFormat="1" ht="12.75" x14ac:dyDescent="0.2">
      <c r="B37" s="37" t="s">
        <v>61</v>
      </c>
      <c r="C37" s="124" t="s">
        <v>62</v>
      </c>
      <c r="D37" s="125"/>
      <c r="E37" s="38" t="s">
        <v>62</v>
      </c>
      <c r="F37" s="126" t="s">
        <v>62</v>
      </c>
      <c r="G37" s="127"/>
      <c r="I37" s="29"/>
      <c r="J37" s="29"/>
      <c r="L37" s="1"/>
    </row>
    <row r="38" spans="2:12" x14ac:dyDescent="0.15">
      <c r="B38" s="15"/>
      <c r="C38" s="16"/>
      <c r="D38" s="15"/>
      <c r="E38" s="15"/>
      <c r="F38" s="15"/>
      <c r="G38" s="15"/>
      <c r="I38" s="4"/>
      <c r="J38" s="4"/>
      <c r="L38" s="5"/>
    </row>
    <row r="39" spans="2:12" x14ac:dyDescent="0.15">
      <c r="B39" s="10"/>
      <c r="C39" s="20"/>
      <c r="D39" s="10"/>
      <c r="E39" s="10"/>
      <c r="F39" s="10"/>
      <c r="G39" s="10"/>
      <c r="I39" s="4"/>
      <c r="J39" s="4"/>
      <c r="L39" s="5"/>
    </row>
    <row r="40" spans="2:12" s="33" customFormat="1" ht="15.75" x14ac:dyDescent="0.25">
      <c r="B40" s="34"/>
      <c r="C40" s="39"/>
      <c r="D40" s="115" t="s">
        <v>47</v>
      </c>
      <c r="E40" s="116"/>
      <c r="F40" s="34"/>
      <c r="G40" s="34"/>
      <c r="I40" s="35"/>
      <c r="J40" s="35"/>
      <c r="L40" s="36"/>
    </row>
    <row r="41" spans="2:12" x14ac:dyDescent="0.15">
      <c r="B41" s="10"/>
      <c r="C41" s="20"/>
      <c r="D41" s="10"/>
      <c r="E41" s="10"/>
      <c r="F41" s="10"/>
      <c r="G41" s="10"/>
      <c r="I41" s="4"/>
      <c r="J41" s="4"/>
      <c r="L41" s="5"/>
    </row>
    <row r="42" spans="2:12" customFormat="1" ht="12.75" x14ac:dyDescent="0.2">
      <c r="B42" s="120"/>
      <c r="C42" s="121"/>
      <c r="D42" s="121"/>
      <c r="E42" s="121"/>
      <c r="F42" s="121"/>
      <c r="G42" s="121"/>
      <c r="I42" s="29"/>
      <c r="J42" s="29"/>
      <c r="K42" s="29"/>
      <c r="L42" s="1"/>
    </row>
    <row r="43" spans="2:12" customFormat="1" ht="12.75" x14ac:dyDescent="0.2">
      <c r="B43" s="121"/>
      <c r="C43" s="121"/>
      <c r="D43" s="121"/>
      <c r="E43" s="121"/>
      <c r="F43" s="121"/>
      <c r="G43" s="121"/>
      <c r="I43" s="29"/>
      <c r="J43" s="29"/>
      <c r="K43" s="40"/>
      <c r="L43" s="1"/>
    </row>
    <row r="44" spans="2:12" customFormat="1" ht="12.75" x14ac:dyDescent="0.2">
      <c r="B44" s="121"/>
      <c r="C44" s="121"/>
      <c r="D44" s="121"/>
      <c r="E44" s="121"/>
      <c r="F44" s="121"/>
      <c r="G44" s="121"/>
      <c r="I44" s="29"/>
      <c r="J44" s="29"/>
      <c r="K44" s="29"/>
      <c r="L44" s="1"/>
    </row>
    <row r="45" spans="2:12" ht="9" thickBot="1" x14ac:dyDescent="0.2">
      <c r="B45" s="21"/>
      <c r="C45" s="22"/>
      <c r="D45" s="21"/>
      <c r="E45" s="21"/>
      <c r="F45" s="21"/>
      <c r="G45" s="21"/>
    </row>
    <row r="46" spans="2:12" x14ac:dyDescent="0.15">
      <c r="B46" s="10"/>
      <c r="C46" s="10"/>
      <c r="D46" s="10"/>
      <c r="E46" s="10"/>
      <c r="F46" s="10"/>
      <c r="G46" s="10"/>
    </row>
    <row r="47" spans="2:12" x14ac:dyDescent="0.15">
      <c r="B47" s="10"/>
      <c r="C47" s="10"/>
      <c r="D47" s="10"/>
      <c r="E47" s="10"/>
      <c r="F47" s="10"/>
      <c r="G47" s="10"/>
    </row>
    <row r="48" spans="2:12" x14ac:dyDescent="0.15">
      <c r="B48" s="10"/>
      <c r="C48" s="10"/>
      <c r="D48" s="10"/>
      <c r="E48" s="10"/>
      <c r="F48" s="10"/>
      <c r="G48" s="10"/>
    </row>
    <row r="49" spans="2:7" x14ac:dyDescent="0.15">
      <c r="B49" s="10"/>
      <c r="C49" s="10"/>
      <c r="D49" s="10"/>
      <c r="E49" s="10"/>
      <c r="F49" s="10"/>
      <c r="G49" s="10"/>
    </row>
    <row r="50" spans="2:7" x14ac:dyDescent="0.15">
      <c r="B50" s="10"/>
      <c r="C50" s="10"/>
      <c r="D50" s="10"/>
      <c r="E50" s="10"/>
      <c r="F50" s="10"/>
      <c r="G50" s="10"/>
    </row>
    <row r="51" spans="2:7" x14ac:dyDescent="0.15">
      <c r="B51" s="10"/>
      <c r="C51" s="10"/>
      <c r="D51" s="10"/>
      <c r="E51" s="10"/>
      <c r="F51" s="10"/>
      <c r="G51" s="10"/>
    </row>
    <row r="52" spans="2:7" x14ac:dyDescent="0.15">
      <c r="B52" s="10"/>
      <c r="C52" s="10"/>
      <c r="D52" s="10"/>
      <c r="E52" s="10"/>
      <c r="F52" s="10"/>
      <c r="G52" s="10"/>
    </row>
    <row r="53" spans="2:7" x14ac:dyDescent="0.15">
      <c r="B53" s="10"/>
      <c r="C53" s="10"/>
      <c r="D53" s="10"/>
      <c r="E53" s="10"/>
      <c r="F53" s="10"/>
      <c r="G53" s="10"/>
    </row>
    <row r="54" spans="2:7" x14ac:dyDescent="0.15">
      <c r="B54" s="10"/>
      <c r="C54" s="10"/>
      <c r="D54" s="10"/>
      <c r="E54" s="10"/>
      <c r="F54" s="10"/>
      <c r="G54" s="10"/>
    </row>
    <row r="55" spans="2:7" x14ac:dyDescent="0.15">
      <c r="B55" s="10"/>
      <c r="C55" s="10"/>
      <c r="D55" s="10"/>
      <c r="E55" s="10"/>
      <c r="F55" s="10"/>
      <c r="G55" s="10"/>
    </row>
    <row r="56" spans="2:7" x14ac:dyDescent="0.15">
      <c r="B56" s="10"/>
      <c r="C56" s="10"/>
      <c r="D56" s="10"/>
      <c r="E56" s="10"/>
      <c r="F56" s="10"/>
      <c r="G56" s="10"/>
    </row>
  </sheetData>
  <mergeCells count="33">
    <mergeCell ref="C21:D21"/>
    <mergeCell ref="F19:G19"/>
    <mergeCell ref="D11:G11"/>
    <mergeCell ref="D10:G10"/>
    <mergeCell ref="C19:D19"/>
    <mergeCell ref="C20:D20"/>
    <mergeCell ref="B17:D17"/>
    <mergeCell ref="E17:G17"/>
    <mergeCell ref="B42:G44"/>
    <mergeCell ref="C30:D30"/>
    <mergeCell ref="C31:D31"/>
    <mergeCell ref="C32:D32"/>
    <mergeCell ref="F30:G30"/>
    <mergeCell ref="F31:G31"/>
    <mergeCell ref="F36:G36"/>
    <mergeCell ref="C37:D37"/>
    <mergeCell ref="F37:G37"/>
    <mergeCell ref="C3:F4"/>
    <mergeCell ref="F20:G20"/>
    <mergeCell ref="F21:G21"/>
    <mergeCell ref="F32:G32"/>
    <mergeCell ref="D40:E40"/>
    <mergeCell ref="C35:F35"/>
    <mergeCell ref="F27:G27"/>
    <mergeCell ref="C25:D25"/>
    <mergeCell ref="B6:D6"/>
    <mergeCell ref="E6:G6"/>
    <mergeCell ref="C26:D26"/>
    <mergeCell ref="C27:D27"/>
    <mergeCell ref="F25:G25"/>
    <mergeCell ref="F26:G26"/>
    <mergeCell ref="D8:G8"/>
    <mergeCell ref="D9:G9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B1" workbookViewId="0">
      <selection activeCell="A32" sqref="A32"/>
    </sheetView>
  </sheetViews>
  <sheetFormatPr defaultColWidth="9.140625" defaultRowHeight="12.75" outlineLevelRow="2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70" t="s">
        <v>85</v>
      </c>
    </row>
    <row r="2" spans="1:6" ht="15.75" x14ac:dyDescent="0.2">
      <c r="A2" s="3"/>
      <c r="B2" s="70" t="s">
        <v>86</v>
      </c>
      <c r="C2" s="52"/>
      <c r="D2" s="52"/>
      <c r="E2" s="52"/>
      <c r="F2" s="3"/>
    </row>
    <row r="3" spans="1:6" ht="7.5" customHeight="1" x14ac:dyDescent="0.2">
      <c r="A3" s="4"/>
      <c r="B3" s="50"/>
      <c r="C3" s="52"/>
      <c r="D3" s="54"/>
      <c r="E3" s="54"/>
      <c r="F3" s="7"/>
    </row>
    <row r="4" spans="1:6" x14ac:dyDescent="0.2">
      <c r="A4" s="2"/>
      <c r="B4" s="55" t="s">
        <v>1</v>
      </c>
      <c r="C4" s="56" t="s">
        <v>5</v>
      </c>
      <c r="D4" s="56" t="s">
        <v>12</v>
      </c>
      <c r="E4" s="56" t="s">
        <v>53</v>
      </c>
      <c r="F4" s="4"/>
    </row>
    <row r="5" spans="1:6" ht="7.5" customHeight="1" x14ac:dyDescent="0.2">
      <c r="A5" s="3"/>
      <c r="B5" s="50"/>
      <c r="C5" s="52"/>
      <c r="D5" s="52"/>
      <c r="E5" s="52"/>
      <c r="F5" s="7"/>
    </row>
    <row r="6" spans="1:6" x14ac:dyDescent="0.2">
      <c r="A6" s="63" t="s">
        <v>69</v>
      </c>
      <c r="B6" s="64" t="s">
        <v>70</v>
      </c>
      <c r="C6" s="65">
        <f>SUMIFS('Poptávané položky'!L:L,'Poptávané položky'!A:A,Rekapitulace!A6,'Poptávané položky'!G:G,Rekapitulace!B6)</f>
        <v>0</v>
      </c>
      <c r="D6" s="65">
        <f>VLOOKUP($A6,'Poptávané položky'!A:P,15,FALSE)</f>
        <v>0</v>
      </c>
      <c r="E6" s="65">
        <f>VLOOKUP($A6,'Poptávané položky'!A:Q,16,FALSE)</f>
        <v>0</v>
      </c>
      <c r="F6" s="4"/>
    </row>
    <row r="7" spans="1:6" outlineLevel="1" x14ac:dyDescent="0.2">
      <c r="A7" s="63" t="s">
        <v>71</v>
      </c>
      <c r="B7" s="66" t="s">
        <v>72</v>
      </c>
      <c r="C7" s="65">
        <f>SUMIFS('Poptávané položky'!L:L,'Poptávané položky'!A:A,Rekapitulace!A7,'Poptávané položky'!G:G,Rekapitulace!B7)</f>
        <v>0</v>
      </c>
      <c r="D7" s="65">
        <f>VLOOKUP($A7,'Poptávané položky'!A:P,15,FALSE)</f>
        <v>0</v>
      </c>
      <c r="E7" s="65">
        <f>VLOOKUP($A7,'Poptávané položky'!A:Q,16,FALSE)</f>
        <v>0</v>
      </c>
      <c r="F7" s="4"/>
    </row>
    <row r="8" spans="1:6" outlineLevel="2" x14ac:dyDescent="0.2">
      <c r="A8" s="67" t="s">
        <v>73</v>
      </c>
      <c r="B8" s="68" t="s">
        <v>74</v>
      </c>
      <c r="C8" s="69">
        <f>SUMIFS('Poptávané položky'!L:L,'Poptávané položky'!A:A,Rekapitulace!A8,'Poptávané položky'!G:G,Rekapitulace!B8)</f>
        <v>0</v>
      </c>
      <c r="D8" s="69">
        <f>VLOOKUP($A8,'Poptávané položky'!A:P,15,FALSE)</f>
        <v>0</v>
      </c>
      <c r="E8" s="69">
        <f>VLOOKUP($A8,'Poptávané položky'!A:Q,16,FALSE)</f>
        <v>0</v>
      </c>
      <c r="F8" s="4"/>
    </row>
    <row r="9" spans="1:6" outlineLevel="2" x14ac:dyDescent="0.2">
      <c r="A9" s="67" t="s">
        <v>75</v>
      </c>
      <c r="B9" s="68" t="s">
        <v>76</v>
      </c>
      <c r="C9" s="69">
        <f>SUMIFS('Poptávané položky'!L:L,'Poptávané položky'!A:A,Rekapitulace!A9,'Poptávané položky'!G:G,Rekapitulace!B9)</f>
        <v>0</v>
      </c>
      <c r="D9" s="69">
        <f>VLOOKUP($A9,'Poptávané položky'!A:P,15,FALSE)</f>
        <v>0</v>
      </c>
      <c r="E9" s="69">
        <f>VLOOKUP($A9,'Poptávané položky'!A:Q,16,FALSE)</f>
        <v>0</v>
      </c>
      <c r="F9" s="4"/>
    </row>
    <row r="10" spans="1:6" outlineLevel="2" x14ac:dyDescent="0.2">
      <c r="A10" s="67" t="s">
        <v>77</v>
      </c>
      <c r="B10" s="68" t="s">
        <v>78</v>
      </c>
      <c r="C10" s="69">
        <f>SUMIFS('Poptávané položky'!L:L,'Poptávané položky'!A:A,Rekapitulace!A10,'Poptávané položky'!G:G,Rekapitulace!B10)</f>
        <v>0</v>
      </c>
      <c r="D10" s="69">
        <f>VLOOKUP($A10,'Poptávané položky'!A:P,15,FALSE)</f>
        <v>0</v>
      </c>
      <c r="E10" s="69">
        <f>VLOOKUP($A10,'Poptávané položky'!A:Q,16,FALSE)</f>
        <v>0</v>
      </c>
      <c r="F10" s="4"/>
    </row>
    <row r="11" spans="1:6" outlineLevel="2" x14ac:dyDescent="0.2">
      <c r="A11" s="67" t="s">
        <v>79</v>
      </c>
      <c r="B11" s="68" t="s">
        <v>80</v>
      </c>
      <c r="C11" s="69">
        <f>SUMIFS('Poptávané položky'!L:L,'Poptávané položky'!A:A,Rekapitulace!A11,'Poptávané položky'!G:G,Rekapitulace!B11)</f>
        <v>0</v>
      </c>
      <c r="D11" s="69">
        <f>VLOOKUP($A11,'Poptávané položky'!A:P,15,FALSE)</f>
        <v>0</v>
      </c>
      <c r="E11" s="69">
        <f>VLOOKUP($A11,'Poptávané položky'!A:Q,16,FALSE)</f>
        <v>0</v>
      </c>
      <c r="F11" s="4"/>
    </row>
    <row r="12" spans="1:6" outlineLevel="2" x14ac:dyDescent="0.2">
      <c r="A12" s="67" t="s">
        <v>81</v>
      </c>
      <c r="B12" s="68" t="s">
        <v>82</v>
      </c>
      <c r="C12" s="69">
        <f>SUMIFS('Poptávané položky'!L:L,'Poptávané položky'!A:A,Rekapitulace!A12,'Poptávané položky'!G:G,Rekapitulace!B12)</f>
        <v>0</v>
      </c>
      <c r="D12" s="69">
        <f>VLOOKUP($A12,'Poptávané položky'!A:P,15,FALSE)</f>
        <v>0</v>
      </c>
      <c r="E12" s="69">
        <f>VLOOKUP($A12,'Poptávané položky'!A:Q,16,FALSE)</f>
        <v>0</v>
      </c>
      <c r="F12" s="4"/>
    </row>
    <row r="13" spans="1:6" outlineLevel="2" x14ac:dyDescent="0.2">
      <c r="A13" s="67" t="s">
        <v>83</v>
      </c>
      <c r="B13" s="68" t="s">
        <v>84</v>
      </c>
      <c r="C13" s="69">
        <f>SUMIFS('Poptávané položky'!L:L,'Poptávané položky'!A:A,Rekapitulace!A13,'Poptávané položky'!G:G,Rekapitulace!B13)</f>
        <v>0</v>
      </c>
      <c r="D13" s="69">
        <f>VLOOKUP($A13,'Poptávané položky'!A:P,15,FALSE)</f>
        <v>0</v>
      </c>
      <c r="E13" s="69">
        <f>VLOOKUP($A13,'Poptávané položky'!A:Q,16,FALSE)</f>
        <v>0</v>
      </c>
      <c r="F13" s="4"/>
    </row>
    <row r="14" spans="1:6" ht="7.5" customHeight="1" x14ac:dyDescent="0.2">
      <c r="A14" s="3"/>
      <c r="B14" s="51"/>
      <c r="C14" s="53"/>
      <c r="D14" s="53"/>
      <c r="E14" s="53"/>
      <c r="F14" s="7"/>
    </row>
    <row r="15" spans="1:6" x14ac:dyDescent="0.2">
      <c r="A15" s="8"/>
      <c r="B15" s="57" t="s">
        <v>52</v>
      </c>
      <c r="C15" s="58">
        <f ca="1">SUMIF(GROUP_ID,"",ITEM_PRICES)</f>
        <v>0</v>
      </c>
      <c r="D15" s="58"/>
      <c r="E15" s="58"/>
      <c r="F15" s="4"/>
    </row>
    <row r="16" spans="1:6" x14ac:dyDescent="0.2">
      <c r="A16" s="8"/>
      <c r="B16" s="57" t="s">
        <v>12</v>
      </c>
      <c r="C16" s="58">
        <f ca="1">SUM(C17:C18)</f>
        <v>0</v>
      </c>
      <c r="D16" s="58"/>
      <c r="E16" s="58"/>
      <c r="F16" s="4"/>
    </row>
    <row r="17" spans="1:6" x14ac:dyDescent="0.2">
      <c r="A17" s="24"/>
      <c r="B17" s="42" t="str">
        <f ca="1">INDIRECT(ADDRESS(17,1,,,"Krycí List"))</f>
        <v/>
      </c>
      <c r="C17" s="59" t="str">
        <f ca="1">INDIRECT(ADDRESS(20,1,,,"Krycí List"))</f>
        <v/>
      </c>
      <c r="D17" s="59"/>
      <c r="E17" s="59"/>
      <c r="F17" s="4"/>
    </row>
    <row r="18" spans="1:6" x14ac:dyDescent="0.2">
      <c r="A18" s="24"/>
      <c r="B18" s="42" t="str">
        <f ca="1">INDIRECT(ADDRESS(18,1,,,"Krycí List"))</f>
        <v/>
      </c>
      <c r="C18" s="59" t="str">
        <f ca="1">INDIRECT(ADDRESS(21,1,,,"Krycí List"))</f>
        <v/>
      </c>
      <c r="D18" s="59"/>
      <c r="E18" s="59"/>
      <c r="F18" s="4"/>
    </row>
    <row r="19" spans="1:6" x14ac:dyDescent="0.2">
      <c r="A19" s="8"/>
      <c r="B19" s="60" t="s">
        <v>54</v>
      </c>
      <c r="C19" s="61">
        <f ca="1">C15+C16</f>
        <v>0</v>
      </c>
      <c r="D19" s="62"/>
      <c r="E19" s="62"/>
      <c r="F19" s="4"/>
    </row>
    <row r="20" spans="1:6" x14ac:dyDescent="0.2">
      <c r="B20" s="4"/>
      <c r="C20" s="7"/>
      <c r="D20" s="7"/>
      <c r="E20" s="7"/>
    </row>
  </sheetData>
  <sheetProtection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57"/>
  <sheetViews>
    <sheetView tabSelected="1" topLeftCell="D1" zoomScaleNormal="100" workbookViewId="0">
      <pane ySplit="5" topLeftCell="A6" activePane="bottomLeft" state="frozen"/>
      <selection pane="bottomLeft" activeCell="J15" sqref="J15"/>
    </sheetView>
  </sheetViews>
  <sheetFormatPr defaultColWidth="9.140625" defaultRowHeight="8.25" outlineLevelRow="3" x14ac:dyDescent="0.15"/>
  <cols>
    <col min="1" max="1" width="9.140625" style="3" hidden="1" customWidth="1"/>
    <col min="2" max="2" width="4.42578125" style="3" hidden="1" customWidth="1"/>
    <col min="3" max="3" width="4.5703125" style="3" hidden="1" customWidth="1"/>
    <col min="4" max="4" width="5.7109375" style="3" customWidth="1"/>
    <col min="5" max="5" width="4.7109375" style="3" customWidth="1"/>
    <col min="6" max="6" width="14.7109375" style="3" customWidth="1"/>
    <col min="7" max="7" width="72.7109375" style="3" customWidth="1"/>
    <col min="8" max="8" width="4.7109375" style="3" customWidth="1"/>
    <col min="9" max="9" width="14.7109375" style="3" hidden="1" customWidth="1"/>
    <col min="10" max="10" width="14.7109375" style="3" customWidth="1"/>
    <col min="11" max="11" width="12.7109375" style="3" customWidth="1"/>
    <col min="12" max="12" width="15.7109375" style="3" customWidth="1"/>
    <col min="13" max="13" width="16.7109375" style="3" customWidth="1"/>
    <col min="14" max="16" width="9.7109375" style="3" hidden="1" customWidth="1"/>
    <col min="17" max="17" width="16.7109375" style="3" customWidth="1"/>
    <col min="18" max="19" width="11.7109375" style="3" hidden="1" customWidth="1"/>
    <col min="20" max="20" width="12.7109375" style="3" hidden="1" customWidth="1"/>
    <col min="21" max="21" width="38.7109375" style="3" customWidth="1"/>
    <col min="22" max="24" width="9.140625" style="3"/>
    <col min="25" max="25" width="9.140625" style="3" customWidth="1"/>
    <col min="26" max="26" width="5.5703125" style="3" customWidth="1"/>
    <col min="27" max="16384" width="9.140625" style="3"/>
  </cols>
  <sheetData>
    <row r="1" spans="1:25" ht="15.75" x14ac:dyDescent="0.15">
      <c r="G1" s="70" t="s">
        <v>194</v>
      </c>
    </row>
    <row r="2" spans="1:25" ht="15.75" x14ac:dyDescent="0.15">
      <c r="B2" s="50"/>
      <c r="C2" s="73"/>
      <c r="D2" s="73"/>
      <c r="E2" s="50"/>
      <c r="F2" s="50"/>
      <c r="G2" s="70" t="s">
        <v>86</v>
      </c>
      <c r="H2" s="50"/>
      <c r="I2" s="75"/>
      <c r="J2" s="75"/>
      <c r="K2" s="77"/>
      <c r="L2" s="52"/>
      <c r="M2" s="50"/>
      <c r="Q2" s="50"/>
      <c r="R2" s="75"/>
      <c r="S2" s="75"/>
      <c r="T2" s="50"/>
      <c r="V2" s="5"/>
      <c r="Y2" s="6"/>
    </row>
    <row r="3" spans="1:25" ht="56.25" x14ac:dyDescent="0.2">
      <c r="B3" s="50"/>
      <c r="C3" s="73"/>
      <c r="D3" s="73"/>
      <c r="E3" s="50"/>
      <c r="F3" s="50"/>
      <c r="G3" s="74" t="s">
        <v>19</v>
      </c>
      <c r="H3" s="50"/>
      <c r="I3" s="75"/>
      <c r="J3" s="75"/>
      <c r="K3" s="77"/>
      <c r="L3" s="52"/>
      <c r="M3" s="50"/>
      <c r="Q3" s="50"/>
      <c r="R3" s="75"/>
      <c r="S3" s="75"/>
      <c r="T3" s="50"/>
      <c r="V3" s="5"/>
      <c r="Y3" s="6"/>
    </row>
    <row r="4" spans="1:25" ht="7.5" customHeight="1" x14ac:dyDescent="0.15">
      <c r="A4" s="4"/>
      <c r="B4" s="49"/>
      <c r="C4" s="72"/>
      <c r="D4" s="73"/>
      <c r="E4" s="71"/>
      <c r="F4" s="50"/>
      <c r="G4" s="50"/>
      <c r="H4" s="50"/>
      <c r="I4" s="76"/>
      <c r="J4" s="75"/>
      <c r="K4" s="77"/>
      <c r="L4" s="52"/>
      <c r="M4" s="50"/>
      <c r="N4" s="7"/>
      <c r="O4" s="7"/>
      <c r="P4" s="7"/>
      <c r="Q4" s="50"/>
      <c r="R4" s="78"/>
      <c r="S4" s="78"/>
      <c r="T4" s="49"/>
      <c r="U4" s="7"/>
    </row>
    <row r="5" spans="1:25" ht="11.25" x14ac:dyDescent="0.2">
      <c r="A5" s="2"/>
      <c r="B5" s="55" t="s">
        <v>7</v>
      </c>
      <c r="C5" s="79" t="s">
        <v>17</v>
      </c>
      <c r="D5" s="79" t="s">
        <v>2</v>
      </c>
      <c r="E5" s="55" t="s">
        <v>8</v>
      </c>
      <c r="F5" s="55" t="s">
        <v>3</v>
      </c>
      <c r="G5" s="55" t="s">
        <v>1</v>
      </c>
      <c r="H5" s="55" t="s">
        <v>4</v>
      </c>
      <c r="I5" s="80" t="s">
        <v>9</v>
      </c>
      <c r="J5" s="80" t="s">
        <v>10</v>
      </c>
      <c r="K5" s="81" t="s">
        <v>6</v>
      </c>
      <c r="L5" s="56" t="s">
        <v>5</v>
      </c>
      <c r="M5" s="55" t="s">
        <v>11</v>
      </c>
      <c r="N5" s="2" t="s">
        <v>15</v>
      </c>
      <c r="O5" s="2" t="s">
        <v>12</v>
      </c>
      <c r="P5" s="2" t="s">
        <v>53</v>
      </c>
      <c r="Q5" s="55" t="s">
        <v>13</v>
      </c>
      <c r="R5" s="80" t="s">
        <v>48</v>
      </c>
      <c r="S5" s="80" t="s">
        <v>49</v>
      </c>
      <c r="T5" s="55" t="s">
        <v>14</v>
      </c>
      <c r="U5" s="4"/>
      <c r="V5" s="7"/>
    </row>
    <row r="6" spans="1:25" ht="7.5" customHeight="1" x14ac:dyDescent="0.15">
      <c r="B6" s="50"/>
      <c r="C6" s="73"/>
      <c r="D6" s="73"/>
      <c r="E6" s="50"/>
      <c r="F6" s="50"/>
      <c r="G6" s="50"/>
      <c r="H6" s="50"/>
      <c r="I6" s="75"/>
      <c r="J6" s="75"/>
      <c r="K6" s="77"/>
      <c r="L6" s="52"/>
      <c r="M6" s="50"/>
      <c r="Q6" s="50"/>
      <c r="R6" s="75"/>
      <c r="S6" s="75"/>
      <c r="T6" s="50"/>
      <c r="U6" s="7"/>
    </row>
    <row r="7" spans="1:25" ht="12" x14ac:dyDescent="0.2">
      <c r="A7" s="63" t="s">
        <v>69</v>
      </c>
      <c r="B7" s="85"/>
      <c r="C7" s="86">
        <v>1</v>
      </c>
      <c r="D7" s="86"/>
      <c r="E7" s="85" t="s">
        <v>88</v>
      </c>
      <c r="F7" s="85"/>
      <c r="G7" s="64" t="s">
        <v>70</v>
      </c>
      <c r="H7" s="85"/>
      <c r="I7" s="87"/>
      <c r="J7" s="87"/>
      <c r="K7" s="88"/>
      <c r="L7" s="65">
        <f>SUBTOTAL(9,L8:L54)</f>
        <v>0</v>
      </c>
      <c r="M7" s="89"/>
      <c r="N7" s="63"/>
      <c r="O7" s="90">
        <f>SUBTOTAL(9,O8:O54)</f>
        <v>0</v>
      </c>
      <c r="P7" s="90">
        <f>SUBTOTAL(9,P8:P54)</f>
        <v>0</v>
      </c>
      <c r="Q7" s="89"/>
      <c r="R7" s="91"/>
      <c r="S7" s="91"/>
      <c r="T7" s="89"/>
      <c r="U7" s="4"/>
      <c r="V7" s="7"/>
      <c r="W7" s="7"/>
    </row>
    <row r="8" spans="1:25" ht="12" outlineLevel="1" x14ac:dyDescent="0.2">
      <c r="A8" s="63" t="s">
        <v>71</v>
      </c>
      <c r="B8" s="85"/>
      <c r="C8" s="86">
        <v>2</v>
      </c>
      <c r="D8" s="86"/>
      <c r="E8" s="85" t="s">
        <v>89</v>
      </c>
      <c r="F8" s="85"/>
      <c r="G8" s="64" t="s">
        <v>72</v>
      </c>
      <c r="H8" s="85"/>
      <c r="I8" s="87"/>
      <c r="J8" s="87"/>
      <c r="K8" s="88"/>
      <c r="L8" s="65">
        <f>SUBTOTAL(9,L9:L53)</f>
        <v>0</v>
      </c>
      <c r="M8" s="89"/>
      <c r="N8" s="63"/>
      <c r="O8" s="90">
        <f>SUBTOTAL(9,O9:O53)</f>
        <v>0</v>
      </c>
      <c r="P8" s="90">
        <f>SUBTOTAL(9,P9:P53)</f>
        <v>0</v>
      </c>
      <c r="Q8" s="89"/>
      <c r="R8" s="91"/>
      <c r="S8" s="91"/>
      <c r="T8" s="89"/>
      <c r="U8" s="4"/>
      <c r="V8" s="7"/>
      <c r="W8" s="7"/>
    </row>
    <row r="9" spans="1:25" ht="11.25" outlineLevel="2" x14ac:dyDescent="0.2">
      <c r="A9" s="67" t="s">
        <v>73</v>
      </c>
      <c r="B9" s="92"/>
      <c r="C9" s="93">
        <v>3</v>
      </c>
      <c r="D9" s="93"/>
      <c r="E9" s="92" t="s">
        <v>90</v>
      </c>
      <c r="F9" s="92"/>
      <c r="G9" s="94" t="s">
        <v>74</v>
      </c>
      <c r="H9" s="92"/>
      <c r="I9" s="95"/>
      <c r="J9" s="95"/>
      <c r="K9" s="96"/>
      <c r="L9" s="69">
        <f>SUBTOTAL(9,L10:L11)</f>
        <v>0</v>
      </c>
      <c r="M9" s="97"/>
      <c r="N9" s="67"/>
      <c r="O9" s="98">
        <f>SUBTOTAL(9,O10:O11)</f>
        <v>0</v>
      </c>
      <c r="P9" s="98">
        <f>SUBTOTAL(9,P10:P11)</f>
        <v>0</v>
      </c>
      <c r="Q9" s="97"/>
      <c r="R9" s="99"/>
      <c r="S9" s="99"/>
      <c r="T9" s="97"/>
      <c r="U9" s="4"/>
      <c r="V9" s="7"/>
      <c r="W9" s="7"/>
    </row>
    <row r="10" spans="1:25" ht="11.25" outlineLevel="3" x14ac:dyDescent="0.2">
      <c r="A10" s="25"/>
      <c r="B10" s="100" t="s">
        <v>91</v>
      </c>
      <c r="C10" s="101" t="s">
        <v>51</v>
      </c>
      <c r="D10" s="102">
        <v>1</v>
      </c>
      <c r="E10" s="103" t="s">
        <v>92</v>
      </c>
      <c r="F10" s="103" t="s">
        <v>93</v>
      </c>
      <c r="G10" s="104" t="s">
        <v>94</v>
      </c>
      <c r="H10" s="105" t="s">
        <v>95</v>
      </c>
      <c r="I10" s="106">
        <v>1</v>
      </c>
      <c r="J10" s="106">
        <v>1</v>
      </c>
      <c r="K10" s="109"/>
      <c r="L10" s="107" t="str">
        <f>IF(K10&lt;&gt;"",J10*K10,"")</f>
        <v/>
      </c>
      <c r="M10" s="104"/>
      <c r="N10" s="108">
        <v>21</v>
      </c>
      <c r="O10" s="108" t="str">
        <f>IFERROR(L10*(N10/100),"0")</f>
        <v>0</v>
      </c>
      <c r="P10" s="108" t="str">
        <f>IFERROR((L10+O10),"0")</f>
        <v>0</v>
      </c>
      <c r="Q10" s="110"/>
      <c r="R10" s="106"/>
      <c r="S10" s="106"/>
      <c r="T10" s="103"/>
      <c r="U10" s="7"/>
      <c r="V10" s="7"/>
      <c r="W10" s="7"/>
    </row>
    <row r="11" spans="1:25" outlineLevel="3" x14ac:dyDescent="0.15">
      <c r="B11" s="4"/>
      <c r="C11" s="4" t="s">
        <v>50</v>
      </c>
      <c r="D11" s="4"/>
      <c r="E11" s="4"/>
      <c r="F11" s="4"/>
      <c r="G11" s="4"/>
      <c r="H11" s="4"/>
      <c r="I11" s="4"/>
      <c r="J11" s="4"/>
      <c r="K11" s="7"/>
      <c r="L11" s="54"/>
      <c r="M11" s="4"/>
      <c r="N11" s="4"/>
      <c r="O11" s="4"/>
      <c r="P11" s="4"/>
      <c r="Q11" s="4"/>
      <c r="R11" s="4"/>
      <c r="S11" s="4"/>
      <c r="T11" s="4"/>
    </row>
    <row r="12" spans="1:25" ht="11.25" outlineLevel="2" x14ac:dyDescent="0.2">
      <c r="A12" s="67" t="s">
        <v>75</v>
      </c>
      <c r="B12" s="92"/>
      <c r="C12" s="93">
        <v>3</v>
      </c>
      <c r="D12" s="93"/>
      <c r="E12" s="92" t="s">
        <v>90</v>
      </c>
      <c r="F12" s="92"/>
      <c r="G12" s="94" t="s">
        <v>76</v>
      </c>
      <c r="H12" s="92"/>
      <c r="I12" s="95"/>
      <c r="J12" s="95"/>
      <c r="K12" s="96"/>
      <c r="L12" s="69">
        <f>SUBTOTAL(9,L13:L27)</f>
        <v>0</v>
      </c>
      <c r="M12" s="97"/>
      <c r="N12" s="67"/>
      <c r="O12" s="98">
        <f>SUBTOTAL(9,O13:O27)</f>
        <v>0</v>
      </c>
      <c r="P12" s="98">
        <f>SUBTOTAL(9,P13:P27)</f>
        <v>0</v>
      </c>
      <c r="Q12" s="97"/>
      <c r="R12" s="99"/>
      <c r="S12" s="99"/>
      <c r="T12" s="97"/>
      <c r="U12" s="4"/>
      <c r="V12" s="7"/>
      <c r="W12" s="7"/>
    </row>
    <row r="13" spans="1:25" ht="22.5" outlineLevel="3" x14ac:dyDescent="0.2">
      <c r="A13" s="25"/>
      <c r="B13" s="100" t="s">
        <v>96</v>
      </c>
      <c r="C13" s="101" t="s">
        <v>51</v>
      </c>
      <c r="D13" s="102">
        <v>2</v>
      </c>
      <c r="E13" s="103" t="s">
        <v>92</v>
      </c>
      <c r="F13" s="103" t="s">
        <v>97</v>
      </c>
      <c r="G13" s="104" t="s">
        <v>98</v>
      </c>
      <c r="H13" s="105" t="s">
        <v>99</v>
      </c>
      <c r="I13" s="106">
        <v>16</v>
      </c>
      <c r="J13" s="106">
        <v>16</v>
      </c>
      <c r="K13" s="109"/>
      <c r="L13" s="107" t="str">
        <f t="shared" ref="L13:L26" si="0">IF(K13&lt;&gt;"",J13*K13,"")</f>
        <v/>
      </c>
      <c r="M13" s="104"/>
      <c r="N13" s="108">
        <v>21</v>
      </c>
      <c r="O13" s="108" t="str">
        <f t="shared" ref="O13:O26" si="1">IFERROR(L13*(N13/100),"0")</f>
        <v>0</v>
      </c>
      <c r="P13" s="108" t="str">
        <f t="shared" ref="P13:P26" si="2">IFERROR((L13+O13),"0")</f>
        <v>0</v>
      </c>
      <c r="Q13" s="110"/>
      <c r="R13" s="106"/>
      <c r="S13" s="106"/>
      <c r="T13" s="103"/>
      <c r="U13" s="7"/>
      <c r="V13" s="7"/>
      <c r="W13" s="7"/>
    </row>
    <row r="14" spans="1:25" ht="22.5" outlineLevel="3" x14ac:dyDescent="0.2">
      <c r="A14" s="25"/>
      <c r="B14" s="100" t="s">
        <v>100</v>
      </c>
      <c r="C14" s="101" t="s">
        <v>51</v>
      </c>
      <c r="D14" s="102">
        <v>3</v>
      </c>
      <c r="E14" s="103" t="s">
        <v>92</v>
      </c>
      <c r="F14" s="103" t="s">
        <v>101</v>
      </c>
      <c r="G14" s="104" t="s">
        <v>102</v>
      </c>
      <c r="H14" s="105" t="s">
        <v>99</v>
      </c>
      <c r="I14" s="106">
        <v>225</v>
      </c>
      <c r="J14" s="106">
        <v>225</v>
      </c>
      <c r="K14" s="109"/>
      <c r="L14" s="107" t="str">
        <f t="shared" si="0"/>
        <v/>
      </c>
      <c r="M14" s="104"/>
      <c r="N14" s="108">
        <v>21</v>
      </c>
      <c r="O14" s="108" t="str">
        <f t="shared" si="1"/>
        <v>0</v>
      </c>
      <c r="P14" s="108" t="str">
        <f t="shared" si="2"/>
        <v>0</v>
      </c>
      <c r="Q14" s="110"/>
      <c r="R14" s="106"/>
      <c r="S14" s="106"/>
      <c r="T14" s="103"/>
      <c r="U14" s="7"/>
      <c r="V14" s="7"/>
      <c r="W14" s="7"/>
    </row>
    <row r="15" spans="1:25" ht="22.5" outlineLevel="3" x14ac:dyDescent="0.2">
      <c r="A15" s="25"/>
      <c r="B15" s="100" t="s">
        <v>103</v>
      </c>
      <c r="C15" s="101" t="s">
        <v>51</v>
      </c>
      <c r="D15" s="102">
        <v>4</v>
      </c>
      <c r="E15" s="103" t="s">
        <v>92</v>
      </c>
      <c r="F15" s="103" t="s">
        <v>104</v>
      </c>
      <c r="G15" s="104" t="s">
        <v>105</v>
      </c>
      <c r="H15" s="105" t="s">
        <v>99</v>
      </c>
      <c r="I15" s="106">
        <v>16</v>
      </c>
      <c r="J15" s="106">
        <v>16</v>
      </c>
      <c r="K15" s="109"/>
      <c r="L15" s="107" t="str">
        <f t="shared" si="0"/>
        <v/>
      </c>
      <c r="M15" s="104"/>
      <c r="N15" s="108">
        <v>21</v>
      </c>
      <c r="O15" s="108" t="str">
        <f t="shared" si="1"/>
        <v>0</v>
      </c>
      <c r="P15" s="108" t="str">
        <f t="shared" si="2"/>
        <v>0</v>
      </c>
      <c r="Q15" s="110"/>
      <c r="R15" s="106"/>
      <c r="S15" s="106"/>
      <c r="T15" s="103"/>
      <c r="U15" s="7"/>
      <c r="V15" s="7"/>
      <c r="W15" s="7"/>
    </row>
    <row r="16" spans="1:25" ht="22.5" outlineLevel="3" x14ac:dyDescent="0.2">
      <c r="A16" s="25"/>
      <c r="B16" s="100" t="s">
        <v>106</v>
      </c>
      <c r="C16" s="101" t="s">
        <v>51</v>
      </c>
      <c r="D16" s="102">
        <v>5</v>
      </c>
      <c r="E16" s="103" t="s">
        <v>92</v>
      </c>
      <c r="F16" s="103" t="s">
        <v>107</v>
      </c>
      <c r="G16" s="104" t="s">
        <v>108</v>
      </c>
      <c r="H16" s="105" t="s">
        <v>99</v>
      </c>
      <c r="I16" s="106">
        <v>2</v>
      </c>
      <c r="J16" s="106">
        <v>2</v>
      </c>
      <c r="K16" s="109"/>
      <c r="L16" s="107" t="str">
        <f t="shared" si="0"/>
        <v/>
      </c>
      <c r="M16" s="104"/>
      <c r="N16" s="108">
        <v>21</v>
      </c>
      <c r="O16" s="108" t="str">
        <f t="shared" si="1"/>
        <v>0</v>
      </c>
      <c r="P16" s="108" t="str">
        <f t="shared" si="2"/>
        <v>0</v>
      </c>
      <c r="Q16" s="110"/>
      <c r="R16" s="106"/>
      <c r="S16" s="106"/>
      <c r="T16" s="103"/>
      <c r="U16" s="7"/>
      <c r="V16" s="7"/>
      <c r="W16" s="7"/>
    </row>
    <row r="17" spans="1:23" ht="22.5" outlineLevel="3" x14ac:dyDescent="0.2">
      <c r="A17" s="25"/>
      <c r="B17" s="100" t="s">
        <v>109</v>
      </c>
      <c r="C17" s="101" t="s">
        <v>51</v>
      </c>
      <c r="D17" s="102">
        <v>6</v>
      </c>
      <c r="E17" s="103" t="s">
        <v>92</v>
      </c>
      <c r="F17" s="103" t="s">
        <v>110</v>
      </c>
      <c r="G17" s="104" t="s">
        <v>111</v>
      </c>
      <c r="H17" s="105" t="s">
        <v>99</v>
      </c>
      <c r="I17" s="106">
        <v>30</v>
      </c>
      <c r="J17" s="106">
        <v>30</v>
      </c>
      <c r="K17" s="109"/>
      <c r="L17" s="107" t="str">
        <f t="shared" si="0"/>
        <v/>
      </c>
      <c r="M17" s="104"/>
      <c r="N17" s="108">
        <v>21</v>
      </c>
      <c r="O17" s="108" t="str">
        <f t="shared" si="1"/>
        <v>0</v>
      </c>
      <c r="P17" s="108" t="str">
        <f t="shared" si="2"/>
        <v>0</v>
      </c>
      <c r="Q17" s="110"/>
      <c r="R17" s="106"/>
      <c r="S17" s="106"/>
      <c r="T17" s="103"/>
      <c r="U17" s="7"/>
      <c r="V17" s="7"/>
      <c r="W17" s="7"/>
    </row>
    <row r="18" spans="1:23" ht="22.5" outlineLevel="3" x14ac:dyDescent="0.2">
      <c r="A18" s="25"/>
      <c r="B18" s="100" t="s">
        <v>112</v>
      </c>
      <c r="C18" s="101" t="s">
        <v>51</v>
      </c>
      <c r="D18" s="102">
        <v>7</v>
      </c>
      <c r="E18" s="103" t="s">
        <v>92</v>
      </c>
      <c r="F18" s="103" t="s">
        <v>113</v>
      </c>
      <c r="G18" s="104" t="s">
        <v>114</v>
      </c>
      <c r="H18" s="105" t="s">
        <v>99</v>
      </c>
      <c r="I18" s="106">
        <v>2</v>
      </c>
      <c r="J18" s="106">
        <v>2</v>
      </c>
      <c r="K18" s="109"/>
      <c r="L18" s="107" t="str">
        <f t="shared" si="0"/>
        <v/>
      </c>
      <c r="M18" s="104"/>
      <c r="N18" s="108">
        <v>21</v>
      </c>
      <c r="O18" s="108" t="str">
        <f t="shared" si="1"/>
        <v>0</v>
      </c>
      <c r="P18" s="108" t="str">
        <f t="shared" si="2"/>
        <v>0</v>
      </c>
      <c r="Q18" s="110"/>
      <c r="R18" s="106"/>
      <c r="S18" s="106"/>
      <c r="T18" s="103"/>
      <c r="U18" s="7"/>
      <c r="V18" s="7"/>
      <c r="W18" s="7"/>
    </row>
    <row r="19" spans="1:23" ht="22.5" outlineLevel="3" x14ac:dyDescent="0.2">
      <c r="A19" s="25"/>
      <c r="B19" s="100" t="s">
        <v>115</v>
      </c>
      <c r="C19" s="101" t="s">
        <v>51</v>
      </c>
      <c r="D19" s="102">
        <v>8</v>
      </c>
      <c r="E19" s="103" t="s">
        <v>92</v>
      </c>
      <c r="F19" s="103" t="s">
        <v>116</v>
      </c>
      <c r="G19" s="104" t="s">
        <v>117</v>
      </c>
      <c r="H19" s="105" t="s">
        <v>99</v>
      </c>
      <c r="I19" s="106">
        <v>16</v>
      </c>
      <c r="J19" s="106">
        <v>16</v>
      </c>
      <c r="K19" s="109"/>
      <c r="L19" s="107" t="str">
        <f t="shared" si="0"/>
        <v/>
      </c>
      <c r="M19" s="104"/>
      <c r="N19" s="108">
        <v>21</v>
      </c>
      <c r="O19" s="108" t="str">
        <f t="shared" si="1"/>
        <v>0</v>
      </c>
      <c r="P19" s="108" t="str">
        <f t="shared" si="2"/>
        <v>0</v>
      </c>
      <c r="Q19" s="110"/>
      <c r="R19" s="106"/>
      <c r="S19" s="106"/>
      <c r="T19" s="103"/>
      <c r="U19" s="7"/>
      <c r="V19" s="7"/>
      <c r="W19" s="7"/>
    </row>
    <row r="20" spans="1:23" ht="22.5" outlineLevel="3" x14ac:dyDescent="0.2">
      <c r="A20" s="25"/>
      <c r="B20" s="100" t="s">
        <v>118</v>
      </c>
      <c r="C20" s="101" t="s">
        <v>51</v>
      </c>
      <c r="D20" s="102">
        <v>9</v>
      </c>
      <c r="E20" s="103" t="s">
        <v>92</v>
      </c>
      <c r="F20" s="103" t="s">
        <v>119</v>
      </c>
      <c r="G20" s="104" t="s">
        <v>120</v>
      </c>
      <c r="H20" s="105" t="s">
        <v>99</v>
      </c>
      <c r="I20" s="106">
        <v>28</v>
      </c>
      <c r="J20" s="106">
        <v>28</v>
      </c>
      <c r="K20" s="109"/>
      <c r="L20" s="107" t="str">
        <f t="shared" si="0"/>
        <v/>
      </c>
      <c r="M20" s="104"/>
      <c r="N20" s="108">
        <v>21</v>
      </c>
      <c r="O20" s="108" t="str">
        <f t="shared" si="1"/>
        <v>0</v>
      </c>
      <c r="P20" s="108" t="str">
        <f t="shared" si="2"/>
        <v>0</v>
      </c>
      <c r="Q20" s="110"/>
      <c r="R20" s="106"/>
      <c r="S20" s="106"/>
      <c r="T20" s="103"/>
      <c r="U20" s="7"/>
      <c r="V20" s="7"/>
      <c r="W20" s="7"/>
    </row>
    <row r="21" spans="1:23" ht="22.5" outlineLevel="3" x14ac:dyDescent="0.2">
      <c r="A21" s="25"/>
      <c r="B21" s="100" t="s">
        <v>121</v>
      </c>
      <c r="C21" s="101" t="s">
        <v>51</v>
      </c>
      <c r="D21" s="102">
        <v>10</v>
      </c>
      <c r="E21" s="103" t="s">
        <v>92</v>
      </c>
      <c r="F21" s="103" t="s">
        <v>122</v>
      </c>
      <c r="G21" s="104" t="s">
        <v>123</v>
      </c>
      <c r="H21" s="105" t="s">
        <v>99</v>
      </c>
      <c r="I21" s="106">
        <v>2</v>
      </c>
      <c r="J21" s="106">
        <v>2</v>
      </c>
      <c r="K21" s="109"/>
      <c r="L21" s="107" t="str">
        <f t="shared" si="0"/>
        <v/>
      </c>
      <c r="M21" s="104"/>
      <c r="N21" s="108">
        <v>21</v>
      </c>
      <c r="O21" s="108" t="str">
        <f t="shared" si="1"/>
        <v>0</v>
      </c>
      <c r="P21" s="108" t="str">
        <f t="shared" si="2"/>
        <v>0</v>
      </c>
      <c r="Q21" s="110"/>
      <c r="R21" s="106"/>
      <c r="S21" s="106"/>
      <c r="T21" s="103"/>
      <c r="U21" s="7"/>
      <c r="V21" s="7"/>
      <c r="W21" s="7"/>
    </row>
    <row r="22" spans="1:23" ht="22.5" outlineLevel="3" x14ac:dyDescent="0.2">
      <c r="A22" s="25"/>
      <c r="B22" s="100" t="s">
        <v>124</v>
      </c>
      <c r="C22" s="101" t="s">
        <v>51</v>
      </c>
      <c r="D22" s="102">
        <v>11</v>
      </c>
      <c r="E22" s="103" t="s">
        <v>92</v>
      </c>
      <c r="F22" s="103" t="s">
        <v>125</v>
      </c>
      <c r="G22" s="104" t="s">
        <v>126</v>
      </c>
      <c r="H22" s="105" t="s">
        <v>99</v>
      </c>
      <c r="I22" s="106">
        <v>8</v>
      </c>
      <c r="J22" s="106">
        <v>8</v>
      </c>
      <c r="K22" s="109"/>
      <c r="L22" s="107" t="str">
        <f t="shared" si="0"/>
        <v/>
      </c>
      <c r="M22" s="104"/>
      <c r="N22" s="108">
        <v>21</v>
      </c>
      <c r="O22" s="108" t="str">
        <f t="shared" si="1"/>
        <v>0</v>
      </c>
      <c r="P22" s="108" t="str">
        <f t="shared" si="2"/>
        <v>0</v>
      </c>
      <c r="Q22" s="110"/>
      <c r="R22" s="106"/>
      <c r="S22" s="106"/>
      <c r="T22" s="103"/>
      <c r="U22" s="7"/>
      <c r="V22" s="7"/>
      <c r="W22" s="7"/>
    </row>
    <row r="23" spans="1:23" ht="22.5" outlineLevel="3" x14ac:dyDescent="0.2">
      <c r="A23" s="25"/>
      <c r="B23" s="100" t="s">
        <v>127</v>
      </c>
      <c r="C23" s="101" t="s">
        <v>51</v>
      </c>
      <c r="D23" s="102">
        <v>12</v>
      </c>
      <c r="E23" s="103" t="s">
        <v>92</v>
      </c>
      <c r="F23" s="103" t="s">
        <v>128</v>
      </c>
      <c r="G23" s="104" t="s">
        <v>129</v>
      </c>
      <c r="H23" s="105" t="s">
        <v>99</v>
      </c>
      <c r="I23" s="106">
        <v>5</v>
      </c>
      <c r="J23" s="106">
        <v>5</v>
      </c>
      <c r="K23" s="109"/>
      <c r="L23" s="107" t="str">
        <f t="shared" si="0"/>
        <v/>
      </c>
      <c r="M23" s="104"/>
      <c r="N23" s="108">
        <v>21</v>
      </c>
      <c r="O23" s="108" t="str">
        <f t="shared" si="1"/>
        <v>0</v>
      </c>
      <c r="P23" s="108" t="str">
        <f t="shared" si="2"/>
        <v>0</v>
      </c>
      <c r="Q23" s="110"/>
      <c r="R23" s="106"/>
      <c r="S23" s="106"/>
      <c r="T23" s="103"/>
      <c r="U23" s="7"/>
      <c r="V23" s="7"/>
      <c r="W23" s="7"/>
    </row>
    <row r="24" spans="1:23" ht="22.5" outlineLevel="3" x14ac:dyDescent="0.2">
      <c r="A24" s="25"/>
      <c r="B24" s="100" t="s">
        <v>130</v>
      </c>
      <c r="C24" s="101" t="s">
        <v>51</v>
      </c>
      <c r="D24" s="102">
        <v>13</v>
      </c>
      <c r="E24" s="103" t="s">
        <v>92</v>
      </c>
      <c r="F24" s="103" t="s">
        <v>131</v>
      </c>
      <c r="G24" s="104" t="s">
        <v>132</v>
      </c>
      <c r="H24" s="105" t="s">
        <v>99</v>
      </c>
      <c r="I24" s="106">
        <v>30</v>
      </c>
      <c r="J24" s="106">
        <v>30</v>
      </c>
      <c r="K24" s="109"/>
      <c r="L24" s="107" t="str">
        <f t="shared" si="0"/>
        <v/>
      </c>
      <c r="M24" s="104"/>
      <c r="N24" s="108">
        <v>21</v>
      </c>
      <c r="O24" s="108" t="str">
        <f t="shared" si="1"/>
        <v>0</v>
      </c>
      <c r="P24" s="108" t="str">
        <f t="shared" si="2"/>
        <v>0</v>
      </c>
      <c r="Q24" s="110"/>
      <c r="R24" s="106"/>
      <c r="S24" s="106"/>
      <c r="T24" s="103"/>
      <c r="U24" s="7"/>
      <c r="V24" s="7"/>
      <c r="W24" s="7"/>
    </row>
    <row r="25" spans="1:23" ht="22.5" outlineLevel="3" x14ac:dyDescent="0.2">
      <c r="A25" s="25"/>
      <c r="B25" s="100" t="s">
        <v>133</v>
      </c>
      <c r="C25" s="101" t="s">
        <v>51</v>
      </c>
      <c r="D25" s="102">
        <v>14</v>
      </c>
      <c r="E25" s="103" t="s">
        <v>92</v>
      </c>
      <c r="F25" s="103" t="s">
        <v>134</v>
      </c>
      <c r="G25" s="104" t="s">
        <v>135</v>
      </c>
      <c r="H25" s="105" t="s">
        <v>99</v>
      </c>
      <c r="I25" s="106">
        <v>17</v>
      </c>
      <c r="J25" s="106">
        <v>17</v>
      </c>
      <c r="K25" s="109"/>
      <c r="L25" s="107" t="str">
        <f t="shared" si="0"/>
        <v/>
      </c>
      <c r="M25" s="104"/>
      <c r="N25" s="108">
        <v>21</v>
      </c>
      <c r="O25" s="108" t="str">
        <f t="shared" si="1"/>
        <v>0</v>
      </c>
      <c r="P25" s="108" t="str">
        <f t="shared" si="2"/>
        <v>0</v>
      </c>
      <c r="Q25" s="110"/>
      <c r="R25" s="106"/>
      <c r="S25" s="106"/>
      <c r="T25" s="103"/>
      <c r="U25" s="7"/>
      <c r="V25" s="7"/>
      <c r="W25" s="7"/>
    </row>
    <row r="26" spans="1:23" ht="11.25" outlineLevel="3" x14ac:dyDescent="0.2">
      <c r="A26" s="25"/>
      <c r="B26" s="100" t="s">
        <v>136</v>
      </c>
      <c r="C26" s="101" t="s">
        <v>51</v>
      </c>
      <c r="D26" s="102">
        <v>15</v>
      </c>
      <c r="E26" s="103" t="s">
        <v>92</v>
      </c>
      <c r="F26" s="103" t="s">
        <v>137</v>
      </c>
      <c r="G26" s="104" t="s">
        <v>138</v>
      </c>
      <c r="H26" s="105" t="s">
        <v>99</v>
      </c>
      <c r="I26" s="106">
        <v>260</v>
      </c>
      <c r="J26" s="106">
        <v>260</v>
      </c>
      <c r="K26" s="109"/>
      <c r="L26" s="107" t="str">
        <f t="shared" si="0"/>
        <v/>
      </c>
      <c r="M26" s="104"/>
      <c r="N26" s="108">
        <v>21</v>
      </c>
      <c r="O26" s="108" t="str">
        <f t="shared" si="1"/>
        <v>0</v>
      </c>
      <c r="P26" s="108" t="str">
        <f t="shared" si="2"/>
        <v>0</v>
      </c>
      <c r="Q26" s="110"/>
      <c r="R26" s="106"/>
      <c r="S26" s="106"/>
      <c r="T26" s="103"/>
      <c r="U26" s="7"/>
      <c r="V26" s="7"/>
      <c r="W26" s="7"/>
    </row>
    <row r="27" spans="1:23" outlineLevel="3" x14ac:dyDescent="0.15">
      <c r="B27" s="4"/>
      <c r="C27" s="4" t="s">
        <v>50</v>
      </c>
      <c r="D27" s="4"/>
      <c r="E27" s="4"/>
      <c r="F27" s="4"/>
      <c r="G27" s="4"/>
      <c r="H27" s="4"/>
      <c r="I27" s="4"/>
      <c r="J27" s="4"/>
      <c r="K27" s="7"/>
      <c r="L27" s="54"/>
      <c r="M27" s="4"/>
      <c r="N27" s="4"/>
      <c r="O27" s="4"/>
      <c r="P27" s="4"/>
      <c r="Q27" s="4"/>
      <c r="R27" s="4"/>
      <c r="S27" s="4"/>
      <c r="T27" s="4"/>
    </row>
    <row r="28" spans="1:23" ht="11.25" outlineLevel="2" x14ac:dyDescent="0.2">
      <c r="A28" s="67" t="s">
        <v>77</v>
      </c>
      <c r="B28" s="92"/>
      <c r="C28" s="93">
        <v>3</v>
      </c>
      <c r="D28" s="93"/>
      <c r="E28" s="92" t="s">
        <v>90</v>
      </c>
      <c r="F28" s="92"/>
      <c r="G28" s="94" t="s">
        <v>78</v>
      </c>
      <c r="H28" s="92"/>
      <c r="I28" s="95"/>
      <c r="J28" s="95"/>
      <c r="K28" s="96"/>
      <c r="L28" s="69">
        <f>SUBTOTAL(9,L29:L31)</f>
        <v>0</v>
      </c>
      <c r="M28" s="97"/>
      <c r="N28" s="67"/>
      <c r="O28" s="98">
        <f>SUBTOTAL(9,O29:O31)</f>
        <v>0</v>
      </c>
      <c r="P28" s="98">
        <f>SUBTOTAL(9,P29:P31)</f>
        <v>0</v>
      </c>
      <c r="Q28" s="97"/>
      <c r="R28" s="99"/>
      <c r="S28" s="99"/>
      <c r="T28" s="97"/>
      <c r="U28" s="4"/>
      <c r="V28" s="7"/>
      <c r="W28" s="7"/>
    </row>
    <row r="29" spans="1:23" ht="11.25" outlineLevel="3" x14ac:dyDescent="0.2">
      <c r="A29" s="25"/>
      <c r="B29" s="100" t="s">
        <v>139</v>
      </c>
      <c r="C29" s="101" t="s">
        <v>51</v>
      </c>
      <c r="D29" s="102">
        <v>16</v>
      </c>
      <c r="E29" s="103" t="s">
        <v>92</v>
      </c>
      <c r="F29" s="103" t="s">
        <v>140</v>
      </c>
      <c r="G29" s="104" t="s">
        <v>141</v>
      </c>
      <c r="H29" s="105" t="s">
        <v>99</v>
      </c>
      <c r="I29" s="106">
        <v>2</v>
      </c>
      <c r="J29" s="106">
        <v>2</v>
      </c>
      <c r="K29" s="109"/>
      <c r="L29" s="107" t="str">
        <f>IF(K29&lt;&gt;"",J29*K29,"")</f>
        <v/>
      </c>
      <c r="M29" s="104"/>
      <c r="N29" s="108">
        <v>21</v>
      </c>
      <c r="O29" s="108" t="str">
        <f>IFERROR(L29*(N29/100),"0")</f>
        <v>0</v>
      </c>
      <c r="P29" s="108" t="str">
        <f>IFERROR((L29+O29),"0")</f>
        <v>0</v>
      </c>
      <c r="Q29" s="110"/>
      <c r="R29" s="106"/>
      <c r="S29" s="106"/>
      <c r="T29" s="103"/>
      <c r="U29" s="7"/>
      <c r="V29" s="7"/>
      <c r="W29" s="7"/>
    </row>
    <row r="30" spans="1:23" ht="11.25" outlineLevel="3" x14ac:dyDescent="0.2">
      <c r="A30" s="25"/>
      <c r="B30" s="100" t="s">
        <v>142</v>
      </c>
      <c r="C30" s="101" t="s">
        <v>51</v>
      </c>
      <c r="D30" s="102">
        <v>17</v>
      </c>
      <c r="E30" s="103" t="s">
        <v>92</v>
      </c>
      <c r="F30" s="103" t="s">
        <v>143</v>
      </c>
      <c r="G30" s="104" t="s">
        <v>144</v>
      </c>
      <c r="H30" s="105" t="s">
        <v>99</v>
      </c>
      <c r="I30" s="106">
        <v>6</v>
      </c>
      <c r="J30" s="106">
        <v>6</v>
      </c>
      <c r="K30" s="109"/>
      <c r="L30" s="107" t="str">
        <f>IF(K30&lt;&gt;"",J30*K30,"")</f>
        <v/>
      </c>
      <c r="M30" s="104"/>
      <c r="N30" s="108">
        <v>21</v>
      </c>
      <c r="O30" s="108" t="str">
        <f>IFERROR(L30*(N30/100),"0")</f>
        <v>0</v>
      </c>
      <c r="P30" s="108" t="str">
        <f>IFERROR((L30+O30),"0")</f>
        <v>0</v>
      </c>
      <c r="Q30" s="110"/>
      <c r="R30" s="106"/>
      <c r="S30" s="106"/>
      <c r="T30" s="103"/>
      <c r="U30" s="7"/>
      <c r="V30" s="7"/>
      <c r="W30" s="7"/>
    </row>
    <row r="31" spans="1:23" outlineLevel="3" x14ac:dyDescent="0.15">
      <c r="B31" s="4"/>
      <c r="C31" s="4" t="s">
        <v>50</v>
      </c>
      <c r="D31" s="4"/>
      <c r="E31" s="4"/>
      <c r="F31" s="4"/>
      <c r="G31" s="4"/>
      <c r="H31" s="4"/>
      <c r="I31" s="4"/>
      <c r="J31" s="4"/>
      <c r="K31" s="7"/>
      <c r="L31" s="54"/>
      <c r="M31" s="4"/>
      <c r="N31" s="4"/>
      <c r="O31" s="4"/>
      <c r="P31" s="4"/>
      <c r="Q31" s="4"/>
      <c r="R31" s="4"/>
      <c r="S31" s="4"/>
      <c r="T31" s="4"/>
    </row>
    <row r="32" spans="1:23" ht="11.25" outlineLevel="2" x14ac:dyDescent="0.2">
      <c r="A32" s="67" t="s">
        <v>79</v>
      </c>
      <c r="B32" s="92"/>
      <c r="C32" s="93">
        <v>3</v>
      </c>
      <c r="D32" s="93"/>
      <c r="E32" s="92" t="s">
        <v>90</v>
      </c>
      <c r="F32" s="92"/>
      <c r="G32" s="94" t="s">
        <v>80</v>
      </c>
      <c r="H32" s="92"/>
      <c r="I32" s="95"/>
      <c r="J32" s="95"/>
      <c r="K32" s="96"/>
      <c r="L32" s="69">
        <f>SUBTOTAL(9,L33:L37)</f>
        <v>0</v>
      </c>
      <c r="M32" s="97"/>
      <c r="N32" s="67"/>
      <c r="O32" s="98">
        <f>SUBTOTAL(9,O33:O37)</f>
        <v>0</v>
      </c>
      <c r="P32" s="98">
        <f>SUBTOTAL(9,P33:P37)</f>
        <v>0</v>
      </c>
      <c r="Q32" s="97"/>
      <c r="R32" s="99"/>
      <c r="S32" s="99"/>
      <c r="T32" s="97"/>
      <c r="U32" s="4"/>
      <c r="V32" s="7"/>
      <c r="W32" s="7"/>
    </row>
    <row r="33" spans="1:23" ht="11.25" outlineLevel="3" x14ac:dyDescent="0.2">
      <c r="A33" s="25"/>
      <c r="B33" s="100" t="s">
        <v>145</v>
      </c>
      <c r="C33" s="101" t="s">
        <v>51</v>
      </c>
      <c r="D33" s="102">
        <v>18</v>
      </c>
      <c r="E33" s="103" t="s">
        <v>92</v>
      </c>
      <c r="F33" s="103" t="s">
        <v>146</v>
      </c>
      <c r="G33" s="104" t="s">
        <v>147</v>
      </c>
      <c r="H33" s="105" t="s">
        <v>148</v>
      </c>
      <c r="I33" s="106">
        <v>843</v>
      </c>
      <c r="J33" s="106">
        <v>843</v>
      </c>
      <c r="K33" s="109"/>
      <c r="L33" s="107" t="str">
        <f>IF(K33&lt;&gt;"",J33*K33,"")</f>
        <v/>
      </c>
      <c r="M33" s="104"/>
      <c r="N33" s="108">
        <v>21</v>
      </c>
      <c r="O33" s="108" t="str">
        <f>IFERROR(L33*(N33/100),"0")</f>
        <v>0</v>
      </c>
      <c r="P33" s="108" t="str">
        <f>IFERROR((L33+O33),"0")</f>
        <v>0</v>
      </c>
      <c r="Q33" s="110"/>
      <c r="R33" s="106"/>
      <c r="S33" s="106"/>
      <c r="T33" s="103"/>
      <c r="U33" s="7"/>
      <c r="V33" s="7"/>
      <c r="W33" s="7"/>
    </row>
    <row r="34" spans="1:23" ht="11.25" outlineLevel="3" x14ac:dyDescent="0.2">
      <c r="A34" s="25"/>
      <c r="B34" s="100" t="s">
        <v>149</v>
      </c>
      <c r="C34" s="101" t="s">
        <v>51</v>
      </c>
      <c r="D34" s="102">
        <v>19</v>
      </c>
      <c r="E34" s="103" t="s">
        <v>92</v>
      </c>
      <c r="F34" s="103" t="s">
        <v>150</v>
      </c>
      <c r="G34" s="104" t="s">
        <v>151</v>
      </c>
      <c r="H34" s="105" t="s">
        <v>148</v>
      </c>
      <c r="I34" s="106">
        <v>182</v>
      </c>
      <c r="J34" s="106">
        <v>182</v>
      </c>
      <c r="K34" s="109"/>
      <c r="L34" s="107" t="str">
        <f>IF(K34&lt;&gt;"",J34*K34,"")</f>
        <v/>
      </c>
      <c r="M34" s="104"/>
      <c r="N34" s="108">
        <v>21</v>
      </c>
      <c r="O34" s="108" t="str">
        <f>IFERROR(L34*(N34/100),"0")</f>
        <v>0</v>
      </c>
      <c r="P34" s="108" t="str">
        <f>IFERROR((L34+O34),"0")</f>
        <v>0</v>
      </c>
      <c r="Q34" s="110"/>
      <c r="R34" s="106"/>
      <c r="S34" s="106"/>
      <c r="T34" s="103"/>
      <c r="U34" s="7"/>
      <c r="V34" s="7"/>
      <c r="W34" s="7"/>
    </row>
    <row r="35" spans="1:23" ht="11.25" outlineLevel="3" x14ac:dyDescent="0.2">
      <c r="A35" s="25"/>
      <c r="B35" s="100" t="s">
        <v>152</v>
      </c>
      <c r="C35" s="101" t="s">
        <v>51</v>
      </c>
      <c r="D35" s="102">
        <v>20</v>
      </c>
      <c r="E35" s="103" t="s">
        <v>92</v>
      </c>
      <c r="F35" s="103" t="s">
        <v>153</v>
      </c>
      <c r="G35" s="104" t="s">
        <v>154</v>
      </c>
      <c r="H35" s="105" t="s">
        <v>148</v>
      </c>
      <c r="I35" s="106">
        <v>250</v>
      </c>
      <c r="J35" s="106">
        <v>250</v>
      </c>
      <c r="K35" s="109"/>
      <c r="L35" s="107" t="str">
        <f>IF(K35&lt;&gt;"",J35*K35,"")</f>
        <v/>
      </c>
      <c r="M35" s="104"/>
      <c r="N35" s="108">
        <v>21</v>
      </c>
      <c r="O35" s="108" t="str">
        <f>IFERROR(L35*(N35/100),"0")</f>
        <v>0</v>
      </c>
      <c r="P35" s="108" t="str">
        <f>IFERROR((L35+O35),"0")</f>
        <v>0</v>
      </c>
      <c r="Q35" s="110"/>
      <c r="R35" s="106"/>
      <c r="S35" s="106"/>
      <c r="T35" s="103"/>
      <c r="U35" s="7"/>
      <c r="V35" s="7"/>
      <c r="W35" s="7"/>
    </row>
    <row r="36" spans="1:23" ht="11.25" outlineLevel="3" x14ac:dyDescent="0.2">
      <c r="A36" s="25"/>
      <c r="B36" s="100" t="s">
        <v>155</v>
      </c>
      <c r="C36" s="101" t="s">
        <v>51</v>
      </c>
      <c r="D36" s="102">
        <v>21</v>
      </c>
      <c r="E36" s="103" t="s">
        <v>92</v>
      </c>
      <c r="F36" s="103" t="s">
        <v>156</v>
      </c>
      <c r="G36" s="104" t="s">
        <v>157</v>
      </c>
      <c r="H36" s="105" t="s">
        <v>95</v>
      </c>
      <c r="I36" s="106">
        <v>1</v>
      </c>
      <c r="J36" s="106">
        <v>1</v>
      </c>
      <c r="K36" s="109"/>
      <c r="L36" s="107" t="str">
        <f>IF(K36&lt;&gt;"",J36*K36,"")</f>
        <v/>
      </c>
      <c r="M36" s="104"/>
      <c r="N36" s="108">
        <v>21</v>
      </c>
      <c r="O36" s="108" t="str">
        <f>IFERROR(L36*(N36/100),"0")</f>
        <v>0</v>
      </c>
      <c r="P36" s="108" t="str">
        <f>IFERROR((L36+O36),"0")</f>
        <v>0</v>
      </c>
      <c r="Q36" s="110"/>
      <c r="R36" s="106"/>
      <c r="S36" s="106"/>
      <c r="T36" s="103"/>
      <c r="U36" s="7"/>
      <c r="V36" s="7"/>
      <c r="W36" s="7"/>
    </row>
    <row r="37" spans="1:23" outlineLevel="3" x14ac:dyDescent="0.15">
      <c r="B37" s="4"/>
      <c r="C37" s="4" t="s">
        <v>50</v>
      </c>
      <c r="D37" s="4"/>
      <c r="E37" s="4"/>
      <c r="F37" s="4"/>
      <c r="G37" s="4"/>
      <c r="H37" s="4"/>
      <c r="I37" s="4"/>
      <c r="J37" s="4"/>
      <c r="K37" s="7"/>
      <c r="L37" s="54"/>
      <c r="M37" s="4"/>
      <c r="N37" s="4"/>
      <c r="O37" s="4"/>
      <c r="P37" s="4"/>
      <c r="Q37" s="4"/>
      <c r="R37" s="4"/>
      <c r="S37" s="4"/>
      <c r="T37" s="4"/>
    </row>
    <row r="38" spans="1:23" ht="11.25" outlineLevel="2" x14ac:dyDescent="0.2">
      <c r="A38" s="67" t="s">
        <v>81</v>
      </c>
      <c r="B38" s="92"/>
      <c r="C38" s="93">
        <v>3</v>
      </c>
      <c r="D38" s="93"/>
      <c r="E38" s="92" t="s">
        <v>90</v>
      </c>
      <c r="F38" s="92"/>
      <c r="G38" s="94" t="s">
        <v>82</v>
      </c>
      <c r="H38" s="92"/>
      <c r="I38" s="95"/>
      <c r="J38" s="95"/>
      <c r="K38" s="96"/>
      <c r="L38" s="69">
        <f>SUBTOTAL(9,L39:L41)</f>
        <v>0</v>
      </c>
      <c r="M38" s="97"/>
      <c r="N38" s="67"/>
      <c r="O38" s="98">
        <f>SUBTOTAL(9,O39:O41)</f>
        <v>0</v>
      </c>
      <c r="P38" s="98">
        <f>SUBTOTAL(9,P39:P41)</f>
        <v>0</v>
      </c>
      <c r="Q38" s="97"/>
      <c r="R38" s="99"/>
      <c r="S38" s="99"/>
      <c r="T38" s="97"/>
      <c r="U38" s="4"/>
      <c r="V38" s="7"/>
      <c r="W38" s="7"/>
    </row>
    <row r="39" spans="1:23" ht="11.25" outlineLevel="3" x14ac:dyDescent="0.2">
      <c r="A39" s="25"/>
      <c r="B39" s="100" t="s">
        <v>158</v>
      </c>
      <c r="C39" s="101" t="s">
        <v>51</v>
      </c>
      <c r="D39" s="102">
        <v>22</v>
      </c>
      <c r="E39" s="103" t="s">
        <v>92</v>
      </c>
      <c r="F39" s="103" t="s">
        <v>159</v>
      </c>
      <c r="G39" s="104" t="s">
        <v>160</v>
      </c>
      <c r="H39" s="105" t="s">
        <v>148</v>
      </c>
      <c r="I39" s="106">
        <v>577</v>
      </c>
      <c r="J39" s="106">
        <v>577</v>
      </c>
      <c r="K39" s="109"/>
      <c r="L39" s="107" t="str">
        <f>IF(K39&lt;&gt;"",J39*K39,"")</f>
        <v/>
      </c>
      <c r="M39" s="104"/>
      <c r="N39" s="108">
        <v>21</v>
      </c>
      <c r="O39" s="108" t="str">
        <f>IFERROR(L39*(N39/100),"0")</f>
        <v>0</v>
      </c>
      <c r="P39" s="108" t="str">
        <f>IFERROR((L39+O39),"0")</f>
        <v>0</v>
      </c>
      <c r="Q39" s="110"/>
      <c r="R39" s="106"/>
      <c r="S39" s="106"/>
      <c r="T39" s="103"/>
      <c r="U39" s="7"/>
      <c r="V39" s="7"/>
      <c r="W39" s="7"/>
    </row>
    <row r="40" spans="1:23" ht="11.25" outlineLevel="3" x14ac:dyDescent="0.2">
      <c r="A40" s="25"/>
      <c r="B40" s="100" t="s">
        <v>161</v>
      </c>
      <c r="C40" s="101" t="s">
        <v>51</v>
      </c>
      <c r="D40" s="102">
        <v>23</v>
      </c>
      <c r="E40" s="103" t="s">
        <v>92</v>
      </c>
      <c r="F40" s="103" t="s">
        <v>162</v>
      </c>
      <c r="G40" s="104" t="s">
        <v>163</v>
      </c>
      <c r="H40" s="105" t="s">
        <v>99</v>
      </c>
      <c r="I40" s="106">
        <v>38</v>
      </c>
      <c r="J40" s="106">
        <v>38</v>
      </c>
      <c r="K40" s="109"/>
      <c r="L40" s="107" t="str">
        <f>IF(K40&lt;&gt;"",J40*K40,"")</f>
        <v/>
      </c>
      <c r="M40" s="104"/>
      <c r="N40" s="108">
        <v>21</v>
      </c>
      <c r="O40" s="108" t="str">
        <f>IFERROR(L40*(N40/100),"0")</f>
        <v>0</v>
      </c>
      <c r="P40" s="108" t="str">
        <f>IFERROR((L40+O40),"0")</f>
        <v>0</v>
      </c>
      <c r="Q40" s="110"/>
      <c r="R40" s="106"/>
      <c r="S40" s="106"/>
      <c r="T40" s="103"/>
      <c r="U40" s="7"/>
      <c r="V40" s="7"/>
      <c r="W40" s="7"/>
    </row>
    <row r="41" spans="1:23" outlineLevel="3" x14ac:dyDescent="0.15">
      <c r="B41" s="4"/>
      <c r="C41" s="4" t="s">
        <v>50</v>
      </c>
      <c r="D41" s="4"/>
      <c r="E41" s="4"/>
      <c r="F41" s="4"/>
      <c r="G41" s="4"/>
      <c r="H41" s="4"/>
      <c r="I41" s="4"/>
      <c r="J41" s="4"/>
      <c r="K41" s="7"/>
      <c r="L41" s="54"/>
      <c r="M41" s="4"/>
      <c r="N41" s="4"/>
      <c r="O41" s="4"/>
      <c r="P41" s="4"/>
      <c r="Q41" s="4"/>
      <c r="R41" s="4"/>
      <c r="S41" s="4"/>
      <c r="T41" s="4"/>
    </row>
    <row r="42" spans="1:23" ht="11.25" outlineLevel="2" x14ac:dyDescent="0.2">
      <c r="A42" s="67" t="s">
        <v>83</v>
      </c>
      <c r="B42" s="92"/>
      <c r="C42" s="93">
        <v>3</v>
      </c>
      <c r="D42" s="93"/>
      <c r="E42" s="92" t="s">
        <v>90</v>
      </c>
      <c r="F42" s="92"/>
      <c r="G42" s="94" t="s">
        <v>84</v>
      </c>
      <c r="H42" s="92"/>
      <c r="I42" s="95"/>
      <c r="J42" s="95"/>
      <c r="K42" s="96"/>
      <c r="L42" s="69">
        <f>SUBTOTAL(9,L43:L53)</f>
        <v>0</v>
      </c>
      <c r="M42" s="97"/>
      <c r="N42" s="67"/>
      <c r="O42" s="98">
        <f>SUBTOTAL(9,O43:O53)</f>
        <v>0</v>
      </c>
      <c r="P42" s="98">
        <f>SUBTOTAL(9,P43:P53)</f>
        <v>0</v>
      </c>
      <c r="Q42" s="97"/>
      <c r="R42" s="99"/>
      <c r="S42" s="99"/>
      <c r="T42" s="97"/>
      <c r="U42" s="4"/>
      <c r="V42" s="7"/>
      <c r="W42" s="7"/>
    </row>
    <row r="43" spans="1:23" ht="11.25" outlineLevel="3" x14ac:dyDescent="0.2">
      <c r="A43" s="25"/>
      <c r="B43" s="100" t="s">
        <v>164</v>
      </c>
      <c r="C43" s="101" t="s">
        <v>51</v>
      </c>
      <c r="D43" s="102">
        <v>24</v>
      </c>
      <c r="E43" s="103" t="s">
        <v>92</v>
      </c>
      <c r="F43" s="103" t="s">
        <v>165</v>
      </c>
      <c r="G43" s="104" t="s">
        <v>166</v>
      </c>
      <c r="H43" s="105" t="s">
        <v>95</v>
      </c>
      <c r="I43" s="106">
        <v>1</v>
      </c>
      <c r="J43" s="106">
        <v>1</v>
      </c>
      <c r="K43" s="109"/>
      <c r="L43" s="107" t="str">
        <f t="shared" ref="L43:L52" si="3">IF(K43&lt;&gt;"",J43*K43,"")</f>
        <v/>
      </c>
      <c r="M43" s="104"/>
      <c r="N43" s="108">
        <v>21</v>
      </c>
      <c r="O43" s="108" t="str">
        <f t="shared" ref="O43:O52" si="4">IFERROR(L43*(N43/100),"0")</f>
        <v>0</v>
      </c>
      <c r="P43" s="108" t="str">
        <f t="shared" ref="P43:P52" si="5">IFERROR((L43+O43),"0")</f>
        <v>0</v>
      </c>
      <c r="Q43" s="110"/>
      <c r="R43" s="106"/>
      <c r="S43" s="106"/>
      <c r="T43" s="103"/>
      <c r="U43" s="7"/>
      <c r="V43" s="7"/>
      <c r="W43" s="7"/>
    </row>
    <row r="44" spans="1:23" ht="11.25" outlineLevel="3" x14ac:dyDescent="0.2">
      <c r="A44" s="25"/>
      <c r="B44" s="100" t="s">
        <v>167</v>
      </c>
      <c r="C44" s="101" t="s">
        <v>51</v>
      </c>
      <c r="D44" s="102">
        <v>25</v>
      </c>
      <c r="E44" s="103" t="s">
        <v>92</v>
      </c>
      <c r="F44" s="103" t="s">
        <v>168</v>
      </c>
      <c r="G44" s="104" t="s">
        <v>169</v>
      </c>
      <c r="H44" s="105" t="s">
        <v>95</v>
      </c>
      <c r="I44" s="106">
        <v>1</v>
      </c>
      <c r="J44" s="106">
        <v>1</v>
      </c>
      <c r="K44" s="109"/>
      <c r="L44" s="107" t="str">
        <f t="shared" si="3"/>
        <v/>
      </c>
      <c r="M44" s="104"/>
      <c r="N44" s="108">
        <v>21</v>
      </c>
      <c r="O44" s="108" t="str">
        <f t="shared" si="4"/>
        <v>0</v>
      </c>
      <c r="P44" s="108" t="str">
        <f t="shared" si="5"/>
        <v>0</v>
      </c>
      <c r="Q44" s="110"/>
      <c r="R44" s="106"/>
      <c r="S44" s="106"/>
      <c r="T44" s="103"/>
      <c r="U44" s="7"/>
      <c r="V44" s="7"/>
      <c r="W44" s="7"/>
    </row>
    <row r="45" spans="1:23" ht="11.25" outlineLevel="3" x14ac:dyDescent="0.2">
      <c r="A45" s="25"/>
      <c r="B45" s="100" t="s">
        <v>170</v>
      </c>
      <c r="C45" s="101" t="s">
        <v>51</v>
      </c>
      <c r="D45" s="102">
        <v>26</v>
      </c>
      <c r="E45" s="103" t="s">
        <v>92</v>
      </c>
      <c r="F45" s="103" t="s">
        <v>171</v>
      </c>
      <c r="G45" s="104" t="s">
        <v>172</v>
      </c>
      <c r="H45" s="105" t="s">
        <v>95</v>
      </c>
      <c r="I45" s="106">
        <v>1</v>
      </c>
      <c r="J45" s="106">
        <v>1</v>
      </c>
      <c r="K45" s="109"/>
      <c r="L45" s="107" t="str">
        <f t="shared" si="3"/>
        <v/>
      </c>
      <c r="M45" s="104"/>
      <c r="N45" s="108">
        <v>21</v>
      </c>
      <c r="O45" s="108" t="str">
        <f t="shared" si="4"/>
        <v>0</v>
      </c>
      <c r="P45" s="108" t="str">
        <f t="shared" si="5"/>
        <v>0</v>
      </c>
      <c r="Q45" s="110"/>
      <c r="R45" s="106"/>
      <c r="S45" s="106"/>
      <c r="T45" s="103"/>
      <c r="U45" s="7"/>
      <c r="V45" s="7"/>
      <c r="W45" s="7"/>
    </row>
    <row r="46" spans="1:23" ht="11.25" outlineLevel="3" x14ac:dyDescent="0.2">
      <c r="A46" s="25"/>
      <c r="B46" s="100" t="s">
        <v>173</v>
      </c>
      <c r="C46" s="101" t="s">
        <v>51</v>
      </c>
      <c r="D46" s="102">
        <v>27</v>
      </c>
      <c r="E46" s="103" t="s">
        <v>92</v>
      </c>
      <c r="F46" s="103" t="s">
        <v>174</v>
      </c>
      <c r="G46" s="104" t="s">
        <v>175</v>
      </c>
      <c r="H46" s="105" t="s">
        <v>95</v>
      </c>
      <c r="I46" s="106">
        <v>1</v>
      </c>
      <c r="J46" s="106">
        <v>1</v>
      </c>
      <c r="K46" s="109"/>
      <c r="L46" s="107" t="str">
        <f t="shared" si="3"/>
        <v/>
      </c>
      <c r="M46" s="104"/>
      <c r="N46" s="108">
        <v>21</v>
      </c>
      <c r="O46" s="108" t="str">
        <f t="shared" si="4"/>
        <v>0</v>
      </c>
      <c r="P46" s="108" t="str">
        <f t="shared" si="5"/>
        <v>0</v>
      </c>
      <c r="Q46" s="110"/>
      <c r="R46" s="106"/>
      <c r="S46" s="106"/>
      <c r="T46" s="103"/>
      <c r="U46" s="7"/>
      <c r="V46" s="7"/>
      <c r="W46" s="7"/>
    </row>
    <row r="47" spans="1:23" ht="11.25" outlineLevel="3" x14ac:dyDescent="0.2">
      <c r="A47" s="25"/>
      <c r="B47" s="100" t="s">
        <v>176</v>
      </c>
      <c r="C47" s="101" t="s">
        <v>51</v>
      </c>
      <c r="D47" s="102">
        <v>28</v>
      </c>
      <c r="E47" s="103" t="s">
        <v>92</v>
      </c>
      <c r="F47" s="103" t="s">
        <v>177</v>
      </c>
      <c r="G47" s="104" t="s">
        <v>178</v>
      </c>
      <c r="H47" s="105" t="s">
        <v>95</v>
      </c>
      <c r="I47" s="106">
        <v>1</v>
      </c>
      <c r="J47" s="106">
        <v>1</v>
      </c>
      <c r="K47" s="109"/>
      <c r="L47" s="107" t="str">
        <f t="shared" si="3"/>
        <v/>
      </c>
      <c r="M47" s="104"/>
      <c r="N47" s="108">
        <v>21</v>
      </c>
      <c r="O47" s="108" t="str">
        <f t="shared" si="4"/>
        <v>0</v>
      </c>
      <c r="P47" s="108" t="str">
        <f t="shared" si="5"/>
        <v>0</v>
      </c>
      <c r="Q47" s="110"/>
      <c r="R47" s="106"/>
      <c r="S47" s="106"/>
      <c r="T47" s="103"/>
      <c r="U47" s="7"/>
      <c r="V47" s="7"/>
      <c r="W47" s="7"/>
    </row>
    <row r="48" spans="1:23" ht="11.25" outlineLevel="3" x14ac:dyDescent="0.2">
      <c r="A48" s="25"/>
      <c r="B48" s="100" t="s">
        <v>179</v>
      </c>
      <c r="C48" s="101" t="s">
        <v>51</v>
      </c>
      <c r="D48" s="102">
        <v>29</v>
      </c>
      <c r="E48" s="103" t="s">
        <v>92</v>
      </c>
      <c r="F48" s="103" t="s">
        <v>180</v>
      </c>
      <c r="G48" s="104" t="s">
        <v>181</v>
      </c>
      <c r="H48" s="105" t="s">
        <v>95</v>
      </c>
      <c r="I48" s="106">
        <v>1</v>
      </c>
      <c r="J48" s="106">
        <v>1</v>
      </c>
      <c r="K48" s="109"/>
      <c r="L48" s="107" t="str">
        <f t="shared" si="3"/>
        <v/>
      </c>
      <c r="M48" s="104"/>
      <c r="N48" s="108">
        <v>21</v>
      </c>
      <c r="O48" s="108" t="str">
        <f t="shared" si="4"/>
        <v>0</v>
      </c>
      <c r="P48" s="108" t="str">
        <f t="shared" si="5"/>
        <v>0</v>
      </c>
      <c r="Q48" s="110"/>
      <c r="R48" s="106"/>
      <c r="S48" s="106"/>
      <c r="T48" s="103"/>
      <c r="U48" s="7"/>
      <c r="V48" s="7"/>
      <c r="W48" s="7"/>
    </row>
    <row r="49" spans="1:23" ht="11.25" outlineLevel="3" x14ac:dyDescent="0.2">
      <c r="A49" s="25"/>
      <c r="B49" s="100" t="s">
        <v>182</v>
      </c>
      <c r="C49" s="101" t="s">
        <v>51</v>
      </c>
      <c r="D49" s="102">
        <v>30</v>
      </c>
      <c r="E49" s="103" t="s">
        <v>92</v>
      </c>
      <c r="F49" s="103" t="s">
        <v>183</v>
      </c>
      <c r="G49" s="104" t="s">
        <v>184</v>
      </c>
      <c r="H49" s="105" t="s">
        <v>95</v>
      </c>
      <c r="I49" s="106">
        <v>1</v>
      </c>
      <c r="J49" s="106">
        <v>1</v>
      </c>
      <c r="K49" s="109"/>
      <c r="L49" s="107" t="str">
        <f t="shared" si="3"/>
        <v/>
      </c>
      <c r="M49" s="104"/>
      <c r="N49" s="108">
        <v>21</v>
      </c>
      <c r="O49" s="108" t="str">
        <f t="shared" si="4"/>
        <v>0</v>
      </c>
      <c r="P49" s="108" t="str">
        <f t="shared" si="5"/>
        <v>0</v>
      </c>
      <c r="Q49" s="110"/>
      <c r="R49" s="106"/>
      <c r="S49" s="106"/>
      <c r="T49" s="103"/>
      <c r="U49" s="7"/>
      <c r="V49" s="7"/>
      <c r="W49" s="7"/>
    </row>
    <row r="50" spans="1:23" ht="11.25" outlineLevel="3" x14ac:dyDescent="0.2">
      <c r="A50" s="25"/>
      <c r="B50" s="100" t="s">
        <v>185</v>
      </c>
      <c r="C50" s="101" t="s">
        <v>51</v>
      </c>
      <c r="D50" s="102">
        <v>31</v>
      </c>
      <c r="E50" s="103" t="s">
        <v>92</v>
      </c>
      <c r="F50" s="103" t="s">
        <v>186</v>
      </c>
      <c r="G50" s="104" t="s">
        <v>187</v>
      </c>
      <c r="H50" s="105" t="s">
        <v>95</v>
      </c>
      <c r="I50" s="106">
        <v>1</v>
      </c>
      <c r="J50" s="106">
        <v>1</v>
      </c>
      <c r="K50" s="109"/>
      <c r="L50" s="107" t="str">
        <f t="shared" si="3"/>
        <v/>
      </c>
      <c r="M50" s="104"/>
      <c r="N50" s="108">
        <v>21</v>
      </c>
      <c r="O50" s="108" t="str">
        <f t="shared" si="4"/>
        <v>0</v>
      </c>
      <c r="P50" s="108" t="str">
        <f t="shared" si="5"/>
        <v>0</v>
      </c>
      <c r="Q50" s="110"/>
      <c r="R50" s="106"/>
      <c r="S50" s="106"/>
      <c r="T50" s="103"/>
      <c r="U50" s="7"/>
      <c r="V50" s="7"/>
      <c r="W50" s="7"/>
    </row>
    <row r="51" spans="1:23" ht="11.25" outlineLevel="3" x14ac:dyDescent="0.2">
      <c r="A51" s="25"/>
      <c r="B51" s="100" t="s">
        <v>188</v>
      </c>
      <c r="C51" s="101" t="s">
        <v>51</v>
      </c>
      <c r="D51" s="102">
        <v>32</v>
      </c>
      <c r="E51" s="103" t="s">
        <v>92</v>
      </c>
      <c r="F51" s="103" t="s">
        <v>189</v>
      </c>
      <c r="G51" s="104" t="s">
        <v>190</v>
      </c>
      <c r="H51" s="105" t="s">
        <v>95</v>
      </c>
      <c r="I51" s="106">
        <v>1</v>
      </c>
      <c r="J51" s="106">
        <v>1</v>
      </c>
      <c r="K51" s="109"/>
      <c r="L51" s="107" t="str">
        <f t="shared" si="3"/>
        <v/>
      </c>
      <c r="M51" s="104"/>
      <c r="N51" s="108">
        <v>21</v>
      </c>
      <c r="O51" s="108" t="str">
        <f t="shared" si="4"/>
        <v>0</v>
      </c>
      <c r="P51" s="108" t="str">
        <f t="shared" si="5"/>
        <v>0</v>
      </c>
      <c r="Q51" s="110"/>
      <c r="R51" s="106"/>
      <c r="S51" s="106"/>
      <c r="T51" s="103"/>
      <c r="U51" s="7"/>
      <c r="V51" s="7"/>
      <c r="W51" s="7"/>
    </row>
    <row r="52" spans="1:23" ht="11.25" outlineLevel="3" x14ac:dyDescent="0.2">
      <c r="A52" s="25"/>
      <c r="B52" s="100" t="s">
        <v>191</v>
      </c>
      <c r="C52" s="101" t="s">
        <v>51</v>
      </c>
      <c r="D52" s="102">
        <v>33</v>
      </c>
      <c r="E52" s="103" t="s">
        <v>92</v>
      </c>
      <c r="F52" s="103" t="s">
        <v>192</v>
      </c>
      <c r="G52" s="104" t="s">
        <v>193</v>
      </c>
      <c r="H52" s="105" t="s">
        <v>95</v>
      </c>
      <c r="I52" s="106">
        <v>1</v>
      </c>
      <c r="J52" s="106">
        <v>1</v>
      </c>
      <c r="K52" s="109"/>
      <c r="L52" s="107" t="str">
        <f t="shared" si="3"/>
        <v/>
      </c>
      <c r="M52" s="104"/>
      <c r="N52" s="108">
        <v>21</v>
      </c>
      <c r="O52" s="108" t="str">
        <f t="shared" si="4"/>
        <v>0</v>
      </c>
      <c r="P52" s="108" t="str">
        <f t="shared" si="5"/>
        <v>0</v>
      </c>
      <c r="Q52" s="110"/>
      <c r="R52" s="106"/>
      <c r="S52" s="106"/>
      <c r="T52" s="103"/>
      <c r="U52" s="7"/>
      <c r="V52" s="7"/>
      <c r="W52" s="7"/>
    </row>
    <row r="53" spans="1:23" outlineLevel="3" x14ac:dyDescent="0.15">
      <c r="B53" s="4"/>
      <c r="C53" s="4" t="s">
        <v>50</v>
      </c>
      <c r="D53" s="4"/>
      <c r="E53" s="4"/>
      <c r="F53" s="4"/>
      <c r="G53" s="4"/>
      <c r="H53" s="4"/>
      <c r="I53" s="4"/>
      <c r="J53" s="4"/>
      <c r="K53" s="7"/>
      <c r="L53" s="54"/>
      <c r="M53" s="4"/>
      <c r="N53" s="4"/>
      <c r="O53" s="4"/>
      <c r="P53" s="4"/>
      <c r="Q53" s="4"/>
      <c r="R53" s="4"/>
      <c r="S53" s="4"/>
      <c r="T53" s="4"/>
    </row>
    <row r="54" spans="1:23" outlineLevel="1" x14ac:dyDescent="0.15">
      <c r="C54" s="3" t="s">
        <v>50</v>
      </c>
      <c r="L54" s="52"/>
    </row>
    <row r="55" spans="1:23" x14ac:dyDescent="0.15">
      <c r="L55" s="52"/>
    </row>
    <row r="56" spans="1:23" ht="12" x14ac:dyDescent="0.2">
      <c r="A56" s="82"/>
      <c r="B56" s="82"/>
      <c r="C56" s="82"/>
      <c r="D56" s="82"/>
      <c r="E56" s="82"/>
      <c r="F56" s="82"/>
      <c r="G56" s="82"/>
      <c r="H56" s="82"/>
      <c r="I56" s="82"/>
      <c r="J56" s="132" t="s">
        <v>18</v>
      </c>
      <c r="K56" s="133"/>
      <c r="L56" s="83">
        <f>SUBTOTAL(9,L10:L55)</f>
        <v>0</v>
      </c>
      <c r="M56" s="84" t="s">
        <v>87</v>
      </c>
      <c r="N56" s="82"/>
      <c r="O56" s="82"/>
      <c r="P56" s="82"/>
      <c r="Q56" s="82"/>
      <c r="R56" s="82"/>
      <c r="S56" s="82"/>
      <c r="T56" s="82"/>
      <c r="U56" s="4"/>
      <c r="V56" s="7"/>
      <c r="W56" s="7"/>
    </row>
    <row r="57" spans="1:23" x14ac:dyDescent="0.15">
      <c r="L57" s="7"/>
    </row>
  </sheetData>
  <sheetProtection sheet="1" formatColumns="0" formatRows="0" autoFilter="0"/>
  <mergeCells count="1">
    <mergeCell ref="J56:K56"/>
  </mergeCells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3" hidden="1" customWidth="1"/>
    <col min="2" max="2" width="10.7109375" style="3" customWidth="1"/>
    <col min="3" max="3" width="40.7109375" style="3" customWidth="1"/>
    <col min="4" max="4" width="13.7109375" style="3" customWidth="1"/>
    <col min="5" max="5" width="60.7109375" style="3" customWidth="1"/>
    <col min="6" max="6" width="41.5703125" style="3" customWidth="1"/>
    <col min="7" max="16384" width="9.140625" style="3"/>
  </cols>
  <sheetData>
    <row r="1" spans="1:7" ht="11.25" x14ac:dyDescent="0.2">
      <c r="A1" s="2"/>
      <c r="B1" s="2" t="s">
        <v>56</v>
      </c>
      <c r="C1" s="55" t="s">
        <v>55</v>
      </c>
      <c r="D1" s="2" t="s">
        <v>0</v>
      </c>
      <c r="E1" s="55" t="s">
        <v>1</v>
      </c>
      <c r="F1" s="4"/>
      <c r="G1" s="7"/>
    </row>
    <row r="2" spans="1:7" ht="7.5" customHeight="1" x14ac:dyDescent="0.15">
      <c r="C2" s="50"/>
      <c r="E2" s="50"/>
      <c r="F2" s="7"/>
    </row>
    <row r="3" spans="1:7" x14ac:dyDescent="0.15">
      <c r="C3" s="4"/>
      <c r="E3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Poptávka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Krycí List</vt:lpstr>
      <vt:lpstr>Rekapitulace</vt:lpstr>
      <vt:lpstr>Poptávané položky</vt:lpstr>
      <vt:lpstr>Figury</vt:lpstr>
      <vt:lpstr>__8C143AEA_09DE_4A92_AD2F_00F8B2B56A16_CURRENCY__</vt:lpstr>
      <vt:lpstr>__8C143AEA_09DE_4A92_AD2F_00F8B2B56A16_DEMAND__</vt:lpstr>
      <vt:lpstr>__8C143AEA_09DE_4A92_AD2F_00F8B2B56A16_FDEMAND__</vt:lpstr>
      <vt:lpstr>__8C143AEA_09DE_4A92_AD2F_00F8B2B56A16_FIRM__</vt:lpstr>
      <vt:lpstr>__8C143AEA_09DE_4A92_AD2F_00F8B2B56A16_ITEM__</vt:lpstr>
      <vt:lpstr>__8C143AEA_09DE_4A92_AD2F_00F8B2B56A16_ITEM_GROUP1__</vt:lpstr>
      <vt:lpstr>__8C143AEA_09DE_4A92_AD2F_00F8B2B56A16_ITEM_GROUP1_RECAP__</vt:lpstr>
      <vt:lpstr>__8C143AEA_09DE_4A92_AD2F_00F8B2B56A16_ITEM_GROUP2__</vt:lpstr>
      <vt:lpstr>__8C143AEA_09DE_4A92_AD2F_00F8B2B56A16_ITEM_GROUP2_RECAP__</vt:lpstr>
      <vt:lpstr>__8C143AEA_09DE_4A92_AD2F_00F8B2B56A16_ITEM_GROUP3__X</vt:lpstr>
      <vt:lpstr>__8C143AEA_09DE_4A92_AD2F_00F8B2B56A16_ITEM_GROUP3_RECAP__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Fehrer Bohemia s.r.o., Česká Lípa - Výměna svítidel HALA H06 - V02_7/24</dc:subject>
  <dc:creator>SARKA.VOLDRICHOVA</dc:creator>
  <cp:lastModifiedBy>Radek Hlaváček</cp:lastModifiedBy>
  <dcterms:created xsi:type="dcterms:W3CDTF">2024-07-14T16:26:18Z</dcterms:created>
  <dcterms:modified xsi:type="dcterms:W3CDTF">2024-07-15T08:52:43Z</dcterms:modified>
</cp:coreProperties>
</file>