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nderacz-my.sharepoint.com/personal/hlavacek_tendera_cz/Documents/Město Olešnice-KD bar/10_Uzavření smlouvy/dodatek/final/"/>
    </mc:Choice>
  </mc:AlternateContent>
  <xr:revisionPtr revIDLastSave="4" documentId="13_ncr:1_{C6F51ABD-A906-4742-BD18-3A3E45B3C394}" xr6:coauthVersionLast="47" xr6:coauthVersionMax="47" xr10:uidLastSave="{A6B8DD6A-AA8F-4C25-884B-CF7F7136C7D5}"/>
  <bookViews>
    <workbookView xWindow="-120" yWindow="-120" windowWidth="29040" windowHeight="15840" activeTab="1" xr2:uid="{C3B13B9D-2CDA-4FBA-B2C8-0C370949A335}"/>
  </bookViews>
  <sheets>
    <sheet name="List1" sheetId="5" r:id="rId1"/>
    <sheet name="Hliníkové dveře" sheetId="3" r:id="rId2"/>
    <sheet name="Změna podhledu" sheetId="1" r:id="rId3"/>
    <sheet name="Skryté vady a změny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1" i="4" l="1"/>
  <c r="H39" i="4"/>
  <c r="H37" i="4"/>
  <c r="H58" i="4" l="1"/>
  <c r="F74" i="4"/>
  <c r="F78" i="4"/>
  <c r="H78" i="4" s="1"/>
  <c r="H76" i="4"/>
  <c r="H73" i="4"/>
  <c r="H70" i="4"/>
  <c r="F50" i="4"/>
  <c r="F49" i="4" s="1"/>
  <c r="H49" i="4" s="1"/>
  <c r="H52" i="4" l="1"/>
  <c r="H66" i="4" l="1"/>
  <c r="H63" i="4"/>
  <c r="H60" i="4"/>
  <c r="H56" i="4"/>
  <c r="F54" i="4"/>
  <c r="H54" i="4" s="1"/>
  <c r="H44" i="4"/>
  <c r="H34" i="4"/>
  <c r="H30" i="4"/>
  <c r="H22" i="4"/>
  <c r="H19" i="4"/>
  <c r="H16" i="4"/>
  <c r="H13" i="4"/>
  <c r="H39" i="1"/>
  <c r="H16" i="1"/>
  <c r="H36" i="1"/>
  <c r="H19" i="1"/>
  <c r="H13" i="1"/>
  <c r="H10" i="1"/>
  <c r="H9" i="4" l="1"/>
  <c r="H6" i="4"/>
  <c r="H81" i="4" s="1"/>
  <c r="H9" i="3" l="1"/>
  <c r="H6" i="3"/>
  <c r="H12" i="3"/>
  <c r="H15" i="3" s="1"/>
  <c r="F34" i="1"/>
  <c r="H22" i="1"/>
  <c r="H30" i="1" l="1"/>
  <c r="H33" i="1"/>
  <c r="H28" i="1"/>
  <c r="H25" i="1"/>
  <c r="H6" i="1"/>
  <c r="H8" i="1" l="1"/>
  <c r="H42" i="1" l="1"/>
  <c r="B2" i="5" s="1"/>
  <c r="C2" i="5" s="1"/>
  <c r="D2" i="5" s="1"/>
</calcChain>
</file>

<file path=xl/sharedStrings.xml><?xml version="1.0" encoding="utf-8"?>
<sst xmlns="http://schemas.openxmlformats.org/spreadsheetml/2006/main" count="254" uniqueCount="147">
  <si>
    <t>Položkový soupis prací a dodávek</t>
  </si>
  <si>
    <t>S:</t>
  </si>
  <si>
    <t>12062023O</t>
  </si>
  <si>
    <t>Oprava kulturního domu Olešnice - Stavební úpravy baru</t>
  </si>
  <si>
    <t>O:</t>
  </si>
  <si>
    <t>01</t>
  </si>
  <si>
    <t>Změna podhledu na části místnosti č. 215 Před Barem</t>
  </si>
  <si>
    <t>P.č.</t>
  </si>
  <si>
    <t>Číslo položky</t>
  </si>
  <si>
    <t>Název položky</t>
  </si>
  <si>
    <t>MJ</t>
  </si>
  <si>
    <t>Množství</t>
  </si>
  <si>
    <t>Cena / MJ</t>
  </si>
  <si>
    <t>Celkem</t>
  </si>
  <si>
    <t>m2</t>
  </si>
  <si>
    <t>729022</t>
  </si>
  <si>
    <t>Sedací lavice, T22</t>
  </si>
  <si>
    <t>ks</t>
  </si>
  <si>
    <t>61001</t>
  </si>
  <si>
    <t>Dekorativní stěrka , skladba W02</t>
  </si>
  <si>
    <t>729028</t>
  </si>
  <si>
    <t>Čalounění stěny , T28, skladba W01</t>
  </si>
  <si>
    <t>ON03</t>
  </si>
  <si>
    <t>416001</t>
  </si>
  <si>
    <t>Akustický dřevěný podhled z KVH profilů , specifikace C 02</t>
  </si>
  <si>
    <t>612481211RT2</t>
  </si>
  <si>
    <t>Vyztužení povrchu vnitřních stěn sklotextilní síťovinou s dodávkou síťoviny a stěrkového tmelu</t>
  </si>
  <si>
    <t>strop 40m2</t>
  </si>
  <si>
    <t>strop + boční stěny 40,0+9,0</t>
  </si>
  <si>
    <t>342264051RT2</t>
  </si>
  <si>
    <t>Podhledy na kovové konstrukci opláštěné deskami sádrokartonovými nosná konstrukce z profilů CD s přímým uchycením 1x deska, tloušťky 12,5 mm, protipožární, bez izolace</t>
  </si>
  <si>
    <t>boční stěna + místo sedací lavice 1,1*8,6+2</t>
  </si>
  <si>
    <t>Dýhované čelo, výškový přechod KVH a SDK stropu, 6,5 m2</t>
  </si>
  <si>
    <t>0,8*8,6</t>
  </si>
  <si>
    <t>V.r.</t>
  </si>
  <si>
    <t>64002</t>
  </si>
  <si>
    <t>D + M okno plastové, fixní, 1 900 x 3 185 mm</t>
  </si>
  <si>
    <t>Výpis O02 : 1</t>
  </si>
  <si>
    <t>64004</t>
  </si>
  <si>
    <t>D + M vchodové plastové dveře, 2 260 x 1 920 mm</t>
  </si>
  <si>
    <t>Výpis D01 : 1</t>
  </si>
  <si>
    <t>Změna materiálu výplní otovrů</t>
  </si>
  <si>
    <t>Výpis O02 : 1 + Výpis D01 : 1</t>
  </si>
  <si>
    <t>D + M Hliníkové fixní okno + hliníkové vchodové dveře</t>
  </si>
  <si>
    <t>kpl</t>
  </si>
  <si>
    <t>ON01</t>
  </si>
  <si>
    <t>317941123RT6</t>
  </si>
  <si>
    <t>Osazení ocelových válcovaných nosníků na zdivu včetně dodávky profilu I, výšky 220 mm</t>
  </si>
  <si>
    <t>t</t>
  </si>
  <si>
    <t>profilu I, nebo IE, nebo U, nebo UE, nebo L</t>
  </si>
  <si>
    <t>Skryté vady a změny projektu</t>
  </si>
  <si>
    <t>zesílení - vazný trám, stropní trám komín, výměna pod příčkou bar-sál  = 0,450</t>
  </si>
  <si>
    <t>M211R003</t>
  </si>
  <si>
    <t>Bodové zápustné světlo - prostor před barem</t>
  </si>
  <si>
    <t>Výpis svítidel L03 : 14</t>
  </si>
  <si>
    <t>M211R002</t>
  </si>
  <si>
    <t>Závěsné světlo nad barem</t>
  </si>
  <si>
    <t>Výpis svítidel, L02 : 8</t>
  </si>
  <si>
    <t>M211R010</t>
  </si>
  <si>
    <t>Montáž svítidel</t>
  </si>
  <si>
    <t>M211R001</t>
  </si>
  <si>
    <t>Zápustné světlo prostoru baru</t>
  </si>
  <si>
    <t>Výpis svítidel, L01 : 1</t>
  </si>
  <si>
    <t>M211R005</t>
  </si>
  <si>
    <t>Venkovní nástěnné osvětlení</t>
  </si>
  <si>
    <t>Výpis svítidel, L05 : 1</t>
  </si>
  <si>
    <t>ON09</t>
  </si>
  <si>
    <t>Stropní světlo zavěšené atyp velké a malé baňky, zakázková výroba</t>
  </si>
  <si>
    <t>50-23</t>
  </si>
  <si>
    <t>38 velkých baněk, 12 malých baněk. Baňky z původních lustrů</t>
  </si>
  <si>
    <t>767001</t>
  </si>
  <si>
    <t>Demontáž kovového přístřešku u kina</t>
  </si>
  <si>
    <t>plechová krytina, 2,60x12x32 m včetně zábradlí : 1</t>
  </si>
  <si>
    <t xml:space="preserve">a plechové podlahy : </t>
  </si>
  <si>
    <t>342270014RA0</t>
  </si>
  <si>
    <t>Příčky z tvárnic nepálených porobetonových, tloušťky 150 mm</t>
  </si>
  <si>
    <t>dělící příčka kino - šatny : 29,51</t>
  </si>
  <si>
    <t>342270012RA0</t>
  </si>
  <si>
    <t>Příčky z tvárnic nepálených porobetonových, tloušťky 100 mm</t>
  </si>
  <si>
    <t>4,28+6,47+4,28+9,81+3,56+3,56</t>
  </si>
  <si>
    <t>347015235R00</t>
  </si>
  <si>
    <t xml:space="preserve">Předstěny opláštěné sádrokartonovými deskami předsazené stěny volně stojící s minerální izolací tl. 40 mm 1x ocelová konstrukce CW 50, tloušťka stěny 125 mm , tloušťka desky 12,5, akustická protipožární, tl. izolace 40 mm,  </t>
  </si>
  <si>
    <t>Včetně: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</si>
  <si>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</si>
  <si>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</si>
  <si>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</si>
  <si>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342012323RT1</t>
  </si>
  <si>
    <t>Příčky z desek sádrokartonových jednoduché opláštění, jednoduchá konstrukce CW 100 tloušťka příčky 125 mm, desky impregnované, tloušťky 12,5 mm, tloušťka izolace 50 mm, požární odolnost EI 30</t>
  </si>
  <si>
    <t>zřízení nosné konstrukce příčky, vložení tepelné izolace tl. do 5 cm, montáž desek, tmelení spár Q2 a úprava rohů. Včetně dodávek materiálu.</t>
  </si>
  <si>
    <t>342264051RT1</t>
  </si>
  <si>
    <t>Podhledy na kovové konstrukci opláštěné deskami sádrokartonovými nosná konstrukce z profilů CD s přímým uchycením 1x deska, tloušťky 12,5 mm, standard, bez izolace</t>
  </si>
  <si>
    <t>611100013RAA</t>
  </si>
  <si>
    <t>Oprava vnitřních omítek stropů štukových vápenocementových, oprava z 50%, malba</t>
  </si>
  <si>
    <t>otlučení vnitřních omítek stropů, oprava omítek stropů ve stejném rozsahu jako otlučení, pačokování celého povrchu jednonásobné s broušením a přesádrováním, malba klihová dvojnásobná jednobarevná s obroušením v místnostech výšky do 3,8 m.</t>
  </si>
  <si>
    <t>210, 211 : 2,91+6,02</t>
  </si>
  <si>
    <t xml:space="preserve">bez malby : </t>
  </si>
  <si>
    <t>965042241RT4</t>
  </si>
  <si>
    <t>Bourání mazanin betonových tl. nad 10 cm, nad 4 m2,pneumat. kladivo, tl. mazaniny 5 - 15 cm</t>
  </si>
  <si>
    <t>m3</t>
  </si>
  <si>
    <t>ON10</t>
  </si>
  <si>
    <t>Bouraní rákosoveho podhledu včetně dřevěného podbití</t>
  </si>
  <si>
    <t>210, 212, 213, 215, 214, 216</t>
  </si>
  <si>
    <t>642942111RT5</t>
  </si>
  <si>
    <t>kus</t>
  </si>
  <si>
    <t>64006</t>
  </si>
  <si>
    <t>dodatečné dveře do kina s protipořární ochranou EW30, samozavírač</t>
  </si>
  <si>
    <t>dělící příčka kino - šatny 3.NP: 29,51</t>
  </si>
  <si>
    <t>opláštění krčuk mezi mísntosít přeb Barem 215 a kinem</t>
  </si>
  <si>
    <t>D + M dveře vnitřní, plné, protipožární 2250x900 mm, D22</t>
  </si>
  <si>
    <t>611421122RT2</t>
  </si>
  <si>
    <t>Omítky vnitřní stropů vápenné, vápenocementové omítky vnitřní vápenné, vápenocementové stropů rovných hladké</t>
  </si>
  <si>
    <t>s pomocným lešením o výšce podlahy do 1900 mm a pro zatížení do 1,5 kPa,</t>
  </si>
  <si>
    <t>místnost 215 : 40% z 8,6*3,2</t>
  </si>
  <si>
    <t>hlvaní komínové těleso 5,2*3</t>
  </si>
  <si>
    <t xml:space="preserve">Oprava nosné konstrukce stropu </t>
  </si>
  <si>
    <t>Celekem</t>
  </si>
  <si>
    <t>bez DPH</t>
  </si>
  <si>
    <t>s DPH</t>
  </si>
  <si>
    <t>411121232RT3</t>
  </si>
  <si>
    <t>Osazování stropních desek š. do 60, dl. do 180 cm, včetně dodávky PZD 149x29x9</t>
  </si>
  <si>
    <t>962032241R00</t>
  </si>
  <si>
    <t>Bourání zdiva nadzákladového z cihel pálených nebo vápenopískových, na maltu cementovou</t>
  </si>
  <si>
    <t>příčka mezi barem a šatnou 2,2*3,5*0,1</t>
  </si>
  <si>
    <t>ON11</t>
  </si>
  <si>
    <t>304, 305, 306, 307, 308, 309</t>
  </si>
  <si>
    <t>Ruční oborušení a natření olejem viditelných konstrukcí krovu ve 3.NP</t>
  </si>
  <si>
    <t>979081121RT2</t>
  </si>
  <si>
    <t>Odvoz suti a vybouraných hmot na skládku příplatek za každý další 1 km</t>
  </si>
  <si>
    <t>979081111RT2</t>
  </si>
  <si>
    <t>Odvoz suti a vybouraných hmot na skládku do 1 km</t>
  </si>
  <si>
    <t>Včetně naložení na dopravní prostředek a složení na skládku, bez poplatku za skládku.</t>
  </si>
  <si>
    <t>Poplatek za skládku stavební suti, skupina 17 z Katalogu odpadů</t>
  </si>
  <si>
    <t>7,94*11</t>
  </si>
  <si>
    <t>Osazení zárubní dveřních ocelových bez dveřních křídel, do zdiva včetně kotvení, na jakoukoliv cementovou maltu, s vybetonováním prahu v zárubni a s osazením špalíků nebo latí pro dřevěný práh  včetně dodávky zárubní 100 x 2250 x 100 mm</t>
  </si>
  <si>
    <t>rošt z trámu 120/180 + kotvení a vyrovnání, místnost 305 a 306</t>
  </si>
  <si>
    <t>Odstranění ocelového překladu včetně likvidace profilu "I"180  4,2 mb mezi barem a přísálím ve 2.NP</t>
  </si>
  <si>
    <t>64007</t>
  </si>
  <si>
    <t>D + M dveře vnitřní, plné,zásuvné 1 970x600 mm, D04</t>
  </si>
  <si>
    <t>D + M dveře vnitřní, plné, kyvné 1 970x600 mm, D04</t>
  </si>
  <si>
    <t>M211R009</t>
  </si>
  <si>
    <t xml:space="preserve">Led pásek pod policemi </t>
  </si>
  <si>
    <t>Výpis svítidel, L12 : 1</t>
  </si>
  <si>
    <t xml:space="preserve">délka 4x 2 000 mm : </t>
  </si>
  <si>
    <t>§ 222 odst. 4</t>
  </si>
  <si>
    <t>§ 222 odst. 5</t>
  </si>
  <si>
    <t>§ 222 odst. 6</t>
  </si>
  <si>
    <t xml:space="preserve">§ 222 odst.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</si>
</sst>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theme="4"/>
      <name val="Arial CE"/>
      <charset val="238"/>
    </font>
    <font>
      <sz val="8"/>
      <color rgb="FF0000FF"/>
      <name val="Arial CE"/>
      <charset val="238"/>
    </font>
    <font>
      <sz val="8"/>
      <color indexed="17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BDBDB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" xfId="0" applyBorder="1" applyAlignment="1">
      <alignment vertical="center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2" borderId="1" xfId="0" applyFill="1" applyBorder="1"/>
    <xf numFmtId="49" fontId="0" fillId="2" borderId="1" xfId="0" applyNumberFormat="1" applyFill="1" applyBorder="1"/>
    <xf numFmtId="0" fontId="0" fillId="2" borderId="1" xfId="0" applyFill="1" applyBorder="1" applyAlignment="1">
      <alignment horizontal="center"/>
    </xf>
    <xf numFmtId="0" fontId="3" fillId="0" borderId="1" xfId="0" applyFont="1" applyBorder="1" applyAlignment="1">
      <alignment vertical="top"/>
    </xf>
    <xf numFmtId="49" fontId="3" fillId="0" borderId="1" xfId="0" applyNumberFormat="1" applyFont="1" applyBorder="1" applyAlignment="1">
      <alignment vertical="top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shrinkToFit="1"/>
    </xf>
    <xf numFmtId="164" fontId="3" fillId="0" borderId="1" xfId="0" applyNumberFormat="1" applyFont="1" applyBorder="1" applyAlignment="1">
      <alignment vertical="top" shrinkToFit="1"/>
    </xf>
    <xf numFmtId="4" fontId="3" fillId="0" borderId="1" xfId="0" applyNumberFormat="1" applyFont="1" applyBorder="1" applyAlignment="1" applyProtection="1">
      <alignment vertical="top" shrinkToFit="1"/>
      <protection locked="0"/>
    </xf>
    <xf numFmtId="4" fontId="3" fillId="0" borderId="1" xfId="0" applyNumberFormat="1" applyFont="1" applyBorder="1" applyAlignment="1">
      <alignment vertical="top" shrinkToFit="1"/>
    </xf>
    <xf numFmtId="49" fontId="3" fillId="4" borderId="1" xfId="0" applyNumberFormat="1" applyFont="1" applyFill="1" applyBorder="1" applyAlignment="1" applyProtection="1">
      <alignment vertical="top" wrapText="1"/>
      <protection locked="0"/>
    </xf>
    <xf numFmtId="49" fontId="3" fillId="4" borderId="1" xfId="0" applyNumberFormat="1" applyFont="1" applyFill="1" applyBorder="1" applyAlignment="1" applyProtection="1">
      <alignment vertical="top"/>
      <protection locked="0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164" fontId="4" fillId="0" borderId="1" xfId="0" quotePrefix="1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shrinkToFit="1"/>
    </xf>
    <xf numFmtId="164" fontId="5" fillId="0" borderId="1" xfId="0" applyNumberFormat="1" applyFont="1" applyBorder="1" applyAlignment="1">
      <alignment vertical="center" shrinkToFit="1"/>
    </xf>
    <xf numFmtId="4" fontId="3" fillId="0" borderId="1" xfId="0" applyNumberFormat="1" applyFont="1" applyBorder="1" applyAlignment="1" applyProtection="1">
      <alignment vertical="center" shrinkToFit="1"/>
      <protection locked="0"/>
    </xf>
    <xf numFmtId="4" fontId="3" fillId="0" borderId="1" xfId="0" applyNumberFormat="1" applyFont="1" applyBorder="1" applyAlignment="1">
      <alignment vertical="center" shrinkToFit="1"/>
    </xf>
    <xf numFmtId="49" fontId="3" fillId="4" borderId="1" xfId="0" applyNumberFormat="1" applyFont="1" applyFill="1" applyBorder="1" applyAlignment="1" applyProtection="1">
      <alignment vertical="center" wrapText="1"/>
      <protection locked="0"/>
    </xf>
    <xf numFmtId="49" fontId="3" fillId="4" borderId="1" xfId="0" applyNumberFormat="1" applyFont="1" applyFill="1" applyBorder="1" applyAlignment="1" applyProtection="1">
      <alignment vertical="center"/>
      <protection locked="0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/>
    <xf numFmtId="0" fontId="0" fillId="0" borderId="1" xfId="0" applyBorder="1" applyAlignment="1">
      <alignment vertical="top"/>
    </xf>
    <xf numFmtId="0" fontId="0" fillId="0" borderId="1" xfId="0" applyBorder="1"/>
    <xf numFmtId="164" fontId="4" fillId="0" borderId="1" xfId="0" quotePrefix="1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top" wrapText="1" shrinkToFit="1"/>
    </xf>
    <xf numFmtId="164" fontId="4" fillId="0" borderId="1" xfId="0" applyNumberFormat="1" applyFont="1" applyBorder="1" applyAlignment="1">
      <alignment vertical="top" wrapText="1" shrinkToFit="1"/>
    </xf>
    <xf numFmtId="0" fontId="2" fillId="3" borderId="1" xfId="0" applyFont="1" applyFill="1" applyBorder="1" applyAlignment="1">
      <alignment vertical="top"/>
    </xf>
    <xf numFmtId="49" fontId="2" fillId="3" borderId="1" xfId="0" applyNumberFormat="1" applyFont="1" applyFill="1" applyBorder="1" applyAlignment="1">
      <alignment vertical="top"/>
    </xf>
    <xf numFmtId="49" fontId="2" fillId="3" borderId="1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/>
    </xf>
    <xf numFmtId="4" fontId="2" fillId="3" borderId="1" xfId="0" applyNumberFormat="1" applyFont="1" applyFill="1" applyBorder="1" applyAlignment="1">
      <alignment vertical="top" shrinkToFi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/>
    <xf numFmtId="0" fontId="3" fillId="0" borderId="1" xfId="0" applyFont="1" applyBorder="1" applyAlignment="1">
      <alignment vertical="top" wrapText="1"/>
    </xf>
    <xf numFmtId="49" fontId="3" fillId="4" borderId="1" xfId="0" applyNumberFormat="1" applyFont="1" applyFill="1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left" vertical="top" wrapText="1"/>
      <protection locked="0"/>
    </xf>
    <xf numFmtId="49" fontId="6" fillId="0" borderId="1" xfId="0" applyNumberFormat="1" applyFont="1" applyBorder="1" applyAlignment="1" applyProtection="1">
      <alignment horizontal="left" vertical="top" wrapText="1"/>
      <protection locked="0"/>
    </xf>
    <xf numFmtId="164" fontId="6" fillId="0" borderId="1" xfId="0" applyNumberFormat="1" applyFont="1" applyBorder="1" applyAlignment="1">
      <alignment vertical="top" shrinkToFit="1"/>
    </xf>
    <xf numFmtId="49" fontId="6" fillId="0" borderId="1" xfId="0" applyNumberFormat="1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vertical="center" shrinkToFit="1"/>
    </xf>
    <xf numFmtId="4" fontId="3" fillId="4" borderId="1" xfId="0" applyNumberFormat="1" applyFont="1" applyFill="1" applyBorder="1" applyAlignment="1" applyProtection="1">
      <alignment vertical="top" shrinkToFit="1"/>
      <protection locked="0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9" fillId="0" borderId="1" xfId="0" applyFont="1" applyBorder="1" applyAlignment="1">
      <alignment vertical="top"/>
    </xf>
    <xf numFmtId="0" fontId="0" fillId="0" borderId="1" xfId="0" applyBorder="1" applyAlignment="1">
      <alignment horizontal="right"/>
    </xf>
    <xf numFmtId="9" fontId="0" fillId="0" borderId="1" xfId="0" applyNumberFormat="1" applyBorder="1" applyAlignment="1">
      <alignment horizontal="right"/>
    </xf>
    <xf numFmtId="0" fontId="8" fillId="0" borderId="1" xfId="0" applyFont="1" applyBorder="1"/>
    <xf numFmtId="49" fontId="0" fillId="0" borderId="1" xfId="0" applyNumberFormat="1" applyBorder="1" applyAlignment="1">
      <alignment vertical="center"/>
    </xf>
    <xf numFmtId="49" fontId="0" fillId="0" borderId="1" xfId="0" applyNumberFormat="1" applyBorder="1"/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vertical="top" wrapText="1"/>
    </xf>
    <xf numFmtId="165" fontId="8" fillId="0" borderId="1" xfId="0" applyNumberFormat="1" applyFont="1" applyBorder="1"/>
    <xf numFmtId="0" fontId="1" fillId="0" borderId="0" xfId="0" applyFont="1" applyAlignment="1">
      <alignment horizontal="center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49" fontId="3" fillId="4" borderId="1" xfId="0" applyNumberFormat="1" applyFont="1" applyFill="1" applyBorder="1" applyAlignment="1" applyProtection="1">
      <alignment horizontal="left" vertical="top" wrapText="1"/>
      <protection locked="0"/>
    </xf>
    <xf numFmtId="49" fontId="3" fillId="4" borderId="1" xfId="0" applyNumberFormat="1" applyFont="1" applyFill="1" applyBorder="1" applyAlignment="1" applyProtection="1">
      <alignment vertical="top"/>
      <protection locked="0"/>
    </xf>
    <xf numFmtId="0" fontId="1" fillId="0" borderId="1" xfId="0" applyFont="1" applyBorder="1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  <color rgb="FF3333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541DF-2A39-45F3-9665-AF67D47A62C4}">
  <sheetPr>
    <pageSetUpPr fitToPage="1"/>
  </sheetPr>
  <dimension ref="A1:D2"/>
  <sheetViews>
    <sheetView zoomScaleNormal="100" workbookViewId="0">
      <selection activeCell="B18" sqref="B18"/>
    </sheetView>
  </sheetViews>
  <sheetFormatPr defaultRowHeight="15" x14ac:dyDescent="0.25"/>
  <cols>
    <col min="1" max="1" width="11.5703125" customWidth="1"/>
    <col min="2" max="2" width="17.28515625" bestFit="1" customWidth="1"/>
    <col min="3" max="3" width="17.42578125" customWidth="1"/>
    <col min="4" max="4" width="17.28515625" bestFit="1" customWidth="1"/>
  </cols>
  <sheetData>
    <row r="1" spans="1:4" x14ac:dyDescent="0.25">
      <c r="A1" s="53"/>
      <c r="B1" s="53" t="s">
        <v>116</v>
      </c>
      <c r="C1" s="54">
        <v>0.21</v>
      </c>
      <c r="D1" s="53" t="s">
        <v>117</v>
      </c>
    </row>
    <row r="2" spans="1:4" ht="18.75" x14ac:dyDescent="0.3">
      <c r="A2" s="55" t="s">
        <v>115</v>
      </c>
      <c r="B2" s="60">
        <f>'Hliníkové dveře'!H15+'Změna podhledu'!H42+'Skryté vady a změny'!H81</f>
        <v>333636.03000000003</v>
      </c>
      <c r="C2" s="60">
        <f>(B2/100)*21</f>
        <v>70063.566300000006</v>
      </c>
      <c r="D2" s="60">
        <f>B2+C2</f>
        <v>403699.59630000003</v>
      </c>
    </row>
  </sheetData>
  <pageMargins left="0.25" right="0.25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ABC71-1FEC-43DE-AC25-C3EB66396285}">
  <sheetPr>
    <pageSetUpPr fitToPage="1"/>
  </sheetPr>
  <dimension ref="A1:I15"/>
  <sheetViews>
    <sheetView tabSelected="1" zoomScaleNormal="100" workbookViewId="0">
      <selection activeCell="H6" activeCellId="1" sqref="H9 H6"/>
    </sheetView>
  </sheetViews>
  <sheetFormatPr defaultRowHeight="15" x14ac:dyDescent="0.25"/>
  <cols>
    <col min="1" max="1" width="4.140625" bestFit="1" customWidth="1"/>
    <col min="2" max="2" width="4.140625" customWidth="1"/>
    <col min="3" max="3" width="14.7109375" customWidth="1"/>
    <col min="4" max="4" width="51" bestFit="1" customWidth="1"/>
    <col min="5" max="5" width="5" customWidth="1"/>
    <col min="6" max="6" width="8.85546875" bestFit="1" customWidth="1"/>
    <col min="7" max="7" width="11.85546875" customWidth="1"/>
    <col min="8" max="8" width="11" customWidth="1"/>
    <col min="9" max="9" width="13.140625" customWidth="1"/>
  </cols>
  <sheetData>
    <row r="1" spans="1:9" ht="15.75" x14ac:dyDescent="0.25">
      <c r="A1" s="61" t="s">
        <v>0</v>
      </c>
      <c r="B1" s="61"/>
      <c r="C1" s="61"/>
      <c r="D1" s="61"/>
      <c r="E1" s="61"/>
      <c r="F1" s="61"/>
      <c r="G1" s="61"/>
      <c r="H1" s="61"/>
    </row>
    <row r="2" spans="1:9" x14ac:dyDescent="0.25">
      <c r="A2" s="1" t="s">
        <v>1</v>
      </c>
      <c r="B2" s="3"/>
      <c r="C2" s="2" t="s">
        <v>2</v>
      </c>
      <c r="D2" s="62" t="s">
        <v>3</v>
      </c>
      <c r="E2" s="63"/>
      <c r="F2" s="63"/>
      <c r="G2" s="63"/>
      <c r="H2" s="64"/>
    </row>
    <row r="3" spans="1:9" x14ac:dyDescent="0.25">
      <c r="A3" s="1" t="s">
        <v>4</v>
      </c>
      <c r="B3" s="3"/>
      <c r="C3" s="2" t="s">
        <v>5</v>
      </c>
      <c r="D3" s="62" t="s">
        <v>41</v>
      </c>
      <c r="E3" s="63"/>
      <c r="F3" s="63"/>
      <c r="G3" s="63"/>
      <c r="H3" s="64"/>
    </row>
    <row r="4" spans="1:9" x14ac:dyDescent="0.25">
      <c r="C4" s="4"/>
      <c r="D4" s="4"/>
      <c r="E4" s="5"/>
    </row>
    <row r="5" spans="1:9" x14ac:dyDescent="0.25">
      <c r="A5" s="6" t="s">
        <v>7</v>
      </c>
      <c r="B5" s="6" t="s">
        <v>34</v>
      </c>
      <c r="C5" s="7" t="s">
        <v>8</v>
      </c>
      <c r="D5" s="7" t="s">
        <v>9</v>
      </c>
      <c r="E5" s="8" t="s">
        <v>10</v>
      </c>
      <c r="F5" s="6" t="s">
        <v>11</v>
      </c>
      <c r="G5" s="6" t="s">
        <v>12</v>
      </c>
      <c r="H5" s="6" t="s">
        <v>13</v>
      </c>
    </row>
    <row r="6" spans="1:9" x14ac:dyDescent="0.25">
      <c r="A6" s="9">
        <v>1</v>
      </c>
      <c r="B6" s="9">
        <v>34</v>
      </c>
      <c r="C6" s="10" t="s">
        <v>35</v>
      </c>
      <c r="D6" s="11" t="s">
        <v>36</v>
      </c>
      <c r="E6" s="12" t="s">
        <v>17</v>
      </c>
      <c r="F6" s="13">
        <v>1</v>
      </c>
      <c r="G6" s="14">
        <v>-32000</v>
      </c>
      <c r="H6" s="15">
        <f>ROUND(F6*G6,2)</f>
        <v>-32000</v>
      </c>
      <c r="I6" t="s">
        <v>143</v>
      </c>
    </row>
    <row r="7" spans="1:9" x14ac:dyDescent="0.25">
      <c r="A7" s="9"/>
      <c r="B7" s="9"/>
      <c r="C7" s="10"/>
      <c r="D7" s="31" t="s">
        <v>37</v>
      </c>
      <c r="E7" s="32"/>
      <c r="F7" s="33">
        <v>1</v>
      </c>
      <c r="G7" s="15"/>
      <c r="H7" s="15"/>
    </row>
    <row r="8" spans="1:9" x14ac:dyDescent="0.25">
      <c r="A8" s="9"/>
      <c r="B8" s="9"/>
      <c r="C8" s="10"/>
      <c r="D8" s="16"/>
      <c r="E8" s="17"/>
      <c r="F8" s="17"/>
      <c r="G8" s="17"/>
      <c r="H8" s="17"/>
    </row>
    <row r="9" spans="1:9" x14ac:dyDescent="0.25">
      <c r="A9" s="9">
        <v>2</v>
      </c>
      <c r="B9" s="9">
        <v>36</v>
      </c>
      <c r="C9" s="10" t="s">
        <v>38</v>
      </c>
      <c r="D9" s="11" t="s">
        <v>39</v>
      </c>
      <c r="E9" s="12" t="s">
        <v>17</v>
      </c>
      <c r="F9" s="13">
        <v>1</v>
      </c>
      <c r="G9" s="14">
        <v>-40000</v>
      </c>
      <c r="H9" s="15">
        <f>ROUND(F9*G9,2)</f>
        <v>-40000</v>
      </c>
      <c r="I9" t="s">
        <v>143</v>
      </c>
    </row>
    <row r="10" spans="1:9" x14ac:dyDescent="0.25">
      <c r="A10" s="9"/>
      <c r="B10" s="9"/>
      <c r="C10" s="10"/>
      <c r="D10" s="31" t="s">
        <v>40</v>
      </c>
      <c r="E10" s="32"/>
      <c r="F10" s="33">
        <v>1</v>
      </c>
      <c r="G10" s="15"/>
      <c r="H10" s="15"/>
    </row>
    <row r="11" spans="1:9" x14ac:dyDescent="0.25">
      <c r="A11" s="9"/>
      <c r="B11" s="9"/>
      <c r="C11" s="10"/>
      <c r="D11" s="16"/>
      <c r="E11" s="17"/>
      <c r="F11" s="17"/>
      <c r="G11" s="17"/>
      <c r="H11" s="17"/>
    </row>
    <row r="12" spans="1:9" x14ac:dyDescent="0.25">
      <c r="A12" s="9">
        <v>3</v>
      </c>
      <c r="B12" s="9">
        <v>15</v>
      </c>
      <c r="C12" s="10" t="s">
        <v>29</v>
      </c>
      <c r="D12" s="11" t="s">
        <v>43</v>
      </c>
      <c r="E12" s="12" t="s">
        <v>44</v>
      </c>
      <c r="F12" s="13">
        <v>1</v>
      </c>
      <c r="G12" s="14">
        <v>175850</v>
      </c>
      <c r="H12" s="15">
        <f>ROUND(F12*G12,2)</f>
        <v>175850</v>
      </c>
      <c r="I12" t="s">
        <v>143</v>
      </c>
    </row>
    <row r="13" spans="1:9" x14ac:dyDescent="0.25">
      <c r="A13" s="9"/>
      <c r="B13" s="9"/>
      <c r="C13" s="10"/>
      <c r="D13" s="31" t="s">
        <v>42</v>
      </c>
      <c r="E13" s="32"/>
      <c r="F13" s="33">
        <v>1</v>
      </c>
      <c r="G13" s="15"/>
      <c r="H13" s="15"/>
    </row>
    <row r="14" spans="1:9" x14ac:dyDescent="0.25">
      <c r="A14" s="9"/>
      <c r="B14" s="9"/>
      <c r="C14" s="10"/>
      <c r="D14" s="16"/>
      <c r="E14" s="17"/>
      <c r="F14" s="17"/>
      <c r="G14" s="17"/>
      <c r="H14" s="17"/>
    </row>
    <row r="15" spans="1:9" x14ac:dyDescent="0.25">
      <c r="A15" s="34"/>
      <c r="B15" s="34"/>
      <c r="C15" s="35" t="s">
        <v>13</v>
      </c>
      <c r="D15" s="36"/>
      <c r="E15" s="37"/>
      <c r="F15" s="34"/>
      <c r="G15" s="34"/>
      <c r="H15" s="38">
        <f>SUM(H6:H14)</f>
        <v>103850</v>
      </c>
    </row>
  </sheetData>
  <mergeCells count="3">
    <mergeCell ref="A1:H1"/>
    <mergeCell ref="D2:H2"/>
    <mergeCell ref="D3:H3"/>
  </mergeCells>
  <pageMargins left="0.25" right="0.25" top="0.75" bottom="0.75" header="0.3" footer="0.3"/>
  <pageSetup paperSize="9" scale="7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E4EFB-F7A2-4E3A-AB1C-69BEABFDA51F}">
  <sheetPr>
    <pageSetUpPr fitToPage="1"/>
  </sheetPr>
  <dimension ref="A1:I42"/>
  <sheetViews>
    <sheetView view="pageBreakPreview" zoomScale="115" zoomScaleNormal="100" zoomScaleSheetLayoutView="115" workbookViewId="0">
      <selection activeCell="H16" activeCellId="4" sqref="H6 H8 H10 H13 H16"/>
    </sheetView>
  </sheetViews>
  <sheetFormatPr defaultRowHeight="15" x14ac:dyDescent="0.25"/>
  <cols>
    <col min="1" max="1" width="4.140625" bestFit="1" customWidth="1"/>
    <col min="2" max="2" width="4.140625" customWidth="1"/>
    <col min="3" max="3" width="14.7109375" customWidth="1"/>
    <col min="4" max="4" width="51" bestFit="1" customWidth="1"/>
    <col min="5" max="5" width="5" customWidth="1"/>
    <col min="6" max="6" width="8.85546875" bestFit="1" customWidth="1"/>
    <col min="7" max="7" width="11.85546875" customWidth="1"/>
    <col min="8" max="8" width="11" customWidth="1"/>
    <col min="9" max="9" width="12" customWidth="1"/>
  </cols>
  <sheetData>
    <row r="1" spans="1:9" ht="15.75" x14ac:dyDescent="0.25">
      <c r="A1" s="61" t="s">
        <v>0</v>
      </c>
      <c r="B1" s="61"/>
      <c r="C1" s="61"/>
      <c r="D1" s="61"/>
      <c r="E1" s="61"/>
      <c r="F1" s="61"/>
      <c r="G1" s="61"/>
      <c r="H1" s="61"/>
    </row>
    <row r="2" spans="1:9" x14ac:dyDescent="0.25">
      <c r="A2" s="1" t="s">
        <v>1</v>
      </c>
      <c r="B2" s="3"/>
      <c r="C2" s="2" t="s">
        <v>2</v>
      </c>
      <c r="D2" s="62" t="s">
        <v>3</v>
      </c>
      <c r="E2" s="63"/>
      <c r="F2" s="63"/>
      <c r="G2" s="63"/>
      <c r="H2" s="64"/>
    </row>
    <row r="3" spans="1:9" x14ac:dyDescent="0.25">
      <c r="A3" s="1" t="s">
        <v>4</v>
      </c>
      <c r="B3" s="3"/>
      <c r="C3" s="2" t="s">
        <v>5</v>
      </c>
      <c r="D3" s="62" t="s">
        <v>6</v>
      </c>
      <c r="E3" s="63"/>
      <c r="F3" s="63"/>
      <c r="G3" s="63"/>
      <c r="H3" s="64"/>
    </row>
    <row r="4" spans="1:9" x14ac:dyDescent="0.25">
      <c r="C4" s="4"/>
      <c r="D4" s="4"/>
      <c r="E4" s="5"/>
    </row>
    <row r="5" spans="1:9" x14ac:dyDescent="0.25">
      <c r="A5" s="6" t="s">
        <v>7</v>
      </c>
      <c r="B5" s="6" t="s">
        <v>34</v>
      </c>
      <c r="C5" s="7" t="s">
        <v>8</v>
      </c>
      <c r="D5" s="7" t="s">
        <v>9</v>
      </c>
      <c r="E5" s="8" t="s">
        <v>10</v>
      </c>
      <c r="F5" s="6" t="s">
        <v>11</v>
      </c>
      <c r="G5" s="6" t="s">
        <v>12</v>
      </c>
      <c r="H5" s="6" t="s">
        <v>13</v>
      </c>
    </row>
    <row r="6" spans="1:9" x14ac:dyDescent="0.25">
      <c r="A6" s="9">
        <v>1</v>
      </c>
      <c r="B6" s="9">
        <v>18</v>
      </c>
      <c r="C6" s="10" t="s">
        <v>23</v>
      </c>
      <c r="D6" s="11" t="s">
        <v>24</v>
      </c>
      <c r="E6" s="12" t="s">
        <v>14</v>
      </c>
      <c r="F6" s="13">
        <v>40</v>
      </c>
      <c r="G6" s="14">
        <v>-1600</v>
      </c>
      <c r="H6" s="15">
        <f>ROUND(F6*G6,2)</f>
        <v>-64000</v>
      </c>
      <c r="I6" t="s">
        <v>144</v>
      </c>
    </row>
    <row r="7" spans="1:9" x14ac:dyDescent="0.25">
      <c r="A7" s="9"/>
      <c r="B7" s="9"/>
      <c r="C7" s="10"/>
      <c r="D7" s="16"/>
      <c r="E7" s="17"/>
      <c r="F7" s="17"/>
      <c r="G7" s="17"/>
      <c r="H7" s="17"/>
    </row>
    <row r="8" spans="1:9" x14ac:dyDescent="0.25">
      <c r="A8" s="9">
        <v>2</v>
      </c>
      <c r="B8" s="9"/>
      <c r="C8" s="10" t="s">
        <v>15</v>
      </c>
      <c r="D8" s="11" t="s">
        <v>16</v>
      </c>
      <c r="E8" s="12" t="s">
        <v>17</v>
      </c>
      <c r="F8" s="13">
        <v>1</v>
      </c>
      <c r="G8" s="14">
        <v>-28500</v>
      </c>
      <c r="H8" s="15">
        <f>ROUND(F8*G8,)</f>
        <v>-28500</v>
      </c>
      <c r="I8" t="s">
        <v>144</v>
      </c>
    </row>
    <row r="9" spans="1:9" x14ac:dyDescent="0.25">
      <c r="A9" s="9"/>
      <c r="B9" s="9"/>
      <c r="C9" s="10"/>
      <c r="D9" s="16"/>
      <c r="E9" s="17"/>
      <c r="F9" s="17"/>
      <c r="G9" s="17"/>
      <c r="H9" s="17"/>
    </row>
    <row r="10" spans="1:9" x14ac:dyDescent="0.25">
      <c r="A10" s="30">
        <v>3</v>
      </c>
      <c r="B10" s="9">
        <v>3</v>
      </c>
      <c r="C10" s="10" t="s">
        <v>52</v>
      </c>
      <c r="D10" s="11" t="s">
        <v>53</v>
      </c>
      <c r="E10" s="12" t="s">
        <v>17</v>
      </c>
      <c r="F10" s="13">
        <v>14</v>
      </c>
      <c r="G10" s="14">
        <v>-1740</v>
      </c>
      <c r="H10" s="15">
        <f>ROUND(F10*G10,2)</f>
        <v>-24360</v>
      </c>
      <c r="I10" t="s">
        <v>144</v>
      </c>
    </row>
    <row r="11" spans="1:9" x14ac:dyDescent="0.25">
      <c r="A11" s="30"/>
      <c r="B11" s="9"/>
      <c r="C11" s="10"/>
      <c r="D11" s="31" t="s">
        <v>54</v>
      </c>
      <c r="E11" s="32"/>
      <c r="F11" s="33">
        <v>14</v>
      </c>
      <c r="G11" s="15"/>
      <c r="H11" s="15"/>
    </row>
    <row r="12" spans="1:9" x14ac:dyDescent="0.25">
      <c r="A12" s="30"/>
      <c r="B12" s="9"/>
      <c r="C12" s="10"/>
      <c r="D12" s="16"/>
      <c r="E12" s="17"/>
      <c r="F12" s="17"/>
      <c r="G12" s="17"/>
      <c r="H12" s="17"/>
    </row>
    <row r="13" spans="1:9" x14ac:dyDescent="0.25">
      <c r="A13" s="29">
        <v>4</v>
      </c>
      <c r="B13" s="9">
        <v>2</v>
      </c>
      <c r="C13" s="10" t="s">
        <v>55</v>
      </c>
      <c r="D13" s="11" t="s">
        <v>56</v>
      </c>
      <c r="E13" s="12" t="s">
        <v>17</v>
      </c>
      <c r="F13" s="13">
        <v>8</v>
      </c>
      <c r="G13" s="14">
        <v>-3711</v>
      </c>
      <c r="H13" s="15">
        <f>ROUND(F13*G13,2)</f>
        <v>-29688</v>
      </c>
      <c r="I13" t="s">
        <v>144</v>
      </c>
    </row>
    <row r="14" spans="1:9" x14ac:dyDescent="0.25">
      <c r="A14" s="30"/>
      <c r="B14" s="9"/>
      <c r="C14" s="10"/>
      <c r="D14" s="31" t="s">
        <v>57</v>
      </c>
      <c r="E14" s="32"/>
      <c r="F14" s="33">
        <v>8</v>
      </c>
      <c r="G14" s="15"/>
      <c r="H14" s="15"/>
    </row>
    <row r="15" spans="1:9" x14ac:dyDescent="0.25">
      <c r="A15" s="30"/>
      <c r="B15" s="9"/>
      <c r="C15" s="10"/>
      <c r="D15" s="16"/>
      <c r="E15" s="17"/>
      <c r="F15" s="17"/>
      <c r="G15" s="17"/>
      <c r="H15" s="17"/>
    </row>
    <row r="16" spans="1:9" x14ac:dyDescent="0.25">
      <c r="A16" s="30">
        <v>5</v>
      </c>
      <c r="B16" s="9">
        <v>5</v>
      </c>
      <c r="C16" s="10" t="s">
        <v>63</v>
      </c>
      <c r="D16" s="11" t="s">
        <v>64</v>
      </c>
      <c r="E16" s="12" t="s">
        <v>17</v>
      </c>
      <c r="F16" s="13">
        <v>1</v>
      </c>
      <c r="G16" s="14">
        <v>-1712</v>
      </c>
      <c r="H16" s="15">
        <f>ROUND(F16*G16,2)</f>
        <v>-1712</v>
      </c>
      <c r="I16" t="s">
        <v>144</v>
      </c>
    </row>
    <row r="17" spans="1:9" x14ac:dyDescent="0.25">
      <c r="A17" s="18"/>
      <c r="B17" s="9"/>
      <c r="C17" s="10"/>
      <c r="D17" s="31" t="s">
        <v>65</v>
      </c>
      <c r="E17" s="32"/>
      <c r="F17" s="33">
        <v>1</v>
      </c>
      <c r="G17" s="15"/>
      <c r="H17" s="15"/>
    </row>
    <row r="18" spans="1:9" x14ac:dyDescent="0.25">
      <c r="A18" s="18"/>
      <c r="B18" s="9"/>
      <c r="C18" s="10"/>
      <c r="D18" s="16"/>
      <c r="E18" s="17"/>
      <c r="F18" s="17"/>
      <c r="G18" s="17"/>
      <c r="H18" s="17"/>
    </row>
    <row r="19" spans="1:9" x14ac:dyDescent="0.25">
      <c r="A19" s="18">
        <v>6</v>
      </c>
      <c r="B19" s="9">
        <v>10</v>
      </c>
      <c r="C19" s="10" t="s">
        <v>58</v>
      </c>
      <c r="D19" s="11" t="s">
        <v>59</v>
      </c>
      <c r="E19" s="12" t="s">
        <v>17</v>
      </c>
      <c r="F19" s="13">
        <v>27</v>
      </c>
      <c r="G19" s="14">
        <v>256</v>
      </c>
      <c r="H19" s="15">
        <f>ROUND(F19*G19,2)</f>
        <v>6912</v>
      </c>
      <c r="I19" t="s">
        <v>144</v>
      </c>
    </row>
    <row r="20" spans="1:9" x14ac:dyDescent="0.25">
      <c r="A20" s="18"/>
      <c r="B20" s="9"/>
      <c r="C20" s="10"/>
      <c r="D20" s="31" t="s">
        <v>68</v>
      </c>
      <c r="E20" s="32"/>
      <c r="F20" s="33">
        <v>27</v>
      </c>
      <c r="G20" s="15"/>
      <c r="H20" s="15"/>
    </row>
    <row r="21" spans="1:9" x14ac:dyDescent="0.25">
      <c r="A21" s="18"/>
      <c r="B21" s="9"/>
      <c r="C21" s="10"/>
      <c r="D21" s="16"/>
      <c r="E21" s="17"/>
      <c r="F21" s="17"/>
      <c r="G21" s="17"/>
      <c r="H21" s="17"/>
    </row>
    <row r="22" spans="1:9" ht="33.75" x14ac:dyDescent="0.25">
      <c r="A22" s="18">
        <v>7</v>
      </c>
      <c r="B22" s="9">
        <v>15</v>
      </c>
      <c r="C22" s="10" t="s">
        <v>29</v>
      </c>
      <c r="D22" s="11" t="s">
        <v>30</v>
      </c>
      <c r="E22" s="12" t="s">
        <v>14</v>
      </c>
      <c r="F22" s="13">
        <v>48.5</v>
      </c>
      <c r="G22" s="14">
        <v>888</v>
      </c>
      <c r="H22" s="15">
        <f>ROUND(F22*G22,2)</f>
        <v>43068</v>
      </c>
      <c r="I22" t="s">
        <v>144</v>
      </c>
    </row>
    <row r="23" spans="1:9" x14ac:dyDescent="0.25">
      <c r="A23" s="18"/>
      <c r="B23" s="9"/>
      <c r="C23" s="10"/>
      <c r="D23" s="31" t="s">
        <v>27</v>
      </c>
      <c r="E23" s="32"/>
      <c r="F23" s="33">
        <v>40</v>
      </c>
      <c r="G23" s="15"/>
      <c r="H23" s="15"/>
    </row>
    <row r="24" spans="1:9" x14ac:dyDescent="0.25">
      <c r="A24" s="9"/>
      <c r="B24" s="9"/>
      <c r="C24" s="10"/>
      <c r="D24" s="16"/>
      <c r="E24" s="17"/>
      <c r="F24" s="17"/>
      <c r="G24" s="17"/>
      <c r="H24" s="17"/>
    </row>
    <row r="25" spans="1:9" x14ac:dyDescent="0.25">
      <c r="A25" s="9">
        <v>8</v>
      </c>
      <c r="B25" s="9">
        <v>23</v>
      </c>
      <c r="C25" s="10" t="s">
        <v>18</v>
      </c>
      <c r="D25" s="11" t="s">
        <v>19</v>
      </c>
      <c r="E25" s="12" t="s">
        <v>14</v>
      </c>
      <c r="F25" s="13">
        <v>49</v>
      </c>
      <c r="G25" s="14">
        <v>1600</v>
      </c>
      <c r="H25" s="15">
        <f>ROUND(F25*G25,2)</f>
        <v>78400</v>
      </c>
      <c r="I25" t="s">
        <v>144</v>
      </c>
    </row>
    <row r="26" spans="1:9" x14ac:dyDescent="0.25">
      <c r="A26" s="9"/>
      <c r="B26" s="18"/>
      <c r="C26" s="19"/>
      <c r="D26" s="20" t="s">
        <v>28</v>
      </c>
      <c r="E26" s="21"/>
      <c r="F26" s="22">
        <v>49</v>
      </c>
      <c r="G26" s="23"/>
      <c r="H26" s="24"/>
    </row>
    <row r="27" spans="1:9" x14ac:dyDescent="0.25">
      <c r="A27" s="9"/>
      <c r="B27" s="18"/>
      <c r="C27" s="19"/>
      <c r="D27" s="25"/>
      <c r="E27" s="26"/>
      <c r="F27" s="26"/>
      <c r="G27" s="26"/>
      <c r="H27" s="26"/>
    </row>
    <row r="28" spans="1:9" ht="22.5" x14ac:dyDescent="0.25">
      <c r="A28" s="9">
        <v>9</v>
      </c>
      <c r="B28" s="9">
        <v>22</v>
      </c>
      <c r="C28" s="10" t="s">
        <v>25</v>
      </c>
      <c r="D28" s="11" t="s">
        <v>26</v>
      </c>
      <c r="E28" s="12" t="s">
        <v>14</v>
      </c>
      <c r="F28" s="13">
        <v>49</v>
      </c>
      <c r="G28" s="14">
        <v>227</v>
      </c>
      <c r="H28" s="15">
        <f>ROUND(F28*G28,2)</f>
        <v>11123</v>
      </c>
      <c r="I28" t="s">
        <v>144</v>
      </c>
    </row>
    <row r="29" spans="1:9" x14ac:dyDescent="0.25">
      <c r="A29" s="9"/>
      <c r="B29" s="9"/>
      <c r="C29" s="10"/>
      <c r="D29" s="16"/>
      <c r="E29" s="17"/>
      <c r="F29" s="17"/>
      <c r="G29" s="17"/>
      <c r="H29" s="17"/>
    </row>
    <row r="30" spans="1:9" x14ac:dyDescent="0.25">
      <c r="A30" s="30">
        <v>10</v>
      </c>
      <c r="B30" s="9">
        <v>73</v>
      </c>
      <c r="C30" s="10" t="s">
        <v>20</v>
      </c>
      <c r="D30" s="11" t="s">
        <v>21</v>
      </c>
      <c r="E30" s="12" t="s">
        <v>14</v>
      </c>
      <c r="F30" s="13">
        <v>11.46</v>
      </c>
      <c r="G30" s="14">
        <v>3450</v>
      </c>
      <c r="H30" s="15">
        <f>ROUND(F30*G30,2)</f>
        <v>39537</v>
      </c>
      <c r="I30" t="s">
        <v>144</v>
      </c>
    </row>
    <row r="31" spans="1:9" x14ac:dyDescent="0.25">
      <c r="A31" s="51"/>
      <c r="B31" s="18"/>
      <c r="C31" s="19"/>
      <c r="D31" s="39" t="s">
        <v>31</v>
      </c>
      <c r="E31" s="21"/>
      <c r="F31" s="33">
        <v>11.46</v>
      </c>
      <c r="G31" s="23"/>
      <c r="H31" s="24"/>
    </row>
    <row r="32" spans="1:9" x14ac:dyDescent="0.25">
      <c r="A32" s="30"/>
      <c r="B32" s="9"/>
      <c r="C32" s="10"/>
      <c r="D32" s="16"/>
      <c r="E32" s="17"/>
      <c r="F32" s="17"/>
      <c r="G32" s="17"/>
      <c r="H32" s="17"/>
    </row>
    <row r="33" spans="1:9" x14ac:dyDescent="0.25">
      <c r="A33" s="30">
        <v>11</v>
      </c>
      <c r="B33" s="9"/>
      <c r="C33" s="10" t="s">
        <v>22</v>
      </c>
      <c r="D33" s="28" t="s">
        <v>32</v>
      </c>
      <c r="E33" s="12" t="s">
        <v>14</v>
      </c>
      <c r="F33" s="13">
        <v>6.88</v>
      </c>
      <c r="G33" s="14">
        <v>1500</v>
      </c>
      <c r="H33" s="15">
        <f>ROUND(F33*G33,2)</f>
        <v>10320</v>
      </c>
      <c r="I33" t="s">
        <v>144</v>
      </c>
    </row>
    <row r="34" spans="1:9" x14ac:dyDescent="0.25">
      <c r="A34" s="30"/>
      <c r="B34" s="9"/>
      <c r="C34" s="10"/>
      <c r="D34" s="40" t="s">
        <v>33</v>
      </c>
      <c r="E34" s="12"/>
      <c r="F34" s="33">
        <f>0.8*8.6</f>
        <v>6.88</v>
      </c>
      <c r="G34" s="14"/>
      <c r="H34" s="15"/>
    </row>
    <row r="35" spans="1:9" x14ac:dyDescent="0.25">
      <c r="A35" s="30"/>
      <c r="B35" s="9"/>
      <c r="C35" s="10"/>
      <c r="D35" s="16"/>
      <c r="E35" s="17"/>
      <c r="F35" s="17"/>
      <c r="G35" s="17"/>
      <c r="H35" s="17"/>
    </row>
    <row r="36" spans="1:9" x14ac:dyDescent="0.25">
      <c r="A36" s="30">
        <v>12</v>
      </c>
      <c r="B36" s="9">
        <v>1</v>
      </c>
      <c r="C36" s="10" t="s">
        <v>60</v>
      </c>
      <c r="D36" s="11" t="s">
        <v>61</v>
      </c>
      <c r="E36" s="12" t="s">
        <v>17</v>
      </c>
      <c r="F36" s="13">
        <v>1</v>
      </c>
      <c r="G36" s="14">
        <v>2575</v>
      </c>
      <c r="H36" s="15">
        <f>ROUND(F36*G36,2)</f>
        <v>2575</v>
      </c>
      <c r="I36" t="s">
        <v>144</v>
      </c>
    </row>
    <row r="37" spans="1:9" x14ac:dyDescent="0.25">
      <c r="A37" s="30"/>
      <c r="B37" s="9"/>
      <c r="C37" s="10"/>
      <c r="D37" s="31" t="s">
        <v>62</v>
      </c>
      <c r="E37" s="32"/>
      <c r="F37" s="33">
        <v>1</v>
      </c>
      <c r="G37" s="15"/>
      <c r="H37" s="15"/>
    </row>
    <row r="38" spans="1:9" x14ac:dyDescent="0.25">
      <c r="A38" s="30"/>
      <c r="B38" s="9"/>
      <c r="C38" s="10"/>
      <c r="D38" s="16"/>
      <c r="E38" s="17"/>
      <c r="F38" s="17"/>
      <c r="G38" s="17"/>
      <c r="H38" s="17"/>
    </row>
    <row r="39" spans="1:9" x14ac:dyDescent="0.25">
      <c r="A39" s="30">
        <v>13</v>
      </c>
      <c r="B39" s="9"/>
      <c r="C39" s="10" t="s">
        <v>66</v>
      </c>
      <c r="D39" s="11" t="s">
        <v>67</v>
      </c>
      <c r="E39" s="12" t="s">
        <v>17</v>
      </c>
      <c r="F39" s="13">
        <v>50</v>
      </c>
      <c r="G39" s="14">
        <v>500</v>
      </c>
      <c r="H39" s="15">
        <f>ROUND(F39*G39,2)</f>
        <v>25000</v>
      </c>
      <c r="I39" t="s">
        <v>144</v>
      </c>
    </row>
    <row r="40" spans="1:9" x14ac:dyDescent="0.25">
      <c r="A40" s="30"/>
      <c r="B40" s="9"/>
      <c r="C40" s="10"/>
      <c r="D40" s="31" t="s">
        <v>69</v>
      </c>
      <c r="E40" s="32"/>
      <c r="F40" s="33">
        <v>50</v>
      </c>
      <c r="G40" s="15"/>
      <c r="H40" s="15"/>
    </row>
    <row r="41" spans="1:9" x14ac:dyDescent="0.25">
      <c r="A41" s="30"/>
      <c r="B41" s="9"/>
      <c r="C41" s="10"/>
      <c r="D41" s="16"/>
      <c r="E41" s="17"/>
      <c r="F41" s="17"/>
      <c r="G41" s="17"/>
      <c r="H41" s="17"/>
    </row>
    <row r="42" spans="1:9" x14ac:dyDescent="0.25">
      <c r="A42" s="34"/>
      <c r="B42" s="34"/>
      <c r="C42" s="35" t="s">
        <v>13</v>
      </c>
      <c r="D42" s="36"/>
      <c r="E42" s="37"/>
      <c r="F42" s="34"/>
      <c r="G42" s="34"/>
      <c r="H42" s="38">
        <f>SUM(H6:H41)</f>
        <v>68675</v>
      </c>
    </row>
  </sheetData>
  <mergeCells count="3">
    <mergeCell ref="A1:H1"/>
    <mergeCell ref="D2:H2"/>
    <mergeCell ref="D3:H3"/>
  </mergeCells>
  <pageMargins left="0.25" right="0.25" top="0.75" bottom="0.75" header="0.3" footer="0.3"/>
  <pageSetup paperSize="9" scale="8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9F045-6596-4365-8A88-192934938148}">
  <sheetPr>
    <pageSetUpPr fitToPage="1"/>
  </sheetPr>
  <dimension ref="A1:I81"/>
  <sheetViews>
    <sheetView view="pageBreakPreview" topLeftCell="A55" zoomScale="115" zoomScaleNormal="100" zoomScaleSheetLayoutView="115" workbookViewId="0">
      <selection activeCell="I54" sqref="I54"/>
    </sheetView>
  </sheetViews>
  <sheetFormatPr defaultRowHeight="15" x14ac:dyDescent="0.25"/>
  <cols>
    <col min="1" max="1" width="4.140625" bestFit="1" customWidth="1"/>
    <col min="2" max="2" width="4.140625" customWidth="1"/>
    <col min="3" max="3" width="14.7109375" customWidth="1"/>
    <col min="4" max="4" width="51" bestFit="1" customWidth="1"/>
    <col min="5" max="5" width="5" customWidth="1"/>
    <col min="6" max="6" width="8.85546875" bestFit="1" customWidth="1"/>
    <col min="7" max="7" width="11.85546875" customWidth="1"/>
    <col min="8" max="8" width="11" customWidth="1"/>
    <col min="9" max="9" width="17" customWidth="1"/>
  </cols>
  <sheetData>
    <row r="1" spans="1:9" ht="15.75" x14ac:dyDescent="0.25">
      <c r="A1" s="67" t="s">
        <v>0</v>
      </c>
      <c r="B1" s="67"/>
      <c r="C1" s="67"/>
      <c r="D1" s="67"/>
      <c r="E1" s="67"/>
      <c r="F1" s="67"/>
      <c r="G1" s="67"/>
      <c r="H1" s="67"/>
    </row>
    <row r="2" spans="1:9" x14ac:dyDescent="0.25">
      <c r="A2" s="1" t="s">
        <v>1</v>
      </c>
      <c r="B2" s="1"/>
      <c r="C2" s="56" t="s">
        <v>2</v>
      </c>
      <c r="D2" s="68" t="s">
        <v>3</v>
      </c>
      <c r="E2" s="69"/>
      <c r="F2" s="69"/>
      <c r="G2" s="69"/>
      <c r="H2" s="69"/>
    </row>
    <row r="3" spans="1:9" x14ac:dyDescent="0.25">
      <c r="A3" s="1" t="s">
        <v>4</v>
      </c>
      <c r="B3" s="1"/>
      <c r="C3" s="56" t="s">
        <v>5</v>
      </c>
      <c r="D3" s="68" t="s">
        <v>50</v>
      </c>
      <c r="E3" s="69"/>
      <c r="F3" s="69"/>
      <c r="G3" s="69"/>
      <c r="H3" s="69"/>
    </row>
    <row r="4" spans="1:9" x14ac:dyDescent="0.25">
      <c r="A4" s="30"/>
      <c r="B4" s="30"/>
      <c r="C4" s="57"/>
      <c r="D4" s="57"/>
      <c r="E4" s="58"/>
      <c r="F4" s="30"/>
      <c r="G4" s="30"/>
      <c r="H4" s="30"/>
    </row>
    <row r="5" spans="1:9" x14ac:dyDescent="0.25">
      <c r="A5" s="6" t="s">
        <v>7</v>
      </c>
      <c r="B5" s="6" t="s">
        <v>34</v>
      </c>
      <c r="C5" s="7" t="s">
        <v>8</v>
      </c>
      <c r="D5" s="7" t="s">
        <v>9</v>
      </c>
      <c r="E5" s="8" t="s">
        <v>10</v>
      </c>
      <c r="F5" s="6" t="s">
        <v>11</v>
      </c>
      <c r="G5" s="6" t="s">
        <v>12</v>
      </c>
      <c r="H5" s="6" t="s">
        <v>13</v>
      </c>
    </row>
    <row r="6" spans="1:9" x14ac:dyDescent="0.25">
      <c r="A6" s="52">
        <v>1</v>
      </c>
      <c r="B6" s="9">
        <v>18</v>
      </c>
      <c r="C6" s="10" t="s">
        <v>45</v>
      </c>
      <c r="D6" s="27" t="s">
        <v>114</v>
      </c>
      <c r="E6" s="12" t="s">
        <v>14</v>
      </c>
      <c r="F6" s="13">
        <v>64</v>
      </c>
      <c r="G6" s="14">
        <v>840</v>
      </c>
      <c r="H6" s="15">
        <f>ROUND(F6*G6,2)</f>
        <v>53760</v>
      </c>
    </row>
    <row r="7" spans="1:9" x14ac:dyDescent="0.25">
      <c r="A7" s="52"/>
      <c r="B7" s="9"/>
      <c r="C7" s="10"/>
      <c r="D7" s="39" t="s">
        <v>134</v>
      </c>
      <c r="E7" s="12"/>
      <c r="F7" s="33">
        <v>64</v>
      </c>
      <c r="G7" s="14"/>
      <c r="H7" s="15"/>
      <c r="I7" t="s">
        <v>144</v>
      </c>
    </row>
    <row r="8" spans="1:9" x14ac:dyDescent="0.25">
      <c r="A8" s="52"/>
      <c r="B8" s="9"/>
      <c r="C8" s="10"/>
      <c r="D8" s="16"/>
      <c r="E8" s="17"/>
      <c r="F8" s="17"/>
      <c r="G8" s="17"/>
      <c r="H8" s="17"/>
    </row>
    <row r="9" spans="1:9" ht="22.5" x14ac:dyDescent="0.25">
      <c r="A9" s="52">
        <v>2</v>
      </c>
      <c r="B9" s="9">
        <v>7</v>
      </c>
      <c r="C9" s="10" t="s">
        <v>46</v>
      </c>
      <c r="D9" s="11" t="s">
        <v>47</v>
      </c>
      <c r="E9" s="12" t="s">
        <v>48</v>
      </c>
      <c r="F9" s="13">
        <v>0.45</v>
      </c>
      <c r="G9" s="14">
        <v>49120</v>
      </c>
      <c r="H9" s="15">
        <f>ROUND(F9*G9,2)</f>
        <v>22104</v>
      </c>
      <c r="I9" t="s">
        <v>145</v>
      </c>
    </row>
    <row r="10" spans="1:9" x14ac:dyDescent="0.25">
      <c r="A10" s="52"/>
      <c r="B10" s="9"/>
      <c r="C10" s="10"/>
      <c r="D10" s="41" t="s">
        <v>49</v>
      </c>
      <c r="E10" s="41"/>
      <c r="F10" s="41"/>
      <c r="G10" s="41"/>
      <c r="H10" s="41"/>
    </row>
    <row r="11" spans="1:9" ht="22.5" x14ac:dyDescent="0.25">
      <c r="A11" s="29"/>
      <c r="B11" s="9"/>
      <c r="C11" s="10"/>
      <c r="D11" s="31" t="s">
        <v>51</v>
      </c>
      <c r="E11" s="32"/>
      <c r="F11" s="33">
        <v>0.45</v>
      </c>
      <c r="G11" s="15"/>
      <c r="H11" s="15"/>
      <c r="I11" t="s">
        <v>145</v>
      </c>
    </row>
    <row r="12" spans="1:9" x14ac:dyDescent="0.25">
      <c r="A12" s="30"/>
      <c r="B12" s="9"/>
      <c r="C12" s="10"/>
      <c r="D12" s="16"/>
      <c r="E12" s="17"/>
      <c r="F12" s="17"/>
      <c r="G12" s="17"/>
      <c r="H12" s="17"/>
    </row>
    <row r="13" spans="1:9" x14ac:dyDescent="0.25">
      <c r="A13" s="30">
        <v>3</v>
      </c>
      <c r="B13" s="9">
        <v>20</v>
      </c>
      <c r="C13" s="10" t="s">
        <v>70</v>
      </c>
      <c r="D13" s="11" t="s">
        <v>71</v>
      </c>
      <c r="E13" s="12" t="s">
        <v>44</v>
      </c>
      <c r="F13" s="13">
        <v>1</v>
      </c>
      <c r="G13" s="14">
        <v>-12000</v>
      </c>
      <c r="H13" s="15">
        <f>ROUND(F13*G13,2)</f>
        <v>-12000</v>
      </c>
      <c r="I13" t="s">
        <v>143</v>
      </c>
    </row>
    <row r="14" spans="1:9" x14ac:dyDescent="0.25">
      <c r="A14" s="30"/>
      <c r="B14" s="9"/>
      <c r="C14" s="10"/>
      <c r="D14" s="31" t="s">
        <v>72</v>
      </c>
      <c r="E14" s="32"/>
      <c r="F14" s="33">
        <v>1</v>
      </c>
      <c r="G14" s="15"/>
      <c r="H14" s="15"/>
    </row>
    <row r="15" spans="1:9" x14ac:dyDescent="0.25">
      <c r="A15" s="30"/>
      <c r="B15" s="9"/>
      <c r="C15" s="10"/>
      <c r="D15" s="31" t="s">
        <v>73</v>
      </c>
      <c r="E15" s="32"/>
      <c r="F15" s="33"/>
      <c r="G15" s="15"/>
      <c r="H15" s="15"/>
    </row>
    <row r="16" spans="1:9" x14ac:dyDescent="0.25">
      <c r="A16" s="30">
        <v>4</v>
      </c>
      <c r="B16" s="9">
        <v>9</v>
      </c>
      <c r="C16" s="10" t="s">
        <v>74</v>
      </c>
      <c r="D16" s="11" t="s">
        <v>75</v>
      </c>
      <c r="E16" s="12" t="s">
        <v>14</v>
      </c>
      <c r="F16" s="13">
        <v>29.51</v>
      </c>
      <c r="G16" s="14">
        <v>-985</v>
      </c>
      <c r="H16" s="15">
        <f>ROUND(F16*G16,2)</f>
        <v>-29067.35</v>
      </c>
      <c r="I16" t="s">
        <v>143</v>
      </c>
    </row>
    <row r="17" spans="1:9" x14ac:dyDescent="0.25">
      <c r="A17" s="30"/>
      <c r="B17" s="9"/>
      <c r="C17" s="10"/>
      <c r="D17" s="31" t="s">
        <v>76</v>
      </c>
      <c r="E17" s="32"/>
      <c r="F17" s="33">
        <v>29.51</v>
      </c>
      <c r="G17" s="15"/>
      <c r="H17" s="15"/>
    </row>
    <row r="18" spans="1:9" x14ac:dyDescent="0.25">
      <c r="A18" s="30"/>
      <c r="B18" s="9"/>
      <c r="C18" s="10"/>
      <c r="D18" s="16"/>
      <c r="E18" s="17"/>
      <c r="F18" s="17"/>
      <c r="G18" s="17"/>
      <c r="H18" s="17"/>
    </row>
    <row r="19" spans="1:9" x14ac:dyDescent="0.25">
      <c r="A19" s="30">
        <v>5</v>
      </c>
      <c r="B19" s="9">
        <v>8</v>
      </c>
      <c r="C19" s="10" t="s">
        <v>77</v>
      </c>
      <c r="D19" s="11" t="s">
        <v>78</v>
      </c>
      <c r="E19" s="12" t="s">
        <v>14</v>
      </c>
      <c r="F19" s="13">
        <v>31.96</v>
      </c>
      <c r="G19" s="14">
        <v>-720</v>
      </c>
      <c r="H19" s="15">
        <f>ROUND(F19*G19,2)</f>
        <v>-23011.200000000001</v>
      </c>
      <c r="I19" t="s">
        <v>143</v>
      </c>
    </row>
    <row r="20" spans="1:9" x14ac:dyDescent="0.25">
      <c r="A20" s="30"/>
      <c r="B20" s="9"/>
      <c r="C20" s="10"/>
      <c r="D20" s="31" t="s">
        <v>79</v>
      </c>
      <c r="E20" s="32"/>
      <c r="F20" s="33">
        <v>31.96</v>
      </c>
      <c r="G20" s="15"/>
      <c r="H20" s="15"/>
    </row>
    <row r="21" spans="1:9" x14ac:dyDescent="0.25">
      <c r="A21" s="30"/>
      <c r="B21" s="9"/>
      <c r="C21" s="10"/>
      <c r="D21" s="16"/>
      <c r="E21" s="17"/>
      <c r="F21" s="17"/>
      <c r="G21" s="17"/>
      <c r="H21" s="17"/>
    </row>
    <row r="22" spans="1:9" ht="45" x14ac:dyDescent="0.25">
      <c r="A22" s="30">
        <v>6</v>
      </c>
      <c r="B22" s="9">
        <v>13</v>
      </c>
      <c r="C22" s="10" t="s">
        <v>80</v>
      </c>
      <c r="D22" s="11" t="s">
        <v>81</v>
      </c>
      <c r="E22" s="12" t="s">
        <v>14</v>
      </c>
      <c r="F22" s="13">
        <v>36.11</v>
      </c>
      <c r="G22" s="14">
        <v>1134</v>
      </c>
      <c r="H22" s="15">
        <f>ROUND(F22*G22,2)</f>
        <v>40948.74</v>
      </c>
      <c r="I22" t="s">
        <v>145</v>
      </c>
    </row>
    <row r="23" spans="1:9" x14ac:dyDescent="0.25">
      <c r="A23" s="30"/>
      <c r="B23" s="9"/>
      <c r="C23" s="10"/>
      <c r="D23" s="59" t="s">
        <v>82</v>
      </c>
      <c r="E23" s="59"/>
      <c r="F23" s="59"/>
      <c r="G23" s="59"/>
      <c r="H23" s="59"/>
    </row>
    <row r="24" spans="1:9" x14ac:dyDescent="0.25">
      <c r="A24" s="30"/>
      <c r="B24" s="9"/>
      <c r="C24" s="10"/>
      <c r="D24" s="59" t="s">
        <v>83</v>
      </c>
      <c r="E24" s="59"/>
      <c r="F24" s="59"/>
      <c r="G24" s="59"/>
      <c r="H24" s="59"/>
    </row>
    <row r="25" spans="1:9" x14ac:dyDescent="0.25">
      <c r="A25" s="30"/>
      <c r="B25" s="9"/>
      <c r="C25" s="10"/>
      <c r="D25" s="59" t="s">
        <v>84</v>
      </c>
      <c r="E25" s="59"/>
      <c r="F25" s="59"/>
      <c r="G25" s="59"/>
      <c r="H25" s="59"/>
    </row>
    <row r="26" spans="1:9" ht="15" customHeight="1" x14ac:dyDescent="0.25">
      <c r="A26" s="30"/>
      <c r="B26" s="9"/>
      <c r="C26" s="10"/>
      <c r="D26" s="59" t="s">
        <v>85</v>
      </c>
      <c r="E26" s="59"/>
      <c r="F26" s="59"/>
      <c r="G26" s="59"/>
      <c r="H26" s="59"/>
    </row>
    <row r="27" spans="1:9" x14ac:dyDescent="0.25">
      <c r="A27" s="30"/>
      <c r="B27" s="9"/>
      <c r="C27" s="10"/>
      <c r="D27" s="31" t="s">
        <v>106</v>
      </c>
      <c r="E27" s="32"/>
      <c r="F27" s="33">
        <v>29.51</v>
      </c>
      <c r="G27" s="15"/>
      <c r="H27" s="15"/>
    </row>
    <row r="28" spans="1:9" x14ac:dyDescent="0.25">
      <c r="A28" s="30"/>
      <c r="B28" s="9"/>
      <c r="C28" s="10"/>
      <c r="D28" s="31" t="s">
        <v>107</v>
      </c>
      <c r="E28" s="32"/>
      <c r="F28" s="33">
        <v>6.6</v>
      </c>
      <c r="G28" s="15"/>
      <c r="H28" s="15"/>
    </row>
    <row r="29" spans="1:9" x14ac:dyDescent="0.25">
      <c r="A29" s="30"/>
      <c r="B29" s="9"/>
      <c r="C29" s="10"/>
      <c r="D29" s="16"/>
      <c r="E29" s="17"/>
      <c r="F29" s="17"/>
      <c r="G29" s="17"/>
      <c r="H29" s="17"/>
    </row>
    <row r="30" spans="1:9" ht="33.75" x14ac:dyDescent="0.25">
      <c r="A30" s="30">
        <v>7</v>
      </c>
      <c r="B30" s="9">
        <v>11</v>
      </c>
      <c r="C30" s="10" t="s">
        <v>86</v>
      </c>
      <c r="D30" s="11" t="s">
        <v>87</v>
      </c>
      <c r="E30" s="12" t="s">
        <v>14</v>
      </c>
      <c r="F30" s="13">
        <v>31.96</v>
      </c>
      <c r="G30" s="14">
        <v>1135</v>
      </c>
      <c r="H30" s="15">
        <f>ROUND(F30*G30,2)</f>
        <v>36274.6</v>
      </c>
      <c r="I30" t="s">
        <v>143</v>
      </c>
    </row>
    <row r="31" spans="1:9" ht="24.75" customHeight="1" x14ac:dyDescent="0.25">
      <c r="A31" s="30"/>
      <c r="B31" s="9"/>
      <c r="C31" s="10"/>
      <c r="D31" s="41" t="s">
        <v>88</v>
      </c>
      <c r="E31" s="41"/>
      <c r="F31" s="41"/>
      <c r="G31" s="41"/>
      <c r="H31" s="41"/>
    </row>
    <row r="32" spans="1:9" x14ac:dyDescent="0.25">
      <c r="A32" s="30"/>
      <c r="B32" s="9"/>
      <c r="C32" s="10"/>
      <c r="D32" s="31" t="s">
        <v>79</v>
      </c>
      <c r="E32" s="32"/>
      <c r="F32" s="33">
        <v>31.96</v>
      </c>
      <c r="G32" s="15"/>
      <c r="H32" s="15"/>
    </row>
    <row r="33" spans="1:9" x14ac:dyDescent="0.25">
      <c r="A33" s="30"/>
      <c r="B33" s="9"/>
      <c r="C33" s="10"/>
      <c r="D33" s="16"/>
      <c r="E33" s="17"/>
      <c r="F33" s="17"/>
      <c r="G33" s="17"/>
      <c r="H33" s="17"/>
    </row>
    <row r="34" spans="1:9" ht="33.75" x14ac:dyDescent="0.25">
      <c r="A34" s="30">
        <v>8</v>
      </c>
      <c r="B34" s="9">
        <v>14</v>
      </c>
      <c r="C34" s="10" t="s">
        <v>89</v>
      </c>
      <c r="D34" s="11" t="s">
        <v>90</v>
      </c>
      <c r="E34" s="12" t="s">
        <v>14</v>
      </c>
      <c r="F34" s="13">
        <v>7.68</v>
      </c>
      <c r="G34" s="14">
        <v>733</v>
      </c>
      <c r="H34" s="15">
        <f>ROUND(F34*G34,2)</f>
        <v>5629.44</v>
      </c>
      <c r="I34" t="s">
        <v>143</v>
      </c>
    </row>
    <row r="35" spans="1:9" x14ac:dyDescent="0.25">
      <c r="A35" s="30"/>
      <c r="B35" s="9"/>
      <c r="C35" s="10"/>
      <c r="D35" s="31" t="s">
        <v>94</v>
      </c>
      <c r="E35" s="32"/>
      <c r="F35" s="33">
        <v>8.93</v>
      </c>
      <c r="G35" s="15"/>
      <c r="H35" s="15"/>
    </row>
    <row r="36" spans="1:9" x14ac:dyDescent="0.25">
      <c r="A36" s="30"/>
      <c r="B36" s="9"/>
      <c r="C36" s="10"/>
      <c r="D36" s="42"/>
      <c r="E36" s="17"/>
      <c r="F36" s="17"/>
      <c r="G36" s="17"/>
      <c r="H36" s="17"/>
    </row>
    <row r="37" spans="1:9" x14ac:dyDescent="0.25">
      <c r="A37" s="30"/>
      <c r="B37" s="9">
        <v>39</v>
      </c>
      <c r="C37" s="10" t="s">
        <v>136</v>
      </c>
      <c r="D37" s="11" t="s">
        <v>137</v>
      </c>
      <c r="E37" s="12" t="s">
        <v>17</v>
      </c>
      <c r="F37" s="13">
        <v>1</v>
      </c>
      <c r="G37" s="14">
        <v>-8000</v>
      </c>
      <c r="H37" s="15">
        <f>ROUND(F37*G37,2)</f>
        <v>-8000</v>
      </c>
      <c r="I37" t="s">
        <v>143</v>
      </c>
    </row>
    <row r="38" spans="1:9" x14ac:dyDescent="0.25">
      <c r="A38" s="30"/>
      <c r="B38" s="9"/>
      <c r="C38" s="10"/>
      <c r="D38" s="42"/>
      <c r="E38" s="17"/>
      <c r="F38" s="17"/>
      <c r="G38" s="17"/>
      <c r="H38" s="17"/>
    </row>
    <row r="39" spans="1:9" x14ac:dyDescent="0.25">
      <c r="A39" s="30"/>
      <c r="B39" s="9">
        <v>39</v>
      </c>
      <c r="C39" s="10" t="s">
        <v>136</v>
      </c>
      <c r="D39" s="11" t="s">
        <v>138</v>
      </c>
      <c r="E39" s="12" t="s">
        <v>17</v>
      </c>
      <c r="F39" s="13">
        <v>1</v>
      </c>
      <c r="G39" s="14">
        <v>12000</v>
      </c>
      <c r="H39" s="15">
        <f>ROUND(F39*G39,2)</f>
        <v>12000</v>
      </c>
      <c r="I39" t="s">
        <v>143</v>
      </c>
    </row>
    <row r="40" spans="1:9" x14ac:dyDescent="0.25">
      <c r="A40" s="30"/>
      <c r="B40" s="9"/>
      <c r="C40" s="10"/>
      <c r="D40" s="42"/>
      <c r="E40" s="17"/>
      <c r="F40" s="17"/>
      <c r="G40" s="17"/>
      <c r="H40" s="17"/>
    </row>
    <row r="41" spans="1:9" x14ac:dyDescent="0.25">
      <c r="A41" s="30">
        <v>9</v>
      </c>
      <c r="B41" s="9">
        <v>9</v>
      </c>
      <c r="C41" s="10" t="s">
        <v>139</v>
      </c>
      <c r="D41" s="11" t="s">
        <v>140</v>
      </c>
      <c r="E41" s="12" t="s">
        <v>17</v>
      </c>
      <c r="F41" s="13">
        <v>1</v>
      </c>
      <c r="G41" s="48">
        <v>5000</v>
      </c>
      <c r="H41" s="15">
        <f>ROUND(F41*G41,2)</f>
        <v>5000</v>
      </c>
      <c r="I41" t="s">
        <v>143</v>
      </c>
    </row>
    <row r="42" spans="1:9" x14ac:dyDescent="0.25">
      <c r="A42" s="30"/>
      <c r="B42" s="9"/>
      <c r="C42" s="10"/>
      <c r="D42" s="31" t="s">
        <v>141</v>
      </c>
      <c r="E42" s="32"/>
      <c r="F42" s="33">
        <v>1</v>
      </c>
      <c r="G42" s="15"/>
      <c r="H42" s="15"/>
    </row>
    <row r="43" spans="1:9" x14ac:dyDescent="0.25">
      <c r="A43" s="30"/>
      <c r="B43" s="9"/>
      <c r="C43" s="10"/>
      <c r="D43" s="31" t="s">
        <v>142</v>
      </c>
      <c r="E43" s="32"/>
      <c r="F43" s="33"/>
      <c r="G43" s="15"/>
      <c r="H43" s="15"/>
    </row>
    <row r="44" spans="1:9" ht="22.5" x14ac:dyDescent="0.25">
      <c r="A44" s="30"/>
      <c r="B44" s="9">
        <v>24</v>
      </c>
      <c r="C44" s="10" t="s">
        <v>91</v>
      </c>
      <c r="D44" s="11" t="s">
        <v>92</v>
      </c>
      <c r="E44" s="12" t="s">
        <v>14</v>
      </c>
      <c r="F44" s="13">
        <v>8.93</v>
      </c>
      <c r="G44" s="14">
        <v>-415</v>
      </c>
      <c r="H44" s="15">
        <f>ROUND(F44*G44,2)</f>
        <v>-3705.95</v>
      </c>
      <c r="I44" t="s">
        <v>143</v>
      </c>
    </row>
    <row r="45" spans="1:9" ht="15" customHeight="1" x14ac:dyDescent="0.25">
      <c r="A45" s="30"/>
      <c r="B45" s="9"/>
      <c r="C45" s="10"/>
      <c r="D45" s="41" t="s">
        <v>93</v>
      </c>
      <c r="E45" s="41"/>
      <c r="F45" s="41"/>
      <c r="G45" s="41"/>
      <c r="H45" s="41"/>
    </row>
    <row r="46" spans="1:9" x14ac:dyDescent="0.25">
      <c r="A46" s="30">
        <v>10</v>
      </c>
      <c r="B46" s="9"/>
      <c r="C46" s="10"/>
      <c r="D46" s="31" t="s">
        <v>94</v>
      </c>
      <c r="E46" s="32"/>
      <c r="F46" s="33">
        <v>8.93</v>
      </c>
      <c r="G46" s="15"/>
      <c r="H46" s="15"/>
    </row>
    <row r="47" spans="1:9" x14ac:dyDescent="0.25">
      <c r="A47" s="30"/>
      <c r="B47" s="9"/>
      <c r="C47" s="10"/>
      <c r="D47" s="31" t="s">
        <v>95</v>
      </c>
      <c r="E47" s="32"/>
      <c r="F47" s="33"/>
      <c r="G47" s="15"/>
      <c r="H47" s="15"/>
    </row>
    <row r="48" spans="1:9" x14ac:dyDescent="0.25">
      <c r="A48" s="30"/>
      <c r="B48" s="9"/>
      <c r="C48" s="10"/>
      <c r="D48" s="16"/>
      <c r="E48" s="17"/>
      <c r="F48" s="17"/>
      <c r="G48" s="17"/>
      <c r="H48" s="17"/>
    </row>
    <row r="49" spans="1:9" ht="22.5" x14ac:dyDescent="0.25">
      <c r="A49" s="30">
        <v>11</v>
      </c>
      <c r="B49" s="9">
        <v>2</v>
      </c>
      <c r="C49" s="10" t="s">
        <v>120</v>
      </c>
      <c r="D49" s="11" t="s">
        <v>121</v>
      </c>
      <c r="E49" s="12" t="s">
        <v>98</v>
      </c>
      <c r="F49" s="13">
        <f>F50</f>
        <v>0.77000000000000013</v>
      </c>
      <c r="G49" s="14">
        <v>834</v>
      </c>
      <c r="H49" s="15">
        <f>ROUND(F49*G49,2)</f>
        <v>642.17999999999995</v>
      </c>
      <c r="I49" t="s">
        <v>143</v>
      </c>
    </row>
    <row r="50" spans="1:9" x14ac:dyDescent="0.25">
      <c r="A50" s="30"/>
      <c r="B50" s="9"/>
      <c r="C50" s="10"/>
      <c r="D50" s="46" t="s">
        <v>122</v>
      </c>
      <c r="E50" s="12"/>
      <c r="F50" s="45">
        <f>2.2*3.5*0.1</f>
        <v>0.77000000000000013</v>
      </c>
      <c r="G50" s="14"/>
      <c r="H50" s="15"/>
    </row>
    <row r="51" spans="1:9" x14ac:dyDescent="0.25">
      <c r="A51" s="30">
        <v>12</v>
      </c>
      <c r="B51" s="9"/>
      <c r="C51" s="10"/>
      <c r="D51" s="16"/>
      <c r="E51" s="17"/>
      <c r="F51" s="17"/>
      <c r="G51" s="17"/>
      <c r="H51" s="17"/>
    </row>
    <row r="52" spans="1:9" ht="22.5" x14ac:dyDescent="0.25">
      <c r="A52" s="30"/>
      <c r="B52" s="18">
        <v>4</v>
      </c>
      <c r="C52" s="19" t="s">
        <v>118</v>
      </c>
      <c r="D52" s="27" t="s">
        <v>119</v>
      </c>
      <c r="E52" s="21" t="s">
        <v>17</v>
      </c>
      <c r="F52" s="47">
        <v>4</v>
      </c>
      <c r="G52" s="23">
        <v>771</v>
      </c>
      <c r="H52" s="24">
        <f>ROUND(F52*G52,2)</f>
        <v>3084</v>
      </c>
      <c r="I52" t="s">
        <v>144</v>
      </c>
    </row>
    <row r="53" spans="1:9" x14ac:dyDescent="0.25">
      <c r="A53" s="30">
        <v>13</v>
      </c>
      <c r="B53" s="18"/>
      <c r="C53" s="19"/>
      <c r="D53" s="16"/>
      <c r="E53" s="17"/>
      <c r="F53" s="17"/>
      <c r="G53" s="17"/>
      <c r="H53" s="17"/>
    </row>
    <row r="54" spans="1:9" ht="22.5" x14ac:dyDescent="0.25">
      <c r="A54" s="30"/>
      <c r="B54" s="9">
        <v>10</v>
      </c>
      <c r="C54" s="10" t="s">
        <v>96</v>
      </c>
      <c r="D54" s="11" t="s">
        <v>97</v>
      </c>
      <c r="E54" s="12" t="s">
        <v>98</v>
      </c>
      <c r="F54" s="13">
        <f>26*0.05</f>
        <v>1.3</v>
      </c>
      <c r="G54" s="14">
        <v>3756</v>
      </c>
      <c r="H54" s="15">
        <f>ROUND(F54*G54,2)</f>
        <v>4882.8</v>
      </c>
      <c r="I54" t="s">
        <v>145</v>
      </c>
    </row>
    <row r="55" spans="1:9" x14ac:dyDescent="0.25">
      <c r="A55" s="30"/>
      <c r="B55" s="9"/>
      <c r="C55" s="10"/>
      <c r="D55" s="16"/>
      <c r="E55" s="17"/>
      <c r="F55" s="17"/>
      <c r="G55" s="17"/>
      <c r="H55" s="17"/>
    </row>
    <row r="56" spans="1:9" x14ac:dyDescent="0.25">
      <c r="A56" s="30"/>
      <c r="B56" s="9"/>
      <c r="C56" s="10" t="s">
        <v>99</v>
      </c>
      <c r="D56" s="43" t="s">
        <v>100</v>
      </c>
      <c r="E56" s="12" t="s">
        <v>14</v>
      </c>
      <c r="F56" s="13">
        <v>1</v>
      </c>
      <c r="G56" s="14">
        <v>150</v>
      </c>
      <c r="H56" s="15">
        <f>ROUND(F56*G56,2)</f>
        <v>150</v>
      </c>
      <c r="I56" t="s">
        <v>145</v>
      </c>
    </row>
    <row r="57" spans="1:9" x14ac:dyDescent="0.25">
      <c r="A57" s="30">
        <v>14</v>
      </c>
      <c r="B57" s="9"/>
      <c r="C57" s="10"/>
      <c r="D57" s="44" t="s">
        <v>101</v>
      </c>
      <c r="E57" s="12"/>
      <c r="F57" s="45">
        <v>99.5</v>
      </c>
      <c r="G57" s="14"/>
      <c r="H57" s="15"/>
    </row>
    <row r="58" spans="1:9" ht="22.5" x14ac:dyDescent="0.25">
      <c r="A58" s="30"/>
      <c r="B58" s="9"/>
      <c r="C58" s="10"/>
      <c r="D58" s="43" t="s">
        <v>135</v>
      </c>
      <c r="E58" s="12" t="s">
        <v>44</v>
      </c>
      <c r="F58" s="13">
        <v>1</v>
      </c>
      <c r="G58" s="14">
        <v>1500</v>
      </c>
      <c r="H58" s="15">
        <f>ROUND(F58*G58,2)</f>
        <v>1500</v>
      </c>
      <c r="I58" t="s">
        <v>145</v>
      </c>
    </row>
    <row r="59" spans="1:9" x14ac:dyDescent="0.25">
      <c r="A59" s="30"/>
      <c r="B59" s="9"/>
      <c r="C59" s="10"/>
      <c r="D59" s="16"/>
      <c r="E59" s="17"/>
      <c r="F59" s="17"/>
      <c r="G59" s="17"/>
      <c r="H59" s="17"/>
    </row>
    <row r="60" spans="1:9" ht="45" x14ac:dyDescent="0.25">
      <c r="A60" s="30">
        <v>15</v>
      </c>
      <c r="B60" s="9">
        <v>32</v>
      </c>
      <c r="C60" s="10" t="s">
        <v>102</v>
      </c>
      <c r="D60" s="11" t="s">
        <v>133</v>
      </c>
      <c r="E60" s="12" t="s">
        <v>103</v>
      </c>
      <c r="F60" s="13">
        <v>1</v>
      </c>
      <c r="G60" s="14">
        <v>2300</v>
      </c>
      <c r="H60" s="15">
        <f>ROUND(F60*G60,2)</f>
        <v>2300</v>
      </c>
      <c r="I60" t="s">
        <v>145</v>
      </c>
    </row>
    <row r="61" spans="1:9" x14ac:dyDescent="0.25">
      <c r="A61" s="30"/>
      <c r="B61" s="9"/>
      <c r="C61" s="10"/>
      <c r="D61" s="46" t="s">
        <v>105</v>
      </c>
      <c r="E61" s="12"/>
      <c r="F61" s="13"/>
      <c r="G61" s="14"/>
      <c r="H61" s="15"/>
    </row>
    <row r="62" spans="1:9" ht="15" customHeight="1" x14ac:dyDescent="0.25">
      <c r="A62" s="30"/>
      <c r="B62" s="9"/>
      <c r="C62" s="10"/>
      <c r="D62" s="42"/>
      <c r="E62" s="17"/>
      <c r="F62" s="17"/>
      <c r="G62" s="17"/>
      <c r="H62" s="17"/>
    </row>
    <row r="63" spans="1:9" ht="15" customHeight="1" x14ac:dyDescent="0.25">
      <c r="A63" s="30">
        <v>16</v>
      </c>
      <c r="B63" s="9">
        <v>38</v>
      </c>
      <c r="C63" s="10" t="s">
        <v>104</v>
      </c>
      <c r="D63" s="11" t="s">
        <v>108</v>
      </c>
      <c r="E63" s="12" t="s">
        <v>17</v>
      </c>
      <c r="F63" s="13">
        <v>1</v>
      </c>
      <c r="G63" s="14">
        <v>20000</v>
      </c>
      <c r="H63" s="15">
        <f>ROUND(F63*G63,2)</f>
        <v>20000</v>
      </c>
      <c r="I63" t="s">
        <v>145</v>
      </c>
    </row>
    <row r="64" spans="1:9" x14ac:dyDescent="0.25">
      <c r="A64" s="30"/>
      <c r="B64" s="9"/>
      <c r="C64" s="10"/>
      <c r="D64" s="46" t="s">
        <v>105</v>
      </c>
      <c r="E64" s="12"/>
      <c r="F64" s="13"/>
      <c r="G64" s="14"/>
      <c r="H64" s="15"/>
    </row>
    <row r="65" spans="1:9" x14ac:dyDescent="0.25">
      <c r="A65" s="30"/>
      <c r="B65" s="9"/>
      <c r="C65" s="10"/>
      <c r="D65" s="42"/>
      <c r="E65" s="17"/>
      <c r="F65" s="17"/>
      <c r="G65" s="17"/>
      <c r="H65" s="17"/>
    </row>
    <row r="66" spans="1:9" ht="22.5" x14ac:dyDescent="0.25">
      <c r="A66" s="30"/>
      <c r="B66" s="9">
        <v>1</v>
      </c>
      <c r="C66" s="10" t="s">
        <v>109</v>
      </c>
      <c r="D66" s="11" t="s">
        <v>110</v>
      </c>
      <c r="E66" s="12" t="s">
        <v>14</v>
      </c>
      <c r="F66" s="13">
        <v>26.608000000000001</v>
      </c>
      <c r="G66" s="48">
        <v>509</v>
      </c>
      <c r="H66" s="15">
        <f>ROUND(F66*G66,2)</f>
        <v>13543.47</v>
      </c>
      <c r="I66" t="s">
        <v>145</v>
      </c>
    </row>
    <row r="67" spans="1:9" ht="15" customHeight="1" x14ac:dyDescent="0.25">
      <c r="A67" s="30">
        <v>17</v>
      </c>
      <c r="B67" s="9"/>
      <c r="C67" s="10"/>
      <c r="D67" s="41" t="s">
        <v>111</v>
      </c>
      <c r="E67" s="41"/>
      <c r="F67" s="41"/>
      <c r="G67" s="41"/>
      <c r="H67" s="41"/>
    </row>
    <row r="68" spans="1:9" ht="15.75" customHeight="1" x14ac:dyDescent="0.25">
      <c r="A68" s="30"/>
      <c r="B68" s="9"/>
      <c r="C68" s="10"/>
      <c r="D68" s="49" t="s">
        <v>113</v>
      </c>
      <c r="E68" s="50"/>
      <c r="F68" s="50">
        <v>15.6</v>
      </c>
      <c r="G68" s="41"/>
      <c r="H68" s="41"/>
    </row>
    <row r="69" spans="1:9" ht="15.75" customHeight="1" x14ac:dyDescent="0.25">
      <c r="A69" s="30"/>
      <c r="B69" s="9"/>
      <c r="C69" s="10"/>
      <c r="D69" s="31" t="s">
        <v>112</v>
      </c>
      <c r="E69" s="32"/>
      <c r="F69" s="33">
        <v>11.007999999999999</v>
      </c>
      <c r="G69" s="15"/>
      <c r="H69" s="15"/>
    </row>
    <row r="70" spans="1:9" ht="15.75" customHeight="1" x14ac:dyDescent="0.25">
      <c r="A70" s="30">
        <v>18</v>
      </c>
      <c r="B70" s="9"/>
      <c r="C70" s="10" t="s">
        <v>123</v>
      </c>
      <c r="D70" s="43" t="s">
        <v>125</v>
      </c>
      <c r="E70" s="12" t="s">
        <v>44</v>
      </c>
      <c r="F70" s="13">
        <v>1</v>
      </c>
      <c r="G70" s="14">
        <v>4000</v>
      </c>
      <c r="H70" s="15">
        <f>ROUND(F70*G70,2)</f>
        <v>4000</v>
      </c>
      <c r="I70" t="s">
        <v>144</v>
      </c>
    </row>
    <row r="71" spans="1:9" x14ac:dyDescent="0.25">
      <c r="A71" s="30"/>
      <c r="B71" s="9"/>
      <c r="C71" s="10"/>
      <c r="D71" s="44" t="s">
        <v>124</v>
      </c>
      <c r="E71" s="12"/>
      <c r="F71" s="45">
        <v>1</v>
      </c>
      <c r="G71" s="14"/>
      <c r="H71" s="15"/>
    </row>
    <row r="72" spans="1:9" x14ac:dyDescent="0.25">
      <c r="A72" s="30"/>
      <c r="B72" s="9"/>
      <c r="C72" s="10"/>
      <c r="D72" s="16"/>
      <c r="E72" s="17"/>
      <c r="F72" s="17"/>
      <c r="G72" s="17"/>
      <c r="H72" s="17"/>
    </row>
    <row r="73" spans="1:9" ht="22.5" x14ac:dyDescent="0.25">
      <c r="A73" s="30">
        <v>19</v>
      </c>
      <c r="B73" s="9">
        <v>22</v>
      </c>
      <c r="C73" s="10" t="s">
        <v>126</v>
      </c>
      <c r="D73" s="11" t="s">
        <v>127</v>
      </c>
      <c r="E73" s="12" t="s">
        <v>48</v>
      </c>
      <c r="F73" s="13">
        <v>87.34</v>
      </c>
      <c r="G73" s="14">
        <v>21</v>
      </c>
      <c r="H73" s="15">
        <f>ROUND(F73*G73,2)</f>
        <v>1834.14</v>
      </c>
      <c r="I73" t="s">
        <v>143</v>
      </c>
    </row>
    <row r="74" spans="1:9" x14ac:dyDescent="0.25">
      <c r="A74" s="30"/>
      <c r="B74" s="9"/>
      <c r="C74" s="10"/>
      <c r="D74" s="31" t="s">
        <v>132</v>
      </c>
      <c r="E74" s="32"/>
      <c r="F74" s="33">
        <f>7.94*11</f>
        <v>87.34</v>
      </c>
      <c r="G74" s="15"/>
      <c r="H74" s="15"/>
    </row>
    <row r="75" spans="1:9" x14ac:dyDescent="0.25">
      <c r="A75" s="30">
        <v>20</v>
      </c>
      <c r="B75" s="9"/>
      <c r="C75" s="10"/>
      <c r="D75" s="16"/>
      <c r="E75" s="17"/>
      <c r="F75" s="17"/>
      <c r="G75" s="17"/>
      <c r="H75" s="17"/>
    </row>
    <row r="76" spans="1:9" x14ac:dyDescent="0.25">
      <c r="A76" s="30"/>
      <c r="B76" s="9">
        <v>23</v>
      </c>
      <c r="C76" s="10"/>
      <c r="D76" s="11" t="s">
        <v>131</v>
      </c>
      <c r="E76" s="12" t="s">
        <v>48</v>
      </c>
      <c r="F76" s="13">
        <v>7.94</v>
      </c>
      <c r="G76" s="14">
        <v>320</v>
      </c>
      <c r="H76" s="15">
        <f>ROUND(F76*G76,2)</f>
        <v>2540.8000000000002</v>
      </c>
      <c r="I76" t="s">
        <v>143</v>
      </c>
    </row>
    <row r="77" spans="1:9" x14ac:dyDescent="0.25">
      <c r="A77" s="30"/>
      <c r="B77" s="9"/>
      <c r="C77" s="10"/>
      <c r="D77" s="16"/>
      <c r="E77" s="17"/>
      <c r="F77" s="17"/>
      <c r="G77" s="17"/>
      <c r="H77" s="17"/>
    </row>
    <row r="78" spans="1:9" x14ac:dyDescent="0.25">
      <c r="A78" s="30">
        <v>21</v>
      </c>
      <c r="B78" s="9">
        <v>25</v>
      </c>
      <c r="C78" s="10" t="s">
        <v>128</v>
      </c>
      <c r="D78" s="11" t="s">
        <v>129</v>
      </c>
      <c r="E78" s="12" t="s">
        <v>48</v>
      </c>
      <c r="F78" s="13">
        <f>7.94*4</f>
        <v>31.76</v>
      </c>
      <c r="G78" s="14">
        <v>211</v>
      </c>
      <c r="H78" s="15">
        <f>ROUND(F78*G78,2)</f>
        <v>6701.36</v>
      </c>
      <c r="I78" t="s">
        <v>146</v>
      </c>
    </row>
    <row r="79" spans="1:9" ht="15" customHeight="1" x14ac:dyDescent="0.25">
      <c r="A79" s="30"/>
      <c r="B79" s="9"/>
      <c r="C79" s="10"/>
      <c r="D79" s="59" t="s">
        <v>130</v>
      </c>
      <c r="E79" s="59"/>
      <c r="F79" s="59"/>
      <c r="G79" s="59"/>
      <c r="H79" s="59"/>
    </row>
    <row r="80" spans="1:9" x14ac:dyDescent="0.25">
      <c r="A80" s="30"/>
      <c r="B80" s="9"/>
      <c r="C80" s="10"/>
      <c r="D80" s="65"/>
      <c r="E80" s="66"/>
      <c r="F80" s="66"/>
      <c r="G80" s="66"/>
      <c r="H80" s="66"/>
    </row>
    <row r="81" spans="1:8" x14ac:dyDescent="0.25">
      <c r="A81" s="30"/>
      <c r="B81" s="34"/>
      <c r="C81" s="35" t="s">
        <v>13</v>
      </c>
      <c r="D81" s="36"/>
      <c r="E81" s="37"/>
      <c r="F81" s="34"/>
      <c r="G81" s="34"/>
      <c r="H81" s="38">
        <f>SUM(H6:H80)</f>
        <v>161111.03</v>
      </c>
    </row>
  </sheetData>
  <mergeCells count="4">
    <mergeCell ref="D80:H80"/>
    <mergeCell ref="A1:H1"/>
    <mergeCell ref="D2:H2"/>
    <mergeCell ref="D3:H3"/>
  </mergeCells>
  <pageMargins left="0.25" right="0.25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List1</vt:lpstr>
      <vt:lpstr>Hliníkové dveře</vt:lpstr>
      <vt:lpstr>Změna podhledu</vt:lpstr>
      <vt:lpstr>Skryté vady a změny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Hirsch</dc:creator>
  <cp:lastModifiedBy>Radek Hlaváček</cp:lastModifiedBy>
  <cp:lastPrinted>2023-09-07T06:44:27Z</cp:lastPrinted>
  <dcterms:created xsi:type="dcterms:W3CDTF">2023-08-30T17:20:05Z</dcterms:created>
  <dcterms:modified xsi:type="dcterms:W3CDTF">2023-09-07T07:15:16Z</dcterms:modified>
</cp:coreProperties>
</file>