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holikova_tendera_cz/Documents/Dokumenty A/VŘ/Hutní montáže, a.s/ZD final/"/>
    </mc:Choice>
  </mc:AlternateContent>
  <xr:revisionPtr revIDLastSave="133" documentId="11_B4D54F6AE64F8C038111E46FBC1BA287DCB00781" xr6:coauthVersionLast="47" xr6:coauthVersionMax="47" xr10:uidLastSave="{55F62066-F9FA-405C-860D-9EABB2591DCC}"/>
  <bookViews>
    <workbookView xWindow="30" yWindow="30" windowWidth="28770" windowHeight="15570" xr2:uid="{00000000-000D-0000-FFFF-FFFF00000000}"/>
  </bookViews>
  <sheets>
    <sheet name="Rekapitulace stavby" sheetId="1" r:id="rId1"/>
    <sheet name="00 - Vedlejší rozpočtové ..." sheetId="2" r:id="rId2"/>
    <sheet name="01 - Architektonické stav..." sheetId="3" r:id="rId3"/>
  </sheets>
  <definedNames>
    <definedName name="_xlnm._FilterDatabase" localSheetId="1" hidden="1">'00 - Vedlejší rozpočtové ...'!$C$123:$K$139</definedName>
    <definedName name="_xlnm._FilterDatabase" localSheetId="2" hidden="1">'01 - Architektonické stav...'!$C$132:$K$417</definedName>
    <definedName name="_xlnm.Print_Titles" localSheetId="1">'00 - Vedlejší rozpočtové ...'!$123:$123</definedName>
    <definedName name="_xlnm.Print_Titles" localSheetId="2">'01 - Architektonické stav...'!$132:$132</definedName>
    <definedName name="_xlnm.Print_Titles" localSheetId="0">'Rekapitulace stavby'!$92:$92</definedName>
    <definedName name="_xlnm.Print_Area" localSheetId="1">'00 - Vedlejší rozpočtové ...'!$C$4:$J$76,'00 - Vedlejší rozpočtové ...'!$C$82:$J$105,'00 - Vedlejší rozpočtové ...'!$C$111:$J$139</definedName>
    <definedName name="_xlnm.Print_Area" localSheetId="2">'01 - Architektonické stav...'!$C$4:$J$76,'01 - Architektonické stav...'!$C$82:$J$114,'01 - Architektonické stav...'!$C$120:$J$417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408" i="3"/>
  <c r="BH408" i="3"/>
  <c r="BG408" i="3"/>
  <c r="BF408" i="3"/>
  <c r="T408" i="3"/>
  <c r="T397" i="3"/>
  <c r="R408" i="3"/>
  <c r="R397" i="3"/>
  <c r="P408" i="3"/>
  <c r="P397" i="3"/>
  <c r="BI398" i="3"/>
  <c r="BH398" i="3"/>
  <c r="BG398" i="3"/>
  <c r="BF398" i="3"/>
  <c r="T398" i="3"/>
  <c r="R398" i="3"/>
  <c r="P398" i="3"/>
  <c r="BI388" i="3"/>
  <c r="BH388" i="3"/>
  <c r="BG388" i="3"/>
  <c r="BF388" i="3"/>
  <c r="T388" i="3"/>
  <c r="T387" i="3"/>
  <c r="R388" i="3"/>
  <c r="R387" i="3"/>
  <c r="P388" i="3"/>
  <c r="P387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2" i="3"/>
  <c r="BH322" i="3"/>
  <c r="BG322" i="3"/>
  <c r="BF322" i="3"/>
  <c r="T322" i="3"/>
  <c r="R322" i="3"/>
  <c r="P322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1" i="3"/>
  <c r="BH271" i="3"/>
  <c r="BG271" i="3"/>
  <c r="BF271" i="3"/>
  <c r="T271" i="3"/>
  <c r="R271" i="3"/>
  <c r="P271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T253" i="3"/>
  <c r="R254" i="3"/>
  <c r="R253" i="3"/>
  <c r="P254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79" i="3"/>
  <c r="BH179" i="3"/>
  <c r="BG179" i="3"/>
  <c r="BF179" i="3"/>
  <c r="T179" i="3"/>
  <c r="R179" i="3"/>
  <c r="P179" i="3"/>
  <c r="BI167" i="3"/>
  <c r="BH167" i="3"/>
  <c r="BG167" i="3"/>
  <c r="BF167" i="3"/>
  <c r="T167" i="3"/>
  <c r="R167" i="3"/>
  <c r="P16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T144" i="3"/>
  <c r="R145" i="3"/>
  <c r="R144" i="3"/>
  <c r="P145" i="3"/>
  <c r="P144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J130" i="3"/>
  <c r="J129" i="3"/>
  <c r="F129" i="3"/>
  <c r="F127" i="3"/>
  <c r="E125" i="3"/>
  <c r="J92" i="3"/>
  <c r="J91" i="3"/>
  <c r="F91" i="3"/>
  <c r="F89" i="3"/>
  <c r="E87" i="3"/>
  <c r="J18" i="3"/>
  <c r="E18" i="3"/>
  <c r="F130" i="3"/>
  <c r="J17" i="3"/>
  <c r="J12" i="3"/>
  <c r="J127" i="3"/>
  <c r="E7" i="3"/>
  <c r="E85" i="3"/>
  <c r="J37" i="2"/>
  <c r="J36" i="2"/>
  <c r="AY95" i="1"/>
  <c r="J35" i="2"/>
  <c r="AX95" i="1"/>
  <c r="BI139" i="2"/>
  <c r="BH139" i="2"/>
  <c r="BG139" i="2"/>
  <c r="BF139" i="2"/>
  <c r="T139" i="2"/>
  <c r="T138" i="2"/>
  <c r="R139" i="2"/>
  <c r="R138" i="2"/>
  <c r="P139" i="2"/>
  <c r="P138" i="2"/>
  <c r="BI137" i="2"/>
  <c r="BH137" i="2"/>
  <c r="BG137" i="2"/>
  <c r="BF137" i="2"/>
  <c r="T137" i="2"/>
  <c r="T136" i="2"/>
  <c r="R137" i="2"/>
  <c r="R136" i="2"/>
  <c r="P137" i="2"/>
  <c r="P136" i="2"/>
  <c r="BI135" i="2"/>
  <c r="BH135" i="2"/>
  <c r="BG135" i="2"/>
  <c r="BF135" i="2"/>
  <c r="T135" i="2"/>
  <c r="T134" i="2"/>
  <c r="R135" i="2"/>
  <c r="R134" i="2"/>
  <c r="P135" i="2"/>
  <c r="P134" i="2"/>
  <c r="BI133" i="2"/>
  <c r="BH133" i="2"/>
  <c r="BG133" i="2"/>
  <c r="BF133" i="2"/>
  <c r="T133" i="2"/>
  <c r="T132" i="2"/>
  <c r="R133" i="2"/>
  <c r="R132" i="2"/>
  <c r="P133" i="2"/>
  <c r="P132" i="2"/>
  <c r="BI131" i="2"/>
  <c r="BH131" i="2"/>
  <c r="BG131" i="2"/>
  <c r="BF131" i="2"/>
  <c r="T131" i="2"/>
  <c r="T130" i="2"/>
  <c r="R131" i="2"/>
  <c r="R130" i="2"/>
  <c r="P131" i="2"/>
  <c r="P130" i="2"/>
  <c r="BI129" i="2"/>
  <c r="BH129" i="2"/>
  <c r="BG129" i="2"/>
  <c r="BF129" i="2"/>
  <c r="T129" i="2"/>
  <c r="T128" i="2"/>
  <c r="R129" i="2"/>
  <c r="R128" i="2"/>
  <c r="P129" i="2"/>
  <c r="P128" i="2"/>
  <c r="BI127" i="2"/>
  <c r="BH127" i="2"/>
  <c r="BG127" i="2"/>
  <c r="BF127" i="2"/>
  <c r="T127" i="2"/>
  <c r="T126" i="2"/>
  <c r="T125" i="2"/>
  <c r="T124" i="2"/>
  <c r="R127" i="2"/>
  <c r="R126" i="2"/>
  <c r="P127" i="2"/>
  <c r="P126" i="2"/>
  <c r="P125" i="2"/>
  <c r="P124" i="2"/>
  <c r="AU95" i="1"/>
  <c r="J121" i="2"/>
  <c r="J120" i="2"/>
  <c r="F120" i="2"/>
  <c r="F118" i="2"/>
  <c r="E116" i="2"/>
  <c r="J92" i="2"/>
  <c r="J91" i="2"/>
  <c r="F91" i="2"/>
  <c r="F89" i="2"/>
  <c r="E87" i="2"/>
  <c r="J18" i="2"/>
  <c r="E18" i="2"/>
  <c r="F92" i="2" s="1"/>
  <c r="J17" i="2"/>
  <c r="J12" i="2"/>
  <c r="J89" i="2"/>
  <c r="E7" i="2"/>
  <c r="E114" i="2"/>
  <c r="L90" i="1"/>
  <c r="AM90" i="1"/>
  <c r="AM89" i="1"/>
  <c r="L89" i="1"/>
  <c r="AM87" i="1"/>
  <c r="L87" i="1"/>
  <c r="L85" i="1"/>
  <c r="L84" i="1"/>
  <c r="J135" i="2"/>
  <c r="AS94" i="1"/>
  <c r="J230" i="3"/>
  <c r="BK238" i="3"/>
  <c r="J349" i="3"/>
  <c r="J322" i="3"/>
  <c r="BK251" i="3"/>
  <c r="BK197" i="3"/>
  <c r="J155" i="3"/>
  <c r="J348" i="3"/>
  <c r="BK380" i="3"/>
  <c r="BK388" i="3"/>
  <c r="BK136" i="3"/>
  <c r="BK286" i="3"/>
  <c r="J384" i="3"/>
  <c r="J231" i="3"/>
  <c r="BK154" i="3"/>
  <c r="BK385" i="3"/>
  <c r="BK188" i="3"/>
  <c r="J228" i="3"/>
  <c r="J386" i="3"/>
  <c r="J291" i="3"/>
  <c r="BK150" i="3"/>
  <c r="J342" i="3"/>
  <c r="BK230" i="3"/>
  <c r="BK248" i="3"/>
  <c r="J133" i="2"/>
  <c r="BK137" i="2"/>
  <c r="J365" i="3"/>
  <c r="BK190" i="3"/>
  <c r="BK229" i="3"/>
  <c r="BK284" i="3"/>
  <c r="BK377" i="3"/>
  <c r="BK291" i="3"/>
  <c r="BK228" i="3"/>
  <c r="BK275" i="3"/>
  <c r="J271" i="3"/>
  <c r="J195" i="3"/>
  <c r="J248" i="3"/>
  <c r="BK329" i="3"/>
  <c r="J167" i="3"/>
  <c r="J336" i="3"/>
  <c r="J358" i="3"/>
  <c r="J372" i="3"/>
  <c r="J297" i="3"/>
  <c r="J137" i="2"/>
  <c r="BK131" i="2"/>
  <c r="BK307" i="3"/>
  <c r="J279" i="3"/>
  <c r="BK265" i="3"/>
  <c r="BK365" i="3"/>
  <c r="BK254" i="3"/>
  <c r="J154" i="3"/>
  <c r="J238" i="3"/>
  <c r="J300" i="3"/>
  <c r="J249" i="3"/>
  <c r="J378" i="3"/>
  <c r="J188" i="3"/>
  <c r="BK383" i="3"/>
  <c r="BK279" i="3"/>
  <c r="J334" i="3"/>
  <c r="J338" i="3"/>
  <c r="BK139" i="2"/>
  <c r="J127" i="2"/>
  <c r="J252" i="3"/>
  <c r="J307" i="3"/>
  <c r="J353" i="3"/>
  <c r="BK381" i="3"/>
  <c r="BK334" i="3"/>
  <c r="BK249" i="3"/>
  <c r="J254" i="3"/>
  <c r="J331" i="3"/>
  <c r="BK167" i="3"/>
  <c r="J251" i="3"/>
  <c r="BK408" i="3"/>
  <c r="BK398" i="3"/>
  <c r="J359" i="3"/>
  <c r="BK295" i="3"/>
  <c r="J376" i="3"/>
  <c r="BK145" i="3"/>
  <c r="J309" i="3"/>
  <c r="J197" i="3"/>
  <c r="J214" i="3"/>
  <c r="BK195" i="3"/>
  <c r="BK370" i="3"/>
  <c r="J179" i="3"/>
  <c r="J377" i="3"/>
  <c r="J298" i="3"/>
  <c r="BK336" i="3"/>
  <c r="BK358" i="3"/>
  <c r="BK214" i="3"/>
  <c r="BK135" i="2"/>
  <c r="J129" i="2"/>
  <c r="J329" i="3"/>
  <c r="J150" i="3"/>
  <c r="BK376" i="3"/>
  <c r="BK313" i="3"/>
  <c r="J284" i="3"/>
  <c r="BK213" i="3"/>
  <c r="J383" i="3"/>
  <c r="BK331" i="3"/>
  <c r="J357" i="3"/>
  <c r="BK322" i="3"/>
  <c r="BK140" i="3"/>
  <c r="BK357" i="3"/>
  <c r="BK386" i="3"/>
  <c r="J265" i="3"/>
  <c r="J225" i="3"/>
  <c r="BK127" i="2"/>
  <c r="BK133" i="2"/>
  <c r="BK309" i="3"/>
  <c r="BK344" i="3"/>
  <c r="BK333" i="3"/>
  <c r="J136" i="3"/>
  <c r="J313" i="3"/>
  <c r="BK179" i="3"/>
  <c r="BK379" i="3"/>
  <c r="BK378" i="3"/>
  <c r="J379" i="3"/>
  <c r="J190" i="3"/>
  <c r="BK271" i="3"/>
  <c r="BK155" i="3"/>
  <c r="BK342" i="3"/>
  <c r="J242" i="3"/>
  <c r="BK361" i="3"/>
  <c r="J216" i="3"/>
  <c r="J139" i="2"/>
  <c r="J369" i="3"/>
  <c r="J213" i="3"/>
  <c r="BK382" i="3"/>
  <c r="J361" i="3"/>
  <c r="J257" i="3"/>
  <c r="BK338" i="3"/>
  <c r="BK300" i="3"/>
  <c r="BK231" i="3"/>
  <c r="BK353" i="3"/>
  <c r="BK369" i="3"/>
  <c r="J145" i="3"/>
  <c r="J398" i="3"/>
  <c r="BK201" i="3"/>
  <c r="BK267" i="3"/>
  <c r="J408" i="3"/>
  <c r="J382" i="3"/>
  <c r="BK216" i="3"/>
  <c r="J381" i="3"/>
  <c r="BK298" i="3"/>
  <c r="J201" i="3"/>
  <c r="J131" i="2"/>
  <c r="J380" i="3"/>
  <c r="J229" i="3"/>
  <c r="BK384" i="3"/>
  <c r="BK372" i="3"/>
  <c r="J286" i="3"/>
  <c r="BK335" i="3"/>
  <c r="J267" i="3"/>
  <c r="BK225" i="3"/>
  <c r="J344" i="3"/>
  <c r="J333" i="3"/>
  <c r="BK252" i="3"/>
  <c r="J275" i="3"/>
  <c r="J388" i="3"/>
  <c r="J295" i="3"/>
  <c r="J335" i="3"/>
  <c r="BK257" i="3"/>
  <c r="J140" i="3"/>
  <c r="BK129" i="2"/>
  <c r="J370" i="3"/>
  <c r="BK297" i="3"/>
  <c r="BK349" i="3"/>
  <c r="BK348" i="3"/>
  <c r="J385" i="3"/>
  <c r="BK359" i="3"/>
  <c r="BK242" i="3"/>
  <c r="R125" i="2" l="1"/>
  <c r="R124" i="2"/>
  <c r="P215" i="3"/>
  <c r="R337" i="3"/>
  <c r="T135" i="3"/>
  <c r="BK215" i="3"/>
  <c r="J215" i="3" s="1"/>
  <c r="J101" i="3" s="1"/>
  <c r="BK321" i="3"/>
  <c r="J321" i="3" s="1"/>
  <c r="J106" i="3" s="1"/>
  <c r="P337" i="3"/>
  <c r="R371" i="3"/>
  <c r="BK135" i="3"/>
  <c r="J135" i="3" s="1"/>
  <c r="J98" i="3" s="1"/>
  <c r="T215" i="3"/>
  <c r="R332" i="3"/>
  <c r="R360" i="3"/>
  <c r="R135" i="3"/>
  <c r="T256" i="3"/>
  <c r="P343" i="3"/>
  <c r="T371" i="3"/>
  <c r="R256" i="3"/>
  <c r="R343" i="3"/>
  <c r="P256" i="3"/>
  <c r="BK343" i="3"/>
  <c r="J343" i="3" s="1"/>
  <c r="J109" i="3" s="1"/>
  <c r="P371" i="3"/>
  <c r="R149" i="3"/>
  <c r="R247" i="3"/>
  <c r="P321" i="3"/>
  <c r="BK337" i="3"/>
  <c r="J337" i="3" s="1"/>
  <c r="J108" i="3" s="1"/>
  <c r="T360" i="3"/>
  <c r="P135" i="3"/>
  <c r="BK256" i="3"/>
  <c r="J256" i="3" s="1"/>
  <c r="J105" i="3" s="1"/>
  <c r="T332" i="3"/>
  <c r="P360" i="3"/>
  <c r="T149" i="3"/>
  <c r="T247" i="3"/>
  <c r="R321" i="3"/>
  <c r="T343" i="3"/>
  <c r="BK149" i="3"/>
  <c r="J149" i="3" s="1"/>
  <c r="J100" i="3" s="1"/>
  <c r="P247" i="3"/>
  <c r="P332" i="3"/>
  <c r="T337" i="3"/>
  <c r="BK371" i="3"/>
  <c r="J371" i="3" s="1"/>
  <c r="J111" i="3" s="1"/>
  <c r="R215" i="3"/>
  <c r="BK332" i="3"/>
  <c r="J332" i="3" s="1"/>
  <c r="J107" i="3" s="1"/>
  <c r="BK360" i="3"/>
  <c r="J360" i="3" s="1"/>
  <c r="J110" i="3" s="1"/>
  <c r="P149" i="3"/>
  <c r="BK247" i="3"/>
  <c r="J247" i="3" s="1"/>
  <c r="J102" i="3" s="1"/>
  <c r="T321" i="3"/>
  <c r="BK144" i="3"/>
  <c r="J144" i="3" s="1"/>
  <c r="J99" i="3" s="1"/>
  <c r="BK132" i="2"/>
  <c r="J132" i="2" s="1"/>
  <c r="J101" i="2" s="1"/>
  <c r="BK253" i="3"/>
  <c r="J253" i="3"/>
  <c r="J103" i="3" s="1"/>
  <c r="BK136" i="2"/>
  <c r="J136" i="2" s="1"/>
  <c r="J103" i="2" s="1"/>
  <c r="BK387" i="3"/>
  <c r="J387" i="3" s="1"/>
  <c r="J112" i="3" s="1"/>
  <c r="BK126" i="2"/>
  <c r="J126" i="2"/>
  <c r="J98" i="2" s="1"/>
  <c r="BK130" i="2"/>
  <c r="J130" i="2" s="1"/>
  <c r="J100" i="2" s="1"/>
  <c r="BK397" i="3"/>
  <c r="J397" i="3" s="1"/>
  <c r="J113" i="3" s="1"/>
  <c r="BK128" i="2"/>
  <c r="J128" i="2" s="1"/>
  <c r="J99" i="2" s="1"/>
  <c r="BK134" i="2"/>
  <c r="J134" i="2" s="1"/>
  <c r="J102" i="2" s="1"/>
  <c r="BK138" i="2"/>
  <c r="J138" i="2"/>
  <c r="J104" i="2" s="1"/>
  <c r="BE179" i="3"/>
  <c r="BE228" i="3"/>
  <c r="BE265" i="3"/>
  <c r="BE365" i="3"/>
  <c r="BE140" i="3"/>
  <c r="BE271" i="3"/>
  <c r="BE279" i="3"/>
  <c r="BE361" i="3"/>
  <c r="BE377" i="3"/>
  <c r="BE380" i="3"/>
  <c r="BE382" i="3"/>
  <c r="BE388" i="3"/>
  <c r="BE136" i="3"/>
  <c r="BE225" i="3"/>
  <c r="BE344" i="3"/>
  <c r="BE369" i="3"/>
  <c r="BE286" i="3"/>
  <c r="BE379" i="3"/>
  <c r="BE384" i="3"/>
  <c r="BE385" i="3"/>
  <c r="BE386" i="3"/>
  <c r="BE398" i="3"/>
  <c r="BE213" i="3"/>
  <c r="BE216" i="3"/>
  <c r="BE231" i="3"/>
  <c r="BE298" i="3"/>
  <c r="BE329" i="3"/>
  <c r="BE338" i="3"/>
  <c r="BE358" i="3"/>
  <c r="BE408" i="3"/>
  <c r="BE249" i="3"/>
  <c r="BE297" i="3"/>
  <c r="BE307" i="3"/>
  <c r="BE333" i="3"/>
  <c r="BE334" i="3"/>
  <c r="BE342" i="3"/>
  <c r="BE349" i="3"/>
  <c r="BE359" i="3"/>
  <c r="J89" i="3"/>
  <c r="E123" i="3"/>
  <c r="BE150" i="3"/>
  <c r="BE154" i="3"/>
  <c r="BE155" i="3"/>
  <c r="BE167" i="3"/>
  <c r="BE190" i="3"/>
  <c r="BE195" i="3"/>
  <c r="BE197" i="3"/>
  <c r="BE229" i="3"/>
  <c r="BE230" i="3"/>
  <c r="BE238" i="3"/>
  <c r="BE295" i="3"/>
  <c r="BE300" i="3"/>
  <c r="BE336" i="3"/>
  <c r="BE257" i="3"/>
  <c r="BE291" i="3"/>
  <c r="BE335" i="3"/>
  <c r="BE370" i="3"/>
  <c r="F92" i="3"/>
  <c r="BE201" i="3"/>
  <c r="BE275" i="3"/>
  <c r="BE331" i="3"/>
  <c r="BE383" i="3"/>
  <c r="BE214" i="3"/>
  <c r="BE251" i="3"/>
  <c r="BE267" i="3"/>
  <c r="BE322" i="3"/>
  <c r="BE348" i="3"/>
  <c r="BE357" i="3"/>
  <c r="BE378" i="3"/>
  <c r="BE248" i="3"/>
  <c r="BE252" i="3"/>
  <c r="BE254" i="3"/>
  <c r="BE284" i="3"/>
  <c r="BE309" i="3"/>
  <c r="BE313" i="3"/>
  <c r="BE372" i="3"/>
  <c r="BE381" i="3"/>
  <c r="BE145" i="3"/>
  <c r="BE188" i="3"/>
  <c r="BE242" i="3"/>
  <c r="BE353" i="3"/>
  <c r="BE376" i="3"/>
  <c r="F121" i="2"/>
  <c r="E85" i="2"/>
  <c r="BE135" i="2"/>
  <c r="J118" i="2"/>
  <c r="BE131" i="2"/>
  <c r="BE127" i="2"/>
  <c r="BE133" i="2"/>
  <c r="BE129" i="2"/>
  <c r="BE137" i="2"/>
  <c r="BE139" i="2"/>
  <c r="F36" i="2"/>
  <c r="BC95" i="1" s="1"/>
  <c r="F35" i="2"/>
  <c r="BB95" i="1" s="1"/>
  <c r="F37" i="2"/>
  <c r="BD95" i="1" s="1"/>
  <c r="J34" i="3"/>
  <c r="AW96" i="1" s="1"/>
  <c r="F35" i="3"/>
  <c r="BB96" i="1" s="1"/>
  <c r="J34" i="2"/>
  <c r="AW95" i="1" s="1"/>
  <c r="F34" i="3"/>
  <c r="BA96" i="1" s="1"/>
  <c r="F34" i="2"/>
  <c r="BA95" i="1" s="1"/>
  <c r="F36" i="3"/>
  <c r="BC96" i="1" s="1"/>
  <c r="F37" i="3"/>
  <c r="BD96" i="1" s="1"/>
  <c r="P255" i="3" l="1"/>
  <c r="BK134" i="3"/>
  <c r="J134" i="3" s="1"/>
  <c r="J97" i="3" s="1"/>
  <c r="R255" i="3"/>
  <c r="T134" i="3"/>
  <c r="T255" i="3"/>
  <c r="P134" i="3"/>
  <c r="P133" i="3" s="1"/>
  <c r="AU96" i="1" s="1"/>
  <c r="AU94" i="1" s="1"/>
  <c r="R134" i="3"/>
  <c r="R133" i="3" s="1"/>
  <c r="BK255" i="3"/>
  <c r="J255" i="3" s="1"/>
  <c r="J104" i="3" s="1"/>
  <c r="BK125" i="2"/>
  <c r="J125" i="2" s="1"/>
  <c r="J97" i="2" s="1"/>
  <c r="J33" i="2"/>
  <c r="AV95" i="1" s="1"/>
  <c r="AT95" i="1" s="1"/>
  <c r="BC94" i="1"/>
  <c r="W32" i="1" s="1"/>
  <c r="BD94" i="1"/>
  <c r="W33" i="1" s="1"/>
  <c r="F33" i="3"/>
  <c r="AZ96" i="1" s="1"/>
  <c r="F33" i="2"/>
  <c r="AZ95" i="1" s="1"/>
  <c r="BA94" i="1"/>
  <c r="W30" i="1" s="1"/>
  <c r="J33" i="3"/>
  <c r="AV96" i="1" s="1"/>
  <c r="AT96" i="1" s="1"/>
  <c r="BB94" i="1"/>
  <c r="AX94" i="1" s="1"/>
  <c r="T133" i="3" l="1"/>
  <c r="BK133" i="3"/>
  <c r="J133" i="3" s="1"/>
  <c r="J96" i="3" s="1"/>
  <c r="BK124" i="2"/>
  <c r="J124" i="2" s="1"/>
  <c r="J30" i="2" s="1"/>
  <c r="AG95" i="1" s="1"/>
  <c r="AY94" i="1"/>
  <c r="AZ94" i="1"/>
  <c r="W29" i="1" s="1"/>
  <c r="AW94" i="1"/>
  <c r="AK30" i="1" s="1"/>
  <c r="W31" i="1"/>
  <c r="J39" i="2" l="1"/>
  <c r="J96" i="2"/>
  <c r="AN95" i="1"/>
  <c r="J30" i="3"/>
  <c r="AG96" i="1" s="1"/>
  <c r="AG94" i="1" s="1"/>
  <c r="AV94" i="1"/>
  <c r="AK29" i="1" s="1"/>
  <c r="AK26" i="1" l="1"/>
  <c r="AK35" i="1" s="1"/>
  <c r="AN94" i="1"/>
  <c r="J39" i="3"/>
  <c r="AN96" i="1"/>
  <c r="AT94" i="1"/>
</calcChain>
</file>

<file path=xl/sharedStrings.xml><?xml version="1.0" encoding="utf-8"?>
<sst xmlns="http://schemas.openxmlformats.org/spreadsheetml/2006/main" count="3531" uniqueCount="578">
  <si>
    <t>Export Komplet</t>
  </si>
  <si>
    <t/>
  </si>
  <si>
    <t>2.0</t>
  </si>
  <si>
    <t>ZAMOK</t>
  </si>
  <si>
    <t>False</t>
  </si>
  <si>
    <t>{2bc5234c-1b01-48ae-a130-485c706885a5}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</si>
  <si>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</si>
  <si>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</si>
  <si>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</si>
  <si>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</si>
  <si>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</si>
  <si>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</si>
  <si>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</si>
  <si>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</si>
  <si>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0329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</si>
  <si>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</si>
  <si>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</si>
  <si>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Energetická opatření ve výrobním areálu společnosti Hutní montáže a.s.</t>
  </si>
  <si>
    <t>KSO:</t>
  </si>
  <si>
    <t>CC-CZ:</t>
  </si>
  <si>
    <t>Místo:</t>
  </si>
  <si>
    <t>Nádražní 448, 739 25 Sviadnov</t>
  </si>
  <si>
    <t>Datum:</t>
  </si>
  <si>
    <t>25. 1. 2022</t>
  </si>
  <si>
    <t>Zadavatel:</t>
  </si>
  <si>
    <t>IČ:</t>
  </si>
  <si>
    <t>Hutní montáže a.s.</t>
  </si>
  <si>
    <t>DIČ:</t>
  </si>
  <si>
    <t>Uchazeč:</t>
  </si>
  <si>
    <t>Vyplň údaj</t>
  </si>
  <si>
    <t>Projektant:</t>
  </si>
  <si>
    <t>Ing. Martin Langer</t>
  </si>
  <si>
    <t>True</t>
  </si>
  <si>
    <t>Zpracovatel:</t>
  </si>
  <si>
    <t>František Klus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</si>
  <si>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</si>
  <si>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</si>
  <si>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</si>
  <si>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</si>
  <si>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</si>
  <si>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</si>
  <si>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</si>
  <si>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</si>
  <si>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</si>
  <si>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</si>
  <si>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</si>
  <si>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</si>
  <si>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</si>
  <si>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</si>
  <si>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</si>
  <si>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</si>
  <si>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</si>
  <si>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</si>
  <si>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</si>
  <si>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</si>
  <si>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</si>
  <si>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</si>
  <si>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</si>
  <si>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</si>
  <si>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</si>
  <si>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</si>
  <si>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</si>
  <si>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</si>
  <si>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</si>
  <si>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</si>
  <si>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</si>
  <si>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</si>
  <si>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</si>
  <si>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</si>
  <si>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</si>
  <si>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</si>
  <si>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</si>
  <si>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</si>
  <si>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</si>
  <si>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</si>
  <si>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</si>
  <si>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</si>
  <si>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</si>
  <si>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</si>
  <si>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</si>
  <si>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</si>
  <si>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</si>
  <si>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</si>
  <si>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</si>
  <si>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</si>
  <si>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{aff87432-b07b-4b3d-bed5-530700badbd3}</t>
  </si>
  <si>
    <t>2</t>
  </si>
  <si>
    <t>01</t>
  </si>
  <si>
    <t>Architektonické stavební řešení</t>
  </si>
  <si>
    <t>{25087064-90ad-4527-8167-e20cf33cd896}</t>
  </si>
  <si>
    <t>{23a264f9-a918-4fc5-b873-971cf94634a0}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</si>
  <si>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</si>
  <si>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</si>
  <si>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</si>
  <si>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</si>
  <si>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</si>
  <si>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</si>
  <si>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</si>
  <si>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</si>
  <si>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</si>
  <si>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</si>
  <si>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</si>
  <si>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</si>
  <si>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</si>
  <si>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</si>
  <si>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</si>
  <si>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</si>
  <si>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</si>
  <si>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</si>
  <si>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</si>
  <si>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</si>
  <si>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</si>
  <si>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</si>
  <si>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</si>
  <si>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</si>
  <si>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</si>
  <si>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</si>
  <si>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</si>
  <si>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</si>
  <si>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</si>
  <si>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</si>
  <si>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</si>
  <si>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</si>
  <si>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</si>
  <si>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</si>
  <si>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</si>
  <si>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</si>
  <si>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</si>
  <si>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1024</t>
  </si>
  <si>
    <t>1268535559</t>
  </si>
  <si>
    <t>VRN2</t>
  </si>
  <si>
    <t>Příprava staveniště</t>
  </si>
  <si>
    <t>020001000</t>
  </si>
  <si>
    <t>-1807136945</t>
  </si>
  <si>
    <t>VRN3</t>
  </si>
  <si>
    <t>Zařízení staveniště</t>
  </si>
  <si>
    <t>3</t>
  </si>
  <si>
    <t>030001000</t>
  </si>
  <si>
    <t>1915314267</t>
  </si>
  <si>
    <t>VRN4</t>
  </si>
  <si>
    <t>Inženýrská činnost</t>
  </si>
  <si>
    <t>4</t>
  </si>
  <si>
    <t>040001000</t>
  </si>
  <si>
    <t>742004158</t>
  </si>
  <si>
    <t>VRN6</t>
  </si>
  <si>
    <t>Územní vlivy</t>
  </si>
  <si>
    <t>060001000</t>
  </si>
  <si>
    <t>1969269579</t>
  </si>
  <si>
    <t>VRN7</t>
  </si>
  <si>
    <t>Provozní vlivy</t>
  </si>
  <si>
    <t>6</t>
  </si>
  <si>
    <t>070001000</t>
  </si>
  <si>
    <t>485021987</t>
  </si>
  <si>
    <t>VRN9</t>
  </si>
  <si>
    <t>Ostatní náklady</t>
  </si>
  <si>
    <t>7</t>
  </si>
  <si>
    <t>090001000</t>
  </si>
  <si>
    <t>-741153603</t>
  </si>
  <si>
    <t>01 - Architektonické stavební řešení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</si>
  <si>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</si>
  <si>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</si>
  <si>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</si>
  <si>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</si>
  <si>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</si>
  <si>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</si>
  <si>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</si>
  <si>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</si>
  <si>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</si>
  <si>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</si>
  <si>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</si>
  <si>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</si>
  <si>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</si>
  <si>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</si>
  <si>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</si>
  <si>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</si>
  <si>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</si>
  <si>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HSV</t>
  </si>
  <si>
    <t>Práce a dodávky HSV</t>
  </si>
  <si>
    <t>Zemní práce</t>
  </si>
  <si>
    <t>132251102</t>
  </si>
  <si>
    <t>Hloubení rýh nezapažených š do 800 mm v hornině třídy těžitelnosti I skupiny 3 objem do 50 m3 strojně</t>
  </si>
  <si>
    <t>m3</t>
  </si>
  <si>
    <t>546185424</t>
  </si>
  <si>
    <t>VV</t>
  </si>
  <si>
    <t>"sokle</t>
  </si>
  <si>
    <t>0,5*0,6*(2,95+0,5+6*11+1,05+0,3)</t>
  </si>
  <si>
    <t>Součet</t>
  </si>
  <si>
    <t>174111101</t>
  </si>
  <si>
    <t>Zásyp jam, šachet rýh nebo kolem objektů sypaninou se zhutněním ručně</t>
  </si>
  <si>
    <t>1616618077</t>
  </si>
  <si>
    <t>0,5*0,4*(2,95+0,5+6*11+1,05+0,3)</t>
  </si>
  <si>
    <t>Komunikace pozemní</t>
  </si>
  <si>
    <t>596211210R</t>
  </si>
  <si>
    <t>Zpevněné plochy 40mm - okapový chodník vč. lože z kameniva</t>
  </si>
  <si>
    <t>m2</t>
  </si>
  <si>
    <t>817361730</t>
  </si>
  <si>
    <t>0,5*(2,95+0,5+6*11+1,05+0,3)</t>
  </si>
  <si>
    <t>Úpravy povrchů, podlahy a osazování výplní</t>
  </si>
  <si>
    <t>613311131</t>
  </si>
  <si>
    <t>Potažení vnitřních pilířů nebo sloupů vápenným štukem tloušťky do 3 mm</t>
  </si>
  <si>
    <t>-1007339018</t>
  </si>
  <si>
    <t>"začištění ostění (odhad)</t>
  </si>
  <si>
    <t>60</t>
  </si>
  <si>
    <t>619995001</t>
  </si>
  <si>
    <t>Začištění omítek kolem oken, dveří, podlah nebo obkladů</t>
  </si>
  <si>
    <t>m</t>
  </si>
  <si>
    <t>-1050625648</t>
  </si>
  <si>
    <t>622131121</t>
  </si>
  <si>
    <t>Penetrační nátěr vnějších stěn nanášený ručně</t>
  </si>
  <si>
    <t>-1084085300</t>
  </si>
  <si>
    <t>"zateplení obvodové stěny</t>
  </si>
  <si>
    <t>"otvory ve výpočtu neodečteny - zohledňujě zateplení ostění, osazení profilů ostění, omítky ostění</t>
  </si>
  <si>
    <t xml:space="preserve">"Z vnitřní strany bude ostění a nadpraží zatepleno EPS 70F tl. 30mm + lepící stěrka </t>
  </si>
  <si>
    <t>"s výztužnou tkaninou</t>
  </si>
  <si>
    <t>7,3*(2,95+0,5+6*11+1,05+0,3)</t>
  </si>
  <si>
    <t>1,3*(12,15+0,84+0,84+24,4)</t>
  </si>
  <si>
    <t>6,5*(0,4+6,85+3,4+2,1+4,3+2,2+4*0,2+4)</t>
  </si>
  <si>
    <t>"zateplení sokle</t>
  </si>
  <si>
    <t>1*(2,95+0,5+6*11+1,05+0,3)</t>
  </si>
  <si>
    <t>622151011</t>
  </si>
  <si>
    <t>Penetrační silikátový nátěr vnějších pastovitých tenkovrstvých omítek stěn</t>
  </si>
  <si>
    <t>-1337291720</t>
  </si>
  <si>
    <t>8</t>
  </si>
  <si>
    <t>622211031</t>
  </si>
  <si>
    <t>Montáž kontaktního zateplení vnějších stěn lepením a mechanickým kotvením polystyrénových desek  do betonu a zdiva tl přes 120 do 160 mm</t>
  </si>
  <si>
    <t>1787751682</t>
  </si>
  <si>
    <t>9</t>
  </si>
  <si>
    <t>M</t>
  </si>
  <si>
    <t>28375952</t>
  </si>
  <si>
    <t>deska EPS 70 fasádní λ=0,039 tl 160mm</t>
  </si>
  <si>
    <t>982017666</t>
  </si>
  <si>
    <t>722,864*1,05 'Přepočtené koeficientem množství</t>
  </si>
  <si>
    <t>10</t>
  </si>
  <si>
    <t>-838410889</t>
  </si>
  <si>
    <t>11</t>
  </si>
  <si>
    <t>28376447</t>
  </si>
  <si>
    <t>deska z polystyrénu XPS, hrana rovná a strukturovaný povrch 300kPa tl 160mm</t>
  </si>
  <si>
    <t>-460877741</t>
  </si>
  <si>
    <t>70,8*1,05 'Přepočtené koeficientem množství</t>
  </si>
  <si>
    <t>12</t>
  </si>
  <si>
    <t>622311101</t>
  </si>
  <si>
    <t>Vápenná omítka hrubá jednovrstvá nezatřená vnějších stěn nanášená ručně</t>
  </si>
  <si>
    <t>-1417646012</t>
  </si>
  <si>
    <t>"vyspravení fasády (odhad)</t>
  </si>
  <si>
    <t>50</t>
  </si>
  <si>
    <t>13</t>
  </si>
  <si>
    <t>622521022</t>
  </si>
  <si>
    <t>Tenkovrstvá silikátová zatíraná omítka zrnitost 2,0 mm vnějších stěn</t>
  </si>
  <si>
    <t>-572722479</t>
  </si>
  <si>
    <t>14</t>
  </si>
  <si>
    <t>629991011</t>
  </si>
  <si>
    <t>Zakrytí výplní otvorů a svislých ploch fólií přilepenou lepící páskou</t>
  </si>
  <si>
    <t>-1907541757</t>
  </si>
  <si>
    <t>629991012</t>
  </si>
  <si>
    <t>Zakrytí výplní otvorů fólií přilepenou na začišťovací lišty</t>
  </si>
  <si>
    <t>-603307345</t>
  </si>
  <si>
    <t>Ostatní konstrukce a práce, bourání</t>
  </si>
  <si>
    <t>16</t>
  </si>
  <si>
    <t>941211111</t>
  </si>
  <si>
    <t>Montáž lešení řadového rámového lehkého zatížení do 200 kg/m2 š do 0,9 m v do 10 m</t>
  </si>
  <si>
    <t>1519716718</t>
  </si>
  <si>
    <t>17</t>
  </si>
  <si>
    <t>941211211</t>
  </si>
  <si>
    <t>Příplatek k lešení řadovému rámovému lehkému š 0,9 m v do 25 m za první a ZKD den použití</t>
  </si>
  <si>
    <t>655662516</t>
  </si>
  <si>
    <t>722*29</t>
  </si>
  <si>
    <t>18</t>
  </si>
  <si>
    <t>941211811</t>
  </si>
  <si>
    <t>Demontáž lešení řadového rámového lehkého zatížení do 200 kg/m2 š do 0,9 m v do 10 m</t>
  </si>
  <si>
    <t>-38382465</t>
  </si>
  <si>
    <t>19</t>
  </si>
  <si>
    <t>949101111</t>
  </si>
  <si>
    <t>Lešení pomocné pro objekty pozemních staveb s lešeňovou podlahou v do 1,9 m zatížení do 150 kg/m2</t>
  </si>
  <si>
    <t>1180163557</t>
  </si>
  <si>
    <t>20</t>
  </si>
  <si>
    <t>952901111</t>
  </si>
  <si>
    <t>Vyčištění budov bytové a občanské výstavby při výšce podlaží do 4 m</t>
  </si>
  <si>
    <t>-965986843</t>
  </si>
  <si>
    <t>965042141</t>
  </si>
  <si>
    <t>Bourání podkladů pod dlažby nebo mazanin betonových nebo z litého asfaltu tl do 100 mm pl přes 4 m2</t>
  </si>
  <si>
    <t>1820401448</t>
  </si>
  <si>
    <t>"bourání 2 cm potěru na střeše</t>
  </si>
  <si>
    <t>"nová asfaltová hydroizolace</t>
  </si>
  <si>
    <t>"střechy</t>
  </si>
  <si>
    <t>61,45*9,55*0,02</t>
  </si>
  <si>
    <t>11,5*24*0,02</t>
  </si>
  <si>
    <t>22</t>
  </si>
  <si>
    <t>965042141R</t>
  </si>
  <si>
    <t>Bourání zpevněných ploch u sokle</t>
  </si>
  <si>
    <t>624129575</t>
  </si>
  <si>
    <t xml:space="preserve">"bourání ploch </t>
  </si>
  <si>
    <t>(6*4+2)*0,2</t>
  </si>
  <si>
    <t>23</t>
  </si>
  <si>
    <t>966073142RD</t>
  </si>
  <si>
    <t>Demontáž krytiny, podkladu a 2cm mazaniny (odhad)</t>
  </si>
  <si>
    <t>2010569144</t>
  </si>
  <si>
    <t>61,45*9,55</t>
  </si>
  <si>
    <t>11,5*24</t>
  </si>
  <si>
    <t>997</t>
  </si>
  <si>
    <t>Přesun sutě</t>
  </si>
  <si>
    <t>24</t>
  </si>
  <si>
    <t>997013212</t>
  </si>
  <si>
    <t>Vnitrostaveništní doprava suti a vybouraných hmot pro budovy v do 9 m ručně</t>
  </si>
  <si>
    <t>t</t>
  </si>
  <si>
    <t>1511151070</t>
  </si>
  <si>
    <t>25</t>
  </si>
  <si>
    <t>997013509</t>
  </si>
  <si>
    <t>Příplatek k odvozu suti a vybouraných hmot na skládku ZKD 1 km přes 1 km</t>
  </si>
  <si>
    <t>1734637764</t>
  </si>
  <si>
    <t>80*9</t>
  </si>
  <si>
    <t>26</t>
  </si>
  <si>
    <t>997013511</t>
  </si>
  <si>
    <t>Odvoz suti a vybouraných hmot z meziskládky na skládku do 1 km s naložením a se složením</t>
  </si>
  <si>
    <t>-126169235</t>
  </si>
  <si>
    <t>27</t>
  </si>
  <si>
    <t>997013831</t>
  </si>
  <si>
    <t>Poplatek za uložení na skládce (skládkovné) stavebního odpadu směsného kód odpadu 170 904</t>
  </si>
  <si>
    <t>-1754876492</t>
  </si>
  <si>
    <t>998</t>
  </si>
  <si>
    <t>Přesun hmot</t>
  </si>
  <si>
    <t>28</t>
  </si>
  <si>
    <t>998011002</t>
  </si>
  <si>
    <t>Přesun hmot pro budovy zděné v přes 6 do 12 m</t>
  </si>
  <si>
    <t>-1878603081</t>
  </si>
  <si>
    <t>PSV</t>
  </si>
  <si>
    <t>Práce a dodávky PSV</t>
  </si>
  <si>
    <t>712</t>
  </si>
  <si>
    <t>Povlakové krytiny</t>
  </si>
  <si>
    <t>29</t>
  </si>
  <si>
    <t>712341559</t>
  </si>
  <si>
    <t>Provedení povlakové krytiny střech do 10° pásy NAIP přitavením v plné ploše</t>
  </si>
  <si>
    <t>339109206</t>
  </si>
  <si>
    <t>"atiky</t>
  </si>
  <si>
    <t>(2*61,45+2*9,55+2*11,5+24)*0,5</t>
  </si>
  <si>
    <t>30</t>
  </si>
  <si>
    <t>62832001</t>
  </si>
  <si>
    <t>pás asfaltový natavitelný oxidovaný tl 3,5mm typu V60 S35 s vložkou ze skleněné rohože, s jemnozrnným minerálním posypem</t>
  </si>
  <si>
    <t>32</t>
  </si>
  <si>
    <t>-1317208878</t>
  </si>
  <si>
    <t>957,348*1,1655 'Přepočtené koeficientem množství</t>
  </si>
  <si>
    <t>31</t>
  </si>
  <si>
    <t>712363005</t>
  </si>
  <si>
    <t>Provedení povlakové krytiny střech do 10° navařením fólie PVC na oplechování v plné ploše</t>
  </si>
  <si>
    <t>1301944699</t>
  </si>
  <si>
    <t>"svaření na poplast plech</t>
  </si>
  <si>
    <t>0,1*(189+378)</t>
  </si>
  <si>
    <t>712363352</t>
  </si>
  <si>
    <t>Povlakové krytiny střech do 10° z tvarovaných poplastovaných lišt délky 2 m koutová lišta vnitřní rš 100 mm</t>
  </si>
  <si>
    <t>1505736109</t>
  </si>
  <si>
    <t>(2*61,45+2*9,55+2*11,5+24)</t>
  </si>
  <si>
    <t>33</t>
  </si>
  <si>
    <t>712363353</t>
  </si>
  <si>
    <t>Povlakové krytiny střech do 10° z tvarovaných poplastovaných lišt délky 2 m koutová lišta vnější rš 100 mm</t>
  </si>
  <si>
    <t>478496856</t>
  </si>
  <si>
    <t>(2*61,45+2*9,55+2*11,5+24)*2</t>
  </si>
  <si>
    <t>34</t>
  </si>
  <si>
    <t>712363544</t>
  </si>
  <si>
    <t>Provedení povlak krytiny mechanicky kotvenou do betonu TI tl přes 200 do 240 mm vnitřní pole, budova v do 18 m</t>
  </si>
  <si>
    <t>374940296</t>
  </si>
  <si>
    <t>35</t>
  </si>
  <si>
    <t>28322012</t>
  </si>
  <si>
    <t>fólie hydroizolační střešní mPVC mechanicky kotvená tl 1,5mm šedá</t>
  </si>
  <si>
    <t>-1933729548</t>
  </si>
  <si>
    <t>862,848*1,1655 'Přepočtené koeficientem množství</t>
  </si>
  <si>
    <t>36</t>
  </si>
  <si>
    <t>712363544R</t>
  </si>
  <si>
    <t>Příplatek za opracování stávajících prostupů a komínků, zaslepení vpustí</t>
  </si>
  <si>
    <t>1751503938</t>
  </si>
  <si>
    <t>37</t>
  </si>
  <si>
    <t>712363545</t>
  </si>
  <si>
    <t>Provedení povlak krytiny mechanicky kotvenou do betonu TI tl přes 200 do 240 mm krajní pole, budova v do 18 m</t>
  </si>
  <si>
    <t>-1486572934</t>
  </si>
  <si>
    <t>38</t>
  </si>
  <si>
    <t>1965027524</t>
  </si>
  <si>
    <t>94,5*1,1655 'Přepočtené koeficientem množství</t>
  </si>
  <si>
    <t>39</t>
  </si>
  <si>
    <t>712363546</t>
  </si>
  <si>
    <t>Provedení povlak krytiny mechanicky kotvenou do betonu TI tl přes 200 do 240 mm rohové pole, budova v do 18 m</t>
  </si>
  <si>
    <t>1198505161</t>
  </si>
  <si>
    <t>40</t>
  </si>
  <si>
    <t>1139878550</t>
  </si>
  <si>
    <t>8*1,1655 'Přepočtené koeficientem množství</t>
  </si>
  <si>
    <t>41</t>
  </si>
  <si>
    <t>712391172</t>
  </si>
  <si>
    <t>Provedení povlakové krytiny střech do 10° ochranné textilní vrstvy</t>
  </si>
  <si>
    <t>1239524168</t>
  </si>
  <si>
    <t>42</t>
  </si>
  <si>
    <t>69311009R</t>
  </si>
  <si>
    <t>geotextilie tkaná separační, filtrační, výztužná PP pevnost v tahu 60kN/m 300g/m2</t>
  </si>
  <si>
    <t>645134950</t>
  </si>
  <si>
    <t>957,348*1,155 'Přepočtené koeficientem množství</t>
  </si>
  <si>
    <t>43</t>
  </si>
  <si>
    <t>712R</t>
  </si>
  <si>
    <t>Příplatek za provedení povlak krytiny - montáž doplňků atiky v certifikaci B ROOF T3</t>
  </si>
  <si>
    <t>-2136399986</t>
  </si>
  <si>
    <t>44</t>
  </si>
  <si>
    <t>712RR</t>
  </si>
  <si>
    <t>Příplatek za provedení povlakové krytiny střech - certifikace B ROOF T3</t>
  </si>
  <si>
    <t>1883826226</t>
  </si>
  <si>
    <t>713</t>
  </si>
  <si>
    <t>Izolace tepelné</t>
  </si>
  <si>
    <t>45</t>
  </si>
  <si>
    <t>713141136</t>
  </si>
  <si>
    <t>Montáž izolace tepelné střech plochých lepené za studena nízkoexpanzní (PUR) pěnou 1 vrstva desek</t>
  </si>
  <si>
    <t>-974513370</t>
  </si>
  <si>
    <t>61,45*9,55*2</t>
  </si>
  <si>
    <t>11,5*24*2</t>
  </si>
  <si>
    <t>46</t>
  </si>
  <si>
    <t>28372317</t>
  </si>
  <si>
    <t>deska EPS 100 pro konstrukce s běžným zatížením λ=0,037 tl 150mm</t>
  </si>
  <si>
    <t>1717099647</t>
  </si>
  <si>
    <t>1820,195*1,02 'Přepočtené koeficientem množství</t>
  </si>
  <si>
    <t>47</t>
  </si>
  <si>
    <t>998713202</t>
  </si>
  <si>
    <t>Přesun hmot procentní pro izolace tepelné v objektech v přes 6 do 12 m</t>
  </si>
  <si>
    <t>%</t>
  </si>
  <si>
    <t>1108594432</t>
  </si>
  <si>
    <t>721</t>
  </si>
  <si>
    <t>Zdravotechnika - vnitřní kanalizace</t>
  </si>
  <si>
    <t>48</t>
  </si>
  <si>
    <t>721242105</t>
  </si>
  <si>
    <t>Lapač střešních splavenin z PP se zápachovou klapkou a lapacím košem DN 110</t>
  </si>
  <si>
    <t>kus</t>
  </si>
  <si>
    <t>1658098288</t>
  </si>
  <si>
    <t>49</t>
  </si>
  <si>
    <t>RDOP</t>
  </si>
  <si>
    <t>Dopojení nových svodů na stávající kanalizaci</t>
  </si>
  <si>
    <t>2068251046</t>
  </si>
  <si>
    <t>RSVD</t>
  </si>
  <si>
    <t>D+M Svodu skladajících se z atikového chrliče, kotlíku 150/150, výška 200 a potrubí DN 100 mm, provrtat atiku a navléct do rukávu z tepelné izolace - bezúdržbový systém komplet D+M</t>
  </si>
  <si>
    <t>-334955155</t>
  </si>
  <si>
    <t>51</t>
  </si>
  <si>
    <t>RZAS</t>
  </si>
  <si>
    <t>Zaslepení stávajících vpustí</t>
  </si>
  <si>
    <t>soubor</t>
  </si>
  <si>
    <t>-298335232</t>
  </si>
  <si>
    <t>762</t>
  </si>
  <si>
    <t>Konstrukce tesařské</t>
  </si>
  <si>
    <t>52</t>
  </si>
  <si>
    <t>762361311</t>
  </si>
  <si>
    <t>Konstrukční a vyrovnávací vrstva pod klempířské prvky (atiky) z desek dřevoštěpkových tl 18 mm</t>
  </si>
  <si>
    <t>432486657</t>
  </si>
  <si>
    <t>"pro montáž atiky</t>
  </si>
  <si>
    <t>0,48*(2*61,45+2*9,55+2*11,5+24)</t>
  </si>
  <si>
    <t>53</t>
  </si>
  <si>
    <t>998762202</t>
  </si>
  <si>
    <t>Přesun hmot procentní pro kce tesařské v objektech v přes 6 do 12 m</t>
  </si>
  <si>
    <t>-29112294</t>
  </si>
  <si>
    <t>763</t>
  </si>
  <si>
    <t>Konstrukce suché výstavby</t>
  </si>
  <si>
    <t>54</t>
  </si>
  <si>
    <t>763111426</t>
  </si>
  <si>
    <t>SDK příčka tl 150 mm profil CW+UW 100 desky 2xDF 12,5 s izolací EI 90 Rw do 59 dB</t>
  </si>
  <si>
    <t>1520134955</t>
  </si>
  <si>
    <t>"sdk příčka</t>
  </si>
  <si>
    <t>3,2*(2,55+2,025)</t>
  </si>
  <si>
    <t>55</t>
  </si>
  <si>
    <t>763111720</t>
  </si>
  <si>
    <t>SDK příčka vyztužení pro osazení skříněk, polic atd.</t>
  </si>
  <si>
    <t>-2072599677</t>
  </si>
  <si>
    <t>56</t>
  </si>
  <si>
    <t>763121465</t>
  </si>
  <si>
    <t>SDK stěna předsazená tl 75 mm profil CW+UW 50 desky 2xDFH2 12,5 s izolací EI 45</t>
  </si>
  <si>
    <t>-1719250280</t>
  </si>
  <si>
    <t>"předstěna</t>
  </si>
  <si>
    <t>3,2*(2,025+2,325)</t>
  </si>
  <si>
    <t>57</t>
  </si>
  <si>
    <t>763131431</t>
  </si>
  <si>
    <t>SDK podhled deska 1xDF 12,5 bez izolace dvouvrstvá spodní kce profil CD+UD REI do 90</t>
  </si>
  <si>
    <t>-1942479248</t>
  </si>
  <si>
    <t>"podhled</t>
  </si>
  <si>
    <t>2,325*2,025</t>
  </si>
  <si>
    <t>58</t>
  </si>
  <si>
    <t>DD</t>
  </si>
  <si>
    <t>Dodávka a montáž dveří vč. zárubní D02 do technické místnosti - komplet</t>
  </si>
  <si>
    <t>243538610</t>
  </si>
  <si>
    <t>59</t>
  </si>
  <si>
    <t>OD</t>
  </si>
  <si>
    <t>Dodávka a montáž odvětrání vč. krytek, technické místnosti na fasádu dle PD</t>
  </si>
  <si>
    <t>1542066993</t>
  </si>
  <si>
    <t>998763402</t>
  </si>
  <si>
    <t>Přesun hmot procentní pro sádrokartonové konstrukce v objektech v přes 6 do 12 m</t>
  </si>
  <si>
    <t>1081895386</t>
  </si>
  <si>
    <t>764</t>
  </si>
  <si>
    <t>Konstrukce klempířské</t>
  </si>
  <si>
    <t>61</t>
  </si>
  <si>
    <t>764214609</t>
  </si>
  <si>
    <t>Oplechování horních ploch a atik bez rohů z Pz s povrch úpravou mechanicky kotvené rš 800 mm</t>
  </si>
  <si>
    <t>-1219956871</t>
  </si>
  <si>
    <t>62</t>
  </si>
  <si>
    <t>764216604</t>
  </si>
  <si>
    <t>Oplechování rovných parapetů mechanicky kotvené z Pz s povrchovou úpravou rš 330 mm</t>
  </si>
  <si>
    <t>818319694</t>
  </si>
  <si>
    <t>"pro okna a světlíky</t>
  </si>
  <si>
    <t>2*1,46+6*4,54</t>
  </si>
  <si>
    <t>63</t>
  </si>
  <si>
    <t>PAR</t>
  </si>
  <si>
    <t>Výměna stávajících parapetů u neměněných oken</t>
  </si>
  <si>
    <t>1051544194</t>
  </si>
  <si>
    <t>64</t>
  </si>
  <si>
    <t>998764202</t>
  </si>
  <si>
    <t>Přesun hmot procentní pro konstrukce klempířské v objektech v přes 6 do 12 m</t>
  </si>
  <si>
    <t>632115062</t>
  </si>
  <si>
    <t>766</t>
  </si>
  <si>
    <t>Konstrukce truhlářské</t>
  </si>
  <si>
    <t>65</t>
  </si>
  <si>
    <t>766694111R</t>
  </si>
  <si>
    <t>Vnitřní parapety dle PD, vč. maltového lože, celeplošně lepené</t>
  </si>
  <si>
    <t>-1080471735</t>
  </si>
  <si>
    <t>66</t>
  </si>
  <si>
    <t>D01</t>
  </si>
  <si>
    <t>Výměna vstupních vrat 4500/4500 mm - demontáž, přesun a naložení na vozidlo, dodávka a montáž nových</t>
  </si>
  <si>
    <t>1004185975</t>
  </si>
  <si>
    <t>67</t>
  </si>
  <si>
    <t>D02</t>
  </si>
  <si>
    <t>Výměna plechových dveří 1750/2500 mm - demontáž, přesun a naložení na vozidlo, dodávka a montáž nových</t>
  </si>
  <si>
    <t>-165648570</t>
  </si>
  <si>
    <t>68</t>
  </si>
  <si>
    <t>D03</t>
  </si>
  <si>
    <t>Výměna vstupních vrat 5000/5500 mm - demontáž, přesun a naložení na vozidlo, dodávka a montáž nových</t>
  </si>
  <si>
    <t>1402186886</t>
  </si>
  <si>
    <t>69</t>
  </si>
  <si>
    <t>D03M</t>
  </si>
  <si>
    <t>Předsazená montáž Tikran vrat - posun o 50cm, PUR panel, ocelová konstrukce</t>
  </si>
  <si>
    <t>-1109982691</t>
  </si>
  <si>
    <t>70</t>
  </si>
  <si>
    <t>D04</t>
  </si>
  <si>
    <t>Výměna plechových dveří 900/2000 mm - demontáž, přesun a naložení na vozidlo, dodávka a montáž nových</t>
  </si>
  <si>
    <t>191291562</t>
  </si>
  <si>
    <t>71</t>
  </si>
  <si>
    <t>D05</t>
  </si>
  <si>
    <t>Výměna dřevěných dveří 900/2000 mm - demontáž, přesun a naložení na vozidlo, dodávka a montáž nových</t>
  </si>
  <si>
    <t>-1814315580</t>
  </si>
  <si>
    <t>72</t>
  </si>
  <si>
    <t>O01</t>
  </si>
  <si>
    <t>Výměna dřevěných oken 1450/1450 mm - demontáž, přesun a naložení na vozidlo, dodávka a montáž nových</t>
  </si>
  <si>
    <t>-316321929</t>
  </si>
  <si>
    <t>73</t>
  </si>
  <si>
    <t>O02</t>
  </si>
  <si>
    <t>Výměna bočních světlíků 4500/2050 mm - demontáž, přesun a naložení na vozidlo, dodávka a montáž nových</t>
  </si>
  <si>
    <t>637919154</t>
  </si>
  <si>
    <t>74</t>
  </si>
  <si>
    <t>O03</t>
  </si>
  <si>
    <t>Výměna bočních světlíků 10500/1750 mm - demontáž, přesun a naložení na vozidlo, dodávka a montáž nových</t>
  </si>
  <si>
    <t>1216042280</t>
  </si>
  <si>
    <t>75</t>
  </si>
  <si>
    <t>S01</t>
  </si>
  <si>
    <t>Výměna střešních světlíku 3000/18100 mm - demontáž, přesun a naložení na vozidlo, dodávka a montáž nových, zapravení hydroizolace</t>
  </si>
  <si>
    <t>1728965682</t>
  </si>
  <si>
    <t>76</t>
  </si>
  <si>
    <t>998766202</t>
  </si>
  <si>
    <t>Přesun hmot procentní pro kce truhlářské v objektech v přes 6 do 12 m</t>
  </si>
  <si>
    <t>344763496</t>
  </si>
  <si>
    <t>767</t>
  </si>
  <si>
    <t>Konstrukce zámečnické</t>
  </si>
  <si>
    <t>77</t>
  </si>
  <si>
    <t>767995115R</t>
  </si>
  <si>
    <t>Dodávka a montáž zámečnických konstrukcí vč. povrchové úpravy dle PD</t>
  </si>
  <si>
    <t>kg</t>
  </si>
  <si>
    <t>1607829281</t>
  </si>
  <si>
    <t>"konstrukce pro solární panely</t>
  </si>
  <si>
    <t>"sloupky TR 101/6 15kg/m</t>
  </si>
  <si>
    <t>15*1*6</t>
  </si>
  <si>
    <t>"hlavní příčník JAKL 150/150/6 27,79 kg/m</t>
  </si>
  <si>
    <t>27,79*3*9,87</t>
  </si>
  <si>
    <t>"příčník JAKL 120/120/6 20,4 kg/m</t>
  </si>
  <si>
    <t>20,4*6*12</t>
  </si>
  <si>
    <t>784</t>
  </si>
  <si>
    <t>Dokončovací práce - malby a tapety</t>
  </si>
  <si>
    <t>78</t>
  </si>
  <si>
    <t>784111001</t>
  </si>
  <si>
    <t>Oprášení (ometení ) podkladu v místnostech výšky do 3,80 m</t>
  </si>
  <si>
    <t>2004330837</t>
  </si>
  <si>
    <t>3,2*(2,55+2,025)*2</t>
  </si>
  <si>
    <t>79</t>
  </si>
  <si>
    <t>784221111</t>
  </si>
  <si>
    <t>Dvojnásobné bílé malby ze směsí za sucha středně otěruvzdorných v místnostech do 3,80 m</t>
  </si>
  <si>
    <t>1711760693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</si>
</sst>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2" fillId="5" borderId="22" xfId="0" applyFont="1" applyFill="1" applyBorder="1" applyAlignment="1">
      <alignment horizontal="center" vertical="center"/>
    </xf>
    <xf numFmtId="49" fontId="22" fillId="5" borderId="22" xfId="0" applyNumberFormat="1" applyFont="1" applyFill="1" applyBorder="1" applyAlignment="1">
      <alignment horizontal="left" vertical="center" wrapText="1"/>
    </xf>
    <xf numFmtId="0" fontId="35" fillId="5" borderId="22" xfId="0" applyFont="1" applyFill="1" applyBorder="1" applyAlignment="1">
      <alignment horizontal="center" vertical="center"/>
    </xf>
    <xf numFmtId="49" fontId="35" fillId="5" borderId="22" xfId="0" applyNumberFormat="1" applyFont="1" applyFill="1" applyBorder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K30" sqref="AK30:AO3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hidden="1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7" t="s">
        <v>14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19"/>
      <c r="BE5" s="19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9" t="s">
        <v>17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19"/>
      <c r="BE6" s="19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5"/>
      <c r="BS8" s="16" t="s">
        <v>6</v>
      </c>
    </row>
    <row r="9" spans="1:74" ht="14.45" customHeight="1">
      <c r="B9" s="19"/>
      <c r="AR9" s="19"/>
      <c r="BE9" s="19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5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95"/>
      <c r="BS11" s="16" t="s">
        <v>6</v>
      </c>
    </row>
    <row r="12" spans="1:74" ht="6.95" customHeight="1">
      <c r="B12" s="19"/>
      <c r="AR12" s="19"/>
      <c r="BE12" s="195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95"/>
      <c r="BS13" s="16" t="s">
        <v>6</v>
      </c>
    </row>
    <row r="14" spans="1:74" ht="12.75">
      <c r="B14" s="19"/>
      <c r="E14" s="200" t="s">
        <v>29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6" t="s">
        <v>27</v>
      </c>
      <c r="AN14" s="28" t="s">
        <v>29</v>
      </c>
      <c r="AR14" s="19"/>
      <c r="BE14" s="195"/>
      <c r="BS14" s="16" t="s">
        <v>6</v>
      </c>
    </row>
    <row r="15" spans="1:74" ht="6.95" customHeight="1">
      <c r="B15" s="19"/>
      <c r="AR15" s="19"/>
      <c r="BE15" s="195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95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95"/>
      <c r="BS17" s="16" t="s">
        <v>32</v>
      </c>
    </row>
    <row r="18" spans="2:71" ht="6.95" customHeight="1">
      <c r="B18" s="19"/>
      <c r="AR18" s="19"/>
      <c r="BE18" s="195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95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195"/>
      <c r="BS20" s="16" t="s">
        <v>32</v>
      </c>
    </row>
    <row r="21" spans="2:71" ht="6.95" customHeight="1">
      <c r="B21" s="19"/>
      <c r="AR21" s="19"/>
      <c r="BE21" s="195"/>
    </row>
    <row r="22" spans="2:71" ht="12" customHeight="1">
      <c r="B22" s="19"/>
      <c r="D22" s="26" t="s">
        <v>35</v>
      </c>
      <c r="AR22" s="19"/>
      <c r="BE22" s="195"/>
    </row>
    <row r="23" spans="2:71" ht="16.5" customHeight="1">
      <c r="B23" s="19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9"/>
      <c r="BE23" s="195"/>
    </row>
    <row r="24" spans="2:71" ht="6.95" customHeight="1">
      <c r="B24" s="19"/>
      <c r="AR24" s="19"/>
      <c r="BE24" s="19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5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3">
        <f>ROUND(AG94,2)</f>
        <v>0</v>
      </c>
      <c r="AL26" s="204"/>
      <c r="AM26" s="204"/>
      <c r="AN26" s="204"/>
      <c r="AO26" s="204"/>
      <c r="AR26" s="31"/>
      <c r="BE26" s="195"/>
    </row>
    <row r="27" spans="2:71" s="1" customFormat="1" ht="6.95" customHeight="1">
      <c r="B27" s="31"/>
      <c r="AR27" s="31"/>
      <c r="BE27" s="195"/>
    </row>
    <row r="28" spans="2:71" s="1" customFormat="1" ht="12.75">
      <c r="B28" s="31"/>
      <c r="L28" s="205" t="s">
        <v>37</v>
      </c>
      <c r="M28" s="205"/>
      <c r="N28" s="205"/>
      <c r="O28" s="205"/>
      <c r="P28" s="205"/>
      <c r="W28" s="205" t="s">
        <v>38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39</v>
      </c>
      <c r="AL28" s="205"/>
      <c r="AM28" s="205"/>
      <c r="AN28" s="205"/>
      <c r="AO28" s="205"/>
      <c r="AR28" s="31"/>
      <c r="BE28" s="195"/>
    </row>
    <row r="29" spans="2:71" s="2" customFormat="1" ht="14.45" customHeight="1">
      <c r="B29" s="34"/>
      <c r="D29" s="26" t="s">
        <v>40</v>
      </c>
      <c r="F29" s="26" t="s">
        <v>41</v>
      </c>
      <c r="L29" s="193">
        <v>0.21</v>
      </c>
      <c r="M29" s="192"/>
      <c r="N29" s="192"/>
      <c r="O29" s="192"/>
      <c r="P29" s="192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ROUND(AV94, 2)</f>
        <v>0</v>
      </c>
      <c r="AL29" s="192"/>
      <c r="AM29" s="192"/>
      <c r="AN29" s="192"/>
      <c r="AO29" s="192"/>
      <c r="AR29" s="34"/>
      <c r="BE29" s="196"/>
    </row>
    <row r="30" spans="2:71" s="2" customFormat="1" ht="14.45" customHeight="1">
      <c r="B30" s="34"/>
      <c r="F30" s="26" t="s">
        <v>42</v>
      </c>
      <c r="L30" s="193">
        <v>0.15</v>
      </c>
      <c r="M30" s="192"/>
      <c r="N30" s="192"/>
      <c r="O30" s="192"/>
      <c r="P30" s="192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34"/>
      <c r="BE30" s="196"/>
    </row>
    <row r="31" spans="2:71" s="2" customFormat="1" ht="14.45" hidden="1" customHeight="1">
      <c r="B31" s="34"/>
      <c r="F31" s="26" t="s">
        <v>43</v>
      </c>
      <c r="L31" s="193">
        <v>0.21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4"/>
      <c r="BE31" s="196"/>
    </row>
    <row r="32" spans="2:71" s="2" customFormat="1" ht="14.45" hidden="1" customHeight="1">
      <c r="B32" s="34"/>
      <c r="F32" s="26" t="s">
        <v>44</v>
      </c>
      <c r="L32" s="193">
        <v>0.15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4"/>
      <c r="BE32" s="196"/>
    </row>
    <row r="33" spans="2:57" s="2" customFormat="1" ht="14.45" hidden="1" customHeight="1">
      <c r="B33" s="34"/>
      <c r="F33" s="26" t="s">
        <v>45</v>
      </c>
      <c r="L33" s="193">
        <v>0</v>
      </c>
      <c r="M33" s="192"/>
      <c r="N33" s="192"/>
      <c r="O33" s="192"/>
      <c r="P33" s="192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4"/>
      <c r="BE33" s="196"/>
    </row>
    <row r="34" spans="2:57" s="1" customFormat="1" ht="6.95" customHeight="1">
      <c r="B34" s="31"/>
      <c r="AR34" s="31"/>
      <c r="BE34" s="195"/>
    </row>
    <row r="35" spans="2:57" s="1" customFormat="1" ht="25.9" customHeight="1">
      <c r="B35" s="31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225" t="s">
        <v>48</v>
      </c>
      <c r="Y35" s="226"/>
      <c r="Z35" s="226"/>
      <c r="AA35" s="226"/>
      <c r="AB35" s="226"/>
      <c r="AC35" s="37"/>
      <c r="AD35" s="37"/>
      <c r="AE35" s="37"/>
      <c r="AF35" s="37"/>
      <c r="AG35" s="37"/>
      <c r="AH35" s="37"/>
      <c r="AI35" s="37"/>
      <c r="AJ35" s="37"/>
      <c r="AK35" s="227">
        <f>SUM(AK26:AK33)</f>
        <v>0</v>
      </c>
      <c r="AL35" s="226"/>
      <c r="AM35" s="226"/>
      <c r="AN35" s="226"/>
      <c r="AO35" s="228"/>
      <c r="AP35" s="35"/>
      <c r="AQ35" s="35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1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1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1" t="s">
        <v>51</v>
      </c>
      <c r="AI60" s="33"/>
      <c r="AJ60" s="33"/>
      <c r="AK60" s="33"/>
      <c r="AL60" s="33"/>
      <c r="AM60" s="41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1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1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1" t="s">
        <v>51</v>
      </c>
      <c r="AI75" s="33"/>
      <c r="AJ75" s="33"/>
      <c r="AK75" s="33"/>
      <c r="AL75" s="33"/>
      <c r="AM75" s="41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1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6"/>
      <c r="C84" s="26" t="s">
        <v>13</v>
      </c>
      <c r="L84" s="3" t="str">
        <f>K5</f>
        <v>0329</v>
      </c>
      <c r="AR84" s="46"/>
    </row>
    <row r="85" spans="1:91" s="4" customFormat="1" ht="36.950000000000003" customHeight="1">
      <c r="B85" s="47"/>
      <c r="C85" s="48" t="s">
        <v>16</v>
      </c>
      <c r="L85" s="216" t="str">
        <f>K6</f>
        <v>Energetická opatření ve výrobním areálu společnosti Hutní montáže a.s.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47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49" t="str">
        <f>IF(K8="","",K8)</f>
        <v>Nádražní 448, 739 25 Sviadnov</v>
      </c>
      <c r="AI87" s="26" t="s">
        <v>22</v>
      </c>
      <c r="AM87" s="218" t="str">
        <f>IF(AN8= "","",AN8)</f>
        <v>25. 1. 2022</v>
      </c>
      <c r="AN87" s="218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Hutní montáže a.s.</v>
      </c>
      <c r="AI89" s="26" t="s">
        <v>30</v>
      </c>
      <c r="AM89" s="219" t="str">
        <f>IF(E17="","",E17)</f>
        <v>Ing. Martin Langer</v>
      </c>
      <c r="AN89" s="220"/>
      <c r="AO89" s="220"/>
      <c r="AP89" s="220"/>
      <c r="AR89" s="31"/>
      <c r="AS89" s="221" t="s">
        <v>56</v>
      </c>
      <c r="AT89" s="222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19" t="str">
        <f>IF(E20="","",E20)</f>
        <v>František Klus</v>
      </c>
      <c r="AN90" s="220"/>
      <c r="AO90" s="220"/>
      <c r="AP90" s="220"/>
      <c r="AR90" s="31"/>
      <c r="AS90" s="223"/>
      <c r="AT90" s="224"/>
      <c r="BD90" s="53"/>
    </row>
    <row r="91" spans="1:91" s="1" customFormat="1" ht="10.9" customHeight="1">
      <c r="B91" s="31"/>
      <c r="AR91" s="31"/>
      <c r="AS91" s="223"/>
      <c r="AT91" s="224"/>
      <c r="BD91" s="53"/>
    </row>
    <row r="92" spans="1:91" s="1" customFormat="1" ht="29.25" customHeight="1">
      <c r="B92" s="31"/>
      <c r="C92" s="209" t="s">
        <v>57</v>
      </c>
      <c r="D92" s="210"/>
      <c r="E92" s="210"/>
      <c r="F92" s="210"/>
      <c r="G92" s="210"/>
      <c r="H92" s="54"/>
      <c r="I92" s="211" t="s">
        <v>58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59</v>
      </c>
      <c r="AH92" s="210"/>
      <c r="AI92" s="210"/>
      <c r="AJ92" s="210"/>
      <c r="AK92" s="210"/>
      <c r="AL92" s="210"/>
      <c r="AM92" s="210"/>
      <c r="AN92" s="211" t="s">
        <v>60</v>
      </c>
      <c r="AO92" s="210"/>
      <c r="AP92" s="213"/>
      <c r="AQ92" s="55" t="s">
        <v>61</v>
      </c>
      <c r="AR92" s="31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1" s="1" customFormat="1" ht="10.9" customHeight="1">
      <c r="B93" s="31"/>
      <c r="AR93" s="31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14">
        <f>ROUND(SUM(AG95:AG97),2)</f>
        <v>0</v>
      </c>
      <c r="AH94" s="214"/>
      <c r="AI94" s="214"/>
      <c r="AJ94" s="214"/>
      <c r="AK94" s="214"/>
      <c r="AL94" s="214"/>
      <c r="AM94" s="214"/>
      <c r="AN94" s="215">
        <f>AG94*1.21</f>
        <v>0</v>
      </c>
      <c r="AO94" s="215"/>
      <c r="AP94" s="215"/>
      <c r="AQ94" s="64" t="s">
        <v>1</v>
      </c>
      <c r="AR94" s="60"/>
      <c r="AS94" s="65">
        <f>ROUND(SUM(AS95:AS97),2)</f>
        <v>0</v>
      </c>
      <c r="AT94" s="66">
        <f>ROUND(SUM(AV94:AW94),2)</f>
        <v>0</v>
      </c>
      <c r="AU94" s="67">
        <f>ROUND(SUM(AU95:AU97),5)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ROUND(SUM(AZ95:AZ97),2)</f>
        <v>0</v>
      </c>
      <c r="BA94" s="66">
        <f>ROUND(SUM(BA95:BA97),2)</f>
        <v>0</v>
      </c>
      <c r="BB94" s="66">
        <f>ROUND(SUM(BB95:BB97),2)</f>
        <v>0</v>
      </c>
      <c r="BC94" s="66">
        <f>ROUND(SUM(BC95:BC97),2)</f>
        <v>0</v>
      </c>
      <c r="BD94" s="68">
        <f>ROUND(SUM(BD95:BD97),2)</f>
        <v>0</v>
      </c>
      <c r="BS94" s="69" t="s">
        <v>75</v>
      </c>
      <c r="BT94" s="69" t="s">
        <v>76</v>
      </c>
      <c r="BU94" s="70" t="s">
        <v>77</v>
      </c>
      <c r="BV94" s="69" t="s">
        <v>78</v>
      </c>
      <c r="BW94" s="69" t="s">
        <v>5</v>
      </c>
      <c r="BX94" s="69" t="s">
        <v>79</v>
      </c>
      <c r="CL94" s="69" t="s">
        <v>1</v>
      </c>
    </row>
    <row r="95" spans="1:91" s="6" customFormat="1" ht="16.5" customHeight="1">
      <c r="A95" s="71" t="s">
        <v>80</v>
      </c>
      <c r="B95" s="72"/>
      <c r="C95" s="73"/>
      <c r="D95" s="208" t="s">
        <v>81</v>
      </c>
      <c r="E95" s="208"/>
      <c r="F95" s="208"/>
      <c r="G95" s="208"/>
      <c r="H95" s="208"/>
      <c r="I95" s="74"/>
      <c r="J95" s="208" t="s">
        <v>82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'00 - Vedlejší rozpočtové ...'!J30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75" t="s">
        <v>83</v>
      </c>
      <c r="AR95" s="72"/>
      <c r="AS95" s="76">
        <v>0</v>
      </c>
      <c r="AT95" s="77">
        <f>ROUND(SUM(AV95:AW95),2)</f>
        <v>0</v>
      </c>
      <c r="AU95" s="78">
        <f>'00 - Vedlejší rozpočtové ...'!P124</f>
        <v>0</v>
      </c>
      <c r="AV95" s="77">
        <f>'00 - Vedlejší rozpočtové ...'!J33</f>
        <v>0</v>
      </c>
      <c r="AW95" s="77">
        <f>'00 - Vedlejší rozpočtové ...'!J34</f>
        <v>0</v>
      </c>
      <c r="AX95" s="77">
        <f>'00 - Vedlejší rozpočtové ...'!J35</f>
        <v>0</v>
      </c>
      <c r="AY95" s="77">
        <f>'00 - Vedlejší rozpočtové ...'!J36</f>
        <v>0</v>
      </c>
      <c r="AZ95" s="77">
        <f>'00 - Vedlejší rozpočtové ...'!F33</f>
        <v>0</v>
      </c>
      <c r="BA95" s="77">
        <f>'00 - Vedlejší rozpočtové ...'!F34</f>
        <v>0</v>
      </c>
      <c r="BB95" s="77">
        <f>'00 - Vedlejší rozpočtové ...'!F35</f>
        <v>0</v>
      </c>
      <c r="BC95" s="77">
        <f>'00 - Vedlejší rozpočtové ...'!F36</f>
        <v>0</v>
      </c>
      <c r="BD95" s="79">
        <f>'00 - Vedlejší rozpočtové ...'!F37</f>
        <v>0</v>
      </c>
      <c r="BT95" s="80" t="s">
        <v>84</v>
      </c>
      <c r="BV95" s="80" t="s">
        <v>78</v>
      </c>
      <c r="BW95" s="80" t="s">
        <v>85</v>
      </c>
      <c r="BX95" s="80" t="s">
        <v>5</v>
      </c>
      <c r="CL95" s="80" t="s">
        <v>1</v>
      </c>
      <c r="CM95" s="80" t="s">
        <v>86</v>
      </c>
    </row>
    <row r="96" spans="1:91" s="6" customFormat="1" ht="16.5" customHeight="1">
      <c r="A96" s="71" t="s">
        <v>80</v>
      </c>
      <c r="B96" s="72"/>
      <c r="C96" s="73"/>
      <c r="D96" s="208" t="s">
        <v>87</v>
      </c>
      <c r="E96" s="208"/>
      <c r="F96" s="208"/>
      <c r="G96" s="208"/>
      <c r="H96" s="208"/>
      <c r="I96" s="74"/>
      <c r="J96" s="208" t="s">
        <v>88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'01 - Architektonické stav...'!J30</f>
        <v>0</v>
      </c>
      <c r="AH96" s="207"/>
      <c r="AI96" s="207"/>
      <c r="AJ96" s="207"/>
      <c r="AK96" s="207"/>
      <c r="AL96" s="207"/>
      <c r="AM96" s="207"/>
      <c r="AN96" s="206">
        <f>SUM(AG96,AT96)</f>
        <v>0</v>
      </c>
      <c r="AO96" s="207"/>
      <c r="AP96" s="207"/>
      <c r="AQ96" s="75" t="s">
        <v>83</v>
      </c>
      <c r="AR96" s="72"/>
      <c r="AS96" s="76">
        <v>0</v>
      </c>
      <c r="AT96" s="77">
        <f>ROUND(SUM(AV96:AW96),2)</f>
        <v>0</v>
      </c>
      <c r="AU96" s="78">
        <f>'01 - Architektonické stav...'!P133</f>
        <v>0</v>
      </c>
      <c r="AV96" s="77">
        <f>'01 - Architektonické stav...'!J33</f>
        <v>0</v>
      </c>
      <c r="AW96" s="77">
        <f>'01 - Architektonické stav...'!J34</f>
        <v>0</v>
      </c>
      <c r="AX96" s="77">
        <f>'01 - Architektonické stav...'!J35</f>
        <v>0</v>
      </c>
      <c r="AY96" s="77">
        <f>'01 - Architektonické stav...'!J36</f>
        <v>0</v>
      </c>
      <c r="AZ96" s="77">
        <f>'01 - Architektonické stav...'!F33</f>
        <v>0</v>
      </c>
      <c r="BA96" s="77">
        <f>'01 - Architektonické stav...'!F34</f>
        <v>0</v>
      </c>
      <c r="BB96" s="77">
        <f>'01 - Architektonické stav...'!F35</f>
        <v>0</v>
      </c>
      <c r="BC96" s="77">
        <f>'01 - Architektonické stav...'!F36</f>
        <v>0</v>
      </c>
      <c r="BD96" s="79">
        <f>'01 - Architektonické stav...'!F37</f>
        <v>0</v>
      </c>
      <c r="BT96" s="80" t="s">
        <v>84</v>
      </c>
      <c r="BV96" s="80" t="s">
        <v>78</v>
      </c>
      <c r="BW96" s="80" t="s">
        <v>89</v>
      </c>
      <c r="BX96" s="80" t="s">
        <v>5</v>
      </c>
      <c r="CL96" s="80" t="s">
        <v>1</v>
      </c>
      <c r="CM96" s="80" t="s">
        <v>86</v>
      </c>
    </row>
    <row r="97" spans="1:91" s="6" customFormat="1" ht="16.5" customHeight="1">
      <c r="A97" t="s">
        <v>80</v>
      </c>
      <c r="B97" s="72"/>
      <c r="C97" s="73"/>
      <c r="D97" s="208"/>
      <c r="E97" s="208"/>
      <c r="F97" s="208"/>
      <c r="G97" s="208"/>
      <c r="H97" s="208"/>
      <c r="I97" s="74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/>
      <c r="AH97" s="207"/>
      <c r="AI97" s="207"/>
      <c r="AJ97" s="207"/>
      <c r="AK97" s="207"/>
      <c r="AL97" s="207"/>
      <c r="AM97" s="207"/>
      <c r="AN97" s="206"/>
      <c r="AO97" s="207"/>
      <c r="AP97" s="207"/>
      <c r="AQ97" s="75" t="s">
        <v>83</v>
      </c>
      <c r="AR97" s="72"/>
      <c r="AS97" s="81"/>
      <c r="AT97" s="82"/>
      <c r="AU97" s="83"/>
      <c r="AV97" s="82"/>
      <c r="AW97" s="82"/>
      <c r="AX97" s="82"/>
      <c r="AY97" s="82"/>
      <c r="AZ97" s="82"/>
      <c r="BA97" s="82"/>
      <c r="BB97" s="82"/>
      <c r="BC97" s="82"/>
      <c r="BD97" s="84"/>
      <c r="BT97" s="80" t="s">
        <v>84</v>
      </c>
      <c r="BV97" s="80" t="s">
        <v>78</v>
      </c>
      <c r="BW97" s="80" t="s">
        <v>90</v>
      </c>
      <c r="BX97" s="80" t="s">
        <v>5</v>
      </c>
      <c r="CL97" s="80" t="s">
        <v>1</v>
      </c>
      <c r="CM97" s="80" t="s">
        <v>86</v>
      </c>
    </row>
    <row r="98" spans="1:91" s="1" customFormat="1" ht="30" customHeight="1">
      <c r="B98" s="31"/>
      <c r="AR98" s="31"/>
    </row>
    <row r="99" spans="1:91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31"/>
    </row>
  </sheetData>
  <sheetProtection algorithmName="SHA-512" hashValue="q6/MlWruCbn1YM5e24VMQz05ud4bQ0hUDDDnMPAdF96/pjSk4OdnM9rfmUgF2XWqlMc+43jPsv0tEtvm/JIXOA==" saltValue="tD3Iv84BinfeTS5ubYQE4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00 - Vedlejší rozpočtové ...'!C2" display="/" xr:uid="{00000000-0004-0000-0000-000000000000}"/>
    <hyperlink ref="A96" location="'01 - Architektonické stav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0"/>
  <sheetViews>
    <sheetView showGridLines="0" topLeftCell="A120" workbookViewId="0">
      <selection activeCell="G133" sqref="G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91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0" t="str">
        <f>'Rekapitulace stavby'!K6</f>
        <v>Energetická opatření ve výrobním areálu společnosti Hutní montáže a.s.</v>
      </c>
      <c r="F7" s="231"/>
      <c r="G7" s="231"/>
      <c r="H7" s="231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216" t="s">
        <v>93</v>
      </c>
      <c r="F9" s="229"/>
      <c r="G9" s="229"/>
      <c r="H9" s="22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25. 1. 2022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2" t="str">
        <f>'Rekapitulace stavby'!E14</f>
        <v>Vyplň údaj</v>
      </c>
      <c r="F18" s="197"/>
      <c r="G18" s="197"/>
      <c r="H18" s="197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6"/>
      <c r="E27" s="202" t="s">
        <v>1</v>
      </c>
      <c r="F27" s="202"/>
      <c r="G27" s="202"/>
      <c r="H27" s="202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36</v>
      </c>
      <c r="J30" s="63">
        <f>ROUND(J124,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38</v>
      </c>
      <c r="I32" s="88" t="s">
        <v>37</v>
      </c>
      <c r="J32" s="88" t="s">
        <v>39</v>
      </c>
      <c r="L32" s="31"/>
    </row>
    <row r="33" spans="2:12" s="1" customFormat="1" ht="14.45" customHeight="1">
      <c r="B33" s="31"/>
      <c r="D33" s="89" t="s">
        <v>40</v>
      </c>
      <c r="E33" s="26" t="s">
        <v>41</v>
      </c>
      <c r="F33" s="90">
        <f>ROUND((SUM(BE124:BE139)),  2)</f>
        <v>0</v>
      </c>
      <c r="I33" s="91">
        <v>0.21</v>
      </c>
      <c r="J33" s="90">
        <f>ROUND(((SUM(BE124:BE139))*I33),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ROUND((SUM(BF124:BF139)),  2)</f>
        <v>0</v>
      </c>
      <c r="I34" s="91">
        <v>0.15</v>
      </c>
      <c r="J34" s="90">
        <f>ROUND(((SUM(BF124:BF139))*I34),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ROUND((SUM(BG124:BG139)),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ROUND((SUM(BH124:BH139)),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ROUND((SUM(BI124:BI139)),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51</v>
      </c>
      <c r="E61" s="33"/>
      <c r="F61" s="98" t="s">
        <v>52</v>
      </c>
      <c r="G61" s="41" t="s">
        <v>51</v>
      </c>
      <c r="H61" s="33"/>
      <c r="I61" s="33"/>
      <c r="J61" s="9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51</v>
      </c>
      <c r="E76" s="33"/>
      <c r="F76" s="98" t="s">
        <v>52</v>
      </c>
      <c r="G76" s="41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0" t="str">
        <f>E7</f>
        <v>Energetická opatření ve výrobním areálu společnosti Hutní montáže a.s.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216" t="str">
        <f>E9</f>
        <v>00 - Vedlejší rozpočtové náklady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Nádražní 448, 739 25 Sviadnov</v>
      </c>
      <c r="I89" s="26" t="s">
        <v>22</v>
      </c>
      <c r="J89" s="50" t="str">
        <f>IF(J12="","",J12)</f>
        <v>25. 1. 2022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Hutní montáže a.s.</v>
      </c>
      <c r="I91" s="26" t="s">
        <v>30</v>
      </c>
      <c r="J91" s="29" t="str">
        <f>E21</f>
        <v>Ing. Martin Langer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František Klus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95</v>
      </c>
      <c r="D94" s="92"/>
      <c r="E94" s="92"/>
      <c r="F94" s="92"/>
      <c r="G94" s="92"/>
      <c r="H94" s="92"/>
      <c r="I94" s="92"/>
      <c r="J94" s="101" t="s">
        <v>96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97</v>
      </c>
      <c r="J96" s="63">
        <f>J124</f>
        <v>0</v>
      </c>
      <c r="L96" s="31"/>
      <c r="AU96" s="16" t="s">
        <v>98</v>
      </c>
    </row>
    <row r="97" spans="2:12" s="8" customFormat="1" ht="24.95" customHeight="1">
      <c r="B97" s="103"/>
      <c r="D97" s="104" t="s">
        <v>99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100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customHeight="1">
      <c r="B99" s="107"/>
      <c r="D99" s="108" t="s">
        <v>101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12" s="9" customFormat="1" ht="19.899999999999999" customHeight="1">
      <c r="B100" s="107"/>
      <c r="D100" s="108" t="s">
        <v>102</v>
      </c>
      <c r="E100" s="109"/>
      <c r="F100" s="109"/>
      <c r="G100" s="109"/>
      <c r="H100" s="109"/>
      <c r="I100" s="109"/>
      <c r="J100" s="110">
        <f>J130</f>
        <v>0</v>
      </c>
      <c r="L100" s="107"/>
    </row>
    <row r="101" spans="2:12" s="9" customFormat="1" ht="19.899999999999999" customHeight="1">
      <c r="B101" s="107"/>
      <c r="D101" s="108" t="s">
        <v>103</v>
      </c>
      <c r="E101" s="109"/>
      <c r="F101" s="109"/>
      <c r="G101" s="109"/>
      <c r="H101" s="109"/>
      <c r="I101" s="109"/>
      <c r="J101" s="110">
        <f>J132</f>
        <v>0</v>
      </c>
      <c r="L101" s="107"/>
    </row>
    <row r="102" spans="2:12" s="9" customFormat="1" ht="19.899999999999999" customHeight="1">
      <c r="B102" s="107"/>
      <c r="D102" s="108" t="s">
        <v>104</v>
      </c>
      <c r="E102" s="109"/>
      <c r="F102" s="109"/>
      <c r="G102" s="109"/>
      <c r="H102" s="109"/>
      <c r="I102" s="109"/>
      <c r="J102" s="110">
        <f>J134</f>
        <v>0</v>
      </c>
      <c r="L102" s="107"/>
    </row>
    <row r="103" spans="2:12" s="9" customFormat="1" ht="19.899999999999999" customHeight="1">
      <c r="B103" s="107"/>
      <c r="D103" s="108" t="s">
        <v>105</v>
      </c>
      <c r="E103" s="109"/>
      <c r="F103" s="109"/>
      <c r="G103" s="109"/>
      <c r="H103" s="109"/>
      <c r="I103" s="109"/>
      <c r="J103" s="110">
        <f>J136</f>
        <v>0</v>
      </c>
      <c r="L103" s="107"/>
    </row>
    <row r="104" spans="2:12" s="9" customFormat="1" ht="19.899999999999999" customHeight="1">
      <c r="B104" s="107"/>
      <c r="D104" s="108" t="s">
        <v>106</v>
      </c>
      <c r="E104" s="109"/>
      <c r="F104" s="109"/>
      <c r="G104" s="109"/>
      <c r="H104" s="109"/>
      <c r="I104" s="109"/>
      <c r="J104" s="110">
        <f>J138</f>
        <v>0</v>
      </c>
      <c r="L104" s="107"/>
    </row>
    <row r="105" spans="2:12" s="1" customFormat="1" ht="21.75" customHeight="1">
      <c r="B105" s="31"/>
      <c r="L105" s="31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1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1"/>
    </row>
    <row r="111" spans="2:12" s="1" customFormat="1" ht="24.95" customHeight="1">
      <c r="B111" s="31"/>
      <c r="C111" s="20" t="s">
        <v>107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26.25" customHeight="1">
      <c r="B114" s="31"/>
      <c r="E114" s="230" t="str">
        <f>E7</f>
        <v>Energetická opatření ve výrobním areálu společnosti Hutní montáže a.s.</v>
      </c>
      <c r="F114" s="231"/>
      <c r="G114" s="231"/>
      <c r="H114" s="231"/>
      <c r="L114" s="31"/>
    </row>
    <row r="115" spans="2:65" s="1" customFormat="1" ht="12" customHeight="1">
      <c r="B115" s="31"/>
      <c r="C115" s="26" t="s">
        <v>92</v>
      </c>
      <c r="L115" s="31"/>
    </row>
    <row r="116" spans="2:65" s="1" customFormat="1" ht="16.5" customHeight="1">
      <c r="B116" s="31"/>
      <c r="E116" s="216" t="str">
        <f>E9</f>
        <v>00 - Vedlejší rozpočtové náklady</v>
      </c>
      <c r="F116" s="229"/>
      <c r="G116" s="229"/>
      <c r="H116" s="229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Nádražní 448, 739 25 Sviadnov</v>
      </c>
      <c r="I118" s="26" t="s">
        <v>22</v>
      </c>
      <c r="J118" s="50" t="str">
        <f>IF(J12="","",J12)</f>
        <v>25. 1. 2022</v>
      </c>
      <c r="L118" s="31"/>
    </row>
    <row r="119" spans="2:65" s="1" customFormat="1" ht="6.95" customHeight="1">
      <c r="B119" s="31"/>
      <c r="L119" s="31"/>
    </row>
    <row r="120" spans="2:65" s="1" customFormat="1" ht="15.2" customHeight="1">
      <c r="B120" s="31"/>
      <c r="C120" s="26" t="s">
        <v>24</v>
      </c>
      <c r="F120" s="24" t="str">
        <f>E15</f>
        <v>Hutní montáže a.s.</v>
      </c>
      <c r="I120" s="26" t="s">
        <v>30</v>
      </c>
      <c r="J120" s="29" t="str">
        <f>E21</f>
        <v>Ing. Martin Langer</v>
      </c>
      <c r="L120" s="31"/>
    </row>
    <row r="121" spans="2:65" s="1" customFormat="1" ht="15.2" customHeight="1">
      <c r="B121" s="31"/>
      <c r="C121" s="26" t="s">
        <v>28</v>
      </c>
      <c r="F121" s="24" t="str">
        <f>IF(E18="","",E18)</f>
        <v>Vyplň údaj</v>
      </c>
      <c r="I121" s="26" t="s">
        <v>33</v>
      </c>
      <c r="J121" s="29" t="str">
        <f>E24</f>
        <v>František Klus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1"/>
      <c r="C123" s="112" t="s">
        <v>108</v>
      </c>
      <c r="D123" s="113" t="s">
        <v>61</v>
      </c>
      <c r="E123" s="113" t="s">
        <v>57</v>
      </c>
      <c r="F123" s="113" t="s">
        <v>58</v>
      </c>
      <c r="G123" s="113" t="s">
        <v>109</v>
      </c>
      <c r="H123" s="113" t="s">
        <v>110</v>
      </c>
      <c r="I123" s="113" t="s">
        <v>111</v>
      </c>
      <c r="J123" s="114" t="s">
        <v>96</v>
      </c>
      <c r="K123" s="115" t="s">
        <v>112</v>
      </c>
      <c r="L123" s="111"/>
      <c r="M123" s="56" t="s">
        <v>1</v>
      </c>
      <c r="N123" s="57" t="s">
        <v>40</v>
      </c>
      <c r="O123" s="57" t="s">
        <v>113</v>
      </c>
      <c r="P123" s="57" t="s">
        <v>114</v>
      </c>
      <c r="Q123" s="57" t="s">
        <v>115</v>
      </c>
      <c r="R123" s="57" t="s">
        <v>116</v>
      </c>
      <c r="S123" s="57" t="s">
        <v>117</v>
      </c>
      <c r="T123" s="58" t="s">
        <v>118</v>
      </c>
    </row>
    <row r="124" spans="2:65" s="1" customFormat="1" ht="22.9" customHeight="1">
      <c r="B124" s="31"/>
      <c r="C124" s="61" t="s">
        <v>119</v>
      </c>
      <c r="J124" s="116">
        <f>BK124</f>
        <v>0</v>
      </c>
      <c r="L124" s="31"/>
      <c r="M124" s="59"/>
      <c r="N124" s="51"/>
      <c r="O124" s="51"/>
      <c r="P124" s="117">
        <f>P125</f>
        <v>0</v>
      </c>
      <c r="Q124" s="51"/>
      <c r="R124" s="117">
        <f>R125</f>
        <v>0</v>
      </c>
      <c r="S124" s="51"/>
      <c r="T124" s="118">
        <f>T125</f>
        <v>0</v>
      </c>
      <c r="AT124" s="16" t="s">
        <v>75</v>
      </c>
      <c r="AU124" s="16" t="s">
        <v>98</v>
      </c>
      <c r="BK124" s="119">
        <f>BK125</f>
        <v>0</v>
      </c>
    </row>
    <row r="125" spans="2:65" s="11" customFormat="1" ht="25.9" customHeight="1">
      <c r="B125" s="120"/>
      <c r="D125" s="121" t="s">
        <v>75</v>
      </c>
      <c r="E125" s="122" t="s">
        <v>120</v>
      </c>
      <c r="F125" s="122" t="s">
        <v>82</v>
      </c>
      <c r="I125" s="123"/>
      <c r="J125" s="124">
        <f>BK125</f>
        <v>0</v>
      </c>
      <c r="L125" s="120"/>
      <c r="M125" s="125"/>
      <c r="P125" s="126">
        <f>P126+P128+P130+P132+P134+P136+P138</f>
        <v>0</v>
      </c>
      <c r="R125" s="126">
        <f>R126+R128+R130+R132+R134+R136+R138</f>
        <v>0</v>
      </c>
      <c r="T125" s="127">
        <f>T126+T128+T130+T132+T134+T136+T138</f>
        <v>0</v>
      </c>
      <c r="AR125" s="121" t="s">
        <v>121</v>
      </c>
      <c r="AT125" s="128" t="s">
        <v>75</v>
      </c>
      <c r="AU125" s="128" t="s">
        <v>76</v>
      </c>
      <c r="AY125" s="121" t="s">
        <v>122</v>
      </c>
      <c r="BK125" s="129">
        <f>BK126+BK128+BK130+BK132+BK134+BK136+BK138</f>
        <v>0</v>
      </c>
    </row>
    <row r="126" spans="2:65" s="11" customFormat="1" ht="22.9" customHeight="1">
      <c r="B126" s="120"/>
      <c r="D126" s="121" t="s">
        <v>75</v>
      </c>
      <c r="E126" s="130" t="s">
        <v>123</v>
      </c>
      <c r="F126" s="130" t="s">
        <v>124</v>
      </c>
      <c r="I126" s="123"/>
      <c r="J126" s="131">
        <f>BK126</f>
        <v>0</v>
      </c>
      <c r="L126" s="120"/>
      <c r="M126" s="125"/>
      <c r="P126" s="126">
        <f>P127</f>
        <v>0</v>
      </c>
      <c r="R126" s="126">
        <f>R127</f>
        <v>0</v>
      </c>
      <c r="T126" s="127">
        <f>T127</f>
        <v>0</v>
      </c>
      <c r="AR126" s="121" t="s">
        <v>121</v>
      </c>
      <c r="AT126" s="128" t="s">
        <v>75</v>
      </c>
      <c r="AU126" s="128" t="s">
        <v>84</v>
      </c>
      <c r="AY126" s="121" t="s">
        <v>122</v>
      </c>
      <c r="BK126" s="129">
        <f>BK127</f>
        <v>0</v>
      </c>
    </row>
    <row r="127" spans="2:65" s="1" customFormat="1" ht="16.5" customHeight="1">
      <c r="B127" s="31"/>
      <c r="C127" s="132" t="s">
        <v>84</v>
      </c>
      <c r="D127" s="132" t="s">
        <v>125</v>
      </c>
      <c r="E127" s="133" t="s">
        <v>126</v>
      </c>
      <c r="F127" s="134" t="s">
        <v>124</v>
      </c>
      <c r="G127" s="135" t="s">
        <v>127</v>
      </c>
      <c r="H127" s="136">
        <v>1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41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128</v>
      </c>
      <c r="AT127" s="144" t="s">
        <v>125</v>
      </c>
      <c r="AU127" s="144" t="s">
        <v>86</v>
      </c>
      <c r="AY127" s="16" t="s">
        <v>122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84</v>
      </c>
      <c r="BK127" s="145">
        <f>ROUND(I127*H127,2)</f>
        <v>0</v>
      </c>
      <c r="BL127" s="16" t="s">
        <v>128</v>
      </c>
      <c r="BM127" s="144" t="s">
        <v>129</v>
      </c>
    </row>
    <row r="128" spans="2:65" s="11" customFormat="1" ht="22.9" customHeight="1">
      <c r="B128" s="120"/>
      <c r="D128" s="121" t="s">
        <v>75</v>
      </c>
      <c r="E128" s="130" t="s">
        <v>130</v>
      </c>
      <c r="F128" s="130" t="s">
        <v>131</v>
      </c>
      <c r="I128" s="123"/>
      <c r="J128" s="131">
        <f>BK128</f>
        <v>0</v>
      </c>
      <c r="L128" s="120"/>
      <c r="M128" s="125"/>
      <c r="P128" s="126">
        <f>P129</f>
        <v>0</v>
      </c>
      <c r="R128" s="126">
        <f>R129</f>
        <v>0</v>
      </c>
      <c r="T128" s="127">
        <f>T129</f>
        <v>0</v>
      </c>
      <c r="AR128" s="121" t="s">
        <v>121</v>
      </c>
      <c r="AT128" s="128" t="s">
        <v>75</v>
      </c>
      <c r="AU128" s="128" t="s">
        <v>84</v>
      </c>
      <c r="AY128" s="121" t="s">
        <v>122</v>
      </c>
      <c r="BK128" s="129">
        <f>BK129</f>
        <v>0</v>
      </c>
    </row>
    <row r="129" spans="2:65" s="1" customFormat="1" ht="16.5" customHeight="1">
      <c r="B129" s="31"/>
      <c r="C129" s="132" t="s">
        <v>86</v>
      </c>
      <c r="D129" s="132" t="s">
        <v>125</v>
      </c>
      <c r="E129" s="133" t="s">
        <v>132</v>
      </c>
      <c r="F129" s="134" t="s">
        <v>131</v>
      </c>
      <c r="G129" s="135" t="s">
        <v>127</v>
      </c>
      <c r="H129" s="136">
        <v>1</v>
      </c>
      <c r="I129" s="137"/>
      <c r="J129" s="138">
        <f>ROUND(I129*H129,2)</f>
        <v>0</v>
      </c>
      <c r="K129" s="139"/>
      <c r="L129" s="31"/>
      <c r="M129" s="140" t="s">
        <v>1</v>
      </c>
      <c r="N129" s="141" t="s">
        <v>41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128</v>
      </c>
      <c r="AT129" s="144" t="s">
        <v>125</v>
      </c>
      <c r="AU129" s="144" t="s">
        <v>86</v>
      </c>
      <c r="AY129" s="16" t="s">
        <v>122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84</v>
      </c>
      <c r="BK129" s="145">
        <f>ROUND(I129*H129,2)</f>
        <v>0</v>
      </c>
      <c r="BL129" s="16" t="s">
        <v>128</v>
      </c>
      <c r="BM129" s="144" t="s">
        <v>133</v>
      </c>
    </row>
    <row r="130" spans="2:65" s="11" customFormat="1" ht="22.9" customHeight="1">
      <c r="B130" s="120"/>
      <c r="D130" s="121" t="s">
        <v>75</v>
      </c>
      <c r="E130" s="130" t="s">
        <v>134</v>
      </c>
      <c r="F130" s="130" t="s">
        <v>135</v>
      </c>
      <c r="I130" s="123"/>
      <c r="J130" s="131">
        <f>BK130</f>
        <v>0</v>
      </c>
      <c r="L130" s="120"/>
      <c r="M130" s="125"/>
      <c r="P130" s="126">
        <f>P131</f>
        <v>0</v>
      </c>
      <c r="R130" s="126">
        <f>R131</f>
        <v>0</v>
      </c>
      <c r="T130" s="127">
        <f>T131</f>
        <v>0</v>
      </c>
      <c r="AR130" s="121" t="s">
        <v>121</v>
      </c>
      <c r="AT130" s="128" t="s">
        <v>75</v>
      </c>
      <c r="AU130" s="128" t="s">
        <v>84</v>
      </c>
      <c r="AY130" s="121" t="s">
        <v>122</v>
      </c>
      <c r="BK130" s="129">
        <f>BK131</f>
        <v>0</v>
      </c>
    </row>
    <row r="131" spans="2:65" s="1" customFormat="1" ht="16.5" customHeight="1">
      <c r="B131" s="31"/>
      <c r="C131" s="132" t="s">
        <v>136</v>
      </c>
      <c r="D131" s="132" t="s">
        <v>125</v>
      </c>
      <c r="E131" s="133" t="s">
        <v>137</v>
      </c>
      <c r="F131" s="134" t="s">
        <v>135</v>
      </c>
      <c r="G131" s="135" t="s">
        <v>127</v>
      </c>
      <c r="H131" s="136">
        <v>1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41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128</v>
      </c>
      <c r="AT131" s="144" t="s">
        <v>125</v>
      </c>
      <c r="AU131" s="144" t="s">
        <v>86</v>
      </c>
      <c r="AY131" s="16" t="s">
        <v>122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84</v>
      </c>
      <c r="BK131" s="145">
        <f>ROUND(I131*H131,2)</f>
        <v>0</v>
      </c>
      <c r="BL131" s="16" t="s">
        <v>128</v>
      </c>
      <c r="BM131" s="144" t="s">
        <v>138</v>
      </c>
    </row>
    <row r="132" spans="2:65" s="11" customFormat="1" ht="22.9" customHeight="1">
      <c r="B132" s="120"/>
      <c r="D132" s="121" t="s">
        <v>75</v>
      </c>
      <c r="E132" s="130" t="s">
        <v>139</v>
      </c>
      <c r="F132" s="130" t="s">
        <v>140</v>
      </c>
      <c r="I132" s="123"/>
      <c r="J132" s="131">
        <f>BK132</f>
        <v>0</v>
      </c>
      <c r="L132" s="120"/>
      <c r="M132" s="125"/>
      <c r="P132" s="126">
        <f>P133</f>
        <v>0</v>
      </c>
      <c r="R132" s="126">
        <f>R133</f>
        <v>0</v>
      </c>
      <c r="T132" s="127">
        <f>T133</f>
        <v>0</v>
      </c>
      <c r="AR132" s="121" t="s">
        <v>121</v>
      </c>
      <c r="AT132" s="128" t="s">
        <v>75</v>
      </c>
      <c r="AU132" s="128" t="s">
        <v>84</v>
      </c>
      <c r="AY132" s="121" t="s">
        <v>122</v>
      </c>
      <c r="BK132" s="129">
        <f>BK133</f>
        <v>0</v>
      </c>
    </row>
    <row r="133" spans="2:65" s="1" customFormat="1" ht="16.5" customHeight="1">
      <c r="B133" s="31"/>
      <c r="C133" s="132" t="s">
        <v>141</v>
      </c>
      <c r="D133" s="132" t="s">
        <v>125</v>
      </c>
      <c r="E133" s="133" t="s">
        <v>142</v>
      </c>
      <c r="F133" s="134" t="s">
        <v>140</v>
      </c>
      <c r="G133" s="135" t="s">
        <v>127</v>
      </c>
      <c r="H133" s="136">
        <v>1</v>
      </c>
      <c r="I133" s="137"/>
      <c r="J133" s="138">
        <f>ROUND(I133*H133,2)</f>
        <v>0</v>
      </c>
      <c r="K133" s="139"/>
      <c r="L133" s="31"/>
      <c r="M133" s="140" t="s">
        <v>1</v>
      </c>
      <c r="N133" s="141" t="s">
        <v>41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128</v>
      </c>
      <c r="AT133" s="144" t="s">
        <v>125</v>
      </c>
      <c r="AU133" s="144" t="s">
        <v>86</v>
      </c>
      <c r="AY133" s="16" t="s">
        <v>122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84</v>
      </c>
      <c r="BK133" s="145">
        <f>ROUND(I133*H133,2)</f>
        <v>0</v>
      </c>
      <c r="BL133" s="16" t="s">
        <v>128</v>
      </c>
      <c r="BM133" s="144" t="s">
        <v>143</v>
      </c>
    </row>
    <row r="134" spans="2:65" s="11" customFormat="1" ht="22.9" customHeight="1">
      <c r="B134" s="120"/>
      <c r="D134" s="121" t="s">
        <v>75</v>
      </c>
      <c r="E134" s="130" t="s">
        <v>144</v>
      </c>
      <c r="F134" s="130" t="s">
        <v>145</v>
      </c>
      <c r="I134" s="123"/>
      <c r="J134" s="131">
        <f>BK134</f>
        <v>0</v>
      </c>
      <c r="L134" s="120"/>
      <c r="M134" s="125"/>
      <c r="P134" s="126">
        <f>P135</f>
        <v>0</v>
      </c>
      <c r="R134" s="126">
        <f>R135</f>
        <v>0</v>
      </c>
      <c r="T134" s="127">
        <f>T135</f>
        <v>0</v>
      </c>
      <c r="AR134" s="121" t="s">
        <v>121</v>
      </c>
      <c r="AT134" s="128" t="s">
        <v>75</v>
      </c>
      <c r="AU134" s="128" t="s">
        <v>84</v>
      </c>
      <c r="AY134" s="121" t="s">
        <v>122</v>
      </c>
      <c r="BK134" s="129">
        <f>BK135</f>
        <v>0</v>
      </c>
    </row>
    <row r="135" spans="2:65" s="1" customFormat="1" ht="16.5" customHeight="1">
      <c r="B135" s="31"/>
      <c r="C135" s="132" t="s">
        <v>121</v>
      </c>
      <c r="D135" s="132" t="s">
        <v>125</v>
      </c>
      <c r="E135" s="133" t="s">
        <v>146</v>
      </c>
      <c r="F135" s="134" t="s">
        <v>145</v>
      </c>
      <c r="G135" s="135" t="s">
        <v>127</v>
      </c>
      <c r="H135" s="136">
        <v>1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41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128</v>
      </c>
      <c r="AT135" s="144" t="s">
        <v>125</v>
      </c>
      <c r="AU135" s="144" t="s">
        <v>86</v>
      </c>
      <c r="AY135" s="16" t="s">
        <v>122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84</v>
      </c>
      <c r="BK135" s="145">
        <f>ROUND(I135*H135,2)</f>
        <v>0</v>
      </c>
      <c r="BL135" s="16" t="s">
        <v>128</v>
      </c>
      <c r="BM135" s="144" t="s">
        <v>147</v>
      </c>
    </row>
    <row r="136" spans="2:65" s="11" customFormat="1" ht="22.9" customHeight="1">
      <c r="B136" s="120"/>
      <c r="D136" s="121" t="s">
        <v>75</v>
      </c>
      <c r="E136" s="130" t="s">
        <v>148</v>
      </c>
      <c r="F136" s="130" t="s">
        <v>149</v>
      </c>
      <c r="I136" s="123"/>
      <c r="J136" s="131">
        <f>BK136</f>
        <v>0</v>
      </c>
      <c r="L136" s="120"/>
      <c r="M136" s="125"/>
      <c r="P136" s="126">
        <f>P137</f>
        <v>0</v>
      </c>
      <c r="R136" s="126">
        <f>R137</f>
        <v>0</v>
      </c>
      <c r="T136" s="127">
        <f>T137</f>
        <v>0</v>
      </c>
      <c r="AR136" s="121" t="s">
        <v>121</v>
      </c>
      <c r="AT136" s="128" t="s">
        <v>75</v>
      </c>
      <c r="AU136" s="128" t="s">
        <v>84</v>
      </c>
      <c r="AY136" s="121" t="s">
        <v>122</v>
      </c>
      <c r="BK136" s="129">
        <f>BK137</f>
        <v>0</v>
      </c>
    </row>
    <row r="137" spans="2:65" s="1" customFormat="1" ht="16.5" customHeight="1">
      <c r="B137" s="31"/>
      <c r="C137" s="132" t="s">
        <v>150</v>
      </c>
      <c r="D137" s="132" t="s">
        <v>125</v>
      </c>
      <c r="E137" s="133" t="s">
        <v>151</v>
      </c>
      <c r="F137" s="134" t="s">
        <v>149</v>
      </c>
      <c r="G137" s="135" t="s">
        <v>127</v>
      </c>
      <c r="H137" s="136">
        <v>1</v>
      </c>
      <c r="I137" s="137"/>
      <c r="J137" s="138">
        <f>ROUND(I137*H137,2)</f>
        <v>0</v>
      </c>
      <c r="K137" s="139"/>
      <c r="L137" s="31"/>
      <c r="M137" s="140" t="s">
        <v>1</v>
      </c>
      <c r="N137" s="141" t="s">
        <v>41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128</v>
      </c>
      <c r="AT137" s="144" t="s">
        <v>125</v>
      </c>
      <c r="AU137" s="144" t="s">
        <v>86</v>
      </c>
      <c r="AY137" s="16" t="s">
        <v>122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84</v>
      </c>
      <c r="BK137" s="145">
        <f>ROUND(I137*H137,2)</f>
        <v>0</v>
      </c>
      <c r="BL137" s="16" t="s">
        <v>128</v>
      </c>
      <c r="BM137" s="144" t="s">
        <v>152</v>
      </c>
    </row>
    <row r="138" spans="2:65" s="11" customFormat="1" ht="22.9" customHeight="1">
      <c r="B138" s="120"/>
      <c r="D138" s="121" t="s">
        <v>75</v>
      </c>
      <c r="E138" s="130" t="s">
        <v>153</v>
      </c>
      <c r="F138" s="130" t="s">
        <v>154</v>
      </c>
      <c r="I138" s="123"/>
      <c r="J138" s="131">
        <f>BK138</f>
        <v>0</v>
      </c>
      <c r="L138" s="120"/>
      <c r="M138" s="125"/>
      <c r="P138" s="126">
        <f>P139</f>
        <v>0</v>
      </c>
      <c r="R138" s="126">
        <f>R139</f>
        <v>0</v>
      </c>
      <c r="T138" s="127">
        <f>T139</f>
        <v>0</v>
      </c>
      <c r="AR138" s="121" t="s">
        <v>121</v>
      </c>
      <c r="AT138" s="128" t="s">
        <v>75</v>
      </c>
      <c r="AU138" s="128" t="s">
        <v>84</v>
      </c>
      <c r="AY138" s="121" t="s">
        <v>122</v>
      </c>
      <c r="BK138" s="129">
        <f>BK139</f>
        <v>0</v>
      </c>
    </row>
    <row r="139" spans="2:65" s="1" customFormat="1" ht="16.5" customHeight="1">
      <c r="B139" s="31"/>
      <c r="C139" s="132" t="s">
        <v>155</v>
      </c>
      <c r="D139" s="132" t="s">
        <v>125</v>
      </c>
      <c r="E139" s="133" t="s">
        <v>156</v>
      </c>
      <c r="F139" s="134" t="s">
        <v>154</v>
      </c>
      <c r="G139" s="135" t="s">
        <v>127</v>
      </c>
      <c r="H139" s="136">
        <v>1</v>
      </c>
      <c r="I139" s="137"/>
      <c r="J139" s="138">
        <f>ROUND(I139*H139,2)</f>
        <v>0</v>
      </c>
      <c r="K139" s="139"/>
      <c r="L139" s="31"/>
      <c r="M139" s="146" t="s">
        <v>1</v>
      </c>
      <c r="N139" s="147" t="s">
        <v>41</v>
      </c>
      <c r="O139" s="148"/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44" t="s">
        <v>128</v>
      </c>
      <c r="AT139" s="144" t="s">
        <v>125</v>
      </c>
      <c r="AU139" s="144" t="s">
        <v>86</v>
      </c>
      <c r="AY139" s="16" t="s">
        <v>122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84</v>
      </c>
      <c r="BK139" s="145">
        <f>ROUND(I139*H139,2)</f>
        <v>0</v>
      </c>
      <c r="BL139" s="16" t="s">
        <v>128</v>
      </c>
      <c r="BM139" s="144" t="s">
        <v>157</v>
      </c>
    </row>
    <row r="140" spans="2:65" s="1" customFormat="1" ht="6.95" customHeight="1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1"/>
    </row>
  </sheetData>
  <sheetProtection algorithmName="SHA-512" hashValue="pvqzXwL4gZDRf1jreYVZJNwMgI22wwuPylfB3Uqkmu5CExDIDSt3h/jX70M7LfG+3NEZtkuFmOwqdvUivew1ng==" saltValue="nyWanAfYLYyl3M3ZAXpgdaYxsXpEK0XuZzFva3QFLxTrZeSL5eBzCFgDSntXkNk2dhhX3mEd/jr5OpVbztdWtw==" spinCount="100000" sheet="1" objects="1" scenarios="1" formatColumns="0" formatRows="0" autoFilter="0"/>
  <autoFilter ref="C123:K139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18"/>
  <sheetViews>
    <sheetView showGridLines="0" topLeftCell="A383" workbookViewId="0">
      <selection activeCell="Y397" sqref="Y39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91</v>
      </c>
      <c r="L4" s="19"/>
      <c r="M4" s="85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0" t="str">
        <f>'Rekapitulace stavby'!K6</f>
        <v>Energetická opatření ve výrobním areálu společnosti Hutní montáže a.s.</v>
      </c>
      <c r="F7" s="231"/>
      <c r="G7" s="231"/>
      <c r="H7" s="231"/>
      <c r="L7" s="19"/>
    </row>
    <row r="8" spans="2:46" s="1" customFormat="1" ht="12" customHeight="1">
      <c r="B8" s="31"/>
      <c r="D8" s="26" t="s">
        <v>92</v>
      </c>
      <c r="L8" s="31"/>
    </row>
    <row r="9" spans="2:46" s="1" customFormat="1" ht="16.5" customHeight="1">
      <c r="B9" s="31"/>
      <c r="E9" s="216" t="s">
        <v>158</v>
      </c>
      <c r="F9" s="229"/>
      <c r="G9" s="229"/>
      <c r="H9" s="229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0" t="str">
        <f>'Rekapitulace stavby'!AN8</f>
        <v>25. 1. 2022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2" t="str">
        <f>'Rekapitulace stavby'!E14</f>
        <v>Vyplň údaj</v>
      </c>
      <c r="F18" s="197"/>
      <c r="G18" s="197"/>
      <c r="H18" s="197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6"/>
      <c r="E27" s="202" t="s">
        <v>1</v>
      </c>
      <c r="F27" s="202"/>
      <c r="G27" s="202"/>
      <c r="H27" s="202"/>
      <c r="L27" s="86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1"/>
      <c r="E29" s="51"/>
      <c r="F29" s="51"/>
      <c r="G29" s="51"/>
      <c r="H29" s="51"/>
      <c r="I29" s="51"/>
      <c r="J29" s="51"/>
      <c r="K29" s="51"/>
      <c r="L29" s="31"/>
    </row>
    <row r="30" spans="2:12" s="1" customFormat="1" ht="25.35" customHeight="1">
      <c r="B30" s="31"/>
      <c r="D30" s="87" t="s">
        <v>36</v>
      </c>
      <c r="J30" s="63">
        <f>ROUND(J133, 2)</f>
        <v>0</v>
      </c>
      <c r="L30" s="31"/>
    </row>
    <row r="31" spans="2:12" s="1" customFormat="1" ht="6.95" customHeight="1">
      <c r="B31" s="31"/>
      <c r="D31" s="51"/>
      <c r="E31" s="51"/>
      <c r="F31" s="51"/>
      <c r="G31" s="51"/>
      <c r="H31" s="51"/>
      <c r="I31" s="51"/>
      <c r="J31" s="51"/>
      <c r="K31" s="51"/>
      <c r="L31" s="31"/>
    </row>
    <row r="32" spans="2:12" s="1" customFormat="1" ht="14.45" customHeight="1">
      <c r="B32" s="31"/>
      <c r="F32" s="88" t="s">
        <v>38</v>
      </c>
      <c r="I32" s="88" t="s">
        <v>37</v>
      </c>
      <c r="J32" s="88" t="s">
        <v>39</v>
      </c>
      <c r="L32" s="31"/>
    </row>
    <row r="33" spans="2:12" s="1" customFormat="1" ht="14.45" customHeight="1">
      <c r="B33" s="31"/>
      <c r="D33" s="89" t="s">
        <v>40</v>
      </c>
      <c r="E33" s="26" t="s">
        <v>41</v>
      </c>
      <c r="F33" s="90">
        <f>ROUND((SUM(BE133:BE417)),  2)</f>
        <v>0</v>
      </c>
      <c r="I33" s="91">
        <v>0.21</v>
      </c>
      <c r="J33" s="90">
        <f>ROUND(((SUM(BE133:BE417))*I33),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ROUND((SUM(BF133:BF417)),  2)</f>
        <v>0</v>
      </c>
      <c r="I34" s="91">
        <v>0.15</v>
      </c>
      <c r="J34" s="90">
        <f>ROUND(((SUM(BF133:BF417))*I34),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ROUND((SUM(BG133:BG417)),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ROUND((SUM(BH133:BH417)),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ROUND((SUM(BI133:BI417)),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1" t="s">
        <v>51</v>
      </c>
      <c r="E61" s="33"/>
      <c r="F61" s="98" t="s">
        <v>52</v>
      </c>
      <c r="G61" s="41" t="s">
        <v>51</v>
      </c>
      <c r="H61" s="33"/>
      <c r="I61" s="33"/>
      <c r="J61" s="99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1" t="s">
        <v>51</v>
      </c>
      <c r="E76" s="33"/>
      <c r="F76" s="98" t="s">
        <v>52</v>
      </c>
      <c r="G76" s="41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0" t="str">
        <f>E7</f>
        <v>Energetická opatření ve výrobním areálu společnosti Hutní montáže a.s.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92</v>
      </c>
      <c r="L86" s="31"/>
    </row>
    <row r="87" spans="2:47" s="1" customFormat="1" ht="16.5" customHeight="1">
      <c r="B87" s="31"/>
      <c r="E87" s="216" t="str">
        <f>E9</f>
        <v>01 - Architektonické stavební řešení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Nádražní 448, 739 25 Sviadnov</v>
      </c>
      <c r="I89" s="26" t="s">
        <v>22</v>
      </c>
      <c r="J89" s="50" t="str">
        <f>IF(J12="","",J12)</f>
        <v>25. 1. 2022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Hutní montáže a.s.</v>
      </c>
      <c r="I91" s="26" t="s">
        <v>30</v>
      </c>
      <c r="J91" s="29" t="str">
        <f>E21</f>
        <v>Ing. Martin Langer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František Klus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95</v>
      </c>
      <c r="D94" s="92"/>
      <c r="E94" s="92"/>
      <c r="F94" s="92"/>
      <c r="G94" s="92"/>
      <c r="H94" s="92"/>
      <c r="I94" s="92"/>
      <c r="J94" s="101" t="s">
        <v>96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97</v>
      </c>
      <c r="J96" s="63">
        <f>J133</f>
        <v>0</v>
      </c>
      <c r="L96" s="31"/>
      <c r="AU96" s="16" t="s">
        <v>98</v>
      </c>
    </row>
    <row r="97" spans="2:12" s="8" customFormat="1" ht="24.95" customHeight="1">
      <c r="B97" s="103"/>
      <c r="D97" s="104" t="s">
        <v>159</v>
      </c>
      <c r="E97" s="105"/>
      <c r="F97" s="105"/>
      <c r="G97" s="105"/>
      <c r="H97" s="105"/>
      <c r="I97" s="105"/>
      <c r="J97" s="106">
        <f>J134</f>
        <v>0</v>
      </c>
      <c r="L97" s="103"/>
    </row>
    <row r="98" spans="2:12" s="9" customFormat="1" ht="19.899999999999999" customHeight="1">
      <c r="B98" s="107"/>
      <c r="D98" s="108" t="s">
        <v>160</v>
      </c>
      <c r="E98" s="109"/>
      <c r="F98" s="109"/>
      <c r="G98" s="109"/>
      <c r="H98" s="109"/>
      <c r="I98" s="109"/>
      <c r="J98" s="110">
        <f>J135</f>
        <v>0</v>
      </c>
      <c r="L98" s="107"/>
    </row>
    <row r="99" spans="2:12" s="9" customFormat="1" ht="19.899999999999999" customHeight="1">
      <c r="B99" s="107"/>
      <c r="D99" s="108" t="s">
        <v>161</v>
      </c>
      <c r="E99" s="109"/>
      <c r="F99" s="109"/>
      <c r="G99" s="109"/>
      <c r="H99" s="109"/>
      <c r="I99" s="109"/>
      <c r="J99" s="110">
        <f>J144</f>
        <v>0</v>
      </c>
      <c r="L99" s="107"/>
    </row>
    <row r="100" spans="2:12" s="9" customFormat="1" ht="19.899999999999999" customHeight="1">
      <c r="B100" s="107"/>
      <c r="D100" s="108" t="s">
        <v>162</v>
      </c>
      <c r="E100" s="109"/>
      <c r="F100" s="109"/>
      <c r="G100" s="109"/>
      <c r="H100" s="109"/>
      <c r="I100" s="109"/>
      <c r="J100" s="110">
        <f>J149</f>
        <v>0</v>
      </c>
      <c r="L100" s="107"/>
    </row>
    <row r="101" spans="2:12" s="9" customFormat="1" ht="19.899999999999999" customHeight="1">
      <c r="B101" s="107"/>
      <c r="D101" s="108" t="s">
        <v>163</v>
      </c>
      <c r="E101" s="109"/>
      <c r="F101" s="109"/>
      <c r="G101" s="109"/>
      <c r="H101" s="109"/>
      <c r="I101" s="109"/>
      <c r="J101" s="110">
        <f>J215</f>
        <v>0</v>
      </c>
      <c r="L101" s="107"/>
    </row>
    <row r="102" spans="2:12" s="9" customFormat="1" ht="19.899999999999999" customHeight="1">
      <c r="B102" s="107"/>
      <c r="D102" s="108" t="s">
        <v>164</v>
      </c>
      <c r="E102" s="109"/>
      <c r="F102" s="109"/>
      <c r="G102" s="109"/>
      <c r="H102" s="109"/>
      <c r="I102" s="109"/>
      <c r="J102" s="110">
        <f>J247</f>
        <v>0</v>
      </c>
      <c r="L102" s="107"/>
    </row>
    <row r="103" spans="2:12" s="9" customFormat="1" ht="19.899999999999999" customHeight="1">
      <c r="B103" s="107"/>
      <c r="D103" s="108" t="s">
        <v>165</v>
      </c>
      <c r="E103" s="109"/>
      <c r="F103" s="109"/>
      <c r="G103" s="109"/>
      <c r="H103" s="109"/>
      <c r="I103" s="109"/>
      <c r="J103" s="110">
        <f>J253</f>
        <v>0</v>
      </c>
      <c r="L103" s="107"/>
    </row>
    <row r="104" spans="2:12" s="8" customFormat="1" ht="24.95" customHeight="1">
      <c r="B104" s="103"/>
      <c r="D104" s="104" t="s">
        <v>166</v>
      </c>
      <c r="E104" s="105"/>
      <c r="F104" s="105"/>
      <c r="G104" s="105"/>
      <c r="H104" s="105"/>
      <c r="I104" s="105"/>
      <c r="J104" s="106">
        <f>J255</f>
        <v>0</v>
      </c>
      <c r="L104" s="103"/>
    </row>
    <row r="105" spans="2:12" s="9" customFormat="1" ht="19.899999999999999" customHeight="1">
      <c r="B105" s="107"/>
      <c r="D105" s="108" t="s">
        <v>167</v>
      </c>
      <c r="E105" s="109"/>
      <c r="F105" s="109"/>
      <c r="G105" s="109"/>
      <c r="H105" s="109"/>
      <c r="I105" s="109"/>
      <c r="J105" s="110">
        <f>J256</f>
        <v>0</v>
      </c>
      <c r="L105" s="107"/>
    </row>
    <row r="106" spans="2:12" s="9" customFormat="1" ht="19.899999999999999" customHeight="1">
      <c r="B106" s="107"/>
      <c r="D106" s="108" t="s">
        <v>168</v>
      </c>
      <c r="E106" s="109"/>
      <c r="F106" s="109"/>
      <c r="G106" s="109"/>
      <c r="H106" s="109"/>
      <c r="I106" s="109"/>
      <c r="J106" s="110">
        <f>J321</f>
        <v>0</v>
      </c>
      <c r="L106" s="107"/>
    </row>
    <row r="107" spans="2:12" s="9" customFormat="1" ht="19.899999999999999" customHeight="1">
      <c r="B107" s="107"/>
      <c r="D107" s="108" t="s">
        <v>169</v>
      </c>
      <c r="E107" s="109"/>
      <c r="F107" s="109"/>
      <c r="G107" s="109"/>
      <c r="H107" s="109"/>
      <c r="I107" s="109"/>
      <c r="J107" s="110">
        <f>J332</f>
        <v>0</v>
      </c>
      <c r="L107" s="107"/>
    </row>
    <row r="108" spans="2:12" s="9" customFormat="1" ht="19.899999999999999" customHeight="1">
      <c r="B108" s="107"/>
      <c r="D108" s="108" t="s">
        <v>170</v>
      </c>
      <c r="E108" s="109"/>
      <c r="F108" s="109"/>
      <c r="G108" s="109"/>
      <c r="H108" s="109"/>
      <c r="I108" s="109"/>
      <c r="J108" s="110">
        <f>J337</f>
        <v>0</v>
      </c>
      <c r="L108" s="107"/>
    </row>
    <row r="109" spans="2:12" s="9" customFormat="1" ht="19.899999999999999" customHeight="1">
      <c r="B109" s="107"/>
      <c r="D109" s="108" t="s">
        <v>171</v>
      </c>
      <c r="E109" s="109"/>
      <c r="F109" s="109"/>
      <c r="G109" s="109"/>
      <c r="H109" s="109"/>
      <c r="I109" s="109"/>
      <c r="J109" s="110">
        <f>J343</f>
        <v>0</v>
      </c>
      <c r="L109" s="107"/>
    </row>
    <row r="110" spans="2:12" s="9" customFormat="1" ht="19.899999999999999" customHeight="1">
      <c r="B110" s="107"/>
      <c r="D110" s="108" t="s">
        <v>172</v>
      </c>
      <c r="E110" s="109"/>
      <c r="F110" s="109"/>
      <c r="G110" s="109"/>
      <c r="H110" s="109"/>
      <c r="I110" s="109"/>
      <c r="J110" s="110">
        <f>J360</f>
        <v>0</v>
      </c>
      <c r="L110" s="107"/>
    </row>
    <row r="111" spans="2:12" s="9" customFormat="1" ht="19.899999999999999" customHeight="1">
      <c r="B111" s="107"/>
      <c r="D111" s="108" t="s">
        <v>173</v>
      </c>
      <c r="E111" s="109"/>
      <c r="F111" s="109"/>
      <c r="G111" s="109"/>
      <c r="H111" s="109"/>
      <c r="I111" s="109"/>
      <c r="J111" s="110">
        <f>J371</f>
        <v>0</v>
      </c>
      <c r="L111" s="107"/>
    </row>
    <row r="112" spans="2:12" s="9" customFormat="1" ht="19.899999999999999" customHeight="1">
      <c r="B112" s="107"/>
      <c r="D112" s="108" t="s">
        <v>174</v>
      </c>
      <c r="E112" s="109"/>
      <c r="F112" s="109"/>
      <c r="G112" s="109"/>
      <c r="H112" s="109"/>
      <c r="I112" s="109"/>
      <c r="J112" s="110">
        <f>J387</f>
        <v>0</v>
      </c>
      <c r="L112" s="107"/>
    </row>
    <row r="113" spans="2:12" s="9" customFormat="1" ht="19.899999999999999" customHeight="1">
      <c r="B113" s="107"/>
      <c r="D113" s="108" t="s">
        <v>175</v>
      </c>
      <c r="E113" s="109"/>
      <c r="F113" s="109"/>
      <c r="G113" s="109"/>
      <c r="H113" s="109"/>
      <c r="I113" s="109"/>
      <c r="J113" s="110">
        <f>J397</f>
        <v>0</v>
      </c>
      <c r="L113" s="107"/>
    </row>
    <row r="114" spans="2:12" s="1" customFormat="1" ht="21.75" customHeight="1">
      <c r="B114" s="31"/>
      <c r="L114" s="31"/>
    </row>
    <row r="115" spans="2:12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1"/>
    </row>
    <row r="119" spans="2:12" s="1" customFormat="1" ht="6.95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1"/>
    </row>
    <row r="120" spans="2:12" s="1" customFormat="1" ht="24.95" customHeight="1">
      <c r="B120" s="31"/>
      <c r="C120" s="20" t="s">
        <v>107</v>
      </c>
      <c r="L120" s="31"/>
    </row>
    <row r="121" spans="2:12" s="1" customFormat="1" ht="6.95" customHeight="1">
      <c r="B121" s="31"/>
      <c r="L121" s="31"/>
    </row>
    <row r="122" spans="2:12" s="1" customFormat="1" ht="12" customHeight="1">
      <c r="B122" s="31"/>
      <c r="C122" s="26" t="s">
        <v>16</v>
      </c>
      <c r="L122" s="31"/>
    </row>
    <row r="123" spans="2:12" s="1" customFormat="1" ht="26.25" customHeight="1">
      <c r="B123" s="31"/>
      <c r="E123" s="230" t="str">
        <f>E7</f>
        <v>Energetická opatření ve výrobním areálu společnosti Hutní montáže a.s.</v>
      </c>
      <c r="F123" s="231"/>
      <c r="G123" s="231"/>
      <c r="H123" s="231"/>
      <c r="L123" s="31"/>
    </row>
    <row r="124" spans="2:12" s="1" customFormat="1" ht="12" customHeight="1">
      <c r="B124" s="31"/>
      <c r="C124" s="26" t="s">
        <v>92</v>
      </c>
      <c r="L124" s="31"/>
    </row>
    <row r="125" spans="2:12" s="1" customFormat="1" ht="16.5" customHeight="1">
      <c r="B125" s="31"/>
      <c r="E125" s="216" t="str">
        <f>E9</f>
        <v>01 - Architektonické stavební řešení</v>
      </c>
      <c r="F125" s="229"/>
      <c r="G125" s="229"/>
      <c r="H125" s="229"/>
      <c r="L125" s="31"/>
    </row>
    <row r="126" spans="2:12" s="1" customFormat="1" ht="6.95" customHeight="1">
      <c r="B126" s="31"/>
      <c r="L126" s="31"/>
    </row>
    <row r="127" spans="2:12" s="1" customFormat="1" ht="12" customHeight="1">
      <c r="B127" s="31"/>
      <c r="C127" s="26" t="s">
        <v>20</v>
      </c>
      <c r="F127" s="24" t="str">
        <f>F12</f>
        <v>Nádražní 448, 739 25 Sviadnov</v>
      </c>
      <c r="I127" s="26" t="s">
        <v>22</v>
      </c>
      <c r="J127" s="50" t="str">
        <f>IF(J12="","",J12)</f>
        <v>25. 1. 2022</v>
      </c>
      <c r="L127" s="31"/>
    </row>
    <row r="128" spans="2:12" s="1" customFormat="1" ht="6.95" customHeight="1">
      <c r="B128" s="31"/>
      <c r="L128" s="31"/>
    </row>
    <row r="129" spans="2:65" s="1" customFormat="1" ht="15.2" customHeight="1">
      <c r="B129" s="31"/>
      <c r="C129" s="26" t="s">
        <v>24</v>
      </c>
      <c r="F129" s="24" t="str">
        <f>E15</f>
        <v>Hutní montáže a.s.</v>
      </c>
      <c r="I129" s="26" t="s">
        <v>30</v>
      </c>
      <c r="J129" s="29" t="str">
        <f>E21</f>
        <v>Ing. Martin Langer</v>
      </c>
      <c r="L129" s="31"/>
    </row>
    <row r="130" spans="2:65" s="1" customFormat="1" ht="15.2" customHeight="1">
      <c r="B130" s="31"/>
      <c r="C130" s="26" t="s">
        <v>28</v>
      </c>
      <c r="F130" s="24" t="str">
        <f>IF(E18="","",E18)</f>
        <v>Vyplň údaj</v>
      </c>
      <c r="I130" s="26" t="s">
        <v>33</v>
      </c>
      <c r="J130" s="29" t="str">
        <f>E24</f>
        <v>František Klus</v>
      </c>
      <c r="L130" s="31"/>
    </row>
    <row r="131" spans="2:65" s="1" customFormat="1" ht="10.35" customHeight="1">
      <c r="B131" s="31"/>
      <c r="L131" s="31"/>
    </row>
    <row r="132" spans="2:65" s="10" customFormat="1" ht="29.25" customHeight="1">
      <c r="B132" s="111"/>
      <c r="C132" s="112" t="s">
        <v>108</v>
      </c>
      <c r="D132" s="113" t="s">
        <v>61</v>
      </c>
      <c r="E132" s="113" t="s">
        <v>57</v>
      </c>
      <c r="F132" s="113" t="s">
        <v>58</v>
      </c>
      <c r="G132" s="113" t="s">
        <v>109</v>
      </c>
      <c r="H132" s="113" t="s">
        <v>110</v>
      </c>
      <c r="I132" s="113" t="s">
        <v>111</v>
      </c>
      <c r="J132" s="114" t="s">
        <v>96</v>
      </c>
      <c r="K132" s="115" t="s">
        <v>112</v>
      </c>
      <c r="L132" s="111"/>
      <c r="M132" s="56" t="s">
        <v>1</v>
      </c>
      <c r="N132" s="57" t="s">
        <v>40</v>
      </c>
      <c r="O132" s="57" t="s">
        <v>113</v>
      </c>
      <c r="P132" s="57" t="s">
        <v>114</v>
      </c>
      <c r="Q132" s="57" t="s">
        <v>115</v>
      </c>
      <c r="R132" s="57" t="s">
        <v>116</v>
      </c>
      <c r="S132" s="57" t="s">
        <v>117</v>
      </c>
      <c r="T132" s="58" t="s">
        <v>118</v>
      </c>
    </row>
    <row r="133" spans="2:65" s="1" customFormat="1" ht="22.9" customHeight="1">
      <c r="B133" s="31"/>
      <c r="C133" s="61" t="s">
        <v>119</v>
      </c>
      <c r="J133" s="116">
        <f>BK133</f>
        <v>0</v>
      </c>
      <c r="L133" s="31"/>
      <c r="M133" s="59"/>
      <c r="N133" s="51"/>
      <c r="O133" s="51"/>
      <c r="P133" s="117">
        <f>P134+P255</f>
        <v>0</v>
      </c>
      <c r="Q133" s="51"/>
      <c r="R133" s="117">
        <f>R134+R255</f>
        <v>38.035603930000008</v>
      </c>
      <c r="S133" s="51"/>
      <c r="T133" s="118">
        <f>T134+T255</f>
        <v>49.491684800000016</v>
      </c>
      <c r="AT133" s="16" t="s">
        <v>75</v>
      </c>
      <c r="AU133" s="16" t="s">
        <v>98</v>
      </c>
      <c r="BK133" s="119">
        <f>BK134+BK255</f>
        <v>0</v>
      </c>
    </row>
    <row r="134" spans="2:65" s="11" customFormat="1" ht="25.9" customHeight="1">
      <c r="B134" s="120"/>
      <c r="D134" s="121" t="s">
        <v>75</v>
      </c>
      <c r="E134" s="122" t="s">
        <v>176</v>
      </c>
      <c r="F134" s="122" t="s">
        <v>177</v>
      </c>
      <c r="I134" s="123"/>
      <c r="J134" s="124">
        <f>BK134</f>
        <v>0</v>
      </c>
      <c r="L134" s="120"/>
      <c r="M134" s="125"/>
      <c r="P134" s="126">
        <f>P135+P144+P149+P215+P247+P253</f>
        <v>0</v>
      </c>
      <c r="R134" s="126">
        <f>R135+R144+R149+R215+R247+R253</f>
        <v>16.814704400000004</v>
      </c>
      <c r="T134" s="127">
        <f>T135+T144+T149+T215+T247+T253</f>
        <v>49.491684800000016</v>
      </c>
      <c r="AR134" s="121" t="s">
        <v>84</v>
      </c>
      <c r="AT134" s="128" t="s">
        <v>75</v>
      </c>
      <c r="AU134" s="128" t="s">
        <v>76</v>
      </c>
      <c r="AY134" s="121" t="s">
        <v>122</v>
      </c>
      <c r="BK134" s="129">
        <f>BK135+BK144+BK149+BK215+BK247+BK253</f>
        <v>0</v>
      </c>
    </row>
    <row r="135" spans="2:65" s="11" customFormat="1" ht="22.9" customHeight="1">
      <c r="B135" s="120"/>
      <c r="D135" s="121" t="s">
        <v>75</v>
      </c>
      <c r="E135" s="130" t="s">
        <v>84</v>
      </c>
      <c r="F135" s="130" t="s">
        <v>178</v>
      </c>
      <c r="I135" s="123"/>
      <c r="J135" s="131">
        <f>BK135</f>
        <v>0</v>
      </c>
      <c r="L135" s="120"/>
      <c r="M135" s="125"/>
      <c r="P135" s="126">
        <f>SUM(P136:P143)</f>
        <v>0</v>
      </c>
      <c r="R135" s="126">
        <f>SUM(R136:R143)</f>
        <v>0</v>
      </c>
      <c r="T135" s="127">
        <f>SUM(T136:T143)</f>
        <v>0</v>
      </c>
      <c r="AR135" s="121" t="s">
        <v>84</v>
      </c>
      <c r="AT135" s="128" t="s">
        <v>75</v>
      </c>
      <c r="AU135" s="128" t="s">
        <v>84</v>
      </c>
      <c r="AY135" s="121" t="s">
        <v>122</v>
      </c>
      <c r="BK135" s="129">
        <f>SUM(BK136:BK143)</f>
        <v>0</v>
      </c>
    </row>
    <row r="136" spans="2:65" s="1" customFormat="1" ht="33" customHeight="1">
      <c r="B136" s="31"/>
      <c r="C136" s="132" t="s">
        <v>84</v>
      </c>
      <c r="D136" s="132" t="s">
        <v>125</v>
      </c>
      <c r="E136" s="133" t="s">
        <v>179</v>
      </c>
      <c r="F136" s="134" t="s">
        <v>180</v>
      </c>
      <c r="G136" s="135" t="s">
        <v>181</v>
      </c>
      <c r="H136" s="136">
        <v>21.24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41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141</v>
      </c>
      <c r="AT136" s="144" t="s">
        <v>125</v>
      </c>
      <c r="AU136" s="144" t="s">
        <v>86</v>
      </c>
      <c r="AY136" s="16" t="s">
        <v>122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84</v>
      </c>
      <c r="BK136" s="145">
        <f>ROUND(I136*H136,2)</f>
        <v>0</v>
      </c>
      <c r="BL136" s="16" t="s">
        <v>141</v>
      </c>
      <c r="BM136" s="144" t="s">
        <v>182</v>
      </c>
    </row>
    <row r="137" spans="2:65" s="12" customFormat="1">
      <c r="B137" s="151"/>
      <c r="D137" s="152" t="s">
        <v>183</v>
      </c>
      <c r="E137" s="153" t="s">
        <v>1</v>
      </c>
      <c r="F137" s="154" t="s">
        <v>184</v>
      </c>
      <c r="H137" s="153" t="s">
        <v>1</v>
      </c>
      <c r="I137" s="155"/>
      <c r="L137" s="151"/>
      <c r="M137" s="156"/>
      <c r="T137" s="157"/>
      <c r="AT137" s="153" t="s">
        <v>183</v>
      </c>
      <c r="AU137" s="153" t="s">
        <v>86</v>
      </c>
      <c r="AV137" s="12" t="s">
        <v>84</v>
      </c>
      <c r="AW137" s="12" t="s">
        <v>32</v>
      </c>
      <c r="AX137" s="12" t="s">
        <v>76</v>
      </c>
      <c r="AY137" s="153" t="s">
        <v>122</v>
      </c>
    </row>
    <row r="138" spans="2:65" s="13" customFormat="1">
      <c r="B138" s="158"/>
      <c r="D138" s="152" t="s">
        <v>183</v>
      </c>
      <c r="E138" s="159" t="s">
        <v>1</v>
      </c>
      <c r="F138" s="160" t="s">
        <v>185</v>
      </c>
      <c r="H138" s="161">
        <v>21.24</v>
      </c>
      <c r="I138" s="162"/>
      <c r="L138" s="158"/>
      <c r="M138" s="163"/>
      <c r="T138" s="164"/>
      <c r="AT138" s="159" t="s">
        <v>183</v>
      </c>
      <c r="AU138" s="159" t="s">
        <v>86</v>
      </c>
      <c r="AV138" s="13" t="s">
        <v>86</v>
      </c>
      <c r="AW138" s="13" t="s">
        <v>32</v>
      </c>
      <c r="AX138" s="13" t="s">
        <v>76</v>
      </c>
      <c r="AY138" s="159" t="s">
        <v>122</v>
      </c>
    </row>
    <row r="139" spans="2:65" s="14" customFormat="1">
      <c r="B139" s="165"/>
      <c r="D139" s="152" t="s">
        <v>183</v>
      </c>
      <c r="E139" s="166" t="s">
        <v>1</v>
      </c>
      <c r="F139" s="167" t="s">
        <v>186</v>
      </c>
      <c r="H139" s="168">
        <v>21.24</v>
      </c>
      <c r="I139" s="169"/>
      <c r="L139" s="165"/>
      <c r="M139" s="170"/>
      <c r="T139" s="171"/>
      <c r="AT139" s="166" t="s">
        <v>183</v>
      </c>
      <c r="AU139" s="166" t="s">
        <v>86</v>
      </c>
      <c r="AV139" s="14" t="s">
        <v>141</v>
      </c>
      <c r="AW139" s="14" t="s">
        <v>32</v>
      </c>
      <c r="AX139" s="14" t="s">
        <v>84</v>
      </c>
      <c r="AY139" s="166" t="s">
        <v>122</v>
      </c>
    </row>
    <row r="140" spans="2:65" s="1" customFormat="1" ht="24.2" customHeight="1">
      <c r="B140" s="31"/>
      <c r="C140" s="132" t="s">
        <v>86</v>
      </c>
      <c r="D140" s="132" t="s">
        <v>125</v>
      </c>
      <c r="E140" s="133" t="s">
        <v>187</v>
      </c>
      <c r="F140" s="134" t="s">
        <v>188</v>
      </c>
      <c r="G140" s="135" t="s">
        <v>181</v>
      </c>
      <c r="H140" s="136">
        <v>14.16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41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141</v>
      </c>
      <c r="AT140" s="144" t="s">
        <v>125</v>
      </c>
      <c r="AU140" s="144" t="s">
        <v>86</v>
      </c>
      <c r="AY140" s="16" t="s">
        <v>122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84</v>
      </c>
      <c r="BK140" s="145">
        <f>ROUND(I140*H140,2)</f>
        <v>0</v>
      </c>
      <c r="BL140" s="16" t="s">
        <v>141</v>
      </c>
      <c r="BM140" s="144" t="s">
        <v>189</v>
      </c>
    </row>
    <row r="141" spans="2:65" s="12" customFormat="1">
      <c r="B141" s="151"/>
      <c r="D141" s="152" t="s">
        <v>183</v>
      </c>
      <c r="E141" s="153" t="s">
        <v>1</v>
      </c>
      <c r="F141" s="154" t="s">
        <v>184</v>
      </c>
      <c r="H141" s="153" t="s">
        <v>1</v>
      </c>
      <c r="I141" s="155"/>
      <c r="L141" s="151"/>
      <c r="M141" s="156"/>
      <c r="T141" s="157"/>
      <c r="AT141" s="153" t="s">
        <v>183</v>
      </c>
      <c r="AU141" s="153" t="s">
        <v>86</v>
      </c>
      <c r="AV141" s="12" t="s">
        <v>84</v>
      </c>
      <c r="AW141" s="12" t="s">
        <v>32</v>
      </c>
      <c r="AX141" s="12" t="s">
        <v>76</v>
      </c>
      <c r="AY141" s="153" t="s">
        <v>122</v>
      </c>
    </row>
    <row r="142" spans="2:65" s="13" customFormat="1">
      <c r="B142" s="158"/>
      <c r="D142" s="152" t="s">
        <v>183</v>
      </c>
      <c r="E142" s="159" t="s">
        <v>1</v>
      </c>
      <c r="F142" s="160" t="s">
        <v>190</v>
      </c>
      <c r="H142" s="161">
        <v>14.16</v>
      </c>
      <c r="I142" s="162"/>
      <c r="L142" s="158"/>
      <c r="M142" s="163"/>
      <c r="T142" s="164"/>
      <c r="AT142" s="159" t="s">
        <v>183</v>
      </c>
      <c r="AU142" s="159" t="s">
        <v>86</v>
      </c>
      <c r="AV142" s="13" t="s">
        <v>86</v>
      </c>
      <c r="AW142" s="13" t="s">
        <v>32</v>
      </c>
      <c r="AX142" s="13" t="s">
        <v>76</v>
      </c>
      <c r="AY142" s="159" t="s">
        <v>122</v>
      </c>
    </row>
    <row r="143" spans="2:65" s="14" customFormat="1">
      <c r="B143" s="165"/>
      <c r="D143" s="152" t="s">
        <v>183</v>
      </c>
      <c r="E143" s="166" t="s">
        <v>1</v>
      </c>
      <c r="F143" s="167" t="s">
        <v>186</v>
      </c>
      <c r="H143" s="168">
        <v>14.16</v>
      </c>
      <c r="I143" s="169"/>
      <c r="L143" s="165"/>
      <c r="M143" s="170"/>
      <c r="T143" s="171"/>
      <c r="AT143" s="166" t="s">
        <v>183</v>
      </c>
      <c r="AU143" s="166" t="s">
        <v>86</v>
      </c>
      <c r="AV143" s="14" t="s">
        <v>141</v>
      </c>
      <c r="AW143" s="14" t="s">
        <v>32</v>
      </c>
      <c r="AX143" s="14" t="s">
        <v>84</v>
      </c>
      <c r="AY143" s="166" t="s">
        <v>122</v>
      </c>
    </row>
    <row r="144" spans="2:65" s="11" customFormat="1" ht="22.9" customHeight="1">
      <c r="B144" s="120"/>
      <c r="D144" s="121" t="s">
        <v>75</v>
      </c>
      <c r="E144" s="130" t="s">
        <v>121</v>
      </c>
      <c r="F144" s="130" t="s">
        <v>191</v>
      </c>
      <c r="I144" s="123"/>
      <c r="J144" s="131">
        <f>BK144</f>
        <v>0</v>
      </c>
      <c r="L144" s="120"/>
      <c r="M144" s="125"/>
      <c r="P144" s="126">
        <f>SUM(P145:P148)</f>
        <v>0</v>
      </c>
      <c r="R144" s="126">
        <f>SUM(R145:R148)</f>
        <v>3.0320100000000001</v>
      </c>
      <c r="T144" s="127">
        <f>SUM(T145:T148)</f>
        <v>0</v>
      </c>
      <c r="AR144" s="121" t="s">
        <v>84</v>
      </c>
      <c r="AT144" s="128" t="s">
        <v>75</v>
      </c>
      <c r="AU144" s="128" t="s">
        <v>84</v>
      </c>
      <c r="AY144" s="121" t="s">
        <v>122</v>
      </c>
      <c r="BK144" s="129">
        <f>SUM(BK145:BK148)</f>
        <v>0</v>
      </c>
    </row>
    <row r="145" spans="2:65" s="1" customFormat="1" ht="24.2" customHeight="1">
      <c r="B145" s="31"/>
      <c r="C145" s="132" t="s">
        <v>136</v>
      </c>
      <c r="D145" s="132" t="s">
        <v>125</v>
      </c>
      <c r="E145" s="133" t="s">
        <v>192</v>
      </c>
      <c r="F145" s="134" t="s">
        <v>193</v>
      </c>
      <c r="G145" s="135" t="s">
        <v>194</v>
      </c>
      <c r="H145" s="136">
        <v>35.4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41</v>
      </c>
      <c r="P145" s="142">
        <f>O145*H145</f>
        <v>0</v>
      </c>
      <c r="Q145" s="142">
        <v>8.5650000000000004E-2</v>
      </c>
      <c r="R145" s="142">
        <f>Q145*H145</f>
        <v>3.0320100000000001</v>
      </c>
      <c r="S145" s="142">
        <v>0</v>
      </c>
      <c r="T145" s="143">
        <f>S145*H145</f>
        <v>0</v>
      </c>
      <c r="AR145" s="144" t="s">
        <v>141</v>
      </c>
      <c r="AT145" s="144" t="s">
        <v>125</v>
      </c>
      <c r="AU145" s="144" t="s">
        <v>86</v>
      </c>
      <c r="AY145" s="16" t="s">
        <v>122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84</v>
      </c>
      <c r="BK145" s="145">
        <f>ROUND(I145*H145,2)</f>
        <v>0</v>
      </c>
      <c r="BL145" s="16" t="s">
        <v>141</v>
      </c>
      <c r="BM145" s="144" t="s">
        <v>195</v>
      </c>
    </row>
    <row r="146" spans="2:65" s="12" customFormat="1">
      <c r="B146" s="151"/>
      <c r="D146" s="152" t="s">
        <v>183</v>
      </c>
      <c r="E146" s="153" t="s">
        <v>1</v>
      </c>
      <c r="F146" s="154" t="s">
        <v>184</v>
      </c>
      <c r="H146" s="153" t="s">
        <v>1</v>
      </c>
      <c r="I146" s="155"/>
      <c r="L146" s="151"/>
      <c r="M146" s="156"/>
      <c r="T146" s="157"/>
      <c r="AT146" s="153" t="s">
        <v>183</v>
      </c>
      <c r="AU146" s="153" t="s">
        <v>86</v>
      </c>
      <c r="AV146" s="12" t="s">
        <v>84</v>
      </c>
      <c r="AW146" s="12" t="s">
        <v>32</v>
      </c>
      <c r="AX146" s="12" t="s">
        <v>76</v>
      </c>
      <c r="AY146" s="153" t="s">
        <v>122</v>
      </c>
    </row>
    <row r="147" spans="2:65" s="13" customFormat="1">
      <c r="B147" s="158"/>
      <c r="D147" s="152" t="s">
        <v>183</v>
      </c>
      <c r="E147" s="159" t="s">
        <v>1</v>
      </c>
      <c r="F147" s="160" t="s">
        <v>196</v>
      </c>
      <c r="H147" s="161">
        <v>35.4</v>
      </c>
      <c r="I147" s="162"/>
      <c r="L147" s="158"/>
      <c r="M147" s="163"/>
      <c r="T147" s="164"/>
      <c r="AT147" s="159" t="s">
        <v>183</v>
      </c>
      <c r="AU147" s="159" t="s">
        <v>86</v>
      </c>
      <c r="AV147" s="13" t="s">
        <v>86</v>
      </c>
      <c r="AW147" s="13" t="s">
        <v>32</v>
      </c>
      <c r="AX147" s="13" t="s">
        <v>76</v>
      </c>
      <c r="AY147" s="159" t="s">
        <v>122</v>
      </c>
    </row>
    <row r="148" spans="2:65" s="14" customFormat="1">
      <c r="B148" s="165"/>
      <c r="D148" s="152" t="s">
        <v>183</v>
      </c>
      <c r="E148" s="166" t="s">
        <v>1</v>
      </c>
      <c r="F148" s="167" t="s">
        <v>186</v>
      </c>
      <c r="H148" s="168">
        <v>35.4</v>
      </c>
      <c r="I148" s="169"/>
      <c r="L148" s="165"/>
      <c r="M148" s="170"/>
      <c r="T148" s="171"/>
      <c r="AT148" s="166" t="s">
        <v>183</v>
      </c>
      <c r="AU148" s="166" t="s">
        <v>86</v>
      </c>
      <c r="AV148" s="14" t="s">
        <v>141</v>
      </c>
      <c r="AW148" s="14" t="s">
        <v>32</v>
      </c>
      <c r="AX148" s="14" t="s">
        <v>84</v>
      </c>
      <c r="AY148" s="166" t="s">
        <v>122</v>
      </c>
    </row>
    <row r="149" spans="2:65" s="11" customFormat="1" ht="22.9" customHeight="1">
      <c r="B149" s="120"/>
      <c r="D149" s="121" t="s">
        <v>75</v>
      </c>
      <c r="E149" s="130" t="s">
        <v>150</v>
      </c>
      <c r="F149" s="130" t="s">
        <v>197</v>
      </c>
      <c r="I149" s="123"/>
      <c r="J149" s="131">
        <f>BK149</f>
        <v>0</v>
      </c>
      <c r="L149" s="120"/>
      <c r="M149" s="125"/>
      <c r="P149" s="126">
        <f>SUM(P150:P214)</f>
        <v>0</v>
      </c>
      <c r="R149" s="126">
        <f>SUM(R150:R214)</f>
        <v>13.774194400000001</v>
      </c>
      <c r="T149" s="127">
        <f>SUM(T150:T214)</f>
        <v>0</v>
      </c>
      <c r="AR149" s="121" t="s">
        <v>84</v>
      </c>
      <c r="AT149" s="128" t="s">
        <v>75</v>
      </c>
      <c r="AU149" s="128" t="s">
        <v>84</v>
      </c>
      <c r="AY149" s="121" t="s">
        <v>122</v>
      </c>
      <c r="BK149" s="129">
        <f>SUM(BK150:BK214)</f>
        <v>0</v>
      </c>
    </row>
    <row r="150" spans="2:65" s="1" customFormat="1" ht="24.2" customHeight="1">
      <c r="B150" s="31"/>
      <c r="C150" s="132" t="s">
        <v>141</v>
      </c>
      <c r="D150" s="132" t="s">
        <v>125</v>
      </c>
      <c r="E150" s="133" t="s">
        <v>198</v>
      </c>
      <c r="F150" s="134" t="s">
        <v>199</v>
      </c>
      <c r="G150" s="135" t="s">
        <v>194</v>
      </c>
      <c r="H150" s="136">
        <v>60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41</v>
      </c>
      <c r="P150" s="142">
        <f>O150*H150</f>
        <v>0</v>
      </c>
      <c r="Q150" s="142">
        <v>4.0000000000000001E-3</v>
      </c>
      <c r="R150" s="142">
        <f>Q150*H150</f>
        <v>0.24</v>
      </c>
      <c r="S150" s="142">
        <v>0</v>
      </c>
      <c r="T150" s="143">
        <f>S150*H150</f>
        <v>0</v>
      </c>
      <c r="AR150" s="144" t="s">
        <v>141</v>
      </c>
      <c r="AT150" s="144" t="s">
        <v>125</v>
      </c>
      <c r="AU150" s="144" t="s">
        <v>86</v>
      </c>
      <c r="AY150" s="16" t="s">
        <v>122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84</v>
      </c>
      <c r="BK150" s="145">
        <f>ROUND(I150*H150,2)</f>
        <v>0</v>
      </c>
      <c r="BL150" s="16" t="s">
        <v>141</v>
      </c>
      <c r="BM150" s="144" t="s">
        <v>200</v>
      </c>
    </row>
    <row r="151" spans="2:65" s="12" customFormat="1">
      <c r="B151" s="151"/>
      <c r="D151" s="152" t="s">
        <v>183</v>
      </c>
      <c r="E151" s="153" t="s">
        <v>1</v>
      </c>
      <c r="F151" s="154" t="s">
        <v>201</v>
      </c>
      <c r="H151" s="153" t="s">
        <v>1</v>
      </c>
      <c r="I151" s="155"/>
      <c r="L151" s="151"/>
      <c r="M151" s="156"/>
      <c r="T151" s="157"/>
      <c r="AT151" s="153" t="s">
        <v>183</v>
      </c>
      <c r="AU151" s="153" t="s">
        <v>86</v>
      </c>
      <c r="AV151" s="12" t="s">
        <v>84</v>
      </c>
      <c r="AW151" s="12" t="s">
        <v>32</v>
      </c>
      <c r="AX151" s="12" t="s">
        <v>76</v>
      </c>
      <c r="AY151" s="153" t="s">
        <v>122</v>
      </c>
    </row>
    <row r="152" spans="2:65" s="13" customFormat="1">
      <c r="B152" s="158"/>
      <c r="D152" s="152" t="s">
        <v>183</v>
      </c>
      <c r="E152" s="159" t="s">
        <v>1</v>
      </c>
      <c r="F152" s="160" t="s">
        <v>202</v>
      </c>
      <c r="H152" s="161">
        <v>60</v>
      </c>
      <c r="I152" s="162"/>
      <c r="L152" s="158"/>
      <c r="M152" s="163"/>
      <c r="T152" s="164"/>
      <c r="AT152" s="159" t="s">
        <v>183</v>
      </c>
      <c r="AU152" s="159" t="s">
        <v>86</v>
      </c>
      <c r="AV152" s="13" t="s">
        <v>86</v>
      </c>
      <c r="AW152" s="13" t="s">
        <v>32</v>
      </c>
      <c r="AX152" s="13" t="s">
        <v>76</v>
      </c>
      <c r="AY152" s="159" t="s">
        <v>122</v>
      </c>
    </row>
    <row r="153" spans="2:65" s="14" customFormat="1">
      <c r="B153" s="165"/>
      <c r="D153" s="152" t="s">
        <v>183</v>
      </c>
      <c r="E153" s="166" t="s">
        <v>1</v>
      </c>
      <c r="F153" s="167" t="s">
        <v>186</v>
      </c>
      <c r="H153" s="168">
        <v>60</v>
      </c>
      <c r="I153" s="169"/>
      <c r="L153" s="165"/>
      <c r="M153" s="170"/>
      <c r="T153" s="171"/>
      <c r="AT153" s="166" t="s">
        <v>183</v>
      </c>
      <c r="AU153" s="166" t="s">
        <v>86</v>
      </c>
      <c r="AV153" s="14" t="s">
        <v>141</v>
      </c>
      <c r="AW153" s="14" t="s">
        <v>32</v>
      </c>
      <c r="AX153" s="14" t="s">
        <v>84</v>
      </c>
      <c r="AY153" s="166" t="s">
        <v>122</v>
      </c>
    </row>
    <row r="154" spans="2:65" s="1" customFormat="1" ht="24.2" customHeight="1">
      <c r="B154" s="31"/>
      <c r="C154" s="132" t="s">
        <v>121</v>
      </c>
      <c r="D154" s="132" t="s">
        <v>125</v>
      </c>
      <c r="E154" s="133" t="s">
        <v>203</v>
      </c>
      <c r="F154" s="134" t="s">
        <v>204</v>
      </c>
      <c r="G154" s="135" t="s">
        <v>205</v>
      </c>
      <c r="H154" s="136">
        <v>100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41</v>
      </c>
      <c r="P154" s="142">
        <f>O154*H154</f>
        <v>0</v>
      </c>
      <c r="Q154" s="142">
        <v>1.5E-3</v>
      </c>
      <c r="R154" s="142">
        <f>Q154*H154</f>
        <v>0.15</v>
      </c>
      <c r="S154" s="142">
        <v>0</v>
      </c>
      <c r="T154" s="143">
        <f>S154*H154</f>
        <v>0</v>
      </c>
      <c r="AR154" s="144" t="s">
        <v>141</v>
      </c>
      <c r="AT154" s="144" t="s">
        <v>125</v>
      </c>
      <c r="AU154" s="144" t="s">
        <v>86</v>
      </c>
      <c r="AY154" s="16" t="s">
        <v>122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84</v>
      </c>
      <c r="BK154" s="145">
        <f>ROUND(I154*H154,2)</f>
        <v>0</v>
      </c>
      <c r="BL154" s="16" t="s">
        <v>141</v>
      </c>
      <c r="BM154" s="144" t="s">
        <v>206</v>
      </c>
    </row>
    <row r="155" spans="2:65" s="1" customFormat="1" ht="16.5" customHeight="1">
      <c r="B155" s="31"/>
      <c r="C155" s="132" t="s">
        <v>150</v>
      </c>
      <c r="D155" s="132" t="s">
        <v>125</v>
      </c>
      <c r="E155" s="133" t="s">
        <v>207</v>
      </c>
      <c r="F155" s="134" t="s">
        <v>208</v>
      </c>
      <c r="G155" s="135" t="s">
        <v>194</v>
      </c>
      <c r="H155" s="136">
        <v>793.66399999999999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41</v>
      </c>
      <c r="P155" s="142">
        <f>O155*H155</f>
        <v>0</v>
      </c>
      <c r="Q155" s="142">
        <v>2.5999999999999998E-4</v>
      </c>
      <c r="R155" s="142">
        <f>Q155*H155</f>
        <v>0.20635263999999998</v>
      </c>
      <c r="S155" s="142">
        <v>0</v>
      </c>
      <c r="T155" s="143">
        <f>S155*H155</f>
        <v>0</v>
      </c>
      <c r="AR155" s="144" t="s">
        <v>141</v>
      </c>
      <c r="AT155" s="144" t="s">
        <v>125</v>
      </c>
      <c r="AU155" s="144" t="s">
        <v>86</v>
      </c>
      <c r="AY155" s="16" t="s">
        <v>122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84</v>
      </c>
      <c r="BK155" s="145">
        <f>ROUND(I155*H155,2)</f>
        <v>0</v>
      </c>
      <c r="BL155" s="16" t="s">
        <v>141</v>
      </c>
      <c r="BM155" s="144" t="s">
        <v>209</v>
      </c>
    </row>
    <row r="156" spans="2:65" s="12" customFormat="1">
      <c r="B156" s="151"/>
      <c r="D156" s="152" t="s">
        <v>183</v>
      </c>
      <c r="E156" s="153" t="s">
        <v>1</v>
      </c>
      <c r="F156" s="154" t="s">
        <v>210</v>
      </c>
      <c r="H156" s="153" t="s">
        <v>1</v>
      </c>
      <c r="I156" s="155"/>
      <c r="L156" s="151"/>
      <c r="M156" s="156"/>
      <c r="T156" s="157"/>
      <c r="AT156" s="153" t="s">
        <v>183</v>
      </c>
      <c r="AU156" s="153" t="s">
        <v>86</v>
      </c>
      <c r="AV156" s="12" t="s">
        <v>84</v>
      </c>
      <c r="AW156" s="12" t="s">
        <v>32</v>
      </c>
      <c r="AX156" s="12" t="s">
        <v>76</v>
      </c>
      <c r="AY156" s="153" t="s">
        <v>122</v>
      </c>
    </row>
    <row r="157" spans="2:65" s="12" customFormat="1" ht="22.5">
      <c r="B157" s="151"/>
      <c r="D157" s="152" t="s">
        <v>183</v>
      </c>
      <c r="E157" s="153" t="s">
        <v>1</v>
      </c>
      <c r="F157" s="154" t="s">
        <v>211</v>
      </c>
      <c r="H157" s="153" t="s">
        <v>1</v>
      </c>
      <c r="I157" s="155"/>
      <c r="L157" s="151"/>
      <c r="M157" s="156"/>
      <c r="T157" s="157"/>
      <c r="AT157" s="153" t="s">
        <v>183</v>
      </c>
      <c r="AU157" s="153" t="s">
        <v>86</v>
      </c>
      <c r="AV157" s="12" t="s">
        <v>84</v>
      </c>
      <c r="AW157" s="12" t="s">
        <v>32</v>
      </c>
      <c r="AX157" s="12" t="s">
        <v>76</v>
      </c>
      <c r="AY157" s="153" t="s">
        <v>122</v>
      </c>
    </row>
    <row r="158" spans="2:65" s="12" customFormat="1" ht="22.5">
      <c r="B158" s="151"/>
      <c r="D158" s="152" t="s">
        <v>183</v>
      </c>
      <c r="E158" s="153" t="s">
        <v>1</v>
      </c>
      <c r="F158" s="154" t="s">
        <v>212</v>
      </c>
      <c r="H158" s="153" t="s">
        <v>1</v>
      </c>
      <c r="I158" s="155"/>
      <c r="L158" s="151"/>
      <c r="M158" s="156"/>
      <c r="T158" s="157"/>
      <c r="AT158" s="153" t="s">
        <v>183</v>
      </c>
      <c r="AU158" s="153" t="s">
        <v>86</v>
      </c>
      <c r="AV158" s="12" t="s">
        <v>84</v>
      </c>
      <c r="AW158" s="12" t="s">
        <v>32</v>
      </c>
      <c r="AX158" s="12" t="s">
        <v>76</v>
      </c>
      <c r="AY158" s="153" t="s">
        <v>122</v>
      </c>
    </row>
    <row r="159" spans="2:65" s="12" customFormat="1">
      <c r="B159" s="151"/>
      <c r="D159" s="152" t="s">
        <v>183</v>
      </c>
      <c r="E159" s="153" t="s">
        <v>1</v>
      </c>
      <c r="F159" s="154" t="s">
        <v>213</v>
      </c>
      <c r="H159" s="153" t="s">
        <v>1</v>
      </c>
      <c r="I159" s="155"/>
      <c r="L159" s="151"/>
      <c r="M159" s="156"/>
      <c r="T159" s="157"/>
      <c r="AT159" s="153" t="s">
        <v>183</v>
      </c>
      <c r="AU159" s="153" t="s">
        <v>86</v>
      </c>
      <c r="AV159" s="12" t="s">
        <v>84</v>
      </c>
      <c r="AW159" s="12" t="s">
        <v>32</v>
      </c>
      <c r="AX159" s="12" t="s">
        <v>76</v>
      </c>
      <c r="AY159" s="153" t="s">
        <v>122</v>
      </c>
    </row>
    <row r="160" spans="2:65" s="13" customFormat="1">
      <c r="B160" s="158"/>
      <c r="D160" s="152" t="s">
        <v>183</v>
      </c>
      <c r="E160" s="159" t="s">
        <v>1</v>
      </c>
      <c r="F160" s="160" t="s">
        <v>214</v>
      </c>
      <c r="H160" s="161">
        <v>516.84</v>
      </c>
      <c r="I160" s="162"/>
      <c r="L160" s="158"/>
      <c r="M160" s="163"/>
      <c r="T160" s="164"/>
      <c r="AT160" s="159" t="s">
        <v>183</v>
      </c>
      <c r="AU160" s="159" t="s">
        <v>86</v>
      </c>
      <c r="AV160" s="13" t="s">
        <v>86</v>
      </c>
      <c r="AW160" s="13" t="s">
        <v>32</v>
      </c>
      <c r="AX160" s="13" t="s">
        <v>76</v>
      </c>
      <c r="AY160" s="159" t="s">
        <v>122</v>
      </c>
    </row>
    <row r="161" spans="2:65" s="13" customFormat="1">
      <c r="B161" s="158"/>
      <c r="D161" s="152" t="s">
        <v>183</v>
      </c>
      <c r="E161" s="159" t="s">
        <v>1</v>
      </c>
      <c r="F161" s="160" t="s">
        <v>215</v>
      </c>
      <c r="H161" s="161">
        <v>49.698999999999998</v>
      </c>
      <c r="I161" s="162"/>
      <c r="L161" s="158"/>
      <c r="M161" s="163"/>
      <c r="T161" s="164"/>
      <c r="AT161" s="159" t="s">
        <v>183</v>
      </c>
      <c r="AU161" s="159" t="s">
        <v>86</v>
      </c>
      <c r="AV161" s="13" t="s">
        <v>86</v>
      </c>
      <c r="AW161" s="13" t="s">
        <v>32</v>
      </c>
      <c r="AX161" s="13" t="s">
        <v>76</v>
      </c>
      <c r="AY161" s="159" t="s">
        <v>122</v>
      </c>
    </row>
    <row r="162" spans="2:65" s="13" customFormat="1">
      <c r="B162" s="158"/>
      <c r="D162" s="152" t="s">
        <v>183</v>
      </c>
      <c r="E162" s="159" t="s">
        <v>1</v>
      </c>
      <c r="F162" s="160" t="s">
        <v>216</v>
      </c>
      <c r="H162" s="161">
        <v>156.32499999999999</v>
      </c>
      <c r="I162" s="162"/>
      <c r="L162" s="158"/>
      <c r="M162" s="163"/>
      <c r="T162" s="164"/>
      <c r="AT162" s="159" t="s">
        <v>183</v>
      </c>
      <c r="AU162" s="159" t="s">
        <v>86</v>
      </c>
      <c r="AV162" s="13" t="s">
        <v>86</v>
      </c>
      <c r="AW162" s="13" t="s">
        <v>32</v>
      </c>
      <c r="AX162" s="13" t="s">
        <v>76</v>
      </c>
      <c r="AY162" s="159" t="s">
        <v>122</v>
      </c>
    </row>
    <row r="163" spans="2:65" s="12" customFormat="1">
      <c r="B163" s="151"/>
      <c r="D163" s="152" t="s">
        <v>183</v>
      </c>
      <c r="E163" s="153" t="s">
        <v>1</v>
      </c>
      <c r="F163" s="154" t="s">
        <v>217</v>
      </c>
      <c r="H163" s="153" t="s">
        <v>1</v>
      </c>
      <c r="I163" s="155"/>
      <c r="L163" s="151"/>
      <c r="M163" s="156"/>
      <c r="T163" s="157"/>
      <c r="AT163" s="153" t="s">
        <v>183</v>
      </c>
      <c r="AU163" s="153" t="s">
        <v>86</v>
      </c>
      <c r="AV163" s="12" t="s">
        <v>84</v>
      </c>
      <c r="AW163" s="12" t="s">
        <v>32</v>
      </c>
      <c r="AX163" s="12" t="s">
        <v>76</v>
      </c>
      <c r="AY163" s="153" t="s">
        <v>122</v>
      </c>
    </row>
    <row r="164" spans="2:65" s="12" customFormat="1" ht="22.5">
      <c r="B164" s="151"/>
      <c r="D164" s="152" t="s">
        <v>183</v>
      </c>
      <c r="E164" s="153" t="s">
        <v>1</v>
      </c>
      <c r="F164" s="154" t="s">
        <v>211</v>
      </c>
      <c r="H164" s="153" t="s">
        <v>1</v>
      </c>
      <c r="I164" s="155"/>
      <c r="L164" s="151"/>
      <c r="M164" s="156"/>
      <c r="T164" s="157"/>
      <c r="AT164" s="153" t="s">
        <v>183</v>
      </c>
      <c r="AU164" s="153" t="s">
        <v>86</v>
      </c>
      <c r="AV164" s="12" t="s">
        <v>84</v>
      </c>
      <c r="AW164" s="12" t="s">
        <v>32</v>
      </c>
      <c r="AX164" s="12" t="s">
        <v>76</v>
      </c>
      <c r="AY164" s="153" t="s">
        <v>122</v>
      </c>
    </row>
    <row r="165" spans="2:65" s="13" customFormat="1">
      <c r="B165" s="158"/>
      <c r="D165" s="152" t="s">
        <v>183</v>
      </c>
      <c r="E165" s="159" t="s">
        <v>1</v>
      </c>
      <c r="F165" s="160" t="s">
        <v>218</v>
      </c>
      <c r="H165" s="161">
        <v>70.8</v>
      </c>
      <c r="I165" s="162"/>
      <c r="L165" s="158"/>
      <c r="M165" s="163"/>
      <c r="T165" s="164"/>
      <c r="AT165" s="159" t="s">
        <v>183</v>
      </c>
      <c r="AU165" s="159" t="s">
        <v>86</v>
      </c>
      <c r="AV165" s="13" t="s">
        <v>86</v>
      </c>
      <c r="AW165" s="13" t="s">
        <v>32</v>
      </c>
      <c r="AX165" s="13" t="s">
        <v>76</v>
      </c>
      <c r="AY165" s="159" t="s">
        <v>122</v>
      </c>
    </row>
    <row r="166" spans="2:65" s="14" customFormat="1">
      <c r="B166" s="165"/>
      <c r="D166" s="152" t="s">
        <v>183</v>
      </c>
      <c r="E166" s="166" t="s">
        <v>1</v>
      </c>
      <c r="F166" s="167" t="s">
        <v>186</v>
      </c>
      <c r="H166" s="168">
        <v>793.66399999999999</v>
      </c>
      <c r="I166" s="169"/>
      <c r="L166" s="165"/>
      <c r="M166" s="170"/>
      <c r="T166" s="171"/>
      <c r="AT166" s="166" t="s">
        <v>183</v>
      </c>
      <c r="AU166" s="166" t="s">
        <v>86</v>
      </c>
      <c r="AV166" s="14" t="s">
        <v>141</v>
      </c>
      <c r="AW166" s="14" t="s">
        <v>32</v>
      </c>
      <c r="AX166" s="14" t="s">
        <v>84</v>
      </c>
      <c r="AY166" s="166" t="s">
        <v>122</v>
      </c>
    </row>
    <row r="167" spans="2:65" s="1" customFormat="1" ht="24.2" customHeight="1">
      <c r="B167" s="31"/>
      <c r="C167" s="132" t="s">
        <v>155</v>
      </c>
      <c r="D167" s="132" t="s">
        <v>125</v>
      </c>
      <c r="E167" s="133" t="s">
        <v>219</v>
      </c>
      <c r="F167" s="134" t="s">
        <v>220</v>
      </c>
      <c r="G167" s="135" t="s">
        <v>194</v>
      </c>
      <c r="H167" s="136">
        <v>793.66399999999999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41</v>
      </c>
      <c r="P167" s="142">
        <f>O167*H167</f>
        <v>0</v>
      </c>
      <c r="Q167" s="142">
        <v>2.5000000000000001E-4</v>
      </c>
      <c r="R167" s="142">
        <f>Q167*H167</f>
        <v>0.19841600000000001</v>
      </c>
      <c r="S167" s="142">
        <v>0</v>
      </c>
      <c r="T167" s="143">
        <f>S167*H167</f>
        <v>0</v>
      </c>
      <c r="AR167" s="144" t="s">
        <v>141</v>
      </c>
      <c r="AT167" s="144" t="s">
        <v>125</v>
      </c>
      <c r="AU167" s="144" t="s">
        <v>86</v>
      </c>
      <c r="AY167" s="16" t="s">
        <v>122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84</v>
      </c>
      <c r="BK167" s="145">
        <f>ROUND(I167*H167,2)</f>
        <v>0</v>
      </c>
      <c r="BL167" s="16" t="s">
        <v>141</v>
      </c>
      <c r="BM167" s="144" t="s">
        <v>221</v>
      </c>
    </row>
    <row r="168" spans="2:65" s="12" customFormat="1">
      <c r="B168" s="151"/>
      <c r="D168" s="152" t="s">
        <v>183</v>
      </c>
      <c r="E168" s="153" t="s">
        <v>1</v>
      </c>
      <c r="F168" s="154" t="s">
        <v>210</v>
      </c>
      <c r="H168" s="153" t="s">
        <v>1</v>
      </c>
      <c r="I168" s="155"/>
      <c r="L168" s="151"/>
      <c r="M168" s="156"/>
      <c r="T168" s="157"/>
      <c r="AT168" s="153" t="s">
        <v>183</v>
      </c>
      <c r="AU168" s="153" t="s">
        <v>86</v>
      </c>
      <c r="AV168" s="12" t="s">
        <v>84</v>
      </c>
      <c r="AW168" s="12" t="s">
        <v>32</v>
      </c>
      <c r="AX168" s="12" t="s">
        <v>76</v>
      </c>
      <c r="AY168" s="153" t="s">
        <v>122</v>
      </c>
    </row>
    <row r="169" spans="2:65" s="12" customFormat="1" ht="22.5">
      <c r="B169" s="151"/>
      <c r="D169" s="152" t="s">
        <v>183</v>
      </c>
      <c r="E169" s="153" t="s">
        <v>1</v>
      </c>
      <c r="F169" s="154" t="s">
        <v>211</v>
      </c>
      <c r="H169" s="153" t="s">
        <v>1</v>
      </c>
      <c r="I169" s="155"/>
      <c r="L169" s="151"/>
      <c r="M169" s="156"/>
      <c r="T169" s="157"/>
      <c r="AT169" s="153" t="s">
        <v>183</v>
      </c>
      <c r="AU169" s="153" t="s">
        <v>86</v>
      </c>
      <c r="AV169" s="12" t="s">
        <v>84</v>
      </c>
      <c r="AW169" s="12" t="s">
        <v>32</v>
      </c>
      <c r="AX169" s="12" t="s">
        <v>76</v>
      </c>
      <c r="AY169" s="153" t="s">
        <v>122</v>
      </c>
    </row>
    <row r="170" spans="2:65" s="12" customFormat="1" ht="22.5">
      <c r="B170" s="151"/>
      <c r="D170" s="152" t="s">
        <v>183</v>
      </c>
      <c r="E170" s="153" t="s">
        <v>1</v>
      </c>
      <c r="F170" s="154" t="s">
        <v>212</v>
      </c>
      <c r="H170" s="153" t="s">
        <v>1</v>
      </c>
      <c r="I170" s="155"/>
      <c r="L170" s="151"/>
      <c r="M170" s="156"/>
      <c r="T170" s="157"/>
      <c r="AT170" s="153" t="s">
        <v>183</v>
      </c>
      <c r="AU170" s="153" t="s">
        <v>86</v>
      </c>
      <c r="AV170" s="12" t="s">
        <v>84</v>
      </c>
      <c r="AW170" s="12" t="s">
        <v>32</v>
      </c>
      <c r="AX170" s="12" t="s">
        <v>76</v>
      </c>
      <c r="AY170" s="153" t="s">
        <v>122</v>
      </c>
    </row>
    <row r="171" spans="2:65" s="12" customFormat="1">
      <c r="B171" s="151"/>
      <c r="D171" s="152" t="s">
        <v>183</v>
      </c>
      <c r="E171" s="153" t="s">
        <v>1</v>
      </c>
      <c r="F171" s="154" t="s">
        <v>213</v>
      </c>
      <c r="H171" s="153" t="s">
        <v>1</v>
      </c>
      <c r="I171" s="155"/>
      <c r="L171" s="151"/>
      <c r="M171" s="156"/>
      <c r="T171" s="157"/>
      <c r="AT171" s="153" t="s">
        <v>183</v>
      </c>
      <c r="AU171" s="153" t="s">
        <v>86</v>
      </c>
      <c r="AV171" s="12" t="s">
        <v>84</v>
      </c>
      <c r="AW171" s="12" t="s">
        <v>32</v>
      </c>
      <c r="AX171" s="12" t="s">
        <v>76</v>
      </c>
      <c r="AY171" s="153" t="s">
        <v>122</v>
      </c>
    </row>
    <row r="172" spans="2:65" s="13" customFormat="1">
      <c r="B172" s="158"/>
      <c r="D172" s="152" t="s">
        <v>183</v>
      </c>
      <c r="E172" s="159" t="s">
        <v>1</v>
      </c>
      <c r="F172" s="160" t="s">
        <v>214</v>
      </c>
      <c r="H172" s="161">
        <v>516.84</v>
      </c>
      <c r="I172" s="162"/>
      <c r="L172" s="158"/>
      <c r="M172" s="163"/>
      <c r="T172" s="164"/>
      <c r="AT172" s="159" t="s">
        <v>183</v>
      </c>
      <c r="AU172" s="159" t="s">
        <v>86</v>
      </c>
      <c r="AV172" s="13" t="s">
        <v>86</v>
      </c>
      <c r="AW172" s="13" t="s">
        <v>32</v>
      </c>
      <c r="AX172" s="13" t="s">
        <v>76</v>
      </c>
      <c r="AY172" s="159" t="s">
        <v>122</v>
      </c>
    </row>
    <row r="173" spans="2:65" s="13" customFormat="1">
      <c r="B173" s="158"/>
      <c r="D173" s="152" t="s">
        <v>183</v>
      </c>
      <c r="E173" s="159" t="s">
        <v>1</v>
      </c>
      <c r="F173" s="160" t="s">
        <v>215</v>
      </c>
      <c r="H173" s="161">
        <v>49.698999999999998</v>
      </c>
      <c r="I173" s="162"/>
      <c r="L173" s="158"/>
      <c r="M173" s="163"/>
      <c r="T173" s="164"/>
      <c r="AT173" s="159" t="s">
        <v>183</v>
      </c>
      <c r="AU173" s="159" t="s">
        <v>86</v>
      </c>
      <c r="AV173" s="13" t="s">
        <v>86</v>
      </c>
      <c r="AW173" s="13" t="s">
        <v>32</v>
      </c>
      <c r="AX173" s="13" t="s">
        <v>76</v>
      </c>
      <c r="AY173" s="159" t="s">
        <v>122</v>
      </c>
    </row>
    <row r="174" spans="2:65" s="13" customFormat="1">
      <c r="B174" s="158"/>
      <c r="D174" s="152" t="s">
        <v>183</v>
      </c>
      <c r="E174" s="159" t="s">
        <v>1</v>
      </c>
      <c r="F174" s="160" t="s">
        <v>216</v>
      </c>
      <c r="H174" s="161">
        <v>156.32499999999999</v>
      </c>
      <c r="I174" s="162"/>
      <c r="L174" s="158"/>
      <c r="M174" s="163"/>
      <c r="T174" s="164"/>
      <c r="AT174" s="159" t="s">
        <v>183</v>
      </c>
      <c r="AU174" s="159" t="s">
        <v>86</v>
      </c>
      <c r="AV174" s="13" t="s">
        <v>86</v>
      </c>
      <c r="AW174" s="13" t="s">
        <v>32</v>
      </c>
      <c r="AX174" s="13" t="s">
        <v>76</v>
      </c>
      <c r="AY174" s="159" t="s">
        <v>122</v>
      </c>
    </row>
    <row r="175" spans="2:65" s="12" customFormat="1">
      <c r="B175" s="151"/>
      <c r="D175" s="152" t="s">
        <v>183</v>
      </c>
      <c r="E175" s="153" t="s">
        <v>1</v>
      </c>
      <c r="F175" s="154" t="s">
        <v>217</v>
      </c>
      <c r="H175" s="153" t="s">
        <v>1</v>
      </c>
      <c r="I175" s="155"/>
      <c r="L175" s="151"/>
      <c r="M175" s="156"/>
      <c r="T175" s="157"/>
      <c r="AT175" s="153" t="s">
        <v>183</v>
      </c>
      <c r="AU175" s="153" t="s">
        <v>86</v>
      </c>
      <c r="AV175" s="12" t="s">
        <v>84</v>
      </c>
      <c r="AW175" s="12" t="s">
        <v>32</v>
      </c>
      <c r="AX175" s="12" t="s">
        <v>76</v>
      </c>
      <c r="AY175" s="153" t="s">
        <v>122</v>
      </c>
    </row>
    <row r="176" spans="2:65" s="12" customFormat="1" ht="22.5">
      <c r="B176" s="151"/>
      <c r="D176" s="152" t="s">
        <v>183</v>
      </c>
      <c r="E176" s="153" t="s">
        <v>1</v>
      </c>
      <c r="F176" s="154" t="s">
        <v>211</v>
      </c>
      <c r="H176" s="153" t="s">
        <v>1</v>
      </c>
      <c r="I176" s="155"/>
      <c r="L176" s="151"/>
      <c r="M176" s="156"/>
      <c r="T176" s="157"/>
      <c r="AT176" s="153" t="s">
        <v>183</v>
      </c>
      <c r="AU176" s="153" t="s">
        <v>86</v>
      </c>
      <c r="AV176" s="12" t="s">
        <v>84</v>
      </c>
      <c r="AW176" s="12" t="s">
        <v>32</v>
      </c>
      <c r="AX176" s="12" t="s">
        <v>76</v>
      </c>
      <c r="AY176" s="153" t="s">
        <v>122</v>
      </c>
    </row>
    <row r="177" spans="2:65" s="13" customFormat="1">
      <c r="B177" s="158"/>
      <c r="D177" s="152" t="s">
        <v>183</v>
      </c>
      <c r="E177" s="159" t="s">
        <v>1</v>
      </c>
      <c r="F177" s="160" t="s">
        <v>218</v>
      </c>
      <c r="H177" s="161">
        <v>70.8</v>
      </c>
      <c r="I177" s="162"/>
      <c r="L177" s="158"/>
      <c r="M177" s="163"/>
      <c r="T177" s="164"/>
      <c r="AT177" s="159" t="s">
        <v>183</v>
      </c>
      <c r="AU177" s="159" t="s">
        <v>86</v>
      </c>
      <c r="AV177" s="13" t="s">
        <v>86</v>
      </c>
      <c r="AW177" s="13" t="s">
        <v>32</v>
      </c>
      <c r="AX177" s="13" t="s">
        <v>76</v>
      </c>
      <c r="AY177" s="159" t="s">
        <v>122</v>
      </c>
    </row>
    <row r="178" spans="2:65" s="14" customFormat="1">
      <c r="B178" s="165"/>
      <c r="D178" s="152" t="s">
        <v>183</v>
      </c>
      <c r="E178" s="166" t="s">
        <v>1</v>
      </c>
      <c r="F178" s="167" t="s">
        <v>186</v>
      </c>
      <c r="H178" s="168">
        <v>793.66399999999999</v>
      </c>
      <c r="I178" s="169"/>
      <c r="L178" s="165"/>
      <c r="M178" s="170"/>
      <c r="T178" s="171"/>
      <c r="AT178" s="166" t="s">
        <v>183</v>
      </c>
      <c r="AU178" s="166" t="s">
        <v>86</v>
      </c>
      <c r="AV178" s="14" t="s">
        <v>141</v>
      </c>
      <c r="AW178" s="14" t="s">
        <v>32</v>
      </c>
      <c r="AX178" s="14" t="s">
        <v>84</v>
      </c>
      <c r="AY178" s="166" t="s">
        <v>122</v>
      </c>
    </row>
    <row r="179" spans="2:65" s="1" customFormat="1" ht="44.25" customHeight="1">
      <c r="B179" s="31"/>
      <c r="C179" s="132" t="s">
        <v>222</v>
      </c>
      <c r="D179" s="132" t="s">
        <v>125</v>
      </c>
      <c r="E179" s="133" t="s">
        <v>223</v>
      </c>
      <c r="F179" s="134" t="s">
        <v>224</v>
      </c>
      <c r="G179" s="135" t="s">
        <v>194</v>
      </c>
      <c r="H179" s="136">
        <v>722.86400000000003</v>
      </c>
      <c r="I179" s="137"/>
      <c r="J179" s="138">
        <f>ROUND(I179*H179,2)</f>
        <v>0</v>
      </c>
      <c r="K179" s="139"/>
      <c r="L179" s="31"/>
      <c r="M179" s="140" t="s">
        <v>1</v>
      </c>
      <c r="N179" s="141" t="s">
        <v>41</v>
      </c>
      <c r="P179" s="142">
        <f>O179*H179</f>
        <v>0</v>
      </c>
      <c r="Q179" s="142">
        <v>8.6E-3</v>
      </c>
      <c r="R179" s="142">
        <f>Q179*H179</f>
        <v>6.2166304000000006</v>
      </c>
      <c r="S179" s="142">
        <v>0</v>
      </c>
      <c r="T179" s="143">
        <f>S179*H179</f>
        <v>0</v>
      </c>
      <c r="AR179" s="144" t="s">
        <v>141</v>
      </c>
      <c r="AT179" s="144" t="s">
        <v>125</v>
      </c>
      <c r="AU179" s="144" t="s">
        <v>86</v>
      </c>
      <c r="AY179" s="16" t="s">
        <v>122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84</v>
      </c>
      <c r="BK179" s="145">
        <f>ROUND(I179*H179,2)</f>
        <v>0</v>
      </c>
      <c r="BL179" s="16" t="s">
        <v>141</v>
      </c>
      <c r="BM179" s="144" t="s">
        <v>225</v>
      </c>
    </row>
    <row r="180" spans="2:65" s="12" customFormat="1">
      <c r="B180" s="151"/>
      <c r="D180" s="152" t="s">
        <v>183</v>
      </c>
      <c r="E180" s="153" t="s">
        <v>1</v>
      </c>
      <c r="F180" s="154" t="s">
        <v>210</v>
      </c>
      <c r="H180" s="153" t="s">
        <v>1</v>
      </c>
      <c r="I180" s="155"/>
      <c r="L180" s="151"/>
      <c r="M180" s="156"/>
      <c r="T180" s="157"/>
      <c r="AT180" s="153" t="s">
        <v>183</v>
      </c>
      <c r="AU180" s="153" t="s">
        <v>86</v>
      </c>
      <c r="AV180" s="12" t="s">
        <v>84</v>
      </c>
      <c r="AW180" s="12" t="s">
        <v>32</v>
      </c>
      <c r="AX180" s="12" t="s">
        <v>76</v>
      </c>
      <c r="AY180" s="153" t="s">
        <v>122</v>
      </c>
    </row>
    <row r="181" spans="2:65" s="12" customFormat="1" ht="22.5">
      <c r="B181" s="151"/>
      <c r="D181" s="152" t="s">
        <v>183</v>
      </c>
      <c r="E181" s="153" t="s">
        <v>1</v>
      </c>
      <c r="F181" s="154" t="s">
        <v>211</v>
      </c>
      <c r="H181" s="153" t="s">
        <v>1</v>
      </c>
      <c r="I181" s="155"/>
      <c r="L181" s="151"/>
      <c r="M181" s="156"/>
      <c r="T181" s="157"/>
      <c r="AT181" s="153" t="s">
        <v>183</v>
      </c>
      <c r="AU181" s="153" t="s">
        <v>86</v>
      </c>
      <c r="AV181" s="12" t="s">
        <v>84</v>
      </c>
      <c r="AW181" s="12" t="s">
        <v>32</v>
      </c>
      <c r="AX181" s="12" t="s">
        <v>76</v>
      </c>
      <c r="AY181" s="153" t="s">
        <v>122</v>
      </c>
    </row>
    <row r="182" spans="2:65" s="12" customFormat="1" ht="22.5">
      <c r="B182" s="151"/>
      <c r="D182" s="152" t="s">
        <v>183</v>
      </c>
      <c r="E182" s="153" t="s">
        <v>1</v>
      </c>
      <c r="F182" s="154" t="s">
        <v>212</v>
      </c>
      <c r="H182" s="153" t="s">
        <v>1</v>
      </c>
      <c r="I182" s="155"/>
      <c r="L182" s="151"/>
      <c r="M182" s="156"/>
      <c r="T182" s="157"/>
      <c r="AT182" s="153" t="s">
        <v>183</v>
      </c>
      <c r="AU182" s="153" t="s">
        <v>86</v>
      </c>
      <c r="AV182" s="12" t="s">
        <v>84</v>
      </c>
      <c r="AW182" s="12" t="s">
        <v>32</v>
      </c>
      <c r="AX182" s="12" t="s">
        <v>76</v>
      </c>
      <c r="AY182" s="153" t="s">
        <v>122</v>
      </c>
    </row>
    <row r="183" spans="2:65" s="12" customFormat="1">
      <c r="B183" s="151"/>
      <c r="D183" s="152" t="s">
        <v>183</v>
      </c>
      <c r="E183" s="153" t="s">
        <v>1</v>
      </c>
      <c r="F183" s="154" t="s">
        <v>213</v>
      </c>
      <c r="H183" s="153" t="s">
        <v>1</v>
      </c>
      <c r="I183" s="155"/>
      <c r="L183" s="151"/>
      <c r="M183" s="156"/>
      <c r="T183" s="157"/>
      <c r="AT183" s="153" t="s">
        <v>183</v>
      </c>
      <c r="AU183" s="153" t="s">
        <v>86</v>
      </c>
      <c r="AV183" s="12" t="s">
        <v>84</v>
      </c>
      <c r="AW183" s="12" t="s">
        <v>32</v>
      </c>
      <c r="AX183" s="12" t="s">
        <v>76</v>
      </c>
      <c r="AY183" s="153" t="s">
        <v>122</v>
      </c>
    </row>
    <row r="184" spans="2:65" s="13" customFormat="1">
      <c r="B184" s="158"/>
      <c r="D184" s="152" t="s">
        <v>183</v>
      </c>
      <c r="E184" s="159" t="s">
        <v>1</v>
      </c>
      <c r="F184" s="160" t="s">
        <v>214</v>
      </c>
      <c r="H184" s="161">
        <v>516.84</v>
      </c>
      <c r="I184" s="162"/>
      <c r="L184" s="158"/>
      <c r="M184" s="163"/>
      <c r="T184" s="164"/>
      <c r="AT184" s="159" t="s">
        <v>183</v>
      </c>
      <c r="AU184" s="159" t="s">
        <v>86</v>
      </c>
      <c r="AV184" s="13" t="s">
        <v>86</v>
      </c>
      <c r="AW184" s="13" t="s">
        <v>32</v>
      </c>
      <c r="AX184" s="13" t="s">
        <v>76</v>
      </c>
      <c r="AY184" s="159" t="s">
        <v>122</v>
      </c>
    </row>
    <row r="185" spans="2:65" s="13" customFormat="1">
      <c r="B185" s="158"/>
      <c r="D185" s="152" t="s">
        <v>183</v>
      </c>
      <c r="E185" s="159" t="s">
        <v>1</v>
      </c>
      <c r="F185" s="160" t="s">
        <v>215</v>
      </c>
      <c r="H185" s="161">
        <v>49.698999999999998</v>
      </c>
      <c r="I185" s="162"/>
      <c r="L185" s="158"/>
      <c r="M185" s="163"/>
      <c r="T185" s="164"/>
      <c r="AT185" s="159" t="s">
        <v>183</v>
      </c>
      <c r="AU185" s="159" t="s">
        <v>86</v>
      </c>
      <c r="AV185" s="13" t="s">
        <v>86</v>
      </c>
      <c r="AW185" s="13" t="s">
        <v>32</v>
      </c>
      <c r="AX185" s="13" t="s">
        <v>76</v>
      </c>
      <c r="AY185" s="159" t="s">
        <v>122</v>
      </c>
    </row>
    <row r="186" spans="2:65" s="13" customFormat="1">
      <c r="B186" s="158"/>
      <c r="D186" s="152" t="s">
        <v>183</v>
      </c>
      <c r="E186" s="159" t="s">
        <v>1</v>
      </c>
      <c r="F186" s="160" t="s">
        <v>216</v>
      </c>
      <c r="H186" s="161">
        <v>156.32499999999999</v>
      </c>
      <c r="I186" s="162"/>
      <c r="L186" s="158"/>
      <c r="M186" s="163"/>
      <c r="T186" s="164"/>
      <c r="AT186" s="159" t="s">
        <v>183</v>
      </c>
      <c r="AU186" s="159" t="s">
        <v>86</v>
      </c>
      <c r="AV186" s="13" t="s">
        <v>86</v>
      </c>
      <c r="AW186" s="13" t="s">
        <v>32</v>
      </c>
      <c r="AX186" s="13" t="s">
        <v>76</v>
      </c>
      <c r="AY186" s="159" t="s">
        <v>122</v>
      </c>
    </row>
    <row r="187" spans="2:65" s="14" customFormat="1">
      <c r="B187" s="165"/>
      <c r="D187" s="152" t="s">
        <v>183</v>
      </c>
      <c r="E187" s="166" t="s">
        <v>1</v>
      </c>
      <c r="F187" s="167" t="s">
        <v>186</v>
      </c>
      <c r="H187" s="168">
        <v>722.86400000000003</v>
      </c>
      <c r="I187" s="169"/>
      <c r="L187" s="165"/>
      <c r="M187" s="170"/>
      <c r="T187" s="171"/>
      <c r="AT187" s="166" t="s">
        <v>183</v>
      </c>
      <c r="AU187" s="166" t="s">
        <v>86</v>
      </c>
      <c r="AV187" s="14" t="s">
        <v>141</v>
      </c>
      <c r="AW187" s="14" t="s">
        <v>32</v>
      </c>
      <c r="AX187" s="14" t="s">
        <v>84</v>
      </c>
      <c r="AY187" s="166" t="s">
        <v>122</v>
      </c>
    </row>
    <row r="188" spans="2:65" s="1" customFormat="1" ht="16.5" customHeight="1">
      <c r="B188" s="31"/>
      <c r="C188" s="172" t="s">
        <v>226</v>
      </c>
      <c r="D188" s="172" t="s">
        <v>227</v>
      </c>
      <c r="E188" s="173" t="s">
        <v>228</v>
      </c>
      <c r="F188" s="174" t="s">
        <v>229</v>
      </c>
      <c r="G188" s="175" t="s">
        <v>194</v>
      </c>
      <c r="H188" s="176">
        <v>759.00699999999995</v>
      </c>
      <c r="I188" s="177"/>
      <c r="J188" s="178">
        <f>ROUND(I188*H188,2)</f>
        <v>0</v>
      </c>
      <c r="K188" s="179"/>
      <c r="L188" s="180"/>
      <c r="M188" s="181" t="s">
        <v>1</v>
      </c>
      <c r="N188" s="182" t="s">
        <v>41</v>
      </c>
      <c r="P188" s="142">
        <f>O188*H188</f>
        <v>0</v>
      </c>
      <c r="Q188" s="142">
        <v>2.7200000000000002E-3</v>
      </c>
      <c r="R188" s="142">
        <f>Q188*H188</f>
        <v>2.0644990399999998</v>
      </c>
      <c r="S188" s="142">
        <v>0</v>
      </c>
      <c r="T188" s="143">
        <f>S188*H188</f>
        <v>0</v>
      </c>
      <c r="AR188" s="144" t="s">
        <v>222</v>
      </c>
      <c r="AT188" s="144" t="s">
        <v>227</v>
      </c>
      <c r="AU188" s="144" t="s">
        <v>86</v>
      </c>
      <c r="AY188" s="16" t="s">
        <v>122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84</v>
      </c>
      <c r="BK188" s="145">
        <f>ROUND(I188*H188,2)</f>
        <v>0</v>
      </c>
      <c r="BL188" s="16" t="s">
        <v>141</v>
      </c>
      <c r="BM188" s="144" t="s">
        <v>230</v>
      </c>
    </row>
    <row r="189" spans="2:65" s="13" customFormat="1">
      <c r="B189" s="158"/>
      <c r="D189" s="152" t="s">
        <v>183</v>
      </c>
      <c r="F189" s="160" t="s">
        <v>231</v>
      </c>
      <c r="H189" s="161">
        <v>759.00699999999995</v>
      </c>
      <c r="I189" s="162"/>
      <c r="L189" s="158"/>
      <c r="M189" s="163"/>
      <c r="T189" s="164"/>
      <c r="AT189" s="159" t="s">
        <v>183</v>
      </c>
      <c r="AU189" s="159" t="s">
        <v>86</v>
      </c>
      <c r="AV189" s="13" t="s">
        <v>86</v>
      </c>
      <c r="AW189" s="13" t="s">
        <v>4</v>
      </c>
      <c r="AX189" s="13" t="s">
        <v>84</v>
      </c>
      <c r="AY189" s="159" t="s">
        <v>122</v>
      </c>
    </row>
    <row r="190" spans="2:65" s="1" customFormat="1" ht="44.25" customHeight="1">
      <c r="B190" s="31"/>
      <c r="C190" s="132" t="s">
        <v>232</v>
      </c>
      <c r="D190" s="132" t="s">
        <v>125</v>
      </c>
      <c r="E190" s="133" t="s">
        <v>223</v>
      </c>
      <c r="F190" s="134" t="s">
        <v>224</v>
      </c>
      <c r="G190" s="135" t="s">
        <v>194</v>
      </c>
      <c r="H190" s="136">
        <v>70.8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41</v>
      </c>
      <c r="P190" s="142">
        <f>O190*H190</f>
        <v>0</v>
      </c>
      <c r="Q190" s="142">
        <v>8.6E-3</v>
      </c>
      <c r="R190" s="142">
        <f>Q190*H190</f>
        <v>0.60887999999999998</v>
      </c>
      <c r="S190" s="142">
        <v>0</v>
      </c>
      <c r="T190" s="143">
        <f>S190*H190</f>
        <v>0</v>
      </c>
      <c r="AR190" s="144" t="s">
        <v>141</v>
      </c>
      <c r="AT190" s="144" t="s">
        <v>125</v>
      </c>
      <c r="AU190" s="144" t="s">
        <v>86</v>
      </c>
      <c r="AY190" s="16" t="s">
        <v>122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84</v>
      </c>
      <c r="BK190" s="145">
        <f>ROUND(I190*H190,2)</f>
        <v>0</v>
      </c>
      <c r="BL190" s="16" t="s">
        <v>141</v>
      </c>
      <c r="BM190" s="144" t="s">
        <v>233</v>
      </c>
    </row>
    <row r="191" spans="2:65" s="12" customFormat="1">
      <c r="B191" s="151"/>
      <c r="D191" s="152" t="s">
        <v>183</v>
      </c>
      <c r="E191" s="153" t="s">
        <v>1</v>
      </c>
      <c r="F191" s="154" t="s">
        <v>217</v>
      </c>
      <c r="H191" s="153" t="s">
        <v>1</v>
      </c>
      <c r="I191" s="155"/>
      <c r="L191" s="151"/>
      <c r="M191" s="156"/>
      <c r="T191" s="157"/>
      <c r="AT191" s="153" t="s">
        <v>183</v>
      </c>
      <c r="AU191" s="153" t="s">
        <v>86</v>
      </c>
      <c r="AV191" s="12" t="s">
        <v>84</v>
      </c>
      <c r="AW191" s="12" t="s">
        <v>32</v>
      </c>
      <c r="AX191" s="12" t="s">
        <v>76</v>
      </c>
      <c r="AY191" s="153" t="s">
        <v>122</v>
      </c>
    </row>
    <row r="192" spans="2:65" s="12" customFormat="1" ht="22.5">
      <c r="B192" s="151"/>
      <c r="D192" s="152" t="s">
        <v>183</v>
      </c>
      <c r="E192" s="153" t="s">
        <v>1</v>
      </c>
      <c r="F192" s="154" t="s">
        <v>211</v>
      </c>
      <c r="H192" s="153" t="s">
        <v>1</v>
      </c>
      <c r="I192" s="155"/>
      <c r="L192" s="151"/>
      <c r="M192" s="156"/>
      <c r="T192" s="157"/>
      <c r="AT192" s="153" t="s">
        <v>183</v>
      </c>
      <c r="AU192" s="153" t="s">
        <v>86</v>
      </c>
      <c r="AV192" s="12" t="s">
        <v>84</v>
      </c>
      <c r="AW192" s="12" t="s">
        <v>32</v>
      </c>
      <c r="AX192" s="12" t="s">
        <v>76</v>
      </c>
      <c r="AY192" s="153" t="s">
        <v>122</v>
      </c>
    </row>
    <row r="193" spans="2:65" s="13" customFormat="1">
      <c r="B193" s="158"/>
      <c r="D193" s="152" t="s">
        <v>183</v>
      </c>
      <c r="E193" s="159" t="s">
        <v>1</v>
      </c>
      <c r="F193" s="160" t="s">
        <v>218</v>
      </c>
      <c r="H193" s="161">
        <v>70.8</v>
      </c>
      <c r="I193" s="162"/>
      <c r="L193" s="158"/>
      <c r="M193" s="163"/>
      <c r="T193" s="164"/>
      <c r="AT193" s="159" t="s">
        <v>183</v>
      </c>
      <c r="AU193" s="159" t="s">
        <v>86</v>
      </c>
      <c r="AV193" s="13" t="s">
        <v>86</v>
      </c>
      <c r="AW193" s="13" t="s">
        <v>32</v>
      </c>
      <c r="AX193" s="13" t="s">
        <v>76</v>
      </c>
      <c r="AY193" s="159" t="s">
        <v>122</v>
      </c>
    </row>
    <row r="194" spans="2:65" s="14" customFormat="1">
      <c r="B194" s="165"/>
      <c r="D194" s="152" t="s">
        <v>183</v>
      </c>
      <c r="E194" s="166" t="s">
        <v>1</v>
      </c>
      <c r="F194" s="167" t="s">
        <v>186</v>
      </c>
      <c r="H194" s="168">
        <v>70.8</v>
      </c>
      <c r="I194" s="169"/>
      <c r="L194" s="165"/>
      <c r="M194" s="170"/>
      <c r="T194" s="171"/>
      <c r="AT194" s="166" t="s">
        <v>183</v>
      </c>
      <c r="AU194" s="166" t="s">
        <v>86</v>
      </c>
      <c r="AV194" s="14" t="s">
        <v>141</v>
      </c>
      <c r="AW194" s="14" t="s">
        <v>32</v>
      </c>
      <c r="AX194" s="14" t="s">
        <v>84</v>
      </c>
      <c r="AY194" s="166" t="s">
        <v>122</v>
      </c>
    </row>
    <row r="195" spans="2:65" s="1" customFormat="1" ht="24.2" customHeight="1">
      <c r="B195" s="31"/>
      <c r="C195" s="172" t="s">
        <v>234</v>
      </c>
      <c r="D195" s="172" t="s">
        <v>227</v>
      </c>
      <c r="E195" s="173" t="s">
        <v>235</v>
      </c>
      <c r="F195" s="174" t="s">
        <v>236</v>
      </c>
      <c r="G195" s="175" t="s">
        <v>194</v>
      </c>
      <c r="H195" s="176">
        <v>74.34</v>
      </c>
      <c r="I195" s="177"/>
      <c r="J195" s="178">
        <f>ROUND(I195*H195,2)</f>
        <v>0</v>
      </c>
      <c r="K195" s="179"/>
      <c r="L195" s="180"/>
      <c r="M195" s="181" t="s">
        <v>1</v>
      </c>
      <c r="N195" s="182" t="s">
        <v>41</v>
      </c>
      <c r="P195" s="142">
        <f>O195*H195</f>
        <v>0</v>
      </c>
      <c r="Q195" s="142">
        <v>4.7999999999999996E-3</v>
      </c>
      <c r="R195" s="142">
        <f>Q195*H195</f>
        <v>0.35683199999999998</v>
      </c>
      <c r="S195" s="142">
        <v>0</v>
      </c>
      <c r="T195" s="143">
        <f>S195*H195</f>
        <v>0</v>
      </c>
      <c r="AR195" s="144" t="s">
        <v>222</v>
      </c>
      <c r="AT195" s="144" t="s">
        <v>227</v>
      </c>
      <c r="AU195" s="144" t="s">
        <v>86</v>
      </c>
      <c r="AY195" s="16" t="s">
        <v>122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84</v>
      </c>
      <c r="BK195" s="145">
        <f>ROUND(I195*H195,2)</f>
        <v>0</v>
      </c>
      <c r="BL195" s="16" t="s">
        <v>141</v>
      </c>
      <c r="BM195" s="144" t="s">
        <v>237</v>
      </c>
    </row>
    <row r="196" spans="2:65" s="13" customFormat="1">
      <c r="B196" s="158"/>
      <c r="D196" s="152" t="s">
        <v>183</v>
      </c>
      <c r="F196" s="160" t="s">
        <v>238</v>
      </c>
      <c r="H196" s="161">
        <v>74.34</v>
      </c>
      <c r="I196" s="162"/>
      <c r="L196" s="158"/>
      <c r="M196" s="163"/>
      <c r="T196" s="164"/>
      <c r="AT196" s="159" t="s">
        <v>183</v>
      </c>
      <c r="AU196" s="159" t="s">
        <v>86</v>
      </c>
      <c r="AV196" s="13" t="s">
        <v>86</v>
      </c>
      <c r="AW196" s="13" t="s">
        <v>4</v>
      </c>
      <c r="AX196" s="13" t="s">
        <v>84</v>
      </c>
      <c r="AY196" s="159" t="s">
        <v>122</v>
      </c>
    </row>
    <row r="197" spans="2:65" s="1" customFormat="1" ht="24.2" customHeight="1">
      <c r="B197" s="31"/>
      <c r="C197" s="132" t="s">
        <v>239</v>
      </c>
      <c r="D197" s="132" t="s">
        <v>125</v>
      </c>
      <c r="E197" s="133" t="s">
        <v>240</v>
      </c>
      <c r="F197" s="134" t="s">
        <v>241</v>
      </c>
      <c r="G197" s="135" t="s">
        <v>194</v>
      </c>
      <c r="H197" s="136">
        <v>50</v>
      </c>
      <c r="I197" s="137"/>
      <c r="J197" s="138">
        <f>ROUND(I197*H197,2)</f>
        <v>0</v>
      </c>
      <c r="K197" s="139"/>
      <c r="L197" s="31"/>
      <c r="M197" s="140" t="s">
        <v>1</v>
      </c>
      <c r="N197" s="141" t="s">
        <v>41</v>
      </c>
      <c r="P197" s="142">
        <f>O197*H197</f>
        <v>0</v>
      </c>
      <c r="Q197" s="142">
        <v>2.1000000000000001E-2</v>
      </c>
      <c r="R197" s="142">
        <f>Q197*H197</f>
        <v>1.05</v>
      </c>
      <c r="S197" s="142">
        <v>0</v>
      </c>
      <c r="T197" s="143">
        <f>S197*H197</f>
        <v>0</v>
      </c>
      <c r="AR197" s="144" t="s">
        <v>141</v>
      </c>
      <c r="AT197" s="144" t="s">
        <v>125</v>
      </c>
      <c r="AU197" s="144" t="s">
        <v>86</v>
      </c>
      <c r="AY197" s="16" t="s">
        <v>122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84</v>
      </c>
      <c r="BK197" s="145">
        <f>ROUND(I197*H197,2)</f>
        <v>0</v>
      </c>
      <c r="BL197" s="16" t="s">
        <v>141</v>
      </c>
      <c r="BM197" s="144" t="s">
        <v>242</v>
      </c>
    </row>
    <row r="198" spans="2:65" s="12" customFormat="1">
      <c r="B198" s="151"/>
      <c r="D198" s="152" t="s">
        <v>183</v>
      </c>
      <c r="E198" s="153" t="s">
        <v>1</v>
      </c>
      <c r="F198" s="154" t="s">
        <v>243</v>
      </c>
      <c r="H198" s="153" t="s">
        <v>1</v>
      </c>
      <c r="I198" s="155"/>
      <c r="L198" s="151"/>
      <c r="M198" s="156"/>
      <c r="T198" s="157"/>
      <c r="AT198" s="153" t="s">
        <v>183</v>
      </c>
      <c r="AU198" s="153" t="s">
        <v>86</v>
      </c>
      <c r="AV198" s="12" t="s">
        <v>84</v>
      </c>
      <c r="AW198" s="12" t="s">
        <v>32</v>
      </c>
      <c r="AX198" s="12" t="s">
        <v>76</v>
      </c>
      <c r="AY198" s="153" t="s">
        <v>122</v>
      </c>
    </row>
    <row r="199" spans="2:65" s="13" customFormat="1">
      <c r="B199" s="158"/>
      <c r="D199" s="152" t="s">
        <v>183</v>
      </c>
      <c r="E199" s="159" t="s">
        <v>1</v>
      </c>
      <c r="F199" s="160" t="s">
        <v>244</v>
      </c>
      <c r="H199" s="161">
        <v>50</v>
      </c>
      <c r="I199" s="162"/>
      <c r="L199" s="158"/>
      <c r="M199" s="163"/>
      <c r="T199" s="164"/>
      <c r="AT199" s="159" t="s">
        <v>183</v>
      </c>
      <c r="AU199" s="159" t="s">
        <v>86</v>
      </c>
      <c r="AV199" s="13" t="s">
        <v>86</v>
      </c>
      <c r="AW199" s="13" t="s">
        <v>32</v>
      </c>
      <c r="AX199" s="13" t="s">
        <v>76</v>
      </c>
      <c r="AY199" s="159" t="s">
        <v>122</v>
      </c>
    </row>
    <row r="200" spans="2:65" s="14" customFormat="1">
      <c r="B200" s="165"/>
      <c r="D200" s="152" t="s">
        <v>183</v>
      </c>
      <c r="E200" s="166" t="s">
        <v>1</v>
      </c>
      <c r="F200" s="167" t="s">
        <v>186</v>
      </c>
      <c r="H200" s="168">
        <v>50</v>
      </c>
      <c r="I200" s="169"/>
      <c r="L200" s="165"/>
      <c r="M200" s="170"/>
      <c r="T200" s="171"/>
      <c r="AT200" s="166" t="s">
        <v>183</v>
      </c>
      <c r="AU200" s="166" t="s">
        <v>86</v>
      </c>
      <c r="AV200" s="14" t="s">
        <v>141</v>
      </c>
      <c r="AW200" s="14" t="s">
        <v>32</v>
      </c>
      <c r="AX200" s="14" t="s">
        <v>84</v>
      </c>
      <c r="AY200" s="166" t="s">
        <v>122</v>
      </c>
    </row>
    <row r="201" spans="2:65" s="1" customFormat="1" ht="24.2" customHeight="1">
      <c r="B201" s="31"/>
      <c r="C201" s="132" t="s">
        <v>245</v>
      </c>
      <c r="D201" s="132" t="s">
        <v>125</v>
      </c>
      <c r="E201" s="133" t="s">
        <v>246</v>
      </c>
      <c r="F201" s="134" t="s">
        <v>247</v>
      </c>
      <c r="G201" s="135" t="s">
        <v>194</v>
      </c>
      <c r="H201" s="136">
        <v>793.66399999999999</v>
      </c>
      <c r="I201" s="137"/>
      <c r="J201" s="138">
        <f>ROUND(I201*H201,2)</f>
        <v>0</v>
      </c>
      <c r="K201" s="139"/>
      <c r="L201" s="31"/>
      <c r="M201" s="140" t="s">
        <v>1</v>
      </c>
      <c r="N201" s="141" t="s">
        <v>41</v>
      </c>
      <c r="P201" s="142">
        <f>O201*H201</f>
        <v>0</v>
      </c>
      <c r="Q201" s="142">
        <v>3.3800000000000002E-3</v>
      </c>
      <c r="R201" s="142">
        <f>Q201*H201</f>
        <v>2.6825843200000001</v>
      </c>
      <c r="S201" s="142">
        <v>0</v>
      </c>
      <c r="T201" s="143">
        <f>S201*H201</f>
        <v>0</v>
      </c>
      <c r="AR201" s="144" t="s">
        <v>141</v>
      </c>
      <c r="AT201" s="144" t="s">
        <v>125</v>
      </c>
      <c r="AU201" s="144" t="s">
        <v>86</v>
      </c>
      <c r="AY201" s="16" t="s">
        <v>122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84</v>
      </c>
      <c r="BK201" s="145">
        <f>ROUND(I201*H201,2)</f>
        <v>0</v>
      </c>
      <c r="BL201" s="16" t="s">
        <v>141</v>
      </c>
      <c r="BM201" s="144" t="s">
        <v>248</v>
      </c>
    </row>
    <row r="202" spans="2:65" s="12" customFormat="1">
      <c r="B202" s="151"/>
      <c r="D202" s="152" t="s">
        <v>183</v>
      </c>
      <c r="E202" s="153" t="s">
        <v>1</v>
      </c>
      <c r="F202" s="154" t="s">
        <v>210</v>
      </c>
      <c r="H202" s="153" t="s">
        <v>1</v>
      </c>
      <c r="I202" s="155"/>
      <c r="L202" s="151"/>
      <c r="M202" s="156"/>
      <c r="T202" s="157"/>
      <c r="AT202" s="153" t="s">
        <v>183</v>
      </c>
      <c r="AU202" s="153" t="s">
        <v>86</v>
      </c>
      <c r="AV202" s="12" t="s">
        <v>84</v>
      </c>
      <c r="AW202" s="12" t="s">
        <v>32</v>
      </c>
      <c r="AX202" s="12" t="s">
        <v>76</v>
      </c>
      <c r="AY202" s="153" t="s">
        <v>122</v>
      </c>
    </row>
    <row r="203" spans="2:65" s="12" customFormat="1" ht="22.5">
      <c r="B203" s="151"/>
      <c r="D203" s="152" t="s">
        <v>183</v>
      </c>
      <c r="E203" s="153" t="s">
        <v>1</v>
      </c>
      <c r="F203" s="154" t="s">
        <v>211</v>
      </c>
      <c r="H203" s="153" t="s">
        <v>1</v>
      </c>
      <c r="I203" s="155"/>
      <c r="L203" s="151"/>
      <c r="M203" s="156"/>
      <c r="T203" s="157"/>
      <c r="AT203" s="153" t="s">
        <v>183</v>
      </c>
      <c r="AU203" s="153" t="s">
        <v>86</v>
      </c>
      <c r="AV203" s="12" t="s">
        <v>84</v>
      </c>
      <c r="AW203" s="12" t="s">
        <v>32</v>
      </c>
      <c r="AX203" s="12" t="s">
        <v>76</v>
      </c>
      <c r="AY203" s="153" t="s">
        <v>122</v>
      </c>
    </row>
    <row r="204" spans="2:65" s="12" customFormat="1" ht="22.5">
      <c r="B204" s="151"/>
      <c r="D204" s="152" t="s">
        <v>183</v>
      </c>
      <c r="E204" s="153" t="s">
        <v>1</v>
      </c>
      <c r="F204" s="154" t="s">
        <v>212</v>
      </c>
      <c r="H204" s="153" t="s">
        <v>1</v>
      </c>
      <c r="I204" s="155"/>
      <c r="L204" s="151"/>
      <c r="M204" s="156"/>
      <c r="T204" s="157"/>
      <c r="AT204" s="153" t="s">
        <v>183</v>
      </c>
      <c r="AU204" s="153" t="s">
        <v>86</v>
      </c>
      <c r="AV204" s="12" t="s">
        <v>84</v>
      </c>
      <c r="AW204" s="12" t="s">
        <v>32</v>
      </c>
      <c r="AX204" s="12" t="s">
        <v>76</v>
      </c>
      <c r="AY204" s="153" t="s">
        <v>122</v>
      </c>
    </row>
    <row r="205" spans="2:65" s="12" customFormat="1">
      <c r="B205" s="151"/>
      <c r="D205" s="152" t="s">
        <v>183</v>
      </c>
      <c r="E205" s="153" t="s">
        <v>1</v>
      </c>
      <c r="F205" s="154" t="s">
        <v>213</v>
      </c>
      <c r="H205" s="153" t="s">
        <v>1</v>
      </c>
      <c r="I205" s="155"/>
      <c r="L205" s="151"/>
      <c r="M205" s="156"/>
      <c r="T205" s="157"/>
      <c r="AT205" s="153" t="s">
        <v>183</v>
      </c>
      <c r="AU205" s="153" t="s">
        <v>86</v>
      </c>
      <c r="AV205" s="12" t="s">
        <v>84</v>
      </c>
      <c r="AW205" s="12" t="s">
        <v>32</v>
      </c>
      <c r="AX205" s="12" t="s">
        <v>76</v>
      </c>
      <c r="AY205" s="153" t="s">
        <v>122</v>
      </c>
    </row>
    <row r="206" spans="2:65" s="13" customFormat="1">
      <c r="B206" s="158"/>
      <c r="D206" s="152" t="s">
        <v>183</v>
      </c>
      <c r="E206" s="159" t="s">
        <v>1</v>
      </c>
      <c r="F206" s="160" t="s">
        <v>214</v>
      </c>
      <c r="H206" s="161">
        <v>516.84</v>
      </c>
      <c r="I206" s="162"/>
      <c r="L206" s="158"/>
      <c r="M206" s="163"/>
      <c r="T206" s="164"/>
      <c r="AT206" s="159" t="s">
        <v>183</v>
      </c>
      <c r="AU206" s="159" t="s">
        <v>86</v>
      </c>
      <c r="AV206" s="13" t="s">
        <v>86</v>
      </c>
      <c r="AW206" s="13" t="s">
        <v>32</v>
      </c>
      <c r="AX206" s="13" t="s">
        <v>76</v>
      </c>
      <c r="AY206" s="159" t="s">
        <v>122</v>
      </c>
    </row>
    <row r="207" spans="2:65" s="13" customFormat="1">
      <c r="B207" s="158"/>
      <c r="D207" s="152" t="s">
        <v>183</v>
      </c>
      <c r="E207" s="159" t="s">
        <v>1</v>
      </c>
      <c r="F207" s="160" t="s">
        <v>215</v>
      </c>
      <c r="H207" s="161">
        <v>49.698999999999998</v>
      </c>
      <c r="I207" s="162"/>
      <c r="L207" s="158"/>
      <c r="M207" s="163"/>
      <c r="T207" s="164"/>
      <c r="AT207" s="159" t="s">
        <v>183</v>
      </c>
      <c r="AU207" s="159" t="s">
        <v>86</v>
      </c>
      <c r="AV207" s="13" t="s">
        <v>86</v>
      </c>
      <c r="AW207" s="13" t="s">
        <v>32</v>
      </c>
      <c r="AX207" s="13" t="s">
        <v>76</v>
      </c>
      <c r="AY207" s="159" t="s">
        <v>122</v>
      </c>
    </row>
    <row r="208" spans="2:65" s="13" customFormat="1">
      <c r="B208" s="158"/>
      <c r="D208" s="152" t="s">
        <v>183</v>
      </c>
      <c r="E208" s="159" t="s">
        <v>1</v>
      </c>
      <c r="F208" s="160" t="s">
        <v>216</v>
      </c>
      <c r="H208" s="161">
        <v>156.32499999999999</v>
      </c>
      <c r="I208" s="162"/>
      <c r="L208" s="158"/>
      <c r="M208" s="163"/>
      <c r="T208" s="164"/>
      <c r="AT208" s="159" t="s">
        <v>183</v>
      </c>
      <c r="AU208" s="159" t="s">
        <v>86</v>
      </c>
      <c r="AV208" s="13" t="s">
        <v>86</v>
      </c>
      <c r="AW208" s="13" t="s">
        <v>32</v>
      </c>
      <c r="AX208" s="13" t="s">
        <v>76</v>
      </c>
      <c r="AY208" s="159" t="s">
        <v>122</v>
      </c>
    </row>
    <row r="209" spans="2:65" s="12" customFormat="1">
      <c r="B209" s="151"/>
      <c r="D209" s="152" t="s">
        <v>183</v>
      </c>
      <c r="E209" s="153" t="s">
        <v>1</v>
      </c>
      <c r="F209" s="154" t="s">
        <v>217</v>
      </c>
      <c r="H209" s="153" t="s">
        <v>1</v>
      </c>
      <c r="I209" s="155"/>
      <c r="L209" s="151"/>
      <c r="M209" s="156"/>
      <c r="T209" s="157"/>
      <c r="AT209" s="153" t="s">
        <v>183</v>
      </c>
      <c r="AU209" s="153" t="s">
        <v>86</v>
      </c>
      <c r="AV209" s="12" t="s">
        <v>84</v>
      </c>
      <c r="AW209" s="12" t="s">
        <v>32</v>
      </c>
      <c r="AX209" s="12" t="s">
        <v>76</v>
      </c>
      <c r="AY209" s="153" t="s">
        <v>122</v>
      </c>
    </row>
    <row r="210" spans="2:65" s="12" customFormat="1" ht="22.5">
      <c r="B210" s="151"/>
      <c r="D210" s="152" t="s">
        <v>183</v>
      </c>
      <c r="E210" s="153" t="s">
        <v>1</v>
      </c>
      <c r="F210" s="154" t="s">
        <v>211</v>
      </c>
      <c r="H210" s="153" t="s">
        <v>1</v>
      </c>
      <c r="I210" s="155"/>
      <c r="L210" s="151"/>
      <c r="M210" s="156"/>
      <c r="T210" s="157"/>
      <c r="AT210" s="153" t="s">
        <v>183</v>
      </c>
      <c r="AU210" s="153" t="s">
        <v>86</v>
      </c>
      <c r="AV210" s="12" t="s">
        <v>84</v>
      </c>
      <c r="AW210" s="12" t="s">
        <v>32</v>
      </c>
      <c r="AX210" s="12" t="s">
        <v>76</v>
      </c>
      <c r="AY210" s="153" t="s">
        <v>122</v>
      </c>
    </row>
    <row r="211" spans="2:65" s="13" customFormat="1">
      <c r="B211" s="158"/>
      <c r="D211" s="152" t="s">
        <v>183</v>
      </c>
      <c r="E211" s="159" t="s">
        <v>1</v>
      </c>
      <c r="F211" s="160" t="s">
        <v>218</v>
      </c>
      <c r="H211" s="161">
        <v>70.8</v>
      </c>
      <c r="I211" s="162"/>
      <c r="L211" s="158"/>
      <c r="M211" s="163"/>
      <c r="T211" s="164"/>
      <c r="AT211" s="159" t="s">
        <v>183</v>
      </c>
      <c r="AU211" s="159" t="s">
        <v>86</v>
      </c>
      <c r="AV211" s="13" t="s">
        <v>86</v>
      </c>
      <c r="AW211" s="13" t="s">
        <v>32</v>
      </c>
      <c r="AX211" s="13" t="s">
        <v>76</v>
      </c>
      <c r="AY211" s="159" t="s">
        <v>122</v>
      </c>
    </row>
    <row r="212" spans="2:65" s="14" customFormat="1">
      <c r="B212" s="165"/>
      <c r="D212" s="152" t="s">
        <v>183</v>
      </c>
      <c r="E212" s="166" t="s">
        <v>1</v>
      </c>
      <c r="F212" s="167" t="s">
        <v>186</v>
      </c>
      <c r="H212" s="168">
        <v>793.66399999999999</v>
      </c>
      <c r="I212" s="169"/>
      <c r="L212" s="165"/>
      <c r="M212" s="170"/>
      <c r="T212" s="171"/>
      <c r="AT212" s="166" t="s">
        <v>183</v>
      </c>
      <c r="AU212" s="166" t="s">
        <v>86</v>
      </c>
      <c r="AV212" s="14" t="s">
        <v>141</v>
      </c>
      <c r="AW212" s="14" t="s">
        <v>32</v>
      </c>
      <c r="AX212" s="14" t="s">
        <v>84</v>
      </c>
      <c r="AY212" s="166" t="s">
        <v>122</v>
      </c>
    </row>
    <row r="213" spans="2:65" s="1" customFormat="1" ht="24.2" customHeight="1">
      <c r="B213" s="31"/>
      <c r="C213" s="132" t="s">
        <v>249</v>
      </c>
      <c r="D213" s="132" t="s">
        <v>125</v>
      </c>
      <c r="E213" s="133" t="s">
        <v>250</v>
      </c>
      <c r="F213" s="134" t="s">
        <v>251</v>
      </c>
      <c r="G213" s="135" t="s">
        <v>194</v>
      </c>
      <c r="H213" s="136">
        <v>200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41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141</v>
      </c>
      <c r="AT213" s="144" t="s">
        <v>125</v>
      </c>
      <c r="AU213" s="144" t="s">
        <v>86</v>
      </c>
      <c r="AY213" s="16" t="s">
        <v>122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84</v>
      </c>
      <c r="BK213" s="145">
        <f>ROUND(I213*H213,2)</f>
        <v>0</v>
      </c>
      <c r="BL213" s="16" t="s">
        <v>141</v>
      </c>
      <c r="BM213" s="144" t="s">
        <v>252</v>
      </c>
    </row>
    <row r="214" spans="2:65" s="1" customFormat="1" ht="21.75" customHeight="1">
      <c r="B214" s="31"/>
      <c r="C214" s="132" t="s">
        <v>8</v>
      </c>
      <c r="D214" s="132" t="s">
        <v>125</v>
      </c>
      <c r="E214" s="133" t="s">
        <v>253</v>
      </c>
      <c r="F214" s="134" t="s">
        <v>254</v>
      </c>
      <c r="G214" s="135" t="s">
        <v>194</v>
      </c>
      <c r="H214" s="136">
        <v>200</v>
      </c>
      <c r="I214" s="137"/>
      <c r="J214" s="138">
        <f>ROUND(I214*H214,2)</f>
        <v>0</v>
      </c>
      <c r="K214" s="139"/>
      <c r="L214" s="31"/>
      <c r="M214" s="140" t="s">
        <v>1</v>
      </c>
      <c r="N214" s="141" t="s">
        <v>41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141</v>
      </c>
      <c r="AT214" s="144" t="s">
        <v>125</v>
      </c>
      <c r="AU214" s="144" t="s">
        <v>86</v>
      </c>
      <c r="AY214" s="16" t="s">
        <v>122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84</v>
      </c>
      <c r="BK214" s="145">
        <f>ROUND(I214*H214,2)</f>
        <v>0</v>
      </c>
      <c r="BL214" s="16" t="s">
        <v>141</v>
      </c>
      <c r="BM214" s="144" t="s">
        <v>255</v>
      </c>
    </row>
    <row r="215" spans="2:65" s="11" customFormat="1" ht="22.9" customHeight="1">
      <c r="B215" s="120"/>
      <c r="D215" s="121" t="s">
        <v>75</v>
      </c>
      <c r="E215" s="130" t="s">
        <v>226</v>
      </c>
      <c r="F215" s="130" t="s">
        <v>256</v>
      </c>
      <c r="I215" s="123"/>
      <c r="J215" s="131">
        <f>BK215</f>
        <v>0</v>
      </c>
      <c r="L215" s="120"/>
      <c r="M215" s="125"/>
      <c r="P215" s="126">
        <f>SUM(P216:P246)</f>
        <v>0</v>
      </c>
      <c r="R215" s="126">
        <f>SUM(R216:R246)</f>
        <v>8.5000000000000006E-3</v>
      </c>
      <c r="T215" s="127">
        <f>SUM(T216:T246)</f>
        <v>49.491684800000016</v>
      </c>
      <c r="AR215" s="121" t="s">
        <v>84</v>
      </c>
      <c r="AT215" s="128" t="s">
        <v>75</v>
      </c>
      <c r="AU215" s="128" t="s">
        <v>84</v>
      </c>
      <c r="AY215" s="121" t="s">
        <v>122</v>
      </c>
      <c r="BK215" s="129">
        <f>SUM(BK216:BK246)</f>
        <v>0</v>
      </c>
    </row>
    <row r="216" spans="2:65" s="1" customFormat="1" ht="33" customHeight="1">
      <c r="B216" s="31"/>
      <c r="C216" s="132" t="s">
        <v>257</v>
      </c>
      <c r="D216" s="132" t="s">
        <v>125</v>
      </c>
      <c r="E216" s="133" t="s">
        <v>258</v>
      </c>
      <c r="F216" s="134" t="s">
        <v>259</v>
      </c>
      <c r="G216" s="135" t="s">
        <v>194</v>
      </c>
      <c r="H216" s="136">
        <v>722.86400000000003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41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141</v>
      </c>
      <c r="AT216" s="144" t="s">
        <v>125</v>
      </c>
      <c r="AU216" s="144" t="s">
        <v>86</v>
      </c>
      <c r="AY216" s="16" t="s">
        <v>122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84</v>
      </c>
      <c r="BK216" s="145">
        <f>ROUND(I216*H216,2)</f>
        <v>0</v>
      </c>
      <c r="BL216" s="16" t="s">
        <v>141</v>
      </c>
      <c r="BM216" s="144" t="s">
        <v>260</v>
      </c>
    </row>
    <row r="217" spans="2:65" s="12" customFormat="1">
      <c r="B217" s="151"/>
      <c r="D217" s="152" t="s">
        <v>183</v>
      </c>
      <c r="E217" s="153" t="s">
        <v>1</v>
      </c>
      <c r="F217" s="154" t="s">
        <v>210</v>
      </c>
      <c r="H217" s="153" t="s">
        <v>1</v>
      </c>
      <c r="I217" s="155"/>
      <c r="L217" s="151"/>
      <c r="M217" s="156"/>
      <c r="T217" s="157"/>
      <c r="AT217" s="153" t="s">
        <v>183</v>
      </c>
      <c r="AU217" s="153" t="s">
        <v>86</v>
      </c>
      <c r="AV217" s="12" t="s">
        <v>84</v>
      </c>
      <c r="AW217" s="12" t="s">
        <v>32</v>
      </c>
      <c r="AX217" s="12" t="s">
        <v>76</v>
      </c>
      <c r="AY217" s="153" t="s">
        <v>122</v>
      </c>
    </row>
    <row r="218" spans="2:65" s="12" customFormat="1" ht="22.5">
      <c r="B218" s="151"/>
      <c r="D218" s="152" t="s">
        <v>183</v>
      </c>
      <c r="E218" s="153" t="s">
        <v>1</v>
      </c>
      <c r="F218" s="154" t="s">
        <v>211</v>
      </c>
      <c r="H218" s="153" t="s">
        <v>1</v>
      </c>
      <c r="I218" s="155"/>
      <c r="L218" s="151"/>
      <c r="M218" s="156"/>
      <c r="T218" s="157"/>
      <c r="AT218" s="153" t="s">
        <v>183</v>
      </c>
      <c r="AU218" s="153" t="s">
        <v>86</v>
      </c>
      <c r="AV218" s="12" t="s">
        <v>84</v>
      </c>
      <c r="AW218" s="12" t="s">
        <v>32</v>
      </c>
      <c r="AX218" s="12" t="s">
        <v>76</v>
      </c>
      <c r="AY218" s="153" t="s">
        <v>122</v>
      </c>
    </row>
    <row r="219" spans="2:65" s="12" customFormat="1" ht="22.5">
      <c r="B219" s="151"/>
      <c r="D219" s="152" t="s">
        <v>183</v>
      </c>
      <c r="E219" s="153" t="s">
        <v>1</v>
      </c>
      <c r="F219" s="154" t="s">
        <v>212</v>
      </c>
      <c r="H219" s="153" t="s">
        <v>1</v>
      </c>
      <c r="I219" s="155"/>
      <c r="L219" s="151"/>
      <c r="M219" s="156"/>
      <c r="T219" s="157"/>
      <c r="AT219" s="153" t="s">
        <v>183</v>
      </c>
      <c r="AU219" s="153" t="s">
        <v>86</v>
      </c>
      <c r="AV219" s="12" t="s">
        <v>84</v>
      </c>
      <c r="AW219" s="12" t="s">
        <v>32</v>
      </c>
      <c r="AX219" s="12" t="s">
        <v>76</v>
      </c>
      <c r="AY219" s="153" t="s">
        <v>122</v>
      </c>
    </row>
    <row r="220" spans="2:65" s="12" customFormat="1">
      <c r="B220" s="151"/>
      <c r="D220" s="152" t="s">
        <v>183</v>
      </c>
      <c r="E220" s="153" t="s">
        <v>1</v>
      </c>
      <c r="F220" s="154" t="s">
        <v>213</v>
      </c>
      <c r="H220" s="153" t="s">
        <v>1</v>
      </c>
      <c r="I220" s="155"/>
      <c r="L220" s="151"/>
      <c r="M220" s="156"/>
      <c r="T220" s="157"/>
      <c r="AT220" s="153" t="s">
        <v>183</v>
      </c>
      <c r="AU220" s="153" t="s">
        <v>86</v>
      </c>
      <c r="AV220" s="12" t="s">
        <v>84</v>
      </c>
      <c r="AW220" s="12" t="s">
        <v>32</v>
      </c>
      <c r="AX220" s="12" t="s">
        <v>76</v>
      </c>
      <c r="AY220" s="153" t="s">
        <v>122</v>
      </c>
    </row>
    <row r="221" spans="2:65" s="13" customFormat="1">
      <c r="B221" s="158"/>
      <c r="D221" s="152" t="s">
        <v>183</v>
      </c>
      <c r="E221" s="159" t="s">
        <v>1</v>
      </c>
      <c r="F221" s="160" t="s">
        <v>214</v>
      </c>
      <c r="H221" s="161">
        <v>516.84</v>
      </c>
      <c r="I221" s="162"/>
      <c r="L221" s="158"/>
      <c r="M221" s="163"/>
      <c r="T221" s="164"/>
      <c r="AT221" s="159" t="s">
        <v>183</v>
      </c>
      <c r="AU221" s="159" t="s">
        <v>86</v>
      </c>
      <c r="AV221" s="13" t="s">
        <v>86</v>
      </c>
      <c r="AW221" s="13" t="s">
        <v>32</v>
      </c>
      <c r="AX221" s="13" t="s">
        <v>76</v>
      </c>
      <c r="AY221" s="159" t="s">
        <v>122</v>
      </c>
    </row>
    <row r="222" spans="2:65" s="13" customFormat="1">
      <c r="B222" s="158"/>
      <c r="D222" s="152" t="s">
        <v>183</v>
      </c>
      <c r="E222" s="159" t="s">
        <v>1</v>
      </c>
      <c r="F222" s="160" t="s">
        <v>215</v>
      </c>
      <c r="H222" s="161">
        <v>49.698999999999998</v>
      </c>
      <c r="I222" s="162"/>
      <c r="L222" s="158"/>
      <c r="M222" s="163"/>
      <c r="T222" s="164"/>
      <c r="AT222" s="159" t="s">
        <v>183</v>
      </c>
      <c r="AU222" s="159" t="s">
        <v>86</v>
      </c>
      <c r="AV222" s="13" t="s">
        <v>86</v>
      </c>
      <c r="AW222" s="13" t="s">
        <v>32</v>
      </c>
      <c r="AX222" s="13" t="s">
        <v>76</v>
      </c>
      <c r="AY222" s="159" t="s">
        <v>122</v>
      </c>
    </row>
    <row r="223" spans="2:65" s="13" customFormat="1">
      <c r="B223" s="158"/>
      <c r="D223" s="152" t="s">
        <v>183</v>
      </c>
      <c r="E223" s="159" t="s">
        <v>1</v>
      </c>
      <c r="F223" s="160" t="s">
        <v>216</v>
      </c>
      <c r="H223" s="161">
        <v>156.32499999999999</v>
      </c>
      <c r="I223" s="162"/>
      <c r="L223" s="158"/>
      <c r="M223" s="163"/>
      <c r="T223" s="164"/>
      <c r="AT223" s="159" t="s">
        <v>183</v>
      </c>
      <c r="AU223" s="159" t="s">
        <v>86</v>
      </c>
      <c r="AV223" s="13" t="s">
        <v>86</v>
      </c>
      <c r="AW223" s="13" t="s">
        <v>32</v>
      </c>
      <c r="AX223" s="13" t="s">
        <v>76</v>
      </c>
      <c r="AY223" s="159" t="s">
        <v>122</v>
      </c>
    </row>
    <row r="224" spans="2:65" s="14" customFormat="1">
      <c r="B224" s="165"/>
      <c r="D224" s="152" t="s">
        <v>183</v>
      </c>
      <c r="E224" s="166" t="s">
        <v>1</v>
      </c>
      <c r="F224" s="167" t="s">
        <v>186</v>
      </c>
      <c r="H224" s="168">
        <v>722.86400000000003</v>
      </c>
      <c r="I224" s="169"/>
      <c r="L224" s="165"/>
      <c r="M224" s="170"/>
      <c r="T224" s="171"/>
      <c r="AT224" s="166" t="s">
        <v>183</v>
      </c>
      <c r="AU224" s="166" t="s">
        <v>86</v>
      </c>
      <c r="AV224" s="14" t="s">
        <v>141</v>
      </c>
      <c r="AW224" s="14" t="s">
        <v>32</v>
      </c>
      <c r="AX224" s="14" t="s">
        <v>84</v>
      </c>
      <c r="AY224" s="166" t="s">
        <v>122</v>
      </c>
    </row>
    <row r="225" spans="2:65" s="1" customFormat="1" ht="33" customHeight="1">
      <c r="B225" s="31"/>
      <c r="C225" s="132" t="s">
        <v>261</v>
      </c>
      <c r="D225" s="132" t="s">
        <v>125</v>
      </c>
      <c r="E225" s="133" t="s">
        <v>262</v>
      </c>
      <c r="F225" s="134" t="s">
        <v>263</v>
      </c>
      <c r="G225" s="135" t="s">
        <v>194</v>
      </c>
      <c r="H225" s="136">
        <v>20938</v>
      </c>
      <c r="I225" s="137"/>
      <c r="J225" s="138">
        <f>ROUND(I225*H225,2)</f>
        <v>0</v>
      </c>
      <c r="K225" s="139"/>
      <c r="L225" s="31"/>
      <c r="M225" s="140" t="s">
        <v>1</v>
      </c>
      <c r="N225" s="141" t="s">
        <v>41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141</v>
      </c>
      <c r="AT225" s="144" t="s">
        <v>125</v>
      </c>
      <c r="AU225" s="144" t="s">
        <v>86</v>
      </c>
      <c r="AY225" s="16" t="s">
        <v>122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84</v>
      </c>
      <c r="BK225" s="145">
        <f>ROUND(I225*H225,2)</f>
        <v>0</v>
      </c>
      <c r="BL225" s="16" t="s">
        <v>141</v>
      </c>
      <c r="BM225" s="144" t="s">
        <v>264</v>
      </c>
    </row>
    <row r="226" spans="2:65" s="13" customFormat="1">
      <c r="B226" s="158"/>
      <c r="D226" s="152" t="s">
        <v>183</v>
      </c>
      <c r="E226" s="159" t="s">
        <v>1</v>
      </c>
      <c r="F226" s="160" t="s">
        <v>265</v>
      </c>
      <c r="H226" s="161">
        <v>20938</v>
      </c>
      <c r="I226" s="162"/>
      <c r="L226" s="158"/>
      <c r="M226" s="163"/>
      <c r="T226" s="164"/>
      <c r="AT226" s="159" t="s">
        <v>183</v>
      </c>
      <c r="AU226" s="159" t="s">
        <v>86</v>
      </c>
      <c r="AV226" s="13" t="s">
        <v>86</v>
      </c>
      <c r="AW226" s="13" t="s">
        <v>32</v>
      </c>
      <c r="AX226" s="13" t="s">
        <v>76</v>
      </c>
      <c r="AY226" s="159" t="s">
        <v>122</v>
      </c>
    </row>
    <row r="227" spans="2:65" s="14" customFormat="1">
      <c r="B227" s="165"/>
      <c r="D227" s="152" t="s">
        <v>183</v>
      </c>
      <c r="E227" s="166" t="s">
        <v>1</v>
      </c>
      <c r="F227" s="167" t="s">
        <v>186</v>
      </c>
      <c r="H227" s="168">
        <v>20938</v>
      </c>
      <c r="I227" s="169"/>
      <c r="L227" s="165"/>
      <c r="M227" s="170"/>
      <c r="T227" s="171"/>
      <c r="AT227" s="166" t="s">
        <v>183</v>
      </c>
      <c r="AU227" s="166" t="s">
        <v>86</v>
      </c>
      <c r="AV227" s="14" t="s">
        <v>141</v>
      </c>
      <c r="AW227" s="14" t="s">
        <v>32</v>
      </c>
      <c r="AX227" s="14" t="s">
        <v>84</v>
      </c>
      <c r="AY227" s="166" t="s">
        <v>122</v>
      </c>
    </row>
    <row r="228" spans="2:65" s="1" customFormat="1" ht="33" customHeight="1">
      <c r="B228" s="31"/>
      <c r="C228" s="132" t="s">
        <v>266</v>
      </c>
      <c r="D228" s="132" t="s">
        <v>125</v>
      </c>
      <c r="E228" s="133" t="s">
        <v>267</v>
      </c>
      <c r="F228" s="134" t="s">
        <v>268</v>
      </c>
      <c r="G228" s="135" t="s">
        <v>194</v>
      </c>
      <c r="H228" s="136">
        <v>722</v>
      </c>
      <c r="I228" s="137"/>
      <c r="J228" s="138">
        <f>ROUND(I228*H228,2)</f>
        <v>0</v>
      </c>
      <c r="K228" s="139"/>
      <c r="L228" s="31"/>
      <c r="M228" s="140" t="s">
        <v>1</v>
      </c>
      <c r="N228" s="141" t="s">
        <v>41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141</v>
      </c>
      <c r="AT228" s="144" t="s">
        <v>125</v>
      </c>
      <c r="AU228" s="144" t="s">
        <v>86</v>
      </c>
      <c r="AY228" s="16" t="s">
        <v>122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84</v>
      </c>
      <c r="BK228" s="145">
        <f>ROUND(I228*H228,2)</f>
        <v>0</v>
      </c>
      <c r="BL228" s="16" t="s">
        <v>141</v>
      </c>
      <c r="BM228" s="144" t="s">
        <v>269</v>
      </c>
    </row>
    <row r="229" spans="2:65" s="1" customFormat="1" ht="33" customHeight="1">
      <c r="B229" s="31"/>
      <c r="C229" s="132" t="s">
        <v>270</v>
      </c>
      <c r="D229" s="132" t="s">
        <v>125</v>
      </c>
      <c r="E229" s="133" t="s">
        <v>271</v>
      </c>
      <c r="F229" s="134" t="s">
        <v>272</v>
      </c>
      <c r="G229" s="135" t="s">
        <v>194</v>
      </c>
      <c r="H229" s="136">
        <v>50</v>
      </c>
      <c r="I229" s="137"/>
      <c r="J229" s="138">
        <f>ROUND(I229*H229,2)</f>
        <v>0</v>
      </c>
      <c r="K229" s="139"/>
      <c r="L229" s="31"/>
      <c r="M229" s="140" t="s">
        <v>1</v>
      </c>
      <c r="N229" s="141" t="s">
        <v>41</v>
      </c>
      <c r="P229" s="142">
        <f>O229*H229</f>
        <v>0</v>
      </c>
      <c r="Q229" s="142">
        <v>1.2999999999999999E-4</v>
      </c>
      <c r="R229" s="142">
        <f>Q229*H229</f>
        <v>6.4999999999999997E-3</v>
      </c>
      <c r="S229" s="142">
        <v>0</v>
      </c>
      <c r="T229" s="143">
        <f>S229*H229</f>
        <v>0</v>
      </c>
      <c r="AR229" s="144" t="s">
        <v>141</v>
      </c>
      <c r="AT229" s="144" t="s">
        <v>125</v>
      </c>
      <c r="AU229" s="144" t="s">
        <v>86</v>
      </c>
      <c r="AY229" s="16" t="s">
        <v>122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6" t="s">
        <v>84</v>
      </c>
      <c r="BK229" s="145">
        <f>ROUND(I229*H229,2)</f>
        <v>0</v>
      </c>
      <c r="BL229" s="16" t="s">
        <v>141</v>
      </c>
      <c r="BM229" s="144" t="s">
        <v>273</v>
      </c>
    </row>
    <row r="230" spans="2:65" s="1" customFormat="1" ht="24.2" customHeight="1">
      <c r="B230" s="31"/>
      <c r="C230" s="132" t="s">
        <v>274</v>
      </c>
      <c r="D230" s="132" t="s">
        <v>125</v>
      </c>
      <c r="E230" s="133" t="s">
        <v>275</v>
      </c>
      <c r="F230" s="134" t="s">
        <v>276</v>
      </c>
      <c r="G230" s="135" t="s">
        <v>194</v>
      </c>
      <c r="H230" s="136">
        <v>50</v>
      </c>
      <c r="I230" s="137"/>
      <c r="J230" s="138">
        <f>ROUND(I230*H230,2)</f>
        <v>0</v>
      </c>
      <c r="K230" s="139"/>
      <c r="L230" s="31"/>
      <c r="M230" s="140" t="s">
        <v>1</v>
      </c>
      <c r="N230" s="141" t="s">
        <v>41</v>
      </c>
      <c r="P230" s="142">
        <f>O230*H230</f>
        <v>0</v>
      </c>
      <c r="Q230" s="142">
        <v>4.0000000000000003E-5</v>
      </c>
      <c r="R230" s="142">
        <f>Q230*H230</f>
        <v>2E-3</v>
      </c>
      <c r="S230" s="142">
        <v>0</v>
      </c>
      <c r="T230" s="143">
        <f>S230*H230</f>
        <v>0</v>
      </c>
      <c r="AR230" s="144" t="s">
        <v>141</v>
      </c>
      <c r="AT230" s="144" t="s">
        <v>125</v>
      </c>
      <c r="AU230" s="144" t="s">
        <v>86</v>
      </c>
      <c r="AY230" s="16" t="s">
        <v>122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84</v>
      </c>
      <c r="BK230" s="145">
        <f>ROUND(I230*H230,2)</f>
        <v>0</v>
      </c>
      <c r="BL230" s="16" t="s">
        <v>141</v>
      </c>
      <c r="BM230" s="144" t="s">
        <v>277</v>
      </c>
    </row>
    <row r="231" spans="2:65" s="1" customFormat="1" ht="37.9" customHeight="1">
      <c r="B231" s="31"/>
      <c r="C231" s="132" t="s">
        <v>7</v>
      </c>
      <c r="D231" s="132" t="s">
        <v>125</v>
      </c>
      <c r="E231" s="133" t="s">
        <v>278</v>
      </c>
      <c r="F231" s="134" t="s">
        <v>279</v>
      </c>
      <c r="G231" s="135" t="s">
        <v>181</v>
      </c>
      <c r="H231" s="136">
        <v>17.257000000000001</v>
      </c>
      <c r="I231" s="137"/>
      <c r="J231" s="138">
        <f>ROUND(I231*H231,2)</f>
        <v>0</v>
      </c>
      <c r="K231" s="139"/>
      <c r="L231" s="31"/>
      <c r="M231" s="140" t="s">
        <v>1</v>
      </c>
      <c r="N231" s="141" t="s">
        <v>41</v>
      </c>
      <c r="P231" s="142">
        <f>O231*H231</f>
        <v>0</v>
      </c>
      <c r="Q231" s="142">
        <v>0</v>
      </c>
      <c r="R231" s="142">
        <f>Q231*H231</f>
        <v>0</v>
      </c>
      <c r="S231" s="142">
        <v>2.2000000000000002</v>
      </c>
      <c r="T231" s="143">
        <f>S231*H231</f>
        <v>37.96540000000001</v>
      </c>
      <c r="AR231" s="144" t="s">
        <v>141</v>
      </c>
      <c r="AT231" s="144" t="s">
        <v>125</v>
      </c>
      <c r="AU231" s="144" t="s">
        <v>86</v>
      </c>
      <c r="AY231" s="16" t="s">
        <v>122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84</v>
      </c>
      <c r="BK231" s="145">
        <f>ROUND(I231*H231,2)</f>
        <v>0</v>
      </c>
      <c r="BL231" s="16" t="s">
        <v>141</v>
      </c>
      <c r="BM231" s="144" t="s">
        <v>280</v>
      </c>
    </row>
    <row r="232" spans="2:65" s="12" customFormat="1">
      <c r="B232" s="151"/>
      <c r="D232" s="152" t="s">
        <v>183</v>
      </c>
      <c r="E232" s="153" t="s">
        <v>1</v>
      </c>
      <c r="F232" s="154" t="s">
        <v>281</v>
      </c>
      <c r="H232" s="153" t="s">
        <v>1</v>
      </c>
      <c r="I232" s="155"/>
      <c r="L232" s="151"/>
      <c r="M232" s="156"/>
      <c r="T232" s="157"/>
      <c r="AT232" s="153" t="s">
        <v>183</v>
      </c>
      <c r="AU232" s="153" t="s">
        <v>86</v>
      </c>
      <c r="AV232" s="12" t="s">
        <v>84</v>
      </c>
      <c r="AW232" s="12" t="s">
        <v>32</v>
      </c>
      <c r="AX232" s="12" t="s">
        <v>76</v>
      </c>
      <c r="AY232" s="153" t="s">
        <v>122</v>
      </c>
    </row>
    <row r="233" spans="2:65" s="12" customFormat="1">
      <c r="B233" s="151"/>
      <c r="D233" s="152" t="s">
        <v>183</v>
      </c>
      <c r="E233" s="153" t="s">
        <v>1</v>
      </c>
      <c r="F233" s="154" t="s">
        <v>282</v>
      </c>
      <c r="H233" s="153" t="s">
        <v>1</v>
      </c>
      <c r="I233" s="155"/>
      <c r="L233" s="151"/>
      <c r="M233" s="156"/>
      <c r="T233" s="157"/>
      <c r="AT233" s="153" t="s">
        <v>183</v>
      </c>
      <c r="AU233" s="153" t="s">
        <v>86</v>
      </c>
      <c r="AV233" s="12" t="s">
        <v>84</v>
      </c>
      <c r="AW233" s="12" t="s">
        <v>32</v>
      </c>
      <c r="AX233" s="12" t="s">
        <v>76</v>
      </c>
      <c r="AY233" s="153" t="s">
        <v>122</v>
      </c>
    </row>
    <row r="234" spans="2:65" s="12" customFormat="1">
      <c r="B234" s="151"/>
      <c r="D234" s="152" t="s">
        <v>183</v>
      </c>
      <c r="E234" s="153" t="s">
        <v>1</v>
      </c>
      <c r="F234" s="154" t="s">
        <v>283</v>
      </c>
      <c r="H234" s="153" t="s">
        <v>1</v>
      </c>
      <c r="I234" s="155"/>
      <c r="L234" s="151"/>
      <c r="M234" s="156"/>
      <c r="T234" s="157"/>
      <c r="AT234" s="153" t="s">
        <v>183</v>
      </c>
      <c r="AU234" s="153" t="s">
        <v>86</v>
      </c>
      <c r="AV234" s="12" t="s">
        <v>84</v>
      </c>
      <c r="AW234" s="12" t="s">
        <v>32</v>
      </c>
      <c r="AX234" s="12" t="s">
        <v>76</v>
      </c>
      <c r="AY234" s="153" t="s">
        <v>122</v>
      </c>
    </row>
    <row r="235" spans="2:65" s="13" customFormat="1">
      <c r="B235" s="158"/>
      <c r="D235" s="152" t="s">
        <v>183</v>
      </c>
      <c r="E235" s="159" t="s">
        <v>1</v>
      </c>
      <c r="F235" s="160" t="s">
        <v>284</v>
      </c>
      <c r="H235" s="161">
        <v>11.737</v>
      </c>
      <c r="I235" s="162"/>
      <c r="L235" s="158"/>
      <c r="M235" s="163"/>
      <c r="T235" s="164"/>
      <c r="AT235" s="159" t="s">
        <v>183</v>
      </c>
      <c r="AU235" s="159" t="s">
        <v>86</v>
      </c>
      <c r="AV235" s="13" t="s">
        <v>86</v>
      </c>
      <c r="AW235" s="13" t="s">
        <v>32</v>
      </c>
      <c r="AX235" s="13" t="s">
        <v>76</v>
      </c>
      <c r="AY235" s="159" t="s">
        <v>122</v>
      </c>
    </row>
    <row r="236" spans="2:65" s="13" customFormat="1">
      <c r="B236" s="158"/>
      <c r="D236" s="152" t="s">
        <v>183</v>
      </c>
      <c r="E236" s="159" t="s">
        <v>1</v>
      </c>
      <c r="F236" s="160" t="s">
        <v>285</v>
      </c>
      <c r="H236" s="161">
        <v>5.52</v>
      </c>
      <c r="I236" s="162"/>
      <c r="L236" s="158"/>
      <c r="M236" s="163"/>
      <c r="T236" s="164"/>
      <c r="AT236" s="159" t="s">
        <v>183</v>
      </c>
      <c r="AU236" s="159" t="s">
        <v>86</v>
      </c>
      <c r="AV236" s="13" t="s">
        <v>86</v>
      </c>
      <c r="AW236" s="13" t="s">
        <v>32</v>
      </c>
      <c r="AX236" s="13" t="s">
        <v>76</v>
      </c>
      <c r="AY236" s="159" t="s">
        <v>122</v>
      </c>
    </row>
    <row r="237" spans="2:65" s="14" customFormat="1">
      <c r="B237" s="165"/>
      <c r="D237" s="152" t="s">
        <v>183</v>
      </c>
      <c r="E237" s="166" t="s">
        <v>1</v>
      </c>
      <c r="F237" s="167" t="s">
        <v>186</v>
      </c>
      <c r="H237" s="168">
        <v>17.256999999999998</v>
      </c>
      <c r="I237" s="169"/>
      <c r="L237" s="165"/>
      <c r="M237" s="170"/>
      <c r="T237" s="171"/>
      <c r="AT237" s="166" t="s">
        <v>183</v>
      </c>
      <c r="AU237" s="166" t="s">
        <v>86</v>
      </c>
      <c r="AV237" s="14" t="s">
        <v>141</v>
      </c>
      <c r="AW237" s="14" t="s">
        <v>32</v>
      </c>
      <c r="AX237" s="14" t="s">
        <v>84</v>
      </c>
      <c r="AY237" s="166" t="s">
        <v>122</v>
      </c>
    </row>
    <row r="238" spans="2:65" s="1" customFormat="1" ht="16.5" customHeight="1">
      <c r="B238" s="31"/>
      <c r="C238" s="132" t="s">
        <v>286</v>
      </c>
      <c r="D238" s="132" t="s">
        <v>125</v>
      </c>
      <c r="E238" s="133" t="s">
        <v>287</v>
      </c>
      <c r="F238" s="134" t="s">
        <v>288</v>
      </c>
      <c r="G238" s="135" t="s">
        <v>181</v>
      </c>
      <c r="H238" s="136">
        <v>5.2</v>
      </c>
      <c r="I238" s="137"/>
      <c r="J238" s="138">
        <f>ROUND(I238*H238,2)</f>
        <v>0</v>
      </c>
      <c r="K238" s="139"/>
      <c r="L238" s="31"/>
      <c r="M238" s="140" t="s">
        <v>1</v>
      </c>
      <c r="N238" s="141" t="s">
        <v>41</v>
      </c>
      <c r="P238" s="142">
        <f>O238*H238</f>
        <v>0</v>
      </c>
      <c r="Q238" s="142">
        <v>0</v>
      </c>
      <c r="R238" s="142">
        <f>Q238*H238</f>
        <v>0</v>
      </c>
      <c r="S238" s="142">
        <v>2.2000000000000002</v>
      </c>
      <c r="T238" s="143">
        <f>S238*H238</f>
        <v>11.440000000000001</v>
      </c>
      <c r="AR238" s="144" t="s">
        <v>141</v>
      </c>
      <c r="AT238" s="144" t="s">
        <v>125</v>
      </c>
      <c r="AU238" s="144" t="s">
        <v>86</v>
      </c>
      <c r="AY238" s="16" t="s">
        <v>122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84</v>
      </c>
      <c r="BK238" s="145">
        <f>ROUND(I238*H238,2)</f>
        <v>0</v>
      </c>
      <c r="BL238" s="16" t="s">
        <v>141</v>
      </c>
      <c r="BM238" s="144" t="s">
        <v>289</v>
      </c>
    </row>
    <row r="239" spans="2:65" s="12" customFormat="1">
      <c r="B239" s="151"/>
      <c r="D239" s="152" t="s">
        <v>183</v>
      </c>
      <c r="E239" s="153" t="s">
        <v>1</v>
      </c>
      <c r="F239" s="154" t="s">
        <v>290</v>
      </c>
      <c r="H239" s="153" t="s">
        <v>1</v>
      </c>
      <c r="I239" s="155"/>
      <c r="L239" s="151"/>
      <c r="M239" s="156"/>
      <c r="T239" s="157"/>
      <c r="AT239" s="153" t="s">
        <v>183</v>
      </c>
      <c r="AU239" s="153" t="s">
        <v>86</v>
      </c>
      <c r="AV239" s="12" t="s">
        <v>84</v>
      </c>
      <c r="AW239" s="12" t="s">
        <v>32</v>
      </c>
      <c r="AX239" s="12" t="s">
        <v>76</v>
      </c>
      <c r="AY239" s="153" t="s">
        <v>122</v>
      </c>
    </row>
    <row r="240" spans="2:65" s="13" customFormat="1">
      <c r="B240" s="158"/>
      <c r="D240" s="152" t="s">
        <v>183</v>
      </c>
      <c r="E240" s="159" t="s">
        <v>1</v>
      </c>
      <c r="F240" s="160" t="s">
        <v>291</v>
      </c>
      <c r="H240" s="161">
        <v>5.2</v>
      </c>
      <c r="I240" s="162"/>
      <c r="L240" s="158"/>
      <c r="M240" s="163"/>
      <c r="T240" s="164"/>
      <c r="AT240" s="159" t="s">
        <v>183</v>
      </c>
      <c r="AU240" s="159" t="s">
        <v>86</v>
      </c>
      <c r="AV240" s="13" t="s">
        <v>86</v>
      </c>
      <c r="AW240" s="13" t="s">
        <v>32</v>
      </c>
      <c r="AX240" s="13" t="s">
        <v>76</v>
      </c>
      <c r="AY240" s="159" t="s">
        <v>122</v>
      </c>
    </row>
    <row r="241" spans="2:65" s="14" customFormat="1">
      <c r="B241" s="165"/>
      <c r="D241" s="152" t="s">
        <v>183</v>
      </c>
      <c r="E241" s="166" t="s">
        <v>1</v>
      </c>
      <c r="F241" s="167" t="s">
        <v>186</v>
      </c>
      <c r="H241" s="168">
        <v>5.2</v>
      </c>
      <c r="I241" s="169"/>
      <c r="L241" s="165"/>
      <c r="M241" s="170"/>
      <c r="T241" s="171"/>
      <c r="AT241" s="166" t="s">
        <v>183</v>
      </c>
      <c r="AU241" s="166" t="s">
        <v>86</v>
      </c>
      <c r="AV241" s="14" t="s">
        <v>141</v>
      </c>
      <c r="AW241" s="14" t="s">
        <v>32</v>
      </c>
      <c r="AX241" s="14" t="s">
        <v>84</v>
      </c>
      <c r="AY241" s="166" t="s">
        <v>122</v>
      </c>
    </row>
    <row r="242" spans="2:65" s="1" customFormat="1" ht="21.75" customHeight="1">
      <c r="B242" s="31"/>
      <c r="C242" s="132" t="s">
        <v>292</v>
      </c>
      <c r="D242" s="132" t="s">
        <v>125</v>
      </c>
      <c r="E242" s="133" t="s">
        <v>293</v>
      </c>
      <c r="F242" s="134" t="s">
        <v>294</v>
      </c>
      <c r="G242" s="135" t="s">
        <v>194</v>
      </c>
      <c r="H242" s="136">
        <v>862.84799999999996</v>
      </c>
      <c r="I242" s="137"/>
      <c r="J242" s="138">
        <f>ROUND(I242*H242,2)</f>
        <v>0</v>
      </c>
      <c r="K242" s="139"/>
      <c r="L242" s="31"/>
      <c r="M242" s="140" t="s">
        <v>1</v>
      </c>
      <c r="N242" s="141" t="s">
        <v>41</v>
      </c>
      <c r="P242" s="142">
        <f>O242*H242</f>
        <v>0</v>
      </c>
      <c r="Q242" s="142">
        <v>0</v>
      </c>
      <c r="R242" s="142">
        <f>Q242*H242</f>
        <v>0</v>
      </c>
      <c r="S242" s="142">
        <v>1E-4</v>
      </c>
      <c r="T242" s="143">
        <f>S242*H242</f>
        <v>8.6284799999999995E-2</v>
      </c>
      <c r="AR242" s="144" t="s">
        <v>141</v>
      </c>
      <c r="AT242" s="144" t="s">
        <v>125</v>
      </c>
      <c r="AU242" s="144" t="s">
        <v>86</v>
      </c>
      <c r="AY242" s="16" t="s">
        <v>122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84</v>
      </c>
      <c r="BK242" s="145">
        <f>ROUND(I242*H242,2)</f>
        <v>0</v>
      </c>
      <c r="BL242" s="16" t="s">
        <v>141</v>
      </c>
      <c r="BM242" s="144" t="s">
        <v>295</v>
      </c>
    </row>
    <row r="243" spans="2:65" s="12" customFormat="1">
      <c r="B243" s="151"/>
      <c r="D243" s="152" t="s">
        <v>183</v>
      </c>
      <c r="E243" s="153" t="s">
        <v>1</v>
      </c>
      <c r="F243" s="154" t="s">
        <v>283</v>
      </c>
      <c r="H243" s="153" t="s">
        <v>1</v>
      </c>
      <c r="I243" s="155"/>
      <c r="L243" s="151"/>
      <c r="M243" s="156"/>
      <c r="T243" s="157"/>
      <c r="AT243" s="153" t="s">
        <v>183</v>
      </c>
      <c r="AU243" s="153" t="s">
        <v>86</v>
      </c>
      <c r="AV243" s="12" t="s">
        <v>84</v>
      </c>
      <c r="AW243" s="12" t="s">
        <v>32</v>
      </c>
      <c r="AX243" s="12" t="s">
        <v>76</v>
      </c>
      <c r="AY243" s="153" t="s">
        <v>122</v>
      </c>
    </row>
    <row r="244" spans="2:65" s="13" customFormat="1">
      <c r="B244" s="158"/>
      <c r="D244" s="152" t="s">
        <v>183</v>
      </c>
      <c r="E244" s="159" t="s">
        <v>1</v>
      </c>
      <c r="F244" s="160" t="s">
        <v>296</v>
      </c>
      <c r="H244" s="161">
        <v>586.84799999999996</v>
      </c>
      <c r="I244" s="162"/>
      <c r="L244" s="158"/>
      <c r="M244" s="163"/>
      <c r="T244" s="164"/>
      <c r="AT244" s="159" t="s">
        <v>183</v>
      </c>
      <c r="AU244" s="159" t="s">
        <v>86</v>
      </c>
      <c r="AV244" s="13" t="s">
        <v>86</v>
      </c>
      <c r="AW244" s="13" t="s">
        <v>32</v>
      </c>
      <c r="AX244" s="13" t="s">
        <v>76</v>
      </c>
      <c r="AY244" s="159" t="s">
        <v>122</v>
      </c>
    </row>
    <row r="245" spans="2:65" s="13" customFormat="1">
      <c r="B245" s="158"/>
      <c r="D245" s="152" t="s">
        <v>183</v>
      </c>
      <c r="E245" s="159" t="s">
        <v>1</v>
      </c>
      <c r="F245" s="160" t="s">
        <v>297</v>
      </c>
      <c r="H245" s="161">
        <v>276</v>
      </c>
      <c r="I245" s="162"/>
      <c r="L245" s="158"/>
      <c r="M245" s="163"/>
      <c r="T245" s="164"/>
      <c r="AT245" s="159" t="s">
        <v>183</v>
      </c>
      <c r="AU245" s="159" t="s">
        <v>86</v>
      </c>
      <c r="AV245" s="13" t="s">
        <v>86</v>
      </c>
      <c r="AW245" s="13" t="s">
        <v>32</v>
      </c>
      <c r="AX245" s="13" t="s">
        <v>76</v>
      </c>
      <c r="AY245" s="159" t="s">
        <v>122</v>
      </c>
    </row>
    <row r="246" spans="2:65" s="14" customFormat="1">
      <c r="B246" s="165"/>
      <c r="D246" s="152" t="s">
        <v>183</v>
      </c>
      <c r="E246" s="166" t="s">
        <v>1</v>
      </c>
      <c r="F246" s="167" t="s">
        <v>186</v>
      </c>
      <c r="H246" s="168">
        <v>862.84799999999996</v>
      </c>
      <c r="I246" s="169"/>
      <c r="L246" s="165"/>
      <c r="M246" s="170"/>
      <c r="T246" s="171"/>
      <c r="AT246" s="166" t="s">
        <v>183</v>
      </c>
      <c r="AU246" s="166" t="s">
        <v>86</v>
      </c>
      <c r="AV246" s="14" t="s">
        <v>141</v>
      </c>
      <c r="AW246" s="14" t="s">
        <v>32</v>
      </c>
      <c r="AX246" s="14" t="s">
        <v>84</v>
      </c>
      <c r="AY246" s="166" t="s">
        <v>122</v>
      </c>
    </row>
    <row r="247" spans="2:65" s="11" customFormat="1" ht="22.9" customHeight="1">
      <c r="B247" s="120"/>
      <c r="D247" s="121" t="s">
        <v>75</v>
      </c>
      <c r="E247" s="130" t="s">
        <v>298</v>
      </c>
      <c r="F247" s="130" t="s">
        <v>299</v>
      </c>
      <c r="I247" s="123"/>
      <c r="J247" s="131">
        <f>BK247</f>
        <v>0</v>
      </c>
      <c r="L247" s="120"/>
      <c r="M247" s="125"/>
      <c r="P247" s="126">
        <f>SUM(P248:P252)</f>
        <v>0</v>
      </c>
      <c r="R247" s="126">
        <f>SUM(R248:R252)</f>
        <v>0</v>
      </c>
      <c r="T247" s="127">
        <f>SUM(T248:T252)</f>
        <v>0</v>
      </c>
      <c r="AR247" s="121" t="s">
        <v>84</v>
      </c>
      <c r="AT247" s="128" t="s">
        <v>75</v>
      </c>
      <c r="AU247" s="128" t="s">
        <v>84</v>
      </c>
      <c r="AY247" s="121" t="s">
        <v>122</v>
      </c>
      <c r="BK247" s="129">
        <f>SUM(BK248:BK252)</f>
        <v>0</v>
      </c>
    </row>
    <row r="248" spans="2:65" s="1" customFormat="1" ht="24.2" customHeight="1">
      <c r="B248" s="31"/>
      <c r="C248" s="132" t="s">
        <v>300</v>
      </c>
      <c r="D248" s="132" t="s">
        <v>125</v>
      </c>
      <c r="E248" s="133" t="s">
        <v>301</v>
      </c>
      <c r="F248" s="134" t="s">
        <v>302</v>
      </c>
      <c r="G248" s="135" t="s">
        <v>303</v>
      </c>
      <c r="H248" s="136">
        <v>80</v>
      </c>
      <c r="I248" s="137"/>
      <c r="J248" s="138">
        <f>ROUND(I248*H248,2)</f>
        <v>0</v>
      </c>
      <c r="K248" s="139"/>
      <c r="L248" s="31"/>
      <c r="M248" s="140" t="s">
        <v>1</v>
      </c>
      <c r="N248" s="141" t="s">
        <v>41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AR248" s="144" t="s">
        <v>141</v>
      </c>
      <c r="AT248" s="144" t="s">
        <v>125</v>
      </c>
      <c r="AU248" s="144" t="s">
        <v>86</v>
      </c>
      <c r="AY248" s="16" t="s">
        <v>122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84</v>
      </c>
      <c r="BK248" s="145">
        <f>ROUND(I248*H248,2)</f>
        <v>0</v>
      </c>
      <c r="BL248" s="16" t="s">
        <v>141</v>
      </c>
      <c r="BM248" s="144" t="s">
        <v>304</v>
      </c>
    </row>
    <row r="249" spans="2:65" s="1" customFormat="1" ht="24.2" customHeight="1">
      <c r="B249" s="31"/>
      <c r="C249" s="132" t="s">
        <v>305</v>
      </c>
      <c r="D249" s="132" t="s">
        <v>125</v>
      </c>
      <c r="E249" s="133" t="s">
        <v>306</v>
      </c>
      <c r="F249" s="134" t="s">
        <v>307</v>
      </c>
      <c r="G249" s="135" t="s">
        <v>303</v>
      </c>
      <c r="H249" s="136">
        <v>720</v>
      </c>
      <c r="I249" s="137"/>
      <c r="J249" s="138">
        <f>ROUND(I249*H249,2)</f>
        <v>0</v>
      </c>
      <c r="K249" s="139"/>
      <c r="L249" s="31"/>
      <c r="M249" s="140" t="s">
        <v>1</v>
      </c>
      <c r="N249" s="141" t="s">
        <v>41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141</v>
      </c>
      <c r="AT249" s="144" t="s">
        <v>125</v>
      </c>
      <c r="AU249" s="144" t="s">
        <v>86</v>
      </c>
      <c r="AY249" s="16" t="s">
        <v>122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6" t="s">
        <v>84</v>
      </c>
      <c r="BK249" s="145">
        <f>ROUND(I249*H249,2)</f>
        <v>0</v>
      </c>
      <c r="BL249" s="16" t="s">
        <v>141</v>
      </c>
      <c r="BM249" s="144" t="s">
        <v>308</v>
      </c>
    </row>
    <row r="250" spans="2:65" s="13" customFormat="1">
      <c r="B250" s="158"/>
      <c r="D250" s="152" t="s">
        <v>183</v>
      </c>
      <c r="E250" s="159" t="s">
        <v>1</v>
      </c>
      <c r="F250" s="160" t="s">
        <v>309</v>
      </c>
      <c r="H250" s="161">
        <v>720</v>
      </c>
      <c r="I250" s="162"/>
      <c r="L250" s="158"/>
      <c r="M250" s="163"/>
      <c r="T250" s="164"/>
      <c r="AT250" s="159" t="s">
        <v>183</v>
      </c>
      <c r="AU250" s="159" t="s">
        <v>86</v>
      </c>
      <c r="AV250" s="13" t="s">
        <v>86</v>
      </c>
      <c r="AW250" s="13" t="s">
        <v>32</v>
      </c>
      <c r="AX250" s="13" t="s">
        <v>84</v>
      </c>
      <c r="AY250" s="159" t="s">
        <v>122</v>
      </c>
    </row>
    <row r="251" spans="2:65" s="1" customFormat="1" ht="33" customHeight="1">
      <c r="B251" s="31"/>
      <c r="C251" s="132" t="s">
        <v>310</v>
      </c>
      <c r="D251" s="132" t="s">
        <v>125</v>
      </c>
      <c r="E251" s="133" t="s">
        <v>311</v>
      </c>
      <c r="F251" s="134" t="s">
        <v>312</v>
      </c>
      <c r="G251" s="135" t="s">
        <v>303</v>
      </c>
      <c r="H251" s="136">
        <v>80</v>
      </c>
      <c r="I251" s="137"/>
      <c r="J251" s="138">
        <f>ROUND(I251*H251,2)</f>
        <v>0</v>
      </c>
      <c r="K251" s="139"/>
      <c r="L251" s="31"/>
      <c r="M251" s="140" t="s">
        <v>1</v>
      </c>
      <c r="N251" s="141" t="s">
        <v>41</v>
      </c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4" t="s">
        <v>141</v>
      </c>
      <c r="AT251" s="144" t="s">
        <v>125</v>
      </c>
      <c r="AU251" s="144" t="s">
        <v>86</v>
      </c>
      <c r="AY251" s="16" t="s">
        <v>122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6" t="s">
        <v>84</v>
      </c>
      <c r="BK251" s="145">
        <f>ROUND(I251*H251,2)</f>
        <v>0</v>
      </c>
      <c r="BL251" s="16" t="s">
        <v>141</v>
      </c>
      <c r="BM251" s="144" t="s">
        <v>313</v>
      </c>
    </row>
    <row r="252" spans="2:65" s="1" customFormat="1" ht="33" customHeight="1">
      <c r="B252" s="31"/>
      <c r="C252" s="132" t="s">
        <v>314</v>
      </c>
      <c r="D252" s="132" t="s">
        <v>125</v>
      </c>
      <c r="E252" s="133" t="s">
        <v>315</v>
      </c>
      <c r="F252" s="134" t="s">
        <v>316</v>
      </c>
      <c r="G252" s="135" t="s">
        <v>303</v>
      </c>
      <c r="H252" s="136">
        <v>80</v>
      </c>
      <c r="I252" s="137"/>
      <c r="J252" s="138">
        <f>ROUND(I252*H252,2)</f>
        <v>0</v>
      </c>
      <c r="K252" s="139"/>
      <c r="L252" s="31"/>
      <c r="M252" s="140" t="s">
        <v>1</v>
      </c>
      <c r="N252" s="141" t="s">
        <v>41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141</v>
      </c>
      <c r="AT252" s="144" t="s">
        <v>125</v>
      </c>
      <c r="AU252" s="144" t="s">
        <v>86</v>
      </c>
      <c r="AY252" s="16" t="s">
        <v>122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6" t="s">
        <v>84</v>
      </c>
      <c r="BK252" s="145">
        <f>ROUND(I252*H252,2)</f>
        <v>0</v>
      </c>
      <c r="BL252" s="16" t="s">
        <v>141</v>
      </c>
      <c r="BM252" s="144" t="s">
        <v>317</v>
      </c>
    </row>
    <row r="253" spans="2:65" s="11" customFormat="1" ht="22.9" customHeight="1">
      <c r="B253" s="120"/>
      <c r="D253" s="121" t="s">
        <v>75</v>
      </c>
      <c r="E253" s="130" t="s">
        <v>318</v>
      </c>
      <c r="F253" s="130" t="s">
        <v>319</v>
      </c>
      <c r="I253" s="123"/>
      <c r="J253" s="131">
        <f>BK253</f>
        <v>0</v>
      </c>
      <c r="L253" s="120"/>
      <c r="M253" s="125"/>
      <c r="P253" s="126">
        <f>P254</f>
        <v>0</v>
      </c>
      <c r="R253" s="126">
        <f>R254</f>
        <v>0</v>
      </c>
      <c r="T253" s="127">
        <f>T254</f>
        <v>0</v>
      </c>
      <c r="AR253" s="121" t="s">
        <v>84</v>
      </c>
      <c r="AT253" s="128" t="s">
        <v>75</v>
      </c>
      <c r="AU253" s="128" t="s">
        <v>84</v>
      </c>
      <c r="AY253" s="121" t="s">
        <v>122</v>
      </c>
      <c r="BK253" s="129">
        <f>BK254</f>
        <v>0</v>
      </c>
    </row>
    <row r="254" spans="2:65" s="1" customFormat="1" ht="21.75" customHeight="1">
      <c r="B254" s="31"/>
      <c r="C254" s="132" t="s">
        <v>320</v>
      </c>
      <c r="D254" s="132" t="s">
        <v>125</v>
      </c>
      <c r="E254" s="133" t="s">
        <v>321</v>
      </c>
      <c r="F254" s="134" t="s">
        <v>322</v>
      </c>
      <c r="G254" s="135" t="s">
        <v>303</v>
      </c>
      <c r="H254" s="136">
        <v>16.815000000000001</v>
      </c>
      <c r="I254" s="137"/>
      <c r="J254" s="138">
        <f>ROUND(I254*H254,2)</f>
        <v>0</v>
      </c>
      <c r="K254" s="139"/>
      <c r="L254" s="31"/>
      <c r="M254" s="140" t="s">
        <v>1</v>
      </c>
      <c r="N254" s="141" t="s">
        <v>41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141</v>
      </c>
      <c r="AT254" s="144" t="s">
        <v>125</v>
      </c>
      <c r="AU254" s="144" t="s">
        <v>86</v>
      </c>
      <c r="AY254" s="16" t="s">
        <v>122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6" t="s">
        <v>84</v>
      </c>
      <c r="BK254" s="145">
        <f>ROUND(I254*H254,2)</f>
        <v>0</v>
      </c>
      <c r="BL254" s="16" t="s">
        <v>141</v>
      </c>
      <c r="BM254" s="144" t="s">
        <v>323</v>
      </c>
    </row>
    <row r="255" spans="2:65" s="11" customFormat="1" ht="25.9" customHeight="1">
      <c r="B255" s="120"/>
      <c r="D255" s="121" t="s">
        <v>75</v>
      </c>
      <c r="E255" s="122" t="s">
        <v>324</v>
      </c>
      <c r="F255" s="122" t="s">
        <v>325</v>
      </c>
      <c r="I255" s="123"/>
      <c r="J255" s="124">
        <f>BK255</f>
        <v>0</v>
      </c>
      <c r="L255" s="120"/>
      <c r="M255" s="125"/>
      <c r="P255" s="126">
        <f>P256+P321+P332+P337+P343+P360+P371+P387+P397</f>
        <v>0</v>
      </c>
      <c r="R255" s="126">
        <f>R256+R321+R332+R337+R343+R360+R371+R387+R397</f>
        <v>21.220899530000004</v>
      </c>
      <c r="T255" s="127">
        <f>T256+T321+T332+T337+T343+T360+T371+T387+T397</f>
        <v>0</v>
      </c>
      <c r="AR255" s="121" t="s">
        <v>86</v>
      </c>
      <c r="AT255" s="128" t="s">
        <v>75</v>
      </c>
      <c r="AU255" s="128" t="s">
        <v>76</v>
      </c>
      <c r="AY255" s="121" t="s">
        <v>122</v>
      </c>
      <c r="BK255" s="129">
        <f>BK256+BK321+BK332+BK337+BK343+BK360+BK371+BK387+BK397</f>
        <v>0</v>
      </c>
    </row>
    <row r="256" spans="2:65" s="11" customFormat="1" ht="22.9" customHeight="1">
      <c r="B256" s="120"/>
      <c r="D256" s="121" t="s">
        <v>75</v>
      </c>
      <c r="E256" s="130" t="s">
        <v>326</v>
      </c>
      <c r="F256" s="130" t="s">
        <v>327</v>
      </c>
      <c r="I256" s="123"/>
      <c r="J256" s="131">
        <f>BK256</f>
        <v>0</v>
      </c>
      <c r="L256" s="120"/>
      <c r="M256" s="125"/>
      <c r="P256" s="126">
        <f>SUM(P257:P320)</f>
        <v>0</v>
      </c>
      <c r="R256" s="126">
        <f>SUM(R257:R320)</f>
        <v>10.152578180000001</v>
      </c>
      <c r="T256" s="127">
        <f>SUM(T257:T320)</f>
        <v>0</v>
      </c>
      <c r="AR256" s="121" t="s">
        <v>86</v>
      </c>
      <c r="AT256" s="128" t="s">
        <v>75</v>
      </c>
      <c r="AU256" s="128" t="s">
        <v>84</v>
      </c>
      <c r="AY256" s="121" t="s">
        <v>122</v>
      </c>
      <c r="BK256" s="129">
        <f>SUM(BK257:BK320)</f>
        <v>0</v>
      </c>
    </row>
    <row r="257" spans="2:65" s="1" customFormat="1" ht="24.2" customHeight="1">
      <c r="B257" s="31"/>
      <c r="C257" s="187" t="s">
        <v>328</v>
      </c>
      <c r="D257" s="187" t="s">
        <v>125</v>
      </c>
      <c r="E257" s="188" t="s">
        <v>329</v>
      </c>
      <c r="F257" s="134" t="s">
        <v>330</v>
      </c>
      <c r="G257" s="135" t="s">
        <v>194</v>
      </c>
      <c r="H257" s="136">
        <v>957.34799999999996</v>
      </c>
      <c r="I257" s="137"/>
      <c r="J257" s="138">
        <f>ROUND(I257*H257,2)</f>
        <v>0</v>
      </c>
      <c r="K257" s="139"/>
      <c r="L257" s="31"/>
      <c r="M257" s="140" t="s">
        <v>1</v>
      </c>
      <c r="N257" s="141" t="s">
        <v>41</v>
      </c>
      <c r="P257" s="142">
        <f>O257*H257</f>
        <v>0</v>
      </c>
      <c r="Q257" s="142">
        <v>8.8000000000000003E-4</v>
      </c>
      <c r="R257" s="142">
        <f>Q257*H257</f>
        <v>0.84246624000000003</v>
      </c>
      <c r="S257" s="142">
        <v>0</v>
      </c>
      <c r="T257" s="143">
        <f>S257*H257</f>
        <v>0</v>
      </c>
      <c r="AR257" s="144" t="s">
        <v>257</v>
      </c>
      <c r="AT257" s="144" t="s">
        <v>125</v>
      </c>
      <c r="AU257" s="144" t="s">
        <v>86</v>
      </c>
      <c r="AY257" s="16" t="s">
        <v>122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6" t="s">
        <v>84</v>
      </c>
      <c r="BK257" s="145">
        <f>ROUND(I257*H257,2)</f>
        <v>0</v>
      </c>
      <c r="BL257" s="16" t="s">
        <v>257</v>
      </c>
      <c r="BM257" s="144" t="s">
        <v>331</v>
      </c>
    </row>
    <row r="258" spans="2:65" s="12" customFormat="1">
      <c r="B258" s="151"/>
      <c r="D258" s="152" t="s">
        <v>183</v>
      </c>
      <c r="E258" s="153" t="s">
        <v>1</v>
      </c>
      <c r="F258" s="154" t="s">
        <v>282</v>
      </c>
      <c r="H258" s="153" t="s">
        <v>1</v>
      </c>
      <c r="I258" s="155"/>
      <c r="L258" s="151"/>
      <c r="M258" s="156"/>
      <c r="T258" s="157"/>
      <c r="AT258" s="153" t="s">
        <v>183</v>
      </c>
      <c r="AU258" s="153" t="s">
        <v>86</v>
      </c>
      <c r="AV258" s="12" t="s">
        <v>84</v>
      </c>
      <c r="AW258" s="12" t="s">
        <v>32</v>
      </c>
      <c r="AX258" s="12" t="s">
        <v>76</v>
      </c>
      <c r="AY258" s="153" t="s">
        <v>122</v>
      </c>
    </row>
    <row r="259" spans="2:65" s="12" customFormat="1">
      <c r="B259" s="151"/>
      <c r="D259" s="152" t="s">
        <v>183</v>
      </c>
      <c r="E259" s="153" t="s">
        <v>1</v>
      </c>
      <c r="F259" s="154" t="s">
        <v>283</v>
      </c>
      <c r="H259" s="153" t="s">
        <v>1</v>
      </c>
      <c r="I259" s="155"/>
      <c r="L259" s="151"/>
      <c r="M259" s="156"/>
      <c r="T259" s="157"/>
      <c r="AT259" s="153" t="s">
        <v>183</v>
      </c>
      <c r="AU259" s="153" t="s">
        <v>86</v>
      </c>
      <c r="AV259" s="12" t="s">
        <v>84</v>
      </c>
      <c r="AW259" s="12" t="s">
        <v>32</v>
      </c>
      <c r="AX259" s="12" t="s">
        <v>76</v>
      </c>
      <c r="AY259" s="153" t="s">
        <v>122</v>
      </c>
    </row>
    <row r="260" spans="2:65" s="13" customFormat="1">
      <c r="B260" s="158"/>
      <c r="D260" s="152" t="s">
        <v>183</v>
      </c>
      <c r="E260" s="159" t="s">
        <v>1</v>
      </c>
      <c r="F260" s="160" t="s">
        <v>296</v>
      </c>
      <c r="H260" s="161">
        <v>586.84799999999996</v>
      </c>
      <c r="I260" s="162"/>
      <c r="L260" s="158"/>
      <c r="M260" s="163"/>
      <c r="T260" s="164"/>
      <c r="AT260" s="159" t="s">
        <v>183</v>
      </c>
      <c r="AU260" s="159" t="s">
        <v>86</v>
      </c>
      <c r="AV260" s="13" t="s">
        <v>86</v>
      </c>
      <c r="AW260" s="13" t="s">
        <v>32</v>
      </c>
      <c r="AX260" s="13" t="s">
        <v>76</v>
      </c>
      <c r="AY260" s="159" t="s">
        <v>122</v>
      </c>
    </row>
    <row r="261" spans="2:65" s="13" customFormat="1">
      <c r="B261" s="158"/>
      <c r="D261" s="152" t="s">
        <v>183</v>
      </c>
      <c r="E261" s="159" t="s">
        <v>1</v>
      </c>
      <c r="F261" s="160" t="s">
        <v>297</v>
      </c>
      <c r="H261" s="161">
        <v>276</v>
      </c>
      <c r="I261" s="162"/>
      <c r="L261" s="158"/>
      <c r="M261" s="163"/>
      <c r="T261" s="164"/>
      <c r="AT261" s="159" t="s">
        <v>183</v>
      </c>
      <c r="AU261" s="159" t="s">
        <v>86</v>
      </c>
      <c r="AV261" s="13" t="s">
        <v>86</v>
      </c>
      <c r="AW261" s="13" t="s">
        <v>32</v>
      </c>
      <c r="AX261" s="13" t="s">
        <v>76</v>
      </c>
      <c r="AY261" s="159" t="s">
        <v>122</v>
      </c>
    </row>
    <row r="262" spans="2:65" s="12" customFormat="1">
      <c r="B262" s="151"/>
      <c r="D262" s="152" t="s">
        <v>183</v>
      </c>
      <c r="E262" s="153" t="s">
        <v>1</v>
      </c>
      <c r="F262" s="154" t="s">
        <v>332</v>
      </c>
      <c r="H262" s="153" t="s">
        <v>1</v>
      </c>
      <c r="I262" s="155"/>
      <c r="L262" s="151"/>
      <c r="M262" s="156"/>
      <c r="T262" s="157"/>
      <c r="AT262" s="153" t="s">
        <v>183</v>
      </c>
      <c r="AU262" s="153" t="s">
        <v>86</v>
      </c>
      <c r="AV262" s="12" t="s">
        <v>84</v>
      </c>
      <c r="AW262" s="12" t="s">
        <v>32</v>
      </c>
      <c r="AX262" s="12" t="s">
        <v>76</v>
      </c>
      <c r="AY262" s="153" t="s">
        <v>122</v>
      </c>
    </row>
    <row r="263" spans="2:65" s="13" customFormat="1">
      <c r="B263" s="158"/>
      <c r="D263" s="152" t="s">
        <v>183</v>
      </c>
      <c r="E263" s="159" t="s">
        <v>1</v>
      </c>
      <c r="F263" s="160" t="s">
        <v>333</v>
      </c>
      <c r="H263" s="161">
        <v>94.5</v>
      </c>
      <c r="I263" s="162"/>
      <c r="L263" s="158"/>
      <c r="M263" s="163"/>
      <c r="T263" s="164"/>
      <c r="AT263" s="159" t="s">
        <v>183</v>
      </c>
      <c r="AU263" s="159" t="s">
        <v>86</v>
      </c>
      <c r="AV263" s="13" t="s">
        <v>86</v>
      </c>
      <c r="AW263" s="13" t="s">
        <v>32</v>
      </c>
      <c r="AX263" s="13" t="s">
        <v>76</v>
      </c>
      <c r="AY263" s="159" t="s">
        <v>122</v>
      </c>
    </row>
    <row r="264" spans="2:65" s="14" customFormat="1">
      <c r="B264" s="165"/>
      <c r="D264" s="152" t="s">
        <v>183</v>
      </c>
      <c r="E264" s="166" t="s">
        <v>1</v>
      </c>
      <c r="F264" s="167" t="s">
        <v>186</v>
      </c>
      <c r="H264" s="168">
        <v>957.34799999999996</v>
      </c>
      <c r="I264" s="169"/>
      <c r="L264" s="165"/>
      <c r="M264" s="170"/>
      <c r="T264" s="171"/>
      <c r="AT264" s="166" t="s">
        <v>183</v>
      </c>
      <c r="AU264" s="166" t="s">
        <v>86</v>
      </c>
      <c r="AV264" s="14" t="s">
        <v>141</v>
      </c>
      <c r="AW264" s="14" t="s">
        <v>32</v>
      </c>
      <c r="AX264" s="14" t="s">
        <v>84</v>
      </c>
      <c r="AY264" s="166" t="s">
        <v>122</v>
      </c>
    </row>
    <row r="265" spans="2:65" s="1" customFormat="1" ht="37.9" customHeight="1">
      <c r="B265" s="31"/>
      <c r="C265" s="189" t="s">
        <v>334</v>
      </c>
      <c r="D265" s="189" t="s">
        <v>227</v>
      </c>
      <c r="E265" s="190" t="s">
        <v>335</v>
      </c>
      <c r="F265" s="174" t="s">
        <v>336</v>
      </c>
      <c r="G265" s="175" t="s">
        <v>194</v>
      </c>
      <c r="H265" s="176">
        <v>1115.789</v>
      </c>
      <c r="I265" s="177"/>
      <c r="J265" s="178">
        <f>ROUND(I265*H265,2)</f>
        <v>0</v>
      </c>
      <c r="K265" s="179"/>
      <c r="L265" s="180"/>
      <c r="M265" s="181" t="s">
        <v>1</v>
      </c>
      <c r="N265" s="182" t="s">
        <v>41</v>
      </c>
      <c r="P265" s="142">
        <f>O265*H265</f>
        <v>0</v>
      </c>
      <c r="Q265" s="142">
        <v>4.7999999999999996E-3</v>
      </c>
      <c r="R265" s="142">
        <f>Q265*H265</f>
        <v>5.3557871999999991</v>
      </c>
      <c r="S265" s="142">
        <v>0</v>
      </c>
      <c r="T265" s="143">
        <f>S265*H265</f>
        <v>0</v>
      </c>
      <c r="AR265" s="144" t="s">
        <v>337</v>
      </c>
      <c r="AT265" s="144" t="s">
        <v>227</v>
      </c>
      <c r="AU265" s="144" t="s">
        <v>86</v>
      </c>
      <c r="AY265" s="16" t="s">
        <v>122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84</v>
      </c>
      <c r="BK265" s="145">
        <f>ROUND(I265*H265,2)</f>
        <v>0</v>
      </c>
      <c r="BL265" s="16" t="s">
        <v>257</v>
      </c>
      <c r="BM265" s="144" t="s">
        <v>338</v>
      </c>
    </row>
    <row r="266" spans="2:65" s="13" customFormat="1">
      <c r="B266" s="158"/>
      <c r="D266" s="152" t="s">
        <v>183</v>
      </c>
      <c r="F266" s="160" t="s">
        <v>339</v>
      </c>
      <c r="H266" s="161">
        <v>1115.789</v>
      </c>
      <c r="I266" s="162"/>
      <c r="L266" s="158"/>
      <c r="M266" s="163"/>
      <c r="T266" s="164"/>
      <c r="AT266" s="159" t="s">
        <v>183</v>
      </c>
      <c r="AU266" s="159" t="s">
        <v>86</v>
      </c>
      <c r="AV266" s="13" t="s">
        <v>86</v>
      </c>
      <c r="AW266" s="13" t="s">
        <v>4</v>
      </c>
      <c r="AX266" s="13" t="s">
        <v>84</v>
      </c>
      <c r="AY266" s="159" t="s">
        <v>122</v>
      </c>
    </row>
    <row r="267" spans="2:65" s="1" customFormat="1" ht="33" customHeight="1">
      <c r="B267" s="31"/>
      <c r="C267" s="187" t="s">
        <v>340</v>
      </c>
      <c r="D267" s="187" t="s">
        <v>125</v>
      </c>
      <c r="E267" s="188" t="s">
        <v>341</v>
      </c>
      <c r="F267" s="134" t="s">
        <v>342</v>
      </c>
      <c r="G267" s="135" t="s">
        <v>194</v>
      </c>
      <c r="H267" s="136">
        <v>56.7</v>
      </c>
      <c r="I267" s="137"/>
      <c r="J267" s="138">
        <f>ROUND(I267*H267,2)</f>
        <v>0</v>
      </c>
      <c r="K267" s="139"/>
      <c r="L267" s="31"/>
      <c r="M267" s="140" t="s">
        <v>1</v>
      </c>
      <c r="N267" s="141" t="s">
        <v>41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257</v>
      </c>
      <c r="AT267" s="144" t="s">
        <v>125</v>
      </c>
      <c r="AU267" s="144" t="s">
        <v>86</v>
      </c>
      <c r="AY267" s="16" t="s">
        <v>122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6" t="s">
        <v>84</v>
      </c>
      <c r="BK267" s="145">
        <f>ROUND(I267*H267,2)</f>
        <v>0</v>
      </c>
      <c r="BL267" s="16" t="s">
        <v>257</v>
      </c>
      <c r="BM267" s="144" t="s">
        <v>343</v>
      </c>
    </row>
    <row r="268" spans="2:65" s="12" customFormat="1">
      <c r="B268" s="151"/>
      <c r="D268" s="152" t="s">
        <v>183</v>
      </c>
      <c r="E268" s="153" t="s">
        <v>1</v>
      </c>
      <c r="F268" s="154" t="s">
        <v>344</v>
      </c>
      <c r="H268" s="153" t="s">
        <v>1</v>
      </c>
      <c r="I268" s="155"/>
      <c r="L268" s="151"/>
      <c r="M268" s="156"/>
      <c r="T268" s="157"/>
      <c r="AT268" s="153" t="s">
        <v>183</v>
      </c>
      <c r="AU268" s="153" t="s">
        <v>86</v>
      </c>
      <c r="AV268" s="12" t="s">
        <v>84</v>
      </c>
      <c r="AW268" s="12" t="s">
        <v>32</v>
      </c>
      <c r="AX268" s="12" t="s">
        <v>76</v>
      </c>
      <c r="AY268" s="153" t="s">
        <v>122</v>
      </c>
    </row>
    <row r="269" spans="2:65" s="13" customFormat="1">
      <c r="B269" s="158"/>
      <c r="D269" s="152" t="s">
        <v>183</v>
      </c>
      <c r="E269" s="159" t="s">
        <v>1</v>
      </c>
      <c r="F269" s="160" t="s">
        <v>345</v>
      </c>
      <c r="H269" s="161">
        <v>56.7</v>
      </c>
      <c r="I269" s="162"/>
      <c r="L269" s="158"/>
      <c r="M269" s="163"/>
      <c r="T269" s="164"/>
      <c r="AT269" s="159" t="s">
        <v>183</v>
      </c>
      <c r="AU269" s="159" t="s">
        <v>86</v>
      </c>
      <c r="AV269" s="13" t="s">
        <v>86</v>
      </c>
      <c r="AW269" s="13" t="s">
        <v>32</v>
      </c>
      <c r="AX269" s="13" t="s">
        <v>76</v>
      </c>
      <c r="AY269" s="159" t="s">
        <v>122</v>
      </c>
    </row>
    <row r="270" spans="2:65" s="14" customFormat="1">
      <c r="B270" s="165"/>
      <c r="D270" s="152" t="s">
        <v>183</v>
      </c>
      <c r="E270" s="166" t="s">
        <v>1</v>
      </c>
      <c r="F270" s="167" t="s">
        <v>186</v>
      </c>
      <c r="H270" s="168">
        <v>56.7</v>
      </c>
      <c r="I270" s="169"/>
      <c r="L270" s="165"/>
      <c r="M270" s="170"/>
      <c r="T270" s="171"/>
      <c r="AT270" s="166" t="s">
        <v>183</v>
      </c>
      <c r="AU270" s="166" t="s">
        <v>86</v>
      </c>
      <c r="AV270" s="14" t="s">
        <v>141</v>
      </c>
      <c r="AW270" s="14" t="s">
        <v>32</v>
      </c>
      <c r="AX270" s="14" t="s">
        <v>84</v>
      </c>
      <c r="AY270" s="166" t="s">
        <v>122</v>
      </c>
    </row>
    <row r="271" spans="2:65" s="1" customFormat="1" ht="37.9" customHeight="1">
      <c r="B271" s="31"/>
      <c r="C271" s="187" t="s">
        <v>337</v>
      </c>
      <c r="D271" s="187" t="s">
        <v>125</v>
      </c>
      <c r="E271" s="188" t="s">
        <v>346</v>
      </c>
      <c r="F271" s="134" t="s">
        <v>347</v>
      </c>
      <c r="G271" s="135" t="s">
        <v>205</v>
      </c>
      <c r="H271" s="136">
        <v>189</v>
      </c>
      <c r="I271" s="137"/>
      <c r="J271" s="138">
        <f>ROUND(I271*H271,2)</f>
        <v>0</v>
      </c>
      <c r="K271" s="139"/>
      <c r="L271" s="31"/>
      <c r="M271" s="140" t="s">
        <v>1</v>
      </c>
      <c r="N271" s="141" t="s">
        <v>41</v>
      </c>
      <c r="P271" s="142">
        <f>O271*H271</f>
        <v>0</v>
      </c>
      <c r="Q271" s="142">
        <v>5.9999999999999995E-4</v>
      </c>
      <c r="R271" s="142">
        <f>Q271*H271</f>
        <v>0.11339999999999999</v>
      </c>
      <c r="S271" s="142">
        <v>0</v>
      </c>
      <c r="T271" s="143">
        <f>S271*H271</f>
        <v>0</v>
      </c>
      <c r="AR271" s="144" t="s">
        <v>257</v>
      </c>
      <c r="AT271" s="144" t="s">
        <v>125</v>
      </c>
      <c r="AU271" s="144" t="s">
        <v>86</v>
      </c>
      <c r="AY271" s="16" t="s">
        <v>122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6" t="s">
        <v>84</v>
      </c>
      <c r="BK271" s="145">
        <f>ROUND(I271*H271,2)</f>
        <v>0</v>
      </c>
      <c r="BL271" s="16" t="s">
        <v>257</v>
      </c>
      <c r="BM271" s="144" t="s">
        <v>348</v>
      </c>
    </row>
    <row r="272" spans="2:65" s="12" customFormat="1">
      <c r="B272" s="151"/>
      <c r="D272" s="152" t="s">
        <v>183</v>
      </c>
      <c r="E272" s="153" t="s">
        <v>1</v>
      </c>
      <c r="F272" s="154" t="s">
        <v>332</v>
      </c>
      <c r="H272" s="153" t="s">
        <v>1</v>
      </c>
      <c r="I272" s="155"/>
      <c r="L272" s="151"/>
      <c r="M272" s="156"/>
      <c r="T272" s="157"/>
      <c r="AT272" s="153" t="s">
        <v>183</v>
      </c>
      <c r="AU272" s="153" t="s">
        <v>86</v>
      </c>
      <c r="AV272" s="12" t="s">
        <v>84</v>
      </c>
      <c r="AW272" s="12" t="s">
        <v>32</v>
      </c>
      <c r="AX272" s="12" t="s">
        <v>76</v>
      </c>
      <c r="AY272" s="153" t="s">
        <v>122</v>
      </c>
    </row>
    <row r="273" spans="2:65" s="13" customFormat="1">
      <c r="B273" s="158"/>
      <c r="D273" s="152" t="s">
        <v>183</v>
      </c>
      <c r="E273" s="159" t="s">
        <v>1</v>
      </c>
      <c r="F273" s="160" t="s">
        <v>349</v>
      </c>
      <c r="H273" s="161">
        <v>189</v>
      </c>
      <c r="I273" s="162"/>
      <c r="L273" s="158"/>
      <c r="M273" s="163"/>
      <c r="T273" s="164"/>
      <c r="AT273" s="159" t="s">
        <v>183</v>
      </c>
      <c r="AU273" s="159" t="s">
        <v>86</v>
      </c>
      <c r="AV273" s="13" t="s">
        <v>86</v>
      </c>
      <c r="AW273" s="13" t="s">
        <v>32</v>
      </c>
      <c r="AX273" s="13" t="s">
        <v>76</v>
      </c>
      <c r="AY273" s="159" t="s">
        <v>122</v>
      </c>
    </row>
    <row r="274" spans="2:65" s="14" customFormat="1">
      <c r="B274" s="165"/>
      <c r="D274" s="152" t="s">
        <v>183</v>
      </c>
      <c r="E274" s="166" t="s">
        <v>1</v>
      </c>
      <c r="F274" s="167" t="s">
        <v>186</v>
      </c>
      <c r="H274" s="168">
        <v>189</v>
      </c>
      <c r="I274" s="169"/>
      <c r="L274" s="165"/>
      <c r="M274" s="170"/>
      <c r="T274" s="171"/>
      <c r="AT274" s="166" t="s">
        <v>183</v>
      </c>
      <c r="AU274" s="166" t="s">
        <v>86</v>
      </c>
      <c r="AV274" s="14" t="s">
        <v>141</v>
      </c>
      <c r="AW274" s="14" t="s">
        <v>32</v>
      </c>
      <c r="AX274" s="14" t="s">
        <v>84</v>
      </c>
      <c r="AY274" s="166" t="s">
        <v>122</v>
      </c>
    </row>
    <row r="275" spans="2:65" s="1" customFormat="1" ht="37.9" customHeight="1">
      <c r="B275" s="31"/>
      <c r="C275" s="187" t="s">
        <v>350</v>
      </c>
      <c r="D275" s="187" t="s">
        <v>125</v>
      </c>
      <c r="E275" s="188" t="s">
        <v>351</v>
      </c>
      <c r="F275" s="134" t="s">
        <v>352</v>
      </c>
      <c r="G275" s="135" t="s">
        <v>205</v>
      </c>
      <c r="H275" s="136">
        <v>378</v>
      </c>
      <c r="I275" s="137"/>
      <c r="J275" s="138">
        <f>ROUND(I275*H275,2)</f>
        <v>0</v>
      </c>
      <c r="K275" s="139"/>
      <c r="L275" s="31"/>
      <c r="M275" s="140" t="s">
        <v>1</v>
      </c>
      <c r="N275" s="141" t="s">
        <v>41</v>
      </c>
      <c r="P275" s="142">
        <f>O275*H275</f>
        <v>0</v>
      </c>
      <c r="Q275" s="142">
        <v>5.9999999999999995E-4</v>
      </c>
      <c r="R275" s="142">
        <f>Q275*H275</f>
        <v>0.22679999999999997</v>
      </c>
      <c r="S275" s="142">
        <v>0</v>
      </c>
      <c r="T275" s="143">
        <f>S275*H275</f>
        <v>0</v>
      </c>
      <c r="AR275" s="144" t="s">
        <v>257</v>
      </c>
      <c r="AT275" s="144" t="s">
        <v>125</v>
      </c>
      <c r="AU275" s="144" t="s">
        <v>86</v>
      </c>
      <c r="AY275" s="16" t="s">
        <v>122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6" t="s">
        <v>84</v>
      </c>
      <c r="BK275" s="145">
        <f>ROUND(I275*H275,2)</f>
        <v>0</v>
      </c>
      <c r="BL275" s="16" t="s">
        <v>257</v>
      </c>
      <c r="BM275" s="144" t="s">
        <v>353</v>
      </c>
    </row>
    <row r="276" spans="2:65" s="12" customFormat="1">
      <c r="B276" s="151"/>
      <c r="D276" s="152" t="s">
        <v>183</v>
      </c>
      <c r="E276" s="153" t="s">
        <v>1</v>
      </c>
      <c r="F276" s="154" t="s">
        <v>332</v>
      </c>
      <c r="H276" s="153" t="s">
        <v>1</v>
      </c>
      <c r="I276" s="155"/>
      <c r="L276" s="151"/>
      <c r="M276" s="156"/>
      <c r="T276" s="157"/>
      <c r="AT276" s="153" t="s">
        <v>183</v>
      </c>
      <c r="AU276" s="153" t="s">
        <v>86</v>
      </c>
      <c r="AV276" s="12" t="s">
        <v>84</v>
      </c>
      <c r="AW276" s="12" t="s">
        <v>32</v>
      </c>
      <c r="AX276" s="12" t="s">
        <v>76</v>
      </c>
      <c r="AY276" s="153" t="s">
        <v>122</v>
      </c>
    </row>
    <row r="277" spans="2:65" s="13" customFormat="1">
      <c r="B277" s="158"/>
      <c r="D277" s="152" t="s">
        <v>183</v>
      </c>
      <c r="E277" s="159" t="s">
        <v>1</v>
      </c>
      <c r="F277" s="160" t="s">
        <v>354</v>
      </c>
      <c r="H277" s="161">
        <v>378</v>
      </c>
      <c r="I277" s="162"/>
      <c r="L277" s="158"/>
      <c r="M277" s="163"/>
      <c r="T277" s="164"/>
      <c r="AT277" s="159" t="s">
        <v>183</v>
      </c>
      <c r="AU277" s="159" t="s">
        <v>86</v>
      </c>
      <c r="AV277" s="13" t="s">
        <v>86</v>
      </c>
      <c r="AW277" s="13" t="s">
        <v>32</v>
      </c>
      <c r="AX277" s="13" t="s">
        <v>76</v>
      </c>
      <c r="AY277" s="159" t="s">
        <v>122</v>
      </c>
    </row>
    <row r="278" spans="2:65" s="14" customFormat="1">
      <c r="B278" s="165"/>
      <c r="D278" s="152" t="s">
        <v>183</v>
      </c>
      <c r="E278" s="166" t="s">
        <v>1</v>
      </c>
      <c r="F278" s="167" t="s">
        <v>186</v>
      </c>
      <c r="H278" s="168">
        <v>378</v>
      </c>
      <c r="I278" s="169"/>
      <c r="L278" s="165"/>
      <c r="M278" s="170"/>
      <c r="T278" s="171"/>
      <c r="AT278" s="166" t="s">
        <v>183</v>
      </c>
      <c r="AU278" s="166" t="s">
        <v>86</v>
      </c>
      <c r="AV278" s="14" t="s">
        <v>141</v>
      </c>
      <c r="AW278" s="14" t="s">
        <v>32</v>
      </c>
      <c r="AX278" s="14" t="s">
        <v>84</v>
      </c>
      <c r="AY278" s="166" t="s">
        <v>122</v>
      </c>
    </row>
    <row r="279" spans="2:65" s="1" customFormat="1" ht="37.9" customHeight="1">
      <c r="B279" s="31"/>
      <c r="C279" s="187" t="s">
        <v>355</v>
      </c>
      <c r="D279" s="187" t="s">
        <v>125</v>
      </c>
      <c r="E279" s="188" t="s">
        <v>356</v>
      </c>
      <c r="F279" s="134" t="s">
        <v>357</v>
      </c>
      <c r="G279" s="135" t="s">
        <v>194</v>
      </c>
      <c r="H279" s="136">
        <v>862.84799999999996</v>
      </c>
      <c r="I279" s="137"/>
      <c r="J279" s="138">
        <f>ROUND(I279*H279,2)</f>
        <v>0</v>
      </c>
      <c r="K279" s="139"/>
      <c r="L279" s="31"/>
      <c r="M279" s="140" t="s">
        <v>1</v>
      </c>
      <c r="N279" s="141" t="s">
        <v>41</v>
      </c>
      <c r="P279" s="142">
        <f>O279*H279</f>
        <v>0</v>
      </c>
      <c r="Q279" s="142">
        <v>1.3999999999999999E-4</v>
      </c>
      <c r="R279" s="142">
        <f>Q279*H279</f>
        <v>0.12079871999999998</v>
      </c>
      <c r="S279" s="142">
        <v>0</v>
      </c>
      <c r="T279" s="143">
        <f>S279*H279</f>
        <v>0</v>
      </c>
      <c r="AR279" s="144" t="s">
        <v>257</v>
      </c>
      <c r="AT279" s="144" t="s">
        <v>125</v>
      </c>
      <c r="AU279" s="144" t="s">
        <v>86</v>
      </c>
      <c r="AY279" s="16" t="s">
        <v>122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6" t="s">
        <v>84</v>
      </c>
      <c r="BK279" s="145">
        <f>ROUND(I279*H279,2)</f>
        <v>0</v>
      </c>
      <c r="BL279" s="16" t="s">
        <v>257</v>
      </c>
      <c r="BM279" s="144" t="s">
        <v>358</v>
      </c>
    </row>
    <row r="280" spans="2:65" s="12" customFormat="1">
      <c r="B280" s="151"/>
      <c r="D280" s="152" t="s">
        <v>183</v>
      </c>
      <c r="E280" s="153" t="s">
        <v>1</v>
      </c>
      <c r="F280" s="154" t="s">
        <v>283</v>
      </c>
      <c r="H280" s="153" t="s">
        <v>1</v>
      </c>
      <c r="I280" s="155"/>
      <c r="L280" s="151"/>
      <c r="M280" s="156"/>
      <c r="T280" s="157"/>
      <c r="AT280" s="153" t="s">
        <v>183</v>
      </c>
      <c r="AU280" s="153" t="s">
        <v>86</v>
      </c>
      <c r="AV280" s="12" t="s">
        <v>84</v>
      </c>
      <c r="AW280" s="12" t="s">
        <v>32</v>
      </c>
      <c r="AX280" s="12" t="s">
        <v>76</v>
      </c>
      <c r="AY280" s="153" t="s">
        <v>122</v>
      </c>
    </row>
    <row r="281" spans="2:65" s="13" customFormat="1">
      <c r="B281" s="158"/>
      <c r="D281" s="152" t="s">
        <v>183</v>
      </c>
      <c r="E281" s="159" t="s">
        <v>1</v>
      </c>
      <c r="F281" s="160" t="s">
        <v>296</v>
      </c>
      <c r="H281" s="161">
        <v>586.84799999999996</v>
      </c>
      <c r="I281" s="162"/>
      <c r="L281" s="158"/>
      <c r="M281" s="163"/>
      <c r="T281" s="164"/>
      <c r="AT281" s="159" t="s">
        <v>183</v>
      </c>
      <c r="AU281" s="159" t="s">
        <v>86</v>
      </c>
      <c r="AV281" s="13" t="s">
        <v>86</v>
      </c>
      <c r="AW281" s="13" t="s">
        <v>32</v>
      </c>
      <c r="AX281" s="13" t="s">
        <v>76</v>
      </c>
      <c r="AY281" s="159" t="s">
        <v>122</v>
      </c>
    </row>
    <row r="282" spans="2:65" s="13" customFormat="1">
      <c r="B282" s="158"/>
      <c r="D282" s="152" t="s">
        <v>183</v>
      </c>
      <c r="E282" s="159" t="s">
        <v>1</v>
      </c>
      <c r="F282" s="160" t="s">
        <v>297</v>
      </c>
      <c r="H282" s="161">
        <v>276</v>
      </c>
      <c r="I282" s="162"/>
      <c r="L282" s="158"/>
      <c r="M282" s="163"/>
      <c r="T282" s="164"/>
      <c r="AT282" s="159" t="s">
        <v>183</v>
      </c>
      <c r="AU282" s="159" t="s">
        <v>86</v>
      </c>
      <c r="AV282" s="13" t="s">
        <v>86</v>
      </c>
      <c r="AW282" s="13" t="s">
        <v>32</v>
      </c>
      <c r="AX282" s="13" t="s">
        <v>76</v>
      </c>
      <c r="AY282" s="159" t="s">
        <v>122</v>
      </c>
    </row>
    <row r="283" spans="2:65" s="14" customFormat="1">
      <c r="B283" s="165"/>
      <c r="D283" s="152" t="s">
        <v>183</v>
      </c>
      <c r="E283" s="166" t="s">
        <v>1</v>
      </c>
      <c r="F283" s="167" t="s">
        <v>186</v>
      </c>
      <c r="H283" s="168">
        <v>862.84799999999996</v>
      </c>
      <c r="I283" s="169"/>
      <c r="L283" s="165"/>
      <c r="M283" s="170"/>
      <c r="T283" s="171"/>
      <c r="AT283" s="166" t="s">
        <v>183</v>
      </c>
      <c r="AU283" s="166" t="s">
        <v>86</v>
      </c>
      <c r="AV283" s="14" t="s">
        <v>141</v>
      </c>
      <c r="AW283" s="14" t="s">
        <v>32</v>
      </c>
      <c r="AX283" s="14" t="s">
        <v>84</v>
      </c>
      <c r="AY283" s="166" t="s">
        <v>122</v>
      </c>
    </row>
    <row r="284" spans="2:65" s="1" customFormat="1" ht="24.2" customHeight="1">
      <c r="B284" s="31"/>
      <c r="C284" s="189" t="s">
        <v>359</v>
      </c>
      <c r="D284" s="189" t="s">
        <v>227</v>
      </c>
      <c r="E284" s="190" t="s">
        <v>360</v>
      </c>
      <c r="F284" s="174" t="s">
        <v>361</v>
      </c>
      <c r="G284" s="175" t="s">
        <v>194</v>
      </c>
      <c r="H284" s="176">
        <v>1005.649</v>
      </c>
      <c r="I284" s="177"/>
      <c r="J284" s="178">
        <f>ROUND(I284*H284,2)</f>
        <v>0</v>
      </c>
      <c r="K284" s="179"/>
      <c r="L284" s="180"/>
      <c r="M284" s="181" t="s">
        <v>1</v>
      </c>
      <c r="N284" s="182" t="s">
        <v>41</v>
      </c>
      <c r="P284" s="142">
        <f>O284*H284</f>
        <v>0</v>
      </c>
      <c r="Q284" s="142">
        <v>1.9E-3</v>
      </c>
      <c r="R284" s="142">
        <f>Q284*H284</f>
        <v>1.9107331000000001</v>
      </c>
      <c r="S284" s="142">
        <v>0</v>
      </c>
      <c r="T284" s="143">
        <f>S284*H284</f>
        <v>0</v>
      </c>
      <c r="AR284" s="144" t="s">
        <v>337</v>
      </c>
      <c r="AT284" s="144" t="s">
        <v>227</v>
      </c>
      <c r="AU284" s="144" t="s">
        <v>86</v>
      </c>
      <c r="AY284" s="16" t="s">
        <v>122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6" t="s">
        <v>84</v>
      </c>
      <c r="BK284" s="145">
        <f>ROUND(I284*H284,2)</f>
        <v>0</v>
      </c>
      <c r="BL284" s="16" t="s">
        <v>257</v>
      </c>
      <c r="BM284" s="144" t="s">
        <v>362</v>
      </c>
    </row>
    <row r="285" spans="2:65" s="13" customFormat="1">
      <c r="B285" s="158"/>
      <c r="D285" s="152" t="s">
        <v>183</v>
      </c>
      <c r="F285" s="160" t="s">
        <v>363</v>
      </c>
      <c r="H285" s="161">
        <v>1005.649</v>
      </c>
      <c r="I285" s="162"/>
      <c r="L285" s="158"/>
      <c r="M285" s="163"/>
      <c r="T285" s="164"/>
      <c r="AT285" s="159" t="s">
        <v>183</v>
      </c>
      <c r="AU285" s="159" t="s">
        <v>86</v>
      </c>
      <c r="AV285" s="13" t="s">
        <v>86</v>
      </c>
      <c r="AW285" s="13" t="s">
        <v>4</v>
      </c>
      <c r="AX285" s="13" t="s">
        <v>84</v>
      </c>
      <c r="AY285" s="159" t="s">
        <v>122</v>
      </c>
    </row>
    <row r="286" spans="2:65" s="1" customFormat="1" ht="24.2" customHeight="1">
      <c r="B286" s="31"/>
      <c r="C286" s="187" t="s">
        <v>364</v>
      </c>
      <c r="D286" s="187" t="s">
        <v>125</v>
      </c>
      <c r="E286" s="188" t="s">
        <v>365</v>
      </c>
      <c r="F286" s="134" t="s">
        <v>366</v>
      </c>
      <c r="G286" s="135" t="s">
        <v>194</v>
      </c>
      <c r="H286" s="136">
        <v>862.84799999999996</v>
      </c>
      <c r="I286" s="137"/>
      <c r="J286" s="138">
        <f>ROUND(I286*H286,2)</f>
        <v>0</v>
      </c>
      <c r="K286" s="139"/>
      <c r="L286" s="31"/>
      <c r="M286" s="140" t="s">
        <v>1</v>
      </c>
      <c r="N286" s="141" t="s">
        <v>41</v>
      </c>
      <c r="P286" s="142">
        <f>O286*H286</f>
        <v>0</v>
      </c>
      <c r="Q286" s="142">
        <v>1.3999999999999999E-4</v>
      </c>
      <c r="R286" s="142">
        <f>Q286*H286</f>
        <v>0.12079871999999998</v>
      </c>
      <c r="S286" s="142">
        <v>0</v>
      </c>
      <c r="T286" s="143">
        <f>S286*H286</f>
        <v>0</v>
      </c>
      <c r="AR286" s="144" t="s">
        <v>257</v>
      </c>
      <c r="AT286" s="144" t="s">
        <v>125</v>
      </c>
      <c r="AU286" s="144" t="s">
        <v>86</v>
      </c>
      <c r="AY286" s="16" t="s">
        <v>122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6" t="s">
        <v>84</v>
      </c>
      <c r="BK286" s="145">
        <f>ROUND(I286*H286,2)</f>
        <v>0</v>
      </c>
      <c r="BL286" s="16" t="s">
        <v>257</v>
      </c>
      <c r="BM286" s="144" t="s">
        <v>367</v>
      </c>
    </row>
    <row r="287" spans="2:65" s="12" customFormat="1">
      <c r="B287" s="151"/>
      <c r="D287" s="152" t="s">
        <v>183</v>
      </c>
      <c r="E287" s="153" t="s">
        <v>1</v>
      </c>
      <c r="F287" s="154" t="s">
        <v>283</v>
      </c>
      <c r="H287" s="153" t="s">
        <v>1</v>
      </c>
      <c r="I287" s="155"/>
      <c r="L287" s="151"/>
      <c r="M287" s="156"/>
      <c r="T287" s="157"/>
      <c r="AT287" s="153" t="s">
        <v>183</v>
      </c>
      <c r="AU287" s="153" t="s">
        <v>86</v>
      </c>
      <c r="AV287" s="12" t="s">
        <v>84</v>
      </c>
      <c r="AW287" s="12" t="s">
        <v>32</v>
      </c>
      <c r="AX287" s="12" t="s">
        <v>76</v>
      </c>
      <c r="AY287" s="153" t="s">
        <v>122</v>
      </c>
    </row>
    <row r="288" spans="2:65" s="13" customFormat="1">
      <c r="B288" s="158"/>
      <c r="D288" s="152" t="s">
        <v>183</v>
      </c>
      <c r="E288" s="159" t="s">
        <v>1</v>
      </c>
      <c r="F288" s="160" t="s">
        <v>296</v>
      </c>
      <c r="H288" s="161">
        <v>586.84799999999996</v>
      </c>
      <c r="I288" s="162"/>
      <c r="L288" s="158"/>
      <c r="M288" s="163"/>
      <c r="T288" s="164"/>
      <c r="AT288" s="159" t="s">
        <v>183</v>
      </c>
      <c r="AU288" s="159" t="s">
        <v>86</v>
      </c>
      <c r="AV288" s="13" t="s">
        <v>86</v>
      </c>
      <c r="AW288" s="13" t="s">
        <v>32</v>
      </c>
      <c r="AX288" s="13" t="s">
        <v>76</v>
      </c>
      <c r="AY288" s="159" t="s">
        <v>122</v>
      </c>
    </row>
    <row r="289" spans="2:65" s="13" customFormat="1">
      <c r="B289" s="158"/>
      <c r="D289" s="152" t="s">
        <v>183</v>
      </c>
      <c r="E289" s="159" t="s">
        <v>1</v>
      </c>
      <c r="F289" s="160" t="s">
        <v>297</v>
      </c>
      <c r="H289" s="161">
        <v>276</v>
      </c>
      <c r="I289" s="162"/>
      <c r="L289" s="158"/>
      <c r="M289" s="163"/>
      <c r="T289" s="164"/>
      <c r="AT289" s="159" t="s">
        <v>183</v>
      </c>
      <c r="AU289" s="159" t="s">
        <v>86</v>
      </c>
      <c r="AV289" s="13" t="s">
        <v>86</v>
      </c>
      <c r="AW289" s="13" t="s">
        <v>32</v>
      </c>
      <c r="AX289" s="13" t="s">
        <v>76</v>
      </c>
      <c r="AY289" s="159" t="s">
        <v>122</v>
      </c>
    </row>
    <row r="290" spans="2:65" s="14" customFormat="1">
      <c r="B290" s="165"/>
      <c r="D290" s="152" t="s">
        <v>183</v>
      </c>
      <c r="E290" s="166" t="s">
        <v>1</v>
      </c>
      <c r="F290" s="167" t="s">
        <v>186</v>
      </c>
      <c r="H290" s="168">
        <v>862.84799999999996</v>
      </c>
      <c r="I290" s="169"/>
      <c r="L290" s="165"/>
      <c r="M290" s="170"/>
      <c r="T290" s="171"/>
      <c r="AT290" s="166" t="s">
        <v>183</v>
      </c>
      <c r="AU290" s="166" t="s">
        <v>86</v>
      </c>
      <c r="AV290" s="14" t="s">
        <v>141</v>
      </c>
      <c r="AW290" s="14" t="s">
        <v>32</v>
      </c>
      <c r="AX290" s="14" t="s">
        <v>84</v>
      </c>
      <c r="AY290" s="166" t="s">
        <v>122</v>
      </c>
    </row>
    <row r="291" spans="2:65" s="1" customFormat="1" ht="37.9" customHeight="1">
      <c r="B291" s="31"/>
      <c r="C291" s="187" t="s">
        <v>368</v>
      </c>
      <c r="D291" s="187" t="s">
        <v>125</v>
      </c>
      <c r="E291" s="188" t="s">
        <v>369</v>
      </c>
      <c r="F291" s="134" t="s">
        <v>370</v>
      </c>
      <c r="G291" s="135" t="s">
        <v>194</v>
      </c>
      <c r="H291" s="136">
        <v>94.5</v>
      </c>
      <c r="I291" s="137"/>
      <c r="J291" s="138">
        <f>ROUND(I291*H291,2)</f>
        <v>0</v>
      </c>
      <c r="K291" s="139"/>
      <c r="L291" s="31"/>
      <c r="M291" s="140" t="s">
        <v>1</v>
      </c>
      <c r="N291" s="141" t="s">
        <v>41</v>
      </c>
      <c r="P291" s="142">
        <f>O291*H291</f>
        <v>0</v>
      </c>
      <c r="Q291" s="142">
        <v>2.7999999999999998E-4</v>
      </c>
      <c r="R291" s="142">
        <f>Q291*H291</f>
        <v>2.6459999999999997E-2</v>
      </c>
      <c r="S291" s="142">
        <v>0</v>
      </c>
      <c r="T291" s="143">
        <f>S291*H291</f>
        <v>0</v>
      </c>
      <c r="AR291" s="144" t="s">
        <v>257</v>
      </c>
      <c r="AT291" s="144" t="s">
        <v>125</v>
      </c>
      <c r="AU291" s="144" t="s">
        <v>86</v>
      </c>
      <c r="AY291" s="16" t="s">
        <v>122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6" t="s">
        <v>84</v>
      </c>
      <c r="BK291" s="145">
        <f>ROUND(I291*H291,2)</f>
        <v>0</v>
      </c>
      <c r="BL291" s="16" t="s">
        <v>257</v>
      </c>
      <c r="BM291" s="144" t="s">
        <v>371</v>
      </c>
    </row>
    <row r="292" spans="2:65" s="12" customFormat="1">
      <c r="B292" s="151"/>
      <c r="D292" s="152" t="s">
        <v>183</v>
      </c>
      <c r="E292" s="153" t="s">
        <v>1</v>
      </c>
      <c r="F292" s="154" t="s">
        <v>332</v>
      </c>
      <c r="H292" s="153" t="s">
        <v>1</v>
      </c>
      <c r="I292" s="155"/>
      <c r="L292" s="151"/>
      <c r="M292" s="156"/>
      <c r="T292" s="157"/>
      <c r="AT292" s="153" t="s">
        <v>183</v>
      </c>
      <c r="AU292" s="153" t="s">
        <v>86</v>
      </c>
      <c r="AV292" s="12" t="s">
        <v>84</v>
      </c>
      <c r="AW292" s="12" t="s">
        <v>32</v>
      </c>
      <c r="AX292" s="12" t="s">
        <v>76</v>
      </c>
      <c r="AY292" s="153" t="s">
        <v>122</v>
      </c>
    </row>
    <row r="293" spans="2:65" s="13" customFormat="1">
      <c r="B293" s="158"/>
      <c r="D293" s="152" t="s">
        <v>183</v>
      </c>
      <c r="E293" s="159" t="s">
        <v>1</v>
      </c>
      <c r="F293" s="160" t="s">
        <v>333</v>
      </c>
      <c r="H293" s="161">
        <v>94.5</v>
      </c>
      <c r="I293" s="162"/>
      <c r="L293" s="158"/>
      <c r="M293" s="163"/>
      <c r="T293" s="164"/>
      <c r="AT293" s="159" t="s">
        <v>183</v>
      </c>
      <c r="AU293" s="159" t="s">
        <v>86</v>
      </c>
      <c r="AV293" s="13" t="s">
        <v>86</v>
      </c>
      <c r="AW293" s="13" t="s">
        <v>32</v>
      </c>
      <c r="AX293" s="13" t="s">
        <v>76</v>
      </c>
      <c r="AY293" s="159" t="s">
        <v>122</v>
      </c>
    </row>
    <row r="294" spans="2:65" s="14" customFormat="1">
      <c r="B294" s="165"/>
      <c r="D294" s="152" t="s">
        <v>183</v>
      </c>
      <c r="E294" s="166" t="s">
        <v>1</v>
      </c>
      <c r="F294" s="167" t="s">
        <v>186</v>
      </c>
      <c r="H294" s="168">
        <v>94.5</v>
      </c>
      <c r="I294" s="169"/>
      <c r="L294" s="165"/>
      <c r="M294" s="170"/>
      <c r="T294" s="171"/>
      <c r="AT294" s="166" t="s">
        <v>183</v>
      </c>
      <c r="AU294" s="166" t="s">
        <v>86</v>
      </c>
      <c r="AV294" s="14" t="s">
        <v>141</v>
      </c>
      <c r="AW294" s="14" t="s">
        <v>32</v>
      </c>
      <c r="AX294" s="14" t="s">
        <v>84</v>
      </c>
      <c r="AY294" s="166" t="s">
        <v>122</v>
      </c>
    </row>
    <row r="295" spans="2:65" s="1" customFormat="1" ht="24.2" customHeight="1">
      <c r="B295" s="31"/>
      <c r="C295" s="189" t="s">
        <v>372</v>
      </c>
      <c r="D295" s="189" t="s">
        <v>227</v>
      </c>
      <c r="E295" s="190" t="s">
        <v>360</v>
      </c>
      <c r="F295" s="174" t="s">
        <v>361</v>
      </c>
      <c r="G295" s="175" t="s">
        <v>194</v>
      </c>
      <c r="H295" s="176">
        <v>110.14</v>
      </c>
      <c r="I295" s="177"/>
      <c r="J295" s="178">
        <f>ROUND(I295*H295,2)</f>
        <v>0</v>
      </c>
      <c r="K295" s="179"/>
      <c r="L295" s="180"/>
      <c r="M295" s="181" t="s">
        <v>1</v>
      </c>
      <c r="N295" s="182" t="s">
        <v>41</v>
      </c>
      <c r="P295" s="142">
        <f>O295*H295</f>
        <v>0</v>
      </c>
      <c r="Q295" s="142">
        <v>1.9E-3</v>
      </c>
      <c r="R295" s="142">
        <f>Q295*H295</f>
        <v>0.20926600000000001</v>
      </c>
      <c r="S295" s="142">
        <v>0</v>
      </c>
      <c r="T295" s="143">
        <f>S295*H295</f>
        <v>0</v>
      </c>
      <c r="AR295" s="144" t="s">
        <v>337</v>
      </c>
      <c r="AT295" s="144" t="s">
        <v>227</v>
      </c>
      <c r="AU295" s="144" t="s">
        <v>86</v>
      </c>
      <c r="AY295" s="16" t="s">
        <v>122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6" t="s">
        <v>84</v>
      </c>
      <c r="BK295" s="145">
        <f>ROUND(I295*H295,2)</f>
        <v>0</v>
      </c>
      <c r="BL295" s="16" t="s">
        <v>257</v>
      </c>
      <c r="BM295" s="144" t="s">
        <v>373</v>
      </c>
    </row>
    <row r="296" spans="2:65" s="13" customFormat="1">
      <c r="B296" s="158"/>
      <c r="D296" s="152" t="s">
        <v>183</v>
      </c>
      <c r="F296" s="160" t="s">
        <v>374</v>
      </c>
      <c r="H296" s="161">
        <v>110.14</v>
      </c>
      <c r="I296" s="162"/>
      <c r="L296" s="158"/>
      <c r="M296" s="163"/>
      <c r="T296" s="164"/>
      <c r="AT296" s="159" t="s">
        <v>183</v>
      </c>
      <c r="AU296" s="159" t="s">
        <v>86</v>
      </c>
      <c r="AV296" s="13" t="s">
        <v>86</v>
      </c>
      <c r="AW296" s="13" t="s">
        <v>4</v>
      </c>
      <c r="AX296" s="13" t="s">
        <v>84</v>
      </c>
      <c r="AY296" s="159" t="s">
        <v>122</v>
      </c>
    </row>
    <row r="297" spans="2:65" s="1" customFormat="1" ht="37.9" customHeight="1">
      <c r="B297" s="31"/>
      <c r="C297" s="187" t="s">
        <v>375</v>
      </c>
      <c r="D297" s="187" t="s">
        <v>125</v>
      </c>
      <c r="E297" s="188" t="s">
        <v>376</v>
      </c>
      <c r="F297" s="134" t="s">
        <v>377</v>
      </c>
      <c r="G297" s="135" t="s">
        <v>194</v>
      </c>
      <c r="H297" s="136">
        <v>8</v>
      </c>
      <c r="I297" s="137"/>
      <c r="J297" s="138">
        <f>ROUND(I297*H297,2)</f>
        <v>0</v>
      </c>
      <c r="K297" s="139"/>
      <c r="L297" s="31"/>
      <c r="M297" s="140" t="s">
        <v>1</v>
      </c>
      <c r="N297" s="141" t="s">
        <v>41</v>
      </c>
      <c r="P297" s="142">
        <f>O297*H297</f>
        <v>0</v>
      </c>
      <c r="Q297" s="142">
        <v>4.2000000000000002E-4</v>
      </c>
      <c r="R297" s="142">
        <f>Q297*H297</f>
        <v>3.3600000000000001E-3</v>
      </c>
      <c r="S297" s="142">
        <v>0</v>
      </c>
      <c r="T297" s="143">
        <f>S297*H297</f>
        <v>0</v>
      </c>
      <c r="AR297" s="144" t="s">
        <v>257</v>
      </c>
      <c r="AT297" s="144" t="s">
        <v>125</v>
      </c>
      <c r="AU297" s="144" t="s">
        <v>86</v>
      </c>
      <c r="AY297" s="16" t="s">
        <v>122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6" t="s">
        <v>84</v>
      </c>
      <c r="BK297" s="145">
        <f>ROUND(I297*H297,2)</f>
        <v>0</v>
      </c>
      <c r="BL297" s="16" t="s">
        <v>257</v>
      </c>
      <c r="BM297" s="144" t="s">
        <v>378</v>
      </c>
    </row>
    <row r="298" spans="2:65" s="1" customFormat="1" ht="24.2" customHeight="1">
      <c r="B298" s="31"/>
      <c r="C298" s="189" t="s">
        <v>379</v>
      </c>
      <c r="D298" s="189" t="s">
        <v>227</v>
      </c>
      <c r="E298" s="190" t="s">
        <v>360</v>
      </c>
      <c r="F298" s="174" t="s">
        <v>361</v>
      </c>
      <c r="G298" s="175" t="s">
        <v>194</v>
      </c>
      <c r="H298" s="176">
        <v>9.3239999999999998</v>
      </c>
      <c r="I298" s="177"/>
      <c r="J298" s="178">
        <f>ROUND(I298*H298,2)</f>
        <v>0</v>
      </c>
      <c r="K298" s="179"/>
      <c r="L298" s="180"/>
      <c r="M298" s="181" t="s">
        <v>1</v>
      </c>
      <c r="N298" s="182" t="s">
        <v>41</v>
      </c>
      <c r="P298" s="142">
        <f>O298*H298</f>
        <v>0</v>
      </c>
      <c r="Q298" s="142">
        <v>1.9E-3</v>
      </c>
      <c r="R298" s="142">
        <f>Q298*H298</f>
        <v>1.7715599999999998E-2</v>
      </c>
      <c r="S298" s="142">
        <v>0</v>
      </c>
      <c r="T298" s="143">
        <f>S298*H298</f>
        <v>0</v>
      </c>
      <c r="AR298" s="144" t="s">
        <v>337</v>
      </c>
      <c r="AT298" s="144" t="s">
        <v>227</v>
      </c>
      <c r="AU298" s="144" t="s">
        <v>86</v>
      </c>
      <c r="AY298" s="16" t="s">
        <v>122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6" t="s">
        <v>84</v>
      </c>
      <c r="BK298" s="145">
        <f>ROUND(I298*H298,2)</f>
        <v>0</v>
      </c>
      <c r="BL298" s="16" t="s">
        <v>257</v>
      </c>
      <c r="BM298" s="144" t="s">
        <v>380</v>
      </c>
    </row>
    <row r="299" spans="2:65" s="13" customFormat="1">
      <c r="B299" s="158"/>
      <c r="D299" s="152" t="s">
        <v>183</v>
      </c>
      <c r="F299" s="160" t="s">
        <v>381</v>
      </c>
      <c r="H299" s="161">
        <v>9.3239999999999998</v>
      </c>
      <c r="I299" s="162"/>
      <c r="L299" s="158"/>
      <c r="M299" s="163"/>
      <c r="T299" s="164"/>
      <c r="AT299" s="159" t="s">
        <v>183</v>
      </c>
      <c r="AU299" s="159" t="s">
        <v>86</v>
      </c>
      <c r="AV299" s="13" t="s">
        <v>86</v>
      </c>
      <c r="AW299" s="13" t="s">
        <v>4</v>
      </c>
      <c r="AX299" s="13" t="s">
        <v>84</v>
      </c>
      <c r="AY299" s="159" t="s">
        <v>122</v>
      </c>
    </row>
    <row r="300" spans="2:65" s="1" customFormat="1" ht="24.2" customHeight="1">
      <c r="B300" s="31"/>
      <c r="C300" s="187" t="s">
        <v>382</v>
      </c>
      <c r="D300" s="187" t="s">
        <v>125</v>
      </c>
      <c r="E300" s="188" t="s">
        <v>383</v>
      </c>
      <c r="F300" s="134" t="s">
        <v>384</v>
      </c>
      <c r="G300" s="135" t="s">
        <v>194</v>
      </c>
      <c r="H300" s="136">
        <v>957.34799999999996</v>
      </c>
      <c r="I300" s="137"/>
      <c r="J300" s="138">
        <f>ROUND(I300*H300,2)</f>
        <v>0</v>
      </c>
      <c r="K300" s="139"/>
      <c r="L300" s="31"/>
      <c r="M300" s="140" t="s">
        <v>1</v>
      </c>
      <c r="N300" s="141" t="s">
        <v>41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257</v>
      </c>
      <c r="AT300" s="144" t="s">
        <v>125</v>
      </c>
      <c r="AU300" s="144" t="s">
        <v>86</v>
      </c>
      <c r="AY300" s="16" t="s">
        <v>122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6" t="s">
        <v>84</v>
      </c>
      <c r="BK300" s="145">
        <f>ROUND(I300*H300,2)</f>
        <v>0</v>
      </c>
      <c r="BL300" s="16" t="s">
        <v>257</v>
      </c>
      <c r="BM300" s="144" t="s">
        <v>385</v>
      </c>
    </row>
    <row r="301" spans="2:65" s="12" customFormat="1">
      <c r="B301" s="151"/>
      <c r="D301" s="152" t="s">
        <v>183</v>
      </c>
      <c r="E301" s="153" t="s">
        <v>1</v>
      </c>
      <c r="F301" s="154" t="s">
        <v>283</v>
      </c>
      <c r="H301" s="153" t="s">
        <v>1</v>
      </c>
      <c r="I301" s="155"/>
      <c r="L301" s="151"/>
      <c r="M301" s="156"/>
      <c r="T301" s="157"/>
      <c r="AT301" s="153" t="s">
        <v>183</v>
      </c>
      <c r="AU301" s="153" t="s">
        <v>86</v>
      </c>
      <c r="AV301" s="12" t="s">
        <v>84</v>
      </c>
      <c r="AW301" s="12" t="s">
        <v>32</v>
      </c>
      <c r="AX301" s="12" t="s">
        <v>76</v>
      </c>
      <c r="AY301" s="153" t="s">
        <v>122</v>
      </c>
    </row>
    <row r="302" spans="2:65" s="13" customFormat="1">
      <c r="B302" s="158"/>
      <c r="D302" s="152" t="s">
        <v>183</v>
      </c>
      <c r="E302" s="159" t="s">
        <v>1</v>
      </c>
      <c r="F302" s="160" t="s">
        <v>296</v>
      </c>
      <c r="H302" s="161">
        <v>586.84799999999996</v>
      </c>
      <c r="I302" s="162"/>
      <c r="L302" s="158"/>
      <c r="M302" s="163"/>
      <c r="T302" s="164"/>
      <c r="AT302" s="159" t="s">
        <v>183</v>
      </c>
      <c r="AU302" s="159" t="s">
        <v>86</v>
      </c>
      <c r="AV302" s="13" t="s">
        <v>86</v>
      </c>
      <c r="AW302" s="13" t="s">
        <v>32</v>
      </c>
      <c r="AX302" s="13" t="s">
        <v>76</v>
      </c>
      <c r="AY302" s="159" t="s">
        <v>122</v>
      </c>
    </row>
    <row r="303" spans="2:65" s="13" customFormat="1">
      <c r="B303" s="158"/>
      <c r="D303" s="152" t="s">
        <v>183</v>
      </c>
      <c r="E303" s="159" t="s">
        <v>1</v>
      </c>
      <c r="F303" s="160" t="s">
        <v>297</v>
      </c>
      <c r="H303" s="161">
        <v>276</v>
      </c>
      <c r="I303" s="162"/>
      <c r="L303" s="158"/>
      <c r="M303" s="163"/>
      <c r="T303" s="164"/>
      <c r="AT303" s="159" t="s">
        <v>183</v>
      </c>
      <c r="AU303" s="159" t="s">
        <v>86</v>
      </c>
      <c r="AV303" s="13" t="s">
        <v>86</v>
      </c>
      <c r="AW303" s="13" t="s">
        <v>32</v>
      </c>
      <c r="AX303" s="13" t="s">
        <v>76</v>
      </c>
      <c r="AY303" s="159" t="s">
        <v>122</v>
      </c>
    </row>
    <row r="304" spans="2:65" s="12" customFormat="1">
      <c r="B304" s="151"/>
      <c r="D304" s="152" t="s">
        <v>183</v>
      </c>
      <c r="E304" s="153" t="s">
        <v>1</v>
      </c>
      <c r="F304" s="154" t="s">
        <v>332</v>
      </c>
      <c r="H304" s="153" t="s">
        <v>1</v>
      </c>
      <c r="I304" s="155"/>
      <c r="L304" s="151"/>
      <c r="M304" s="156"/>
      <c r="T304" s="157"/>
      <c r="AT304" s="153" t="s">
        <v>183</v>
      </c>
      <c r="AU304" s="153" t="s">
        <v>86</v>
      </c>
      <c r="AV304" s="12" t="s">
        <v>84</v>
      </c>
      <c r="AW304" s="12" t="s">
        <v>32</v>
      </c>
      <c r="AX304" s="12" t="s">
        <v>76</v>
      </c>
      <c r="AY304" s="153" t="s">
        <v>122</v>
      </c>
    </row>
    <row r="305" spans="2:65" s="13" customFormat="1">
      <c r="B305" s="158"/>
      <c r="D305" s="152" t="s">
        <v>183</v>
      </c>
      <c r="E305" s="159" t="s">
        <v>1</v>
      </c>
      <c r="F305" s="160" t="s">
        <v>333</v>
      </c>
      <c r="H305" s="161">
        <v>94.5</v>
      </c>
      <c r="I305" s="162"/>
      <c r="L305" s="158"/>
      <c r="M305" s="163"/>
      <c r="T305" s="164"/>
      <c r="AT305" s="159" t="s">
        <v>183</v>
      </c>
      <c r="AU305" s="159" t="s">
        <v>86</v>
      </c>
      <c r="AV305" s="13" t="s">
        <v>86</v>
      </c>
      <c r="AW305" s="13" t="s">
        <v>32</v>
      </c>
      <c r="AX305" s="13" t="s">
        <v>76</v>
      </c>
      <c r="AY305" s="159" t="s">
        <v>122</v>
      </c>
    </row>
    <row r="306" spans="2:65" s="14" customFormat="1">
      <c r="B306" s="165"/>
      <c r="D306" s="152" t="s">
        <v>183</v>
      </c>
      <c r="E306" s="166" t="s">
        <v>1</v>
      </c>
      <c r="F306" s="167" t="s">
        <v>186</v>
      </c>
      <c r="H306" s="168">
        <v>957.34799999999996</v>
      </c>
      <c r="I306" s="169"/>
      <c r="L306" s="165"/>
      <c r="M306" s="170"/>
      <c r="T306" s="171"/>
      <c r="AT306" s="166" t="s">
        <v>183</v>
      </c>
      <c r="AU306" s="166" t="s">
        <v>86</v>
      </c>
      <c r="AV306" s="14" t="s">
        <v>141</v>
      </c>
      <c r="AW306" s="14" t="s">
        <v>32</v>
      </c>
      <c r="AX306" s="14" t="s">
        <v>84</v>
      </c>
      <c r="AY306" s="166" t="s">
        <v>122</v>
      </c>
    </row>
    <row r="307" spans="2:65" s="1" customFormat="1" ht="24.2" customHeight="1">
      <c r="B307" s="31"/>
      <c r="C307" s="189" t="s">
        <v>386</v>
      </c>
      <c r="D307" s="189" t="s">
        <v>227</v>
      </c>
      <c r="E307" s="190" t="s">
        <v>387</v>
      </c>
      <c r="F307" s="174" t="s">
        <v>388</v>
      </c>
      <c r="G307" s="175" t="s">
        <v>194</v>
      </c>
      <c r="H307" s="176">
        <v>1105.7370000000001</v>
      </c>
      <c r="I307" s="177"/>
      <c r="J307" s="178">
        <f>ROUND(I307*H307,2)</f>
        <v>0</v>
      </c>
      <c r="K307" s="179"/>
      <c r="L307" s="180"/>
      <c r="M307" s="181" t="s">
        <v>1</v>
      </c>
      <c r="N307" s="182" t="s">
        <v>41</v>
      </c>
      <c r="P307" s="142">
        <f>O307*H307</f>
        <v>0</v>
      </c>
      <c r="Q307" s="142">
        <v>2.7999999999999998E-4</v>
      </c>
      <c r="R307" s="142">
        <f>Q307*H307</f>
        <v>0.30960635999999997</v>
      </c>
      <c r="S307" s="142">
        <v>0</v>
      </c>
      <c r="T307" s="143">
        <f>S307*H307</f>
        <v>0</v>
      </c>
      <c r="AR307" s="144" t="s">
        <v>337</v>
      </c>
      <c r="AT307" s="144" t="s">
        <v>227</v>
      </c>
      <c r="AU307" s="144" t="s">
        <v>86</v>
      </c>
      <c r="AY307" s="16" t="s">
        <v>122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6" t="s">
        <v>84</v>
      </c>
      <c r="BK307" s="145">
        <f>ROUND(I307*H307,2)</f>
        <v>0</v>
      </c>
      <c r="BL307" s="16" t="s">
        <v>257</v>
      </c>
      <c r="BM307" s="144" t="s">
        <v>389</v>
      </c>
    </row>
    <row r="308" spans="2:65" s="13" customFormat="1">
      <c r="B308" s="158"/>
      <c r="D308" s="152" t="s">
        <v>183</v>
      </c>
      <c r="F308" s="160" t="s">
        <v>390</v>
      </c>
      <c r="H308" s="161">
        <v>1105.7370000000001</v>
      </c>
      <c r="I308" s="162"/>
      <c r="L308" s="158"/>
      <c r="M308" s="163"/>
      <c r="T308" s="164"/>
      <c r="AT308" s="159" t="s">
        <v>183</v>
      </c>
      <c r="AU308" s="159" t="s">
        <v>86</v>
      </c>
      <c r="AV308" s="13" t="s">
        <v>86</v>
      </c>
      <c r="AW308" s="13" t="s">
        <v>4</v>
      </c>
      <c r="AX308" s="13" t="s">
        <v>84</v>
      </c>
      <c r="AY308" s="159" t="s">
        <v>122</v>
      </c>
    </row>
    <row r="309" spans="2:65" s="1" customFormat="1" ht="24.2" customHeight="1">
      <c r="B309" s="31"/>
      <c r="C309" s="187" t="s">
        <v>391</v>
      </c>
      <c r="D309" s="187" t="s">
        <v>125</v>
      </c>
      <c r="E309" s="188" t="s">
        <v>392</v>
      </c>
      <c r="F309" s="134" t="s">
        <v>393</v>
      </c>
      <c r="G309" s="135" t="s">
        <v>205</v>
      </c>
      <c r="H309" s="136">
        <v>189</v>
      </c>
      <c r="I309" s="137"/>
      <c r="J309" s="138">
        <f>ROUND(I309*H309,2)</f>
        <v>0</v>
      </c>
      <c r="K309" s="139"/>
      <c r="L309" s="31"/>
      <c r="M309" s="140" t="s">
        <v>1</v>
      </c>
      <c r="N309" s="141" t="s">
        <v>41</v>
      </c>
      <c r="P309" s="142">
        <f>O309*H309</f>
        <v>0</v>
      </c>
      <c r="Q309" s="142">
        <v>2.7999999999999998E-4</v>
      </c>
      <c r="R309" s="142">
        <f>Q309*H309</f>
        <v>5.2919999999999995E-2</v>
      </c>
      <c r="S309" s="142">
        <v>0</v>
      </c>
      <c r="T309" s="143">
        <f>S309*H309</f>
        <v>0</v>
      </c>
      <c r="AR309" s="144" t="s">
        <v>257</v>
      </c>
      <c r="AT309" s="144" t="s">
        <v>125</v>
      </c>
      <c r="AU309" s="144" t="s">
        <v>86</v>
      </c>
      <c r="AY309" s="16" t="s">
        <v>122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6" t="s">
        <v>84</v>
      </c>
      <c r="BK309" s="145">
        <f>ROUND(I309*H309,2)</f>
        <v>0</v>
      </c>
      <c r="BL309" s="16" t="s">
        <v>257</v>
      </c>
      <c r="BM309" s="144" t="s">
        <v>394</v>
      </c>
    </row>
    <row r="310" spans="2:65" s="12" customFormat="1">
      <c r="B310" s="151"/>
      <c r="D310" s="152" t="s">
        <v>183</v>
      </c>
      <c r="E310" s="153" t="s">
        <v>1</v>
      </c>
      <c r="F310" s="154" t="s">
        <v>332</v>
      </c>
      <c r="H310" s="153" t="s">
        <v>1</v>
      </c>
      <c r="I310" s="155"/>
      <c r="L310" s="151"/>
      <c r="M310" s="156"/>
      <c r="T310" s="157"/>
      <c r="AT310" s="153" t="s">
        <v>183</v>
      </c>
      <c r="AU310" s="153" t="s">
        <v>86</v>
      </c>
      <c r="AV310" s="12" t="s">
        <v>84</v>
      </c>
      <c r="AW310" s="12" t="s">
        <v>32</v>
      </c>
      <c r="AX310" s="12" t="s">
        <v>76</v>
      </c>
      <c r="AY310" s="153" t="s">
        <v>122</v>
      </c>
    </row>
    <row r="311" spans="2:65" s="13" customFormat="1">
      <c r="B311" s="158"/>
      <c r="D311" s="152" t="s">
        <v>183</v>
      </c>
      <c r="E311" s="159" t="s">
        <v>1</v>
      </c>
      <c r="F311" s="160" t="s">
        <v>349</v>
      </c>
      <c r="H311" s="161">
        <v>189</v>
      </c>
      <c r="I311" s="162"/>
      <c r="L311" s="158"/>
      <c r="M311" s="163"/>
      <c r="T311" s="164"/>
      <c r="AT311" s="159" t="s">
        <v>183</v>
      </c>
      <c r="AU311" s="159" t="s">
        <v>86</v>
      </c>
      <c r="AV311" s="13" t="s">
        <v>86</v>
      </c>
      <c r="AW311" s="13" t="s">
        <v>32</v>
      </c>
      <c r="AX311" s="13" t="s">
        <v>76</v>
      </c>
      <c r="AY311" s="159" t="s">
        <v>122</v>
      </c>
    </row>
    <row r="312" spans="2:65" s="14" customFormat="1">
      <c r="B312" s="165"/>
      <c r="D312" s="152" t="s">
        <v>183</v>
      </c>
      <c r="E312" s="166" t="s">
        <v>1</v>
      </c>
      <c r="F312" s="167" t="s">
        <v>186</v>
      </c>
      <c r="H312" s="168">
        <v>189</v>
      </c>
      <c r="I312" s="169"/>
      <c r="L312" s="165"/>
      <c r="M312" s="170"/>
      <c r="T312" s="171"/>
      <c r="AT312" s="166" t="s">
        <v>183</v>
      </c>
      <c r="AU312" s="166" t="s">
        <v>86</v>
      </c>
      <c r="AV312" s="14" t="s">
        <v>141</v>
      </c>
      <c r="AW312" s="14" t="s">
        <v>32</v>
      </c>
      <c r="AX312" s="14" t="s">
        <v>84</v>
      </c>
      <c r="AY312" s="166" t="s">
        <v>122</v>
      </c>
    </row>
    <row r="313" spans="2:65" s="1" customFormat="1" ht="24.2" customHeight="1">
      <c r="B313" s="31"/>
      <c r="C313" s="187" t="s">
        <v>395</v>
      </c>
      <c r="D313" s="187" t="s">
        <v>125</v>
      </c>
      <c r="E313" s="188" t="s">
        <v>396</v>
      </c>
      <c r="F313" s="134" t="s">
        <v>397</v>
      </c>
      <c r="G313" s="135" t="s">
        <v>194</v>
      </c>
      <c r="H313" s="136">
        <v>957.34799999999996</v>
      </c>
      <c r="I313" s="137"/>
      <c r="J313" s="138">
        <f>ROUND(I313*H313,2)</f>
        <v>0</v>
      </c>
      <c r="K313" s="139"/>
      <c r="L313" s="31"/>
      <c r="M313" s="140" t="s">
        <v>1</v>
      </c>
      <c r="N313" s="141" t="s">
        <v>41</v>
      </c>
      <c r="P313" s="142">
        <f>O313*H313</f>
        <v>0</v>
      </c>
      <c r="Q313" s="142">
        <v>8.8000000000000003E-4</v>
      </c>
      <c r="R313" s="142">
        <f>Q313*H313</f>
        <v>0.84246624000000003</v>
      </c>
      <c r="S313" s="142">
        <v>0</v>
      </c>
      <c r="T313" s="143">
        <f>S313*H313</f>
        <v>0</v>
      </c>
      <c r="AR313" s="144" t="s">
        <v>257</v>
      </c>
      <c r="AT313" s="144" t="s">
        <v>125</v>
      </c>
      <c r="AU313" s="144" t="s">
        <v>86</v>
      </c>
      <c r="AY313" s="16" t="s">
        <v>122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6" t="s">
        <v>84</v>
      </c>
      <c r="BK313" s="145">
        <f>ROUND(I313*H313,2)</f>
        <v>0</v>
      </c>
      <c r="BL313" s="16" t="s">
        <v>257</v>
      </c>
      <c r="BM313" s="144" t="s">
        <v>398</v>
      </c>
    </row>
    <row r="314" spans="2:65" s="12" customFormat="1">
      <c r="B314" s="151"/>
      <c r="D314" s="152" t="s">
        <v>183</v>
      </c>
      <c r="E314" s="153" t="s">
        <v>1</v>
      </c>
      <c r="F314" s="154" t="s">
        <v>282</v>
      </c>
      <c r="H314" s="153" t="s">
        <v>1</v>
      </c>
      <c r="I314" s="155"/>
      <c r="L314" s="151"/>
      <c r="M314" s="156"/>
      <c r="T314" s="157"/>
      <c r="AT314" s="153" t="s">
        <v>183</v>
      </c>
      <c r="AU314" s="153" t="s">
        <v>86</v>
      </c>
      <c r="AV314" s="12" t="s">
        <v>84</v>
      </c>
      <c r="AW314" s="12" t="s">
        <v>32</v>
      </c>
      <c r="AX314" s="12" t="s">
        <v>76</v>
      </c>
      <c r="AY314" s="153" t="s">
        <v>122</v>
      </c>
    </row>
    <row r="315" spans="2:65" s="12" customFormat="1">
      <c r="B315" s="151"/>
      <c r="D315" s="152" t="s">
        <v>183</v>
      </c>
      <c r="E315" s="153" t="s">
        <v>1</v>
      </c>
      <c r="F315" s="154" t="s">
        <v>283</v>
      </c>
      <c r="H315" s="153" t="s">
        <v>1</v>
      </c>
      <c r="I315" s="155"/>
      <c r="L315" s="151"/>
      <c r="M315" s="156"/>
      <c r="T315" s="157"/>
      <c r="AT315" s="153" t="s">
        <v>183</v>
      </c>
      <c r="AU315" s="153" t="s">
        <v>86</v>
      </c>
      <c r="AV315" s="12" t="s">
        <v>84</v>
      </c>
      <c r="AW315" s="12" t="s">
        <v>32</v>
      </c>
      <c r="AX315" s="12" t="s">
        <v>76</v>
      </c>
      <c r="AY315" s="153" t="s">
        <v>122</v>
      </c>
    </row>
    <row r="316" spans="2:65" s="13" customFormat="1">
      <c r="B316" s="158"/>
      <c r="D316" s="152" t="s">
        <v>183</v>
      </c>
      <c r="E316" s="159" t="s">
        <v>1</v>
      </c>
      <c r="F316" s="160" t="s">
        <v>296</v>
      </c>
      <c r="H316" s="161">
        <v>586.84799999999996</v>
      </c>
      <c r="I316" s="162"/>
      <c r="L316" s="158"/>
      <c r="M316" s="163"/>
      <c r="T316" s="164"/>
      <c r="AT316" s="159" t="s">
        <v>183</v>
      </c>
      <c r="AU316" s="159" t="s">
        <v>86</v>
      </c>
      <c r="AV316" s="13" t="s">
        <v>86</v>
      </c>
      <c r="AW316" s="13" t="s">
        <v>32</v>
      </c>
      <c r="AX316" s="13" t="s">
        <v>76</v>
      </c>
      <c r="AY316" s="159" t="s">
        <v>122</v>
      </c>
    </row>
    <row r="317" spans="2:65" s="13" customFormat="1">
      <c r="B317" s="158"/>
      <c r="D317" s="152" t="s">
        <v>183</v>
      </c>
      <c r="E317" s="159" t="s">
        <v>1</v>
      </c>
      <c r="F317" s="160" t="s">
        <v>297</v>
      </c>
      <c r="H317" s="161">
        <v>276</v>
      </c>
      <c r="I317" s="162"/>
      <c r="L317" s="158"/>
      <c r="M317" s="163"/>
      <c r="T317" s="164"/>
      <c r="AT317" s="159" t="s">
        <v>183</v>
      </c>
      <c r="AU317" s="159" t="s">
        <v>86</v>
      </c>
      <c r="AV317" s="13" t="s">
        <v>86</v>
      </c>
      <c r="AW317" s="13" t="s">
        <v>32</v>
      </c>
      <c r="AX317" s="13" t="s">
        <v>76</v>
      </c>
      <c r="AY317" s="159" t="s">
        <v>122</v>
      </c>
    </row>
    <row r="318" spans="2:65" s="12" customFormat="1">
      <c r="B318" s="151"/>
      <c r="D318" s="152" t="s">
        <v>183</v>
      </c>
      <c r="E318" s="153" t="s">
        <v>1</v>
      </c>
      <c r="F318" s="154" t="s">
        <v>332</v>
      </c>
      <c r="H318" s="153" t="s">
        <v>1</v>
      </c>
      <c r="I318" s="155"/>
      <c r="L318" s="151"/>
      <c r="M318" s="156"/>
      <c r="T318" s="157"/>
      <c r="AT318" s="153" t="s">
        <v>183</v>
      </c>
      <c r="AU318" s="153" t="s">
        <v>86</v>
      </c>
      <c r="AV318" s="12" t="s">
        <v>84</v>
      </c>
      <c r="AW318" s="12" t="s">
        <v>32</v>
      </c>
      <c r="AX318" s="12" t="s">
        <v>76</v>
      </c>
      <c r="AY318" s="153" t="s">
        <v>122</v>
      </c>
    </row>
    <row r="319" spans="2:65" s="13" customFormat="1">
      <c r="B319" s="158"/>
      <c r="D319" s="152" t="s">
        <v>183</v>
      </c>
      <c r="E319" s="159" t="s">
        <v>1</v>
      </c>
      <c r="F319" s="160" t="s">
        <v>333</v>
      </c>
      <c r="H319" s="161">
        <v>94.5</v>
      </c>
      <c r="I319" s="162"/>
      <c r="L319" s="158"/>
      <c r="M319" s="163"/>
      <c r="T319" s="164"/>
      <c r="AT319" s="159" t="s">
        <v>183</v>
      </c>
      <c r="AU319" s="159" t="s">
        <v>86</v>
      </c>
      <c r="AV319" s="13" t="s">
        <v>86</v>
      </c>
      <c r="AW319" s="13" t="s">
        <v>32</v>
      </c>
      <c r="AX319" s="13" t="s">
        <v>76</v>
      </c>
      <c r="AY319" s="159" t="s">
        <v>122</v>
      </c>
    </row>
    <row r="320" spans="2:65" s="14" customFormat="1">
      <c r="B320" s="165"/>
      <c r="D320" s="152" t="s">
        <v>183</v>
      </c>
      <c r="E320" s="166" t="s">
        <v>1</v>
      </c>
      <c r="F320" s="167" t="s">
        <v>186</v>
      </c>
      <c r="H320" s="168">
        <v>957.34799999999996</v>
      </c>
      <c r="I320" s="169"/>
      <c r="L320" s="165"/>
      <c r="M320" s="170"/>
      <c r="T320" s="171"/>
      <c r="AT320" s="166" t="s">
        <v>183</v>
      </c>
      <c r="AU320" s="166" t="s">
        <v>86</v>
      </c>
      <c r="AV320" s="14" t="s">
        <v>141</v>
      </c>
      <c r="AW320" s="14" t="s">
        <v>32</v>
      </c>
      <c r="AX320" s="14" t="s">
        <v>84</v>
      </c>
      <c r="AY320" s="166" t="s">
        <v>122</v>
      </c>
    </row>
    <row r="321" spans="2:65" s="11" customFormat="1" ht="22.9" customHeight="1">
      <c r="B321" s="120"/>
      <c r="D321" s="121" t="s">
        <v>75</v>
      </c>
      <c r="E321" s="130" t="s">
        <v>399</v>
      </c>
      <c r="F321" s="130" t="s">
        <v>400</v>
      </c>
      <c r="I321" s="123"/>
      <c r="J321" s="131">
        <f>BK321</f>
        <v>0</v>
      </c>
      <c r="L321" s="120"/>
      <c r="M321" s="125"/>
      <c r="P321" s="126">
        <f>SUM(P322:P331)</f>
        <v>0</v>
      </c>
      <c r="R321" s="126">
        <f>SUM(R322:R331)</f>
        <v>7.1806696499999996</v>
      </c>
      <c r="T321" s="127">
        <f>SUM(T322:T331)</f>
        <v>0</v>
      </c>
      <c r="AR321" s="121" t="s">
        <v>86</v>
      </c>
      <c r="AT321" s="128" t="s">
        <v>75</v>
      </c>
      <c r="AU321" s="128" t="s">
        <v>84</v>
      </c>
      <c r="AY321" s="121" t="s">
        <v>122</v>
      </c>
      <c r="BK321" s="129">
        <f>SUM(BK322:BK331)</f>
        <v>0</v>
      </c>
    </row>
    <row r="322" spans="2:65" s="1" customFormat="1" ht="33" customHeight="1">
      <c r="B322" s="31"/>
      <c r="C322" s="187" t="s">
        <v>401</v>
      </c>
      <c r="D322" s="187" t="s">
        <v>125</v>
      </c>
      <c r="E322" s="188" t="s">
        <v>402</v>
      </c>
      <c r="F322" s="134" t="s">
        <v>403</v>
      </c>
      <c r="G322" s="135" t="s">
        <v>194</v>
      </c>
      <c r="H322" s="136">
        <v>1820.1949999999999</v>
      </c>
      <c r="I322" s="137"/>
      <c r="J322" s="138">
        <f>ROUND(I322*H322,2)</f>
        <v>0</v>
      </c>
      <c r="K322" s="139"/>
      <c r="L322" s="31"/>
      <c r="M322" s="140" t="s">
        <v>1</v>
      </c>
      <c r="N322" s="141" t="s">
        <v>41</v>
      </c>
      <c r="P322" s="142">
        <f>O322*H322</f>
        <v>0</v>
      </c>
      <c r="Q322" s="142">
        <v>1.2E-4</v>
      </c>
      <c r="R322" s="142">
        <f>Q322*H322</f>
        <v>0.21842339999999999</v>
      </c>
      <c r="S322" s="142">
        <v>0</v>
      </c>
      <c r="T322" s="143">
        <f>S322*H322</f>
        <v>0</v>
      </c>
      <c r="AR322" s="144" t="s">
        <v>257</v>
      </c>
      <c r="AT322" s="144" t="s">
        <v>125</v>
      </c>
      <c r="AU322" s="144" t="s">
        <v>86</v>
      </c>
      <c r="AY322" s="16" t="s">
        <v>122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6" t="s">
        <v>84</v>
      </c>
      <c r="BK322" s="145">
        <f>ROUND(I322*H322,2)</f>
        <v>0</v>
      </c>
      <c r="BL322" s="16" t="s">
        <v>257</v>
      </c>
      <c r="BM322" s="144" t="s">
        <v>404</v>
      </c>
    </row>
    <row r="323" spans="2:65" s="12" customFormat="1">
      <c r="B323" s="151"/>
      <c r="D323" s="152" t="s">
        <v>183</v>
      </c>
      <c r="E323" s="153" t="s">
        <v>1</v>
      </c>
      <c r="F323" s="154" t="s">
        <v>283</v>
      </c>
      <c r="H323" s="153" t="s">
        <v>1</v>
      </c>
      <c r="I323" s="155"/>
      <c r="L323" s="151"/>
      <c r="M323" s="156"/>
      <c r="T323" s="157"/>
      <c r="AT323" s="153" t="s">
        <v>183</v>
      </c>
      <c r="AU323" s="153" t="s">
        <v>86</v>
      </c>
      <c r="AV323" s="12" t="s">
        <v>84</v>
      </c>
      <c r="AW323" s="12" t="s">
        <v>32</v>
      </c>
      <c r="AX323" s="12" t="s">
        <v>76</v>
      </c>
      <c r="AY323" s="153" t="s">
        <v>122</v>
      </c>
    </row>
    <row r="324" spans="2:65" s="13" customFormat="1">
      <c r="B324" s="158"/>
      <c r="D324" s="152" t="s">
        <v>183</v>
      </c>
      <c r="E324" s="159" t="s">
        <v>1</v>
      </c>
      <c r="F324" s="160" t="s">
        <v>405</v>
      </c>
      <c r="H324" s="161">
        <v>1173.6949999999999</v>
      </c>
      <c r="I324" s="162"/>
      <c r="L324" s="158"/>
      <c r="M324" s="163"/>
      <c r="T324" s="164"/>
      <c r="AT324" s="159" t="s">
        <v>183</v>
      </c>
      <c r="AU324" s="159" t="s">
        <v>86</v>
      </c>
      <c r="AV324" s="13" t="s">
        <v>86</v>
      </c>
      <c r="AW324" s="13" t="s">
        <v>32</v>
      </c>
      <c r="AX324" s="13" t="s">
        <v>76</v>
      </c>
      <c r="AY324" s="159" t="s">
        <v>122</v>
      </c>
    </row>
    <row r="325" spans="2:65" s="13" customFormat="1">
      <c r="B325" s="158"/>
      <c r="D325" s="152" t="s">
        <v>183</v>
      </c>
      <c r="E325" s="159" t="s">
        <v>1</v>
      </c>
      <c r="F325" s="160" t="s">
        <v>406</v>
      </c>
      <c r="H325" s="161">
        <v>552</v>
      </c>
      <c r="I325" s="162"/>
      <c r="L325" s="158"/>
      <c r="M325" s="163"/>
      <c r="T325" s="164"/>
      <c r="AT325" s="159" t="s">
        <v>183</v>
      </c>
      <c r="AU325" s="159" t="s">
        <v>86</v>
      </c>
      <c r="AV325" s="13" t="s">
        <v>86</v>
      </c>
      <c r="AW325" s="13" t="s">
        <v>32</v>
      </c>
      <c r="AX325" s="13" t="s">
        <v>76</v>
      </c>
      <c r="AY325" s="159" t="s">
        <v>122</v>
      </c>
    </row>
    <row r="326" spans="2:65" s="12" customFormat="1">
      <c r="B326" s="151"/>
      <c r="D326" s="152" t="s">
        <v>183</v>
      </c>
      <c r="E326" s="153" t="s">
        <v>1</v>
      </c>
      <c r="F326" s="154" t="s">
        <v>332</v>
      </c>
      <c r="H326" s="153" t="s">
        <v>1</v>
      </c>
      <c r="I326" s="155"/>
      <c r="L326" s="151"/>
      <c r="M326" s="156"/>
      <c r="T326" s="157"/>
      <c r="AT326" s="153" t="s">
        <v>183</v>
      </c>
      <c r="AU326" s="153" t="s">
        <v>86</v>
      </c>
      <c r="AV326" s="12" t="s">
        <v>84</v>
      </c>
      <c r="AW326" s="12" t="s">
        <v>32</v>
      </c>
      <c r="AX326" s="12" t="s">
        <v>76</v>
      </c>
      <c r="AY326" s="153" t="s">
        <v>122</v>
      </c>
    </row>
    <row r="327" spans="2:65" s="13" customFormat="1">
      <c r="B327" s="158"/>
      <c r="D327" s="152" t="s">
        <v>183</v>
      </c>
      <c r="E327" s="159" t="s">
        <v>1</v>
      </c>
      <c r="F327" s="160" t="s">
        <v>333</v>
      </c>
      <c r="H327" s="161">
        <v>94.5</v>
      </c>
      <c r="I327" s="162"/>
      <c r="L327" s="158"/>
      <c r="M327" s="163"/>
      <c r="T327" s="164"/>
      <c r="AT327" s="159" t="s">
        <v>183</v>
      </c>
      <c r="AU327" s="159" t="s">
        <v>86</v>
      </c>
      <c r="AV327" s="13" t="s">
        <v>86</v>
      </c>
      <c r="AW327" s="13" t="s">
        <v>32</v>
      </c>
      <c r="AX327" s="13" t="s">
        <v>76</v>
      </c>
      <c r="AY327" s="159" t="s">
        <v>122</v>
      </c>
    </row>
    <row r="328" spans="2:65" s="14" customFormat="1">
      <c r="B328" s="165"/>
      <c r="D328" s="152" t="s">
        <v>183</v>
      </c>
      <c r="E328" s="166" t="s">
        <v>1</v>
      </c>
      <c r="F328" s="167" t="s">
        <v>186</v>
      </c>
      <c r="H328" s="168">
        <v>1820.1949999999999</v>
      </c>
      <c r="I328" s="169"/>
      <c r="L328" s="165"/>
      <c r="M328" s="170"/>
      <c r="T328" s="171"/>
      <c r="AT328" s="166" t="s">
        <v>183</v>
      </c>
      <c r="AU328" s="166" t="s">
        <v>86</v>
      </c>
      <c r="AV328" s="14" t="s">
        <v>141</v>
      </c>
      <c r="AW328" s="14" t="s">
        <v>32</v>
      </c>
      <c r="AX328" s="14" t="s">
        <v>84</v>
      </c>
      <c r="AY328" s="166" t="s">
        <v>122</v>
      </c>
    </row>
    <row r="329" spans="2:65" s="1" customFormat="1" ht="24.2" customHeight="1">
      <c r="B329" s="31"/>
      <c r="C329" s="189" t="s">
        <v>407</v>
      </c>
      <c r="D329" s="189" t="s">
        <v>227</v>
      </c>
      <c r="E329" s="190" t="s">
        <v>408</v>
      </c>
      <c r="F329" s="174" t="s">
        <v>409</v>
      </c>
      <c r="G329" s="175" t="s">
        <v>194</v>
      </c>
      <c r="H329" s="176">
        <v>1856.5989999999999</v>
      </c>
      <c r="I329" s="177"/>
      <c r="J329" s="178">
        <f>ROUND(I329*H329,2)</f>
        <v>0</v>
      </c>
      <c r="K329" s="179"/>
      <c r="L329" s="180"/>
      <c r="M329" s="181" t="s">
        <v>1</v>
      </c>
      <c r="N329" s="182" t="s">
        <v>41</v>
      </c>
      <c r="P329" s="142">
        <f>O329*H329</f>
        <v>0</v>
      </c>
      <c r="Q329" s="142">
        <v>3.7499999999999999E-3</v>
      </c>
      <c r="R329" s="142">
        <f>Q329*H329</f>
        <v>6.9622462499999997</v>
      </c>
      <c r="S329" s="142">
        <v>0</v>
      </c>
      <c r="T329" s="143">
        <f>S329*H329</f>
        <v>0</v>
      </c>
      <c r="AR329" s="144" t="s">
        <v>337</v>
      </c>
      <c r="AT329" s="144" t="s">
        <v>227</v>
      </c>
      <c r="AU329" s="144" t="s">
        <v>86</v>
      </c>
      <c r="AY329" s="16" t="s">
        <v>122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84</v>
      </c>
      <c r="BK329" s="145">
        <f>ROUND(I329*H329,2)</f>
        <v>0</v>
      </c>
      <c r="BL329" s="16" t="s">
        <v>257</v>
      </c>
      <c r="BM329" s="144" t="s">
        <v>410</v>
      </c>
    </row>
    <row r="330" spans="2:65" s="13" customFormat="1">
      <c r="B330" s="158"/>
      <c r="D330" s="152" t="s">
        <v>183</v>
      </c>
      <c r="F330" s="160" t="s">
        <v>411</v>
      </c>
      <c r="H330" s="161">
        <v>1856.5989999999999</v>
      </c>
      <c r="I330" s="162"/>
      <c r="L330" s="158"/>
      <c r="M330" s="163"/>
      <c r="T330" s="164"/>
      <c r="AT330" s="159" t="s">
        <v>183</v>
      </c>
      <c r="AU330" s="159" t="s">
        <v>86</v>
      </c>
      <c r="AV330" s="13" t="s">
        <v>86</v>
      </c>
      <c r="AW330" s="13" t="s">
        <v>4</v>
      </c>
      <c r="AX330" s="13" t="s">
        <v>84</v>
      </c>
      <c r="AY330" s="159" t="s">
        <v>122</v>
      </c>
    </row>
    <row r="331" spans="2:65" s="1" customFormat="1" ht="24.2" customHeight="1">
      <c r="B331" s="31"/>
      <c r="C331" s="187" t="s">
        <v>412</v>
      </c>
      <c r="D331" s="187" t="s">
        <v>125</v>
      </c>
      <c r="E331" s="188" t="s">
        <v>413</v>
      </c>
      <c r="F331" s="134" t="s">
        <v>414</v>
      </c>
      <c r="G331" s="135" t="s">
        <v>415</v>
      </c>
      <c r="H331" s="183"/>
      <c r="I331" s="137"/>
      <c r="J331" s="138">
        <f>ROUND(I331*H331,2)</f>
        <v>0</v>
      </c>
      <c r="K331" s="139"/>
      <c r="L331" s="31"/>
      <c r="M331" s="140" t="s">
        <v>1</v>
      </c>
      <c r="N331" s="141" t="s">
        <v>41</v>
      </c>
      <c r="P331" s="142">
        <f>O331*H331</f>
        <v>0</v>
      </c>
      <c r="Q331" s="142">
        <v>0</v>
      </c>
      <c r="R331" s="142">
        <f>Q331*H331</f>
        <v>0</v>
      </c>
      <c r="S331" s="142">
        <v>0</v>
      </c>
      <c r="T331" s="143">
        <f>S331*H331</f>
        <v>0</v>
      </c>
      <c r="AR331" s="144" t="s">
        <v>257</v>
      </c>
      <c r="AT331" s="144" t="s">
        <v>125</v>
      </c>
      <c r="AU331" s="144" t="s">
        <v>86</v>
      </c>
      <c r="AY331" s="16" t="s">
        <v>122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84</v>
      </c>
      <c r="BK331" s="145">
        <f>ROUND(I331*H331,2)</f>
        <v>0</v>
      </c>
      <c r="BL331" s="16" t="s">
        <v>257</v>
      </c>
      <c r="BM331" s="144" t="s">
        <v>416</v>
      </c>
    </row>
    <row r="332" spans="2:65" s="11" customFormat="1" ht="22.9" customHeight="1">
      <c r="B332" s="120"/>
      <c r="D332" s="121" t="s">
        <v>75</v>
      </c>
      <c r="E332" s="130" t="s">
        <v>417</v>
      </c>
      <c r="F332" s="130" t="s">
        <v>418</v>
      </c>
      <c r="I332" s="123"/>
      <c r="J332" s="131">
        <f>BK332</f>
        <v>0</v>
      </c>
      <c r="L332" s="120"/>
      <c r="M332" s="125"/>
      <c r="P332" s="126">
        <f>SUM(P333:P336)</f>
        <v>0</v>
      </c>
      <c r="R332" s="126">
        <f>SUM(R333:R336)</f>
        <v>3.2640000000000002E-2</v>
      </c>
      <c r="T332" s="127">
        <f>SUM(T333:T336)</f>
        <v>0</v>
      </c>
      <c r="AR332" s="121" t="s">
        <v>86</v>
      </c>
      <c r="AT332" s="128" t="s">
        <v>75</v>
      </c>
      <c r="AU332" s="128" t="s">
        <v>84</v>
      </c>
      <c r="AY332" s="121" t="s">
        <v>122</v>
      </c>
      <c r="BK332" s="129">
        <f>SUM(BK333:BK336)</f>
        <v>0</v>
      </c>
    </row>
    <row r="333" spans="2:65" s="1" customFormat="1" ht="24.2" customHeight="1">
      <c r="B333" s="31"/>
      <c r="C333" s="132" t="s">
        <v>419</v>
      </c>
      <c r="D333" s="132" t="s">
        <v>125</v>
      </c>
      <c r="E333" s="133" t="s">
        <v>420</v>
      </c>
      <c r="F333" s="134" t="s">
        <v>421</v>
      </c>
      <c r="G333" s="135" t="s">
        <v>422</v>
      </c>
      <c r="H333" s="136">
        <v>4</v>
      </c>
      <c r="I333" s="137"/>
      <c r="J333" s="138">
        <f>ROUND(I333*H333,2)</f>
        <v>0</v>
      </c>
      <c r="K333" s="139"/>
      <c r="L333" s="31"/>
      <c r="M333" s="140" t="s">
        <v>1</v>
      </c>
      <c r="N333" s="141" t="s">
        <v>41</v>
      </c>
      <c r="P333" s="142">
        <f>O333*H333</f>
        <v>0</v>
      </c>
      <c r="Q333" s="142">
        <v>1.5E-3</v>
      </c>
      <c r="R333" s="142">
        <f>Q333*H333</f>
        <v>6.0000000000000001E-3</v>
      </c>
      <c r="S333" s="142">
        <v>0</v>
      </c>
      <c r="T333" s="143">
        <f>S333*H333</f>
        <v>0</v>
      </c>
      <c r="AR333" s="144" t="s">
        <v>257</v>
      </c>
      <c r="AT333" s="144" t="s">
        <v>125</v>
      </c>
      <c r="AU333" s="144" t="s">
        <v>86</v>
      </c>
      <c r="AY333" s="16" t="s">
        <v>122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6" t="s">
        <v>84</v>
      </c>
      <c r="BK333" s="145">
        <f>ROUND(I333*H333,2)</f>
        <v>0</v>
      </c>
      <c r="BL333" s="16" t="s">
        <v>257</v>
      </c>
      <c r="BM333" s="144" t="s">
        <v>423</v>
      </c>
    </row>
    <row r="334" spans="2:65" s="1" customFormat="1" ht="16.5" customHeight="1">
      <c r="B334" s="31"/>
      <c r="C334" s="132" t="s">
        <v>424</v>
      </c>
      <c r="D334" s="132" t="s">
        <v>125</v>
      </c>
      <c r="E334" s="133" t="s">
        <v>425</v>
      </c>
      <c r="F334" s="134" t="s">
        <v>426</v>
      </c>
      <c r="G334" s="135" t="s">
        <v>422</v>
      </c>
      <c r="H334" s="136">
        <v>4</v>
      </c>
      <c r="I334" s="137"/>
      <c r="J334" s="138">
        <f>ROUND(I334*H334,2)</f>
        <v>0</v>
      </c>
      <c r="K334" s="139"/>
      <c r="L334" s="31"/>
      <c r="M334" s="140" t="s">
        <v>1</v>
      </c>
      <c r="N334" s="141" t="s">
        <v>41</v>
      </c>
      <c r="P334" s="142">
        <f>O334*H334</f>
        <v>0</v>
      </c>
      <c r="Q334" s="142">
        <v>2.96E-3</v>
      </c>
      <c r="R334" s="142">
        <f>Q334*H334</f>
        <v>1.184E-2</v>
      </c>
      <c r="S334" s="142">
        <v>0</v>
      </c>
      <c r="T334" s="143">
        <f>S334*H334</f>
        <v>0</v>
      </c>
      <c r="AR334" s="144" t="s">
        <v>257</v>
      </c>
      <c r="AT334" s="144" t="s">
        <v>125</v>
      </c>
      <c r="AU334" s="144" t="s">
        <v>86</v>
      </c>
      <c r="AY334" s="16" t="s">
        <v>122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6" t="s">
        <v>84</v>
      </c>
      <c r="BK334" s="145">
        <f>ROUND(I334*H334,2)</f>
        <v>0</v>
      </c>
      <c r="BL334" s="16" t="s">
        <v>257</v>
      </c>
      <c r="BM334" s="144" t="s">
        <v>427</v>
      </c>
    </row>
    <row r="335" spans="2:65" s="1" customFormat="1" ht="55.5" customHeight="1">
      <c r="B335" s="31"/>
      <c r="C335" s="132" t="s">
        <v>244</v>
      </c>
      <c r="D335" s="132" t="s">
        <v>125</v>
      </c>
      <c r="E335" s="133" t="s">
        <v>428</v>
      </c>
      <c r="F335" s="134" t="s">
        <v>429</v>
      </c>
      <c r="G335" s="135" t="s">
        <v>422</v>
      </c>
      <c r="H335" s="136">
        <v>4</v>
      </c>
      <c r="I335" s="137"/>
      <c r="J335" s="138">
        <f>ROUND(I335*H335,2)</f>
        <v>0</v>
      </c>
      <c r="K335" s="139"/>
      <c r="L335" s="31"/>
      <c r="M335" s="140" t="s">
        <v>1</v>
      </c>
      <c r="N335" s="141" t="s">
        <v>41</v>
      </c>
      <c r="P335" s="142">
        <f>O335*H335</f>
        <v>0</v>
      </c>
      <c r="Q335" s="142">
        <v>2.96E-3</v>
      </c>
      <c r="R335" s="142">
        <f>Q335*H335</f>
        <v>1.184E-2</v>
      </c>
      <c r="S335" s="142">
        <v>0</v>
      </c>
      <c r="T335" s="143">
        <f>S335*H335</f>
        <v>0</v>
      </c>
      <c r="AR335" s="144" t="s">
        <v>257</v>
      </c>
      <c r="AT335" s="144" t="s">
        <v>125</v>
      </c>
      <c r="AU335" s="144" t="s">
        <v>86</v>
      </c>
      <c r="AY335" s="16" t="s">
        <v>122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6" t="s">
        <v>84</v>
      </c>
      <c r="BK335" s="145">
        <f>ROUND(I335*H335,2)</f>
        <v>0</v>
      </c>
      <c r="BL335" s="16" t="s">
        <v>257</v>
      </c>
      <c r="BM335" s="144" t="s">
        <v>430</v>
      </c>
    </row>
    <row r="336" spans="2:65" s="1" customFormat="1" ht="16.5" customHeight="1">
      <c r="B336" s="31"/>
      <c r="C336" s="132" t="s">
        <v>431</v>
      </c>
      <c r="D336" s="132" t="s">
        <v>125</v>
      </c>
      <c r="E336" s="133" t="s">
        <v>432</v>
      </c>
      <c r="F336" s="134" t="s">
        <v>433</v>
      </c>
      <c r="G336" s="135" t="s">
        <v>434</v>
      </c>
      <c r="H336" s="136">
        <v>1</v>
      </c>
      <c r="I336" s="137"/>
      <c r="J336" s="138">
        <f>ROUND(I336*H336,2)</f>
        <v>0</v>
      </c>
      <c r="K336" s="139"/>
      <c r="L336" s="31"/>
      <c r="M336" s="140" t="s">
        <v>1</v>
      </c>
      <c r="N336" s="141" t="s">
        <v>41</v>
      </c>
      <c r="P336" s="142">
        <f>O336*H336</f>
        <v>0</v>
      </c>
      <c r="Q336" s="142">
        <v>2.96E-3</v>
      </c>
      <c r="R336" s="142">
        <f>Q336*H336</f>
        <v>2.96E-3</v>
      </c>
      <c r="S336" s="142">
        <v>0</v>
      </c>
      <c r="T336" s="143">
        <f>S336*H336</f>
        <v>0</v>
      </c>
      <c r="AR336" s="144" t="s">
        <v>257</v>
      </c>
      <c r="AT336" s="144" t="s">
        <v>125</v>
      </c>
      <c r="AU336" s="144" t="s">
        <v>86</v>
      </c>
      <c r="AY336" s="16" t="s">
        <v>122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84</v>
      </c>
      <c r="BK336" s="145">
        <f>ROUND(I336*H336,2)</f>
        <v>0</v>
      </c>
      <c r="BL336" s="16" t="s">
        <v>257</v>
      </c>
      <c r="BM336" s="144" t="s">
        <v>435</v>
      </c>
    </row>
    <row r="337" spans="2:65" s="11" customFormat="1" ht="22.9" customHeight="1">
      <c r="B337" s="120"/>
      <c r="D337" s="121" t="s">
        <v>75</v>
      </c>
      <c r="E337" s="130" t="s">
        <v>436</v>
      </c>
      <c r="F337" s="130" t="s">
        <v>437</v>
      </c>
      <c r="I337" s="123"/>
      <c r="J337" s="131">
        <f>BK337</f>
        <v>0</v>
      </c>
      <c r="L337" s="120"/>
      <c r="M337" s="125"/>
      <c r="P337" s="126">
        <f>SUM(P338:P342)</f>
        <v>0</v>
      </c>
      <c r="R337" s="126">
        <f>SUM(R338:R342)</f>
        <v>1.0305792</v>
      </c>
      <c r="T337" s="127">
        <f>SUM(T338:T342)</f>
        <v>0</v>
      </c>
      <c r="AR337" s="121" t="s">
        <v>86</v>
      </c>
      <c r="AT337" s="128" t="s">
        <v>75</v>
      </c>
      <c r="AU337" s="128" t="s">
        <v>84</v>
      </c>
      <c r="AY337" s="121" t="s">
        <v>122</v>
      </c>
      <c r="BK337" s="129">
        <f>SUM(BK338:BK342)</f>
        <v>0</v>
      </c>
    </row>
    <row r="338" spans="2:65" s="1" customFormat="1" ht="24.2" customHeight="1">
      <c r="B338" s="31"/>
      <c r="C338" s="132" t="s">
        <v>438</v>
      </c>
      <c r="D338" s="132" t="s">
        <v>125</v>
      </c>
      <c r="E338" s="133" t="s">
        <v>439</v>
      </c>
      <c r="F338" s="134" t="s">
        <v>440</v>
      </c>
      <c r="G338" s="135" t="s">
        <v>194</v>
      </c>
      <c r="H338" s="136">
        <v>90.72</v>
      </c>
      <c r="I338" s="137"/>
      <c r="J338" s="138">
        <f>ROUND(I338*H338,2)</f>
        <v>0</v>
      </c>
      <c r="K338" s="139"/>
      <c r="L338" s="31"/>
      <c r="M338" s="140" t="s">
        <v>1</v>
      </c>
      <c r="N338" s="141" t="s">
        <v>41</v>
      </c>
      <c r="P338" s="142">
        <f>O338*H338</f>
        <v>0</v>
      </c>
      <c r="Q338" s="142">
        <v>1.136E-2</v>
      </c>
      <c r="R338" s="142">
        <f>Q338*H338</f>
        <v>1.0305792</v>
      </c>
      <c r="S338" s="142">
        <v>0</v>
      </c>
      <c r="T338" s="143">
        <f>S338*H338</f>
        <v>0</v>
      </c>
      <c r="AR338" s="144" t="s">
        <v>257</v>
      </c>
      <c r="AT338" s="144" t="s">
        <v>125</v>
      </c>
      <c r="AU338" s="144" t="s">
        <v>86</v>
      </c>
      <c r="AY338" s="16" t="s">
        <v>122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6" t="s">
        <v>84</v>
      </c>
      <c r="BK338" s="145">
        <f>ROUND(I338*H338,2)</f>
        <v>0</v>
      </c>
      <c r="BL338" s="16" t="s">
        <v>257</v>
      </c>
      <c r="BM338" s="144" t="s">
        <v>441</v>
      </c>
    </row>
    <row r="339" spans="2:65" s="12" customFormat="1">
      <c r="B339" s="151"/>
      <c r="D339" s="152" t="s">
        <v>183</v>
      </c>
      <c r="E339" s="153" t="s">
        <v>1</v>
      </c>
      <c r="F339" s="154" t="s">
        <v>442</v>
      </c>
      <c r="H339" s="153" t="s">
        <v>1</v>
      </c>
      <c r="I339" s="155"/>
      <c r="L339" s="151"/>
      <c r="M339" s="156"/>
      <c r="T339" s="157"/>
      <c r="AT339" s="153" t="s">
        <v>183</v>
      </c>
      <c r="AU339" s="153" t="s">
        <v>86</v>
      </c>
      <c r="AV339" s="12" t="s">
        <v>84</v>
      </c>
      <c r="AW339" s="12" t="s">
        <v>32</v>
      </c>
      <c r="AX339" s="12" t="s">
        <v>76</v>
      </c>
      <c r="AY339" s="153" t="s">
        <v>122</v>
      </c>
    </row>
    <row r="340" spans="2:65" s="13" customFormat="1">
      <c r="B340" s="158"/>
      <c r="D340" s="152" t="s">
        <v>183</v>
      </c>
      <c r="E340" s="159" t="s">
        <v>1</v>
      </c>
      <c r="F340" s="160" t="s">
        <v>443</v>
      </c>
      <c r="H340" s="161">
        <v>90.72</v>
      </c>
      <c r="I340" s="162"/>
      <c r="L340" s="158"/>
      <c r="M340" s="163"/>
      <c r="T340" s="164"/>
      <c r="AT340" s="159" t="s">
        <v>183</v>
      </c>
      <c r="AU340" s="159" t="s">
        <v>86</v>
      </c>
      <c r="AV340" s="13" t="s">
        <v>86</v>
      </c>
      <c r="AW340" s="13" t="s">
        <v>32</v>
      </c>
      <c r="AX340" s="13" t="s">
        <v>76</v>
      </c>
      <c r="AY340" s="159" t="s">
        <v>122</v>
      </c>
    </row>
    <row r="341" spans="2:65" s="14" customFormat="1">
      <c r="B341" s="165"/>
      <c r="D341" s="152" t="s">
        <v>183</v>
      </c>
      <c r="E341" s="166" t="s">
        <v>1</v>
      </c>
      <c r="F341" s="167" t="s">
        <v>186</v>
      </c>
      <c r="H341" s="168">
        <v>90.72</v>
      </c>
      <c r="I341" s="169"/>
      <c r="L341" s="165"/>
      <c r="M341" s="170"/>
      <c r="T341" s="171"/>
      <c r="AT341" s="166" t="s">
        <v>183</v>
      </c>
      <c r="AU341" s="166" t="s">
        <v>86</v>
      </c>
      <c r="AV341" s="14" t="s">
        <v>141</v>
      </c>
      <c r="AW341" s="14" t="s">
        <v>32</v>
      </c>
      <c r="AX341" s="14" t="s">
        <v>84</v>
      </c>
      <c r="AY341" s="166" t="s">
        <v>122</v>
      </c>
    </row>
    <row r="342" spans="2:65" s="1" customFormat="1" ht="24.2" customHeight="1">
      <c r="B342" s="31"/>
      <c r="C342" s="132" t="s">
        <v>444</v>
      </c>
      <c r="D342" s="132" t="s">
        <v>125</v>
      </c>
      <c r="E342" s="133" t="s">
        <v>445</v>
      </c>
      <c r="F342" s="134" t="s">
        <v>446</v>
      </c>
      <c r="G342" s="135" t="s">
        <v>415</v>
      </c>
      <c r="H342" s="183"/>
      <c r="I342" s="137"/>
      <c r="J342" s="138">
        <f>ROUND(I342*H342,2)</f>
        <v>0</v>
      </c>
      <c r="K342" s="139"/>
      <c r="L342" s="31"/>
      <c r="M342" s="140" t="s">
        <v>1</v>
      </c>
      <c r="N342" s="141" t="s">
        <v>41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257</v>
      </c>
      <c r="AT342" s="144" t="s">
        <v>125</v>
      </c>
      <c r="AU342" s="144" t="s">
        <v>86</v>
      </c>
      <c r="AY342" s="16" t="s">
        <v>122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6" t="s">
        <v>84</v>
      </c>
      <c r="BK342" s="145">
        <f>ROUND(I342*H342,2)</f>
        <v>0</v>
      </c>
      <c r="BL342" s="16" t="s">
        <v>257</v>
      </c>
      <c r="BM342" s="144" t="s">
        <v>447</v>
      </c>
    </row>
    <row r="343" spans="2:65" s="11" customFormat="1" ht="22.9" customHeight="1">
      <c r="B343" s="120"/>
      <c r="D343" s="121" t="s">
        <v>75</v>
      </c>
      <c r="E343" s="130" t="s">
        <v>448</v>
      </c>
      <c r="F343" s="130" t="s">
        <v>449</v>
      </c>
      <c r="I343" s="123"/>
      <c r="J343" s="131">
        <f>BK343</f>
        <v>0</v>
      </c>
      <c r="L343" s="120"/>
      <c r="M343" s="125"/>
      <c r="P343" s="126">
        <f>SUM(P344:P359)</f>
        <v>0</v>
      </c>
      <c r="R343" s="126">
        <f>SUM(R344:R359)</f>
        <v>1.2776522000000001</v>
      </c>
      <c r="T343" s="127">
        <f>SUM(T344:T359)</f>
        <v>0</v>
      </c>
      <c r="AR343" s="121" t="s">
        <v>86</v>
      </c>
      <c r="AT343" s="128" t="s">
        <v>75</v>
      </c>
      <c r="AU343" s="128" t="s">
        <v>84</v>
      </c>
      <c r="AY343" s="121" t="s">
        <v>122</v>
      </c>
      <c r="BK343" s="129">
        <f>SUM(BK344:BK359)</f>
        <v>0</v>
      </c>
    </row>
    <row r="344" spans="2:65" s="1" customFormat="1" ht="24.2" customHeight="1">
      <c r="B344" s="31"/>
      <c r="C344" s="132" t="s">
        <v>450</v>
      </c>
      <c r="D344" s="132" t="s">
        <v>125</v>
      </c>
      <c r="E344" s="133" t="s">
        <v>451</v>
      </c>
      <c r="F344" s="134" t="s">
        <v>452</v>
      </c>
      <c r="G344" s="135" t="s">
        <v>194</v>
      </c>
      <c r="H344" s="136">
        <v>14.64</v>
      </c>
      <c r="I344" s="137"/>
      <c r="J344" s="138">
        <f>ROUND(I344*H344,2)</f>
        <v>0</v>
      </c>
      <c r="K344" s="139"/>
      <c r="L344" s="31"/>
      <c r="M344" s="140" t="s">
        <v>1</v>
      </c>
      <c r="N344" s="141" t="s">
        <v>41</v>
      </c>
      <c r="P344" s="142">
        <f>O344*H344</f>
        <v>0</v>
      </c>
      <c r="Q344" s="142">
        <v>5.3409999999999999E-2</v>
      </c>
      <c r="R344" s="142">
        <f>Q344*H344</f>
        <v>0.78192240000000002</v>
      </c>
      <c r="S344" s="142">
        <v>0</v>
      </c>
      <c r="T344" s="143">
        <f>S344*H344</f>
        <v>0</v>
      </c>
      <c r="AR344" s="144" t="s">
        <v>257</v>
      </c>
      <c r="AT344" s="144" t="s">
        <v>125</v>
      </c>
      <c r="AU344" s="144" t="s">
        <v>86</v>
      </c>
      <c r="AY344" s="16" t="s">
        <v>122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6" t="s">
        <v>84</v>
      </c>
      <c r="BK344" s="145">
        <f>ROUND(I344*H344,2)</f>
        <v>0</v>
      </c>
      <c r="BL344" s="16" t="s">
        <v>257</v>
      </c>
      <c r="BM344" s="144" t="s">
        <v>453</v>
      </c>
    </row>
    <row r="345" spans="2:65" s="12" customFormat="1">
      <c r="B345" s="151"/>
      <c r="D345" s="152" t="s">
        <v>183</v>
      </c>
      <c r="E345" s="153" t="s">
        <v>1</v>
      </c>
      <c r="F345" s="154" t="s">
        <v>454</v>
      </c>
      <c r="H345" s="153" t="s">
        <v>1</v>
      </c>
      <c r="I345" s="155"/>
      <c r="L345" s="151"/>
      <c r="M345" s="156"/>
      <c r="T345" s="157"/>
      <c r="AT345" s="153" t="s">
        <v>183</v>
      </c>
      <c r="AU345" s="153" t="s">
        <v>86</v>
      </c>
      <c r="AV345" s="12" t="s">
        <v>84</v>
      </c>
      <c r="AW345" s="12" t="s">
        <v>32</v>
      </c>
      <c r="AX345" s="12" t="s">
        <v>76</v>
      </c>
      <c r="AY345" s="153" t="s">
        <v>122</v>
      </c>
    </row>
    <row r="346" spans="2:65" s="13" customFormat="1">
      <c r="B346" s="158"/>
      <c r="D346" s="152" t="s">
        <v>183</v>
      </c>
      <c r="E346" s="159" t="s">
        <v>1</v>
      </c>
      <c r="F346" s="160" t="s">
        <v>455</v>
      </c>
      <c r="H346" s="161">
        <v>14.64</v>
      </c>
      <c r="I346" s="162"/>
      <c r="L346" s="158"/>
      <c r="M346" s="163"/>
      <c r="T346" s="164"/>
      <c r="AT346" s="159" t="s">
        <v>183</v>
      </c>
      <c r="AU346" s="159" t="s">
        <v>86</v>
      </c>
      <c r="AV346" s="13" t="s">
        <v>86</v>
      </c>
      <c r="AW346" s="13" t="s">
        <v>32</v>
      </c>
      <c r="AX346" s="13" t="s">
        <v>76</v>
      </c>
      <c r="AY346" s="159" t="s">
        <v>122</v>
      </c>
    </row>
    <row r="347" spans="2:65" s="14" customFormat="1">
      <c r="B347" s="165"/>
      <c r="D347" s="152" t="s">
        <v>183</v>
      </c>
      <c r="E347" s="166" t="s">
        <v>1</v>
      </c>
      <c r="F347" s="167" t="s">
        <v>186</v>
      </c>
      <c r="H347" s="168">
        <v>14.64</v>
      </c>
      <c r="I347" s="169"/>
      <c r="L347" s="165"/>
      <c r="M347" s="170"/>
      <c r="T347" s="171"/>
      <c r="AT347" s="166" t="s">
        <v>183</v>
      </c>
      <c r="AU347" s="166" t="s">
        <v>86</v>
      </c>
      <c r="AV347" s="14" t="s">
        <v>141</v>
      </c>
      <c r="AW347" s="14" t="s">
        <v>32</v>
      </c>
      <c r="AX347" s="14" t="s">
        <v>84</v>
      </c>
      <c r="AY347" s="166" t="s">
        <v>122</v>
      </c>
    </row>
    <row r="348" spans="2:65" s="1" customFormat="1" ht="21.75" customHeight="1">
      <c r="B348" s="31"/>
      <c r="C348" s="132" t="s">
        <v>456</v>
      </c>
      <c r="D348" s="132" t="s">
        <v>125</v>
      </c>
      <c r="E348" s="133" t="s">
        <v>457</v>
      </c>
      <c r="F348" s="134" t="s">
        <v>458</v>
      </c>
      <c r="G348" s="135" t="s">
        <v>205</v>
      </c>
      <c r="H348" s="136">
        <v>10</v>
      </c>
      <c r="I348" s="137"/>
      <c r="J348" s="138">
        <f>ROUND(I348*H348,2)</f>
        <v>0</v>
      </c>
      <c r="K348" s="139"/>
      <c r="L348" s="31"/>
      <c r="M348" s="140" t="s">
        <v>1</v>
      </c>
      <c r="N348" s="141" t="s">
        <v>41</v>
      </c>
      <c r="P348" s="142">
        <f>O348*H348</f>
        <v>0</v>
      </c>
      <c r="Q348" s="142">
        <v>5.1900000000000002E-3</v>
      </c>
      <c r="R348" s="142">
        <f>Q348*H348</f>
        <v>5.1900000000000002E-2</v>
      </c>
      <c r="S348" s="142">
        <v>0</v>
      </c>
      <c r="T348" s="143">
        <f>S348*H348</f>
        <v>0</v>
      </c>
      <c r="AR348" s="144" t="s">
        <v>257</v>
      </c>
      <c r="AT348" s="144" t="s">
        <v>125</v>
      </c>
      <c r="AU348" s="144" t="s">
        <v>86</v>
      </c>
      <c r="AY348" s="16" t="s">
        <v>122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6" t="s">
        <v>84</v>
      </c>
      <c r="BK348" s="145">
        <f>ROUND(I348*H348,2)</f>
        <v>0</v>
      </c>
      <c r="BL348" s="16" t="s">
        <v>257</v>
      </c>
      <c r="BM348" s="144" t="s">
        <v>459</v>
      </c>
    </row>
    <row r="349" spans="2:65" s="1" customFormat="1" ht="24.2" customHeight="1">
      <c r="B349" s="31"/>
      <c r="C349" s="132" t="s">
        <v>460</v>
      </c>
      <c r="D349" s="132" t="s">
        <v>125</v>
      </c>
      <c r="E349" s="133" t="s">
        <v>461</v>
      </c>
      <c r="F349" s="134" t="s">
        <v>462</v>
      </c>
      <c r="G349" s="135" t="s">
        <v>194</v>
      </c>
      <c r="H349" s="136">
        <v>13.92</v>
      </c>
      <c r="I349" s="137"/>
      <c r="J349" s="138">
        <f>ROUND(I349*H349,2)</f>
        <v>0</v>
      </c>
      <c r="K349" s="139"/>
      <c r="L349" s="31"/>
      <c r="M349" s="140" t="s">
        <v>1</v>
      </c>
      <c r="N349" s="141" t="s">
        <v>41</v>
      </c>
      <c r="P349" s="142">
        <f>O349*H349</f>
        <v>0</v>
      </c>
      <c r="Q349" s="142">
        <v>2.7199999999999998E-2</v>
      </c>
      <c r="R349" s="142">
        <f>Q349*H349</f>
        <v>0.37862399999999996</v>
      </c>
      <c r="S349" s="142">
        <v>0</v>
      </c>
      <c r="T349" s="143">
        <f>S349*H349</f>
        <v>0</v>
      </c>
      <c r="AR349" s="144" t="s">
        <v>257</v>
      </c>
      <c r="AT349" s="144" t="s">
        <v>125</v>
      </c>
      <c r="AU349" s="144" t="s">
        <v>86</v>
      </c>
      <c r="AY349" s="16" t="s">
        <v>122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6" t="s">
        <v>84</v>
      </c>
      <c r="BK349" s="145">
        <f>ROUND(I349*H349,2)</f>
        <v>0</v>
      </c>
      <c r="BL349" s="16" t="s">
        <v>257</v>
      </c>
      <c r="BM349" s="144" t="s">
        <v>463</v>
      </c>
    </row>
    <row r="350" spans="2:65" s="12" customFormat="1">
      <c r="B350" s="151"/>
      <c r="D350" s="152" t="s">
        <v>183</v>
      </c>
      <c r="E350" s="153" t="s">
        <v>1</v>
      </c>
      <c r="F350" s="154" t="s">
        <v>464</v>
      </c>
      <c r="H350" s="153" t="s">
        <v>1</v>
      </c>
      <c r="I350" s="155"/>
      <c r="L350" s="151"/>
      <c r="M350" s="156"/>
      <c r="T350" s="157"/>
      <c r="AT350" s="153" t="s">
        <v>183</v>
      </c>
      <c r="AU350" s="153" t="s">
        <v>86</v>
      </c>
      <c r="AV350" s="12" t="s">
        <v>84</v>
      </c>
      <c r="AW350" s="12" t="s">
        <v>32</v>
      </c>
      <c r="AX350" s="12" t="s">
        <v>76</v>
      </c>
      <c r="AY350" s="153" t="s">
        <v>122</v>
      </c>
    </row>
    <row r="351" spans="2:65" s="13" customFormat="1">
      <c r="B351" s="158"/>
      <c r="D351" s="152" t="s">
        <v>183</v>
      </c>
      <c r="E351" s="159" t="s">
        <v>1</v>
      </c>
      <c r="F351" s="160" t="s">
        <v>465</v>
      </c>
      <c r="H351" s="161">
        <v>13.92</v>
      </c>
      <c r="I351" s="162"/>
      <c r="L351" s="158"/>
      <c r="M351" s="163"/>
      <c r="T351" s="164"/>
      <c r="AT351" s="159" t="s">
        <v>183</v>
      </c>
      <c r="AU351" s="159" t="s">
        <v>86</v>
      </c>
      <c r="AV351" s="13" t="s">
        <v>86</v>
      </c>
      <c r="AW351" s="13" t="s">
        <v>32</v>
      </c>
      <c r="AX351" s="13" t="s">
        <v>76</v>
      </c>
      <c r="AY351" s="159" t="s">
        <v>122</v>
      </c>
    </row>
    <row r="352" spans="2:65" s="14" customFormat="1">
      <c r="B352" s="165"/>
      <c r="D352" s="152" t="s">
        <v>183</v>
      </c>
      <c r="E352" s="166" t="s">
        <v>1</v>
      </c>
      <c r="F352" s="167" t="s">
        <v>186</v>
      </c>
      <c r="H352" s="168">
        <v>13.92</v>
      </c>
      <c r="I352" s="169"/>
      <c r="L352" s="165"/>
      <c r="M352" s="170"/>
      <c r="T352" s="171"/>
      <c r="AT352" s="166" t="s">
        <v>183</v>
      </c>
      <c r="AU352" s="166" t="s">
        <v>86</v>
      </c>
      <c r="AV352" s="14" t="s">
        <v>141</v>
      </c>
      <c r="AW352" s="14" t="s">
        <v>32</v>
      </c>
      <c r="AX352" s="14" t="s">
        <v>84</v>
      </c>
      <c r="AY352" s="166" t="s">
        <v>122</v>
      </c>
    </row>
    <row r="353" spans="2:65" s="1" customFormat="1" ht="24.2" customHeight="1">
      <c r="B353" s="31"/>
      <c r="C353" s="132" t="s">
        <v>466</v>
      </c>
      <c r="D353" s="132" t="s">
        <v>125</v>
      </c>
      <c r="E353" s="133" t="s">
        <v>467</v>
      </c>
      <c r="F353" s="134" t="s">
        <v>468</v>
      </c>
      <c r="G353" s="135" t="s">
        <v>194</v>
      </c>
      <c r="H353" s="136">
        <v>4.7080000000000002</v>
      </c>
      <c r="I353" s="137"/>
      <c r="J353" s="138">
        <f>ROUND(I353*H353,2)</f>
        <v>0</v>
      </c>
      <c r="K353" s="139"/>
      <c r="L353" s="31"/>
      <c r="M353" s="140" t="s">
        <v>1</v>
      </c>
      <c r="N353" s="141" t="s">
        <v>41</v>
      </c>
      <c r="P353" s="142">
        <f>O353*H353</f>
        <v>0</v>
      </c>
      <c r="Q353" s="142">
        <v>1.3849999999999999E-2</v>
      </c>
      <c r="R353" s="142">
        <f>Q353*H353</f>
        <v>6.5205799999999994E-2</v>
      </c>
      <c r="S353" s="142">
        <v>0</v>
      </c>
      <c r="T353" s="143">
        <f>S353*H353</f>
        <v>0</v>
      </c>
      <c r="AR353" s="144" t="s">
        <v>257</v>
      </c>
      <c r="AT353" s="144" t="s">
        <v>125</v>
      </c>
      <c r="AU353" s="144" t="s">
        <v>86</v>
      </c>
      <c r="AY353" s="16" t="s">
        <v>122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6" t="s">
        <v>84</v>
      </c>
      <c r="BK353" s="145">
        <f>ROUND(I353*H353,2)</f>
        <v>0</v>
      </c>
      <c r="BL353" s="16" t="s">
        <v>257</v>
      </c>
      <c r="BM353" s="144" t="s">
        <v>469</v>
      </c>
    </row>
    <row r="354" spans="2:65" s="12" customFormat="1">
      <c r="B354" s="151"/>
      <c r="D354" s="152" t="s">
        <v>183</v>
      </c>
      <c r="E354" s="153" t="s">
        <v>1</v>
      </c>
      <c r="F354" s="154" t="s">
        <v>470</v>
      </c>
      <c r="H354" s="153" t="s">
        <v>1</v>
      </c>
      <c r="I354" s="155"/>
      <c r="L354" s="151"/>
      <c r="M354" s="156"/>
      <c r="T354" s="157"/>
      <c r="AT354" s="153" t="s">
        <v>183</v>
      </c>
      <c r="AU354" s="153" t="s">
        <v>86</v>
      </c>
      <c r="AV354" s="12" t="s">
        <v>84</v>
      </c>
      <c r="AW354" s="12" t="s">
        <v>32</v>
      </c>
      <c r="AX354" s="12" t="s">
        <v>76</v>
      </c>
      <c r="AY354" s="153" t="s">
        <v>122</v>
      </c>
    </row>
    <row r="355" spans="2:65" s="13" customFormat="1">
      <c r="B355" s="158"/>
      <c r="D355" s="152" t="s">
        <v>183</v>
      </c>
      <c r="E355" s="159" t="s">
        <v>1</v>
      </c>
      <c r="F355" s="160" t="s">
        <v>471</v>
      </c>
      <c r="H355" s="161">
        <v>4.7080000000000002</v>
      </c>
      <c r="I355" s="162"/>
      <c r="L355" s="158"/>
      <c r="M355" s="163"/>
      <c r="T355" s="164"/>
      <c r="AT355" s="159" t="s">
        <v>183</v>
      </c>
      <c r="AU355" s="159" t="s">
        <v>86</v>
      </c>
      <c r="AV355" s="13" t="s">
        <v>86</v>
      </c>
      <c r="AW355" s="13" t="s">
        <v>32</v>
      </c>
      <c r="AX355" s="13" t="s">
        <v>76</v>
      </c>
      <c r="AY355" s="159" t="s">
        <v>122</v>
      </c>
    </row>
    <row r="356" spans="2:65" s="14" customFormat="1">
      <c r="B356" s="165"/>
      <c r="D356" s="152" t="s">
        <v>183</v>
      </c>
      <c r="E356" s="166" t="s">
        <v>1</v>
      </c>
      <c r="F356" s="167" t="s">
        <v>186</v>
      </c>
      <c r="H356" s="168">
        <v>4.7080000000000002</v>
      </c>
      <c r="I356" s="169"/>
      <c r="L356" s="165"/>
      <c r="M356" s="170"/>
      <c r="T356" s="171"/>
      <c r="AT356" s="166" t="s">
        <v>183</v>
      </c>
      <c r="AU356" s="166" t="s">
        <v>86</v>
      </c>
      <c r="AV356" s="14" t="s">
        <v>141</v>
      </c>
      <c r="AW356" s="14" t="s">
        <v>32</v>
      </c>
      <c r="AX356" s="14" t="s">
        <v>84</v>
      </c>
      <c r="AY356" s="166" t="s">
        <v>122</v>
      </c>
    </row>
    <row r="357" spans="2:65" s="1" customFormat="1" ht="24.2" customHeight="1">
      <c r="B357" s="31"/>
      <c r="C357" s="132" t="s">
        <v>472</v>
      </c>
      <c r="D357" s="132" t="s">
        <v>125</v>
      </c>
      <c r="E357" s="133" t="s">
        <v>473</v>
      </c>
      <c r="F357" s="134" t="s">
        <v>474</v>
      </c>
      <c r="G357" s="135" t="s">
        <v>422</v>
      </c>
      <c r="H357" s="136">
        <v>1</v>
      </c>
      <c r="I357" s="137"/>
      <c r="J357" s="138">
        <f>ROUND(I357*H357,2)</f>
        <v>0</v>
      </c>
      <c r="K357" s="139"/>
      <c r="L357" s="31"/>
      <c r="M357" s="140" t="s">
        <v>1</v>
      </c>
      <c r="N357" s="141" t="s">
        <v>41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257</v>
      </c>
      <c r="AT357" s="144" t="s">
        <v>125</v>
      </c>
      <c r="AU357" s="144" t="s">
        <v>86</v>
      </c>
      <c r="AY357" s="16" t="s">
        <v>122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6" t="s">
        <v>84</v>
      </c>
      <c r="BK357" s="145">
        <f>ROUND(I357*H357,2)</f>
        <v>0</v>
      </c>
      <c r="BL357" s="16" t="s">
        <v>257</v>
      </c>
      <c r="BM357" s="144" t="s">
        <v>475</v>
      </c>
    </row>
    <row r="358" spans="2:65" s="1" customFormat="1" ht="24.2" customHeight="1">
      <c r="B358" s="31"/>
      <c r="C358" s="132" t="s">
        <v>476</v>
      </c>
      <c r="D358" s="132" t="s">
        <v>125</v>
      </c>
      <c r="E358" s="133" t="s">
        <v>477</v>
      </c>
      <c r="F358" s="134" t="s">
        <v>478</v>
      </c>
      <c r="G358" s="135" t="s">
        <v>205</v>
      </c>
      <c r="H358" s="136">
        <v>8</v>
      </c>
      <c r="I358" s="137"/>
      <c r="J358" s="138">
        <f>ROUND(I358*H358,2)</f>
        <v>0</v>
      </c>
      <c r="K358" s="139"/>
      <c r="L358" s="31"/>
      <c r="M358" s="140" t="s">
        <v>1</v>
      </c>
      <c r="N358" s="141" t="s">
        <v>41</v>
      </c>
      <c r="P358" s="142">
        <f>O358*H358</f>
        <v>0</v>
      </c>
      <c r="Q358" s="142">
        <v>0</v>
      </c>
      <c r="R358" s="142">
        <f>Q358*H358</f>
        <v>0</v>
      </c>
      <c r="S358" s="142">
        <v>0</v>
      </c>
      <c r="T358" s="143">
        <f>S358*H358</f>
        <v>0</v>
      </c>
      <c r="AR358" s="144" t="s">
        <v>257</v>
      </c>
      <c r="AT358" s="144" t="s">
        <v>125</v>
      </c>
      <c r="AU358" s="144" t="s">
        <v>86</v>
      </c>
      <c r="AY358" s="16" t="s">
        <v>122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6" t="s">
        <v>84</v>
      </c>
      <c r="BK358" s="145">
        <f>ROUND(I358*H358,2)</f>
        <v>0</v>
      </c>
      <c r="BL358" s="16" t="s">
        <v>257</v>
      </c>
      <c r="BM358" s="144" t="s">
        <v>479</v>
      </c>
    </row>
    <row r="359" spans="2:65" s="1" customFormat="1" ht="24.2" customHeight="1">
      <c r="B359" s="31"/>
      <c r="C359" s="132" t="s">
        <v>202</v>
      </c>
      <c r="D359" s="132" t="s">
        <v>125</v>
      </c>
      <c r="E359" s="133" t="s">
        <v>480</v>
      </c>
      <c r="F359" s="134" t="s">
        <v>481</v>
      </c>
      <c r="G359" s="135" t="s">
        <v>415</v>
      </c>
      <c r="H359" s="183"/>
      <c r="I359" s="137"/>
      <c r="J359" s="138">
        <f>ROUND(I359*H359,2)</f>
        <v>0</v>
      </c>
      <c r="K359" s="139"/>
      <c r="L359" s="31"/>
      <c r="M359" s="140" t="s">
        <v>1</v>
      </c>
      <c r="N359" s="141" t="s">
        <v>41</v>
      </c>
      <c r="P359" s="142">
        <f>O359*H359</f>
        <v>0</v>
      </c>
      <c r="Q359" s="142">
        <v>0</v>
      </c>
      <c r="R359" s="142">
        <f>Q359*H359</f>
        <v>0</v>
      </c>
      <c r="S359" s="142">
        <v>0</v>
      </c>
      <c r="T359" s="143">
        <f>S359*H359</f>
        <v>0</v>
      </c>
      <c r="AR359" s="144" t="s">
        <v>257</v>
      </c>
      <c r="AT359" s="144" t="s">
        <v>125</v>
      </c>
      <c r="AU359" s="144" t="s">
        <v>86</v>
      </c>
      <c r="AY359" s="16" t="s">
        <v>122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6" t="s">
        <v>84</v>
      </c>
      <c r="BK359" s="145">
        <f>ROUND(I359*H359,2)</f>
        <v>0</v>
      </c>
      <c r="BL359" s="16" t="s">
        <v>257</v>
      </c>
      <c r="BM359" s="144" t="s">
        <v>482</v>
      </c>
    </row>
    <row r="360" spans="2:65" s="11" customFormat="1" ht="22.9" customHeight="1">
      <c r="B360" s="120"/>
      <c r="D360" s="121" t="s">
        <v>75</v>
      </c>
      <c r="E360" s="130" t="s">
        <v>483</v>
      </c>
      <c r="F360" s="130" t="s">
        <v>484</v>
      </c>
      <c r="I360" s="123"/>
      <c r="J360" s="131">
        <f>BK360</f>
        <v>0</v>
      </c>
      <c r="L360" s="120"/>
      <c r="M360" s="125"/>
      <c r="P360" s="126">
        <f>SUM(P361:P370)</f>
        <v>0</v>
      </c>
      <c r="R360" s="126">
        <f>SUM(R361:R370)</f>
        <v>1.4061155999999999</v>
      </c>
      <c r="T360" s="127">
        <f>SUM(T361:T370)</f>
        <v>0</v>
      </c>
      <c r="AR360" s="121" t="s">
        <v>86</v>
      </c>
      <c r="AT360" s="128" t="s">
        <v>75</v>
      </c>
      <c r="AU360" s="128" t="s">
        <v>84</v>
      </c>
      <c r="AY360" s="121" t="s">
        <v>122</v>
      </c>
      <c r="BK360" s="129">
        <f>SUM(BK361:BK370)</f>
        <v>0</v>
      </c>
    </row>
    <row r="361" spans="2:65" s="1" customFormat="1" ht="33" customHeight="1">
      <c r="B361" s="31"/>
      <c r="C361" s="132" t="s">
        <v>485</v>
      </c>
      <c r="D361" s="132" t="s">
        <v>125</v>
      </c>
      <c r="E361" s="133" t="s">
        <v>486</v>
      </c>
      <c r="F361" s="134" t="s">
        <v>487</v>
      </c>
      <c r="G361" s="135" t="s">
        <v>205</v>
      </c>
      <c r="H361" s="136">
        <v>189</v>
      </c>
      <c r="I361" s="137"/>
      <c r="J361" s="138">
        <f>ROUND(I361*H361,2)</f>
        <v>0</v>
      </c>
      <c r="K361" s="139"/>
      <c r="L361" s="31"/>
      <c r="M361" s="140" t="s">
        <v>1</v>
      </c>
      <c r="N361" s="141" t="s">
        <v>41</v>
      </c>
      <c r="P361" s="142">
        <f>O361*H361</f>
        <v>0</v>
      </c>
      <c r="Q361" s="142">
        <v>6.96E-3</v>
      </c>
      <c r="R361" s="142">
        <f>Q361*H361</f>
        <v>1.3154399999999999</v>
      </c>
      <c r="S361" s="142">
        <v>0</v>
      </c>
      <c r="T361" s="143">
        <f>S361*H361</f>
        <v>0</v>
      </c>
      <c r="AR361" s="144" t="s">
        <v>257</v>
      </c>
      <c r="AT361" s="144" t="s">
        <v>125</v>
      </c>
      <c r="AU361" s="144" t="s">
        <v>86</v>
      </c>
      <c r="AY361" s="16" t="s">
        <v>122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6" t="s">
        <v>84</v>
      </c>
      <c r="BK361" s="145">
        <f>ROUND(I361*H361,2)</f>
        <v>0</v>
      </c>
      <c r="BL361" s="16" t="s">
        <v>257</v>
      </c>
      <c r="BM361" s="144" t="s">
        <v>488</v>
      </c>
    </row>
    <row r="362" spans="2:65" s="12" customFormat="1">
      <c r="B362" s="151"/>
      <c r="D362" s="152" t="s">
        <v>183</v>
      </c>
      <c r="E362" s="153" t="s">
        <v>1</v>
      </c>
      <c r="F362" s="154" t="s">
        <v>332</v>
      </c>
      <c r="H362" s="153" t="s">
        <v>1</v>
      </c>
      <c r="I362" s="155"/>
      <c r="L362" s="151"/>
      <c r="M362" s="156"/>
      <c r="T362" s="157"/>
      <c r="AT362" s="153" t="s">
        <v>183</v>
      </c>
      <c r="AU362" s="153" t="s">
        <v>86</v>
      </c>
      <c r="AV362" s="12" t="s">
        <v>84</v>
      </c>
      <c r="AW362" s="12" t="s">
        <v>32</v>
      </c>
      <c r="AX362" s="12" t="s">
        <v>76</v>
      </c>
      <c r="AY362" s="153" t="s">
        <v>122</v>
      </c>
    </row>
    <row r="363" spans="2:65" s="13" customFormat="1">
      <c r="B363" s="158"/>
      <c r="D363" s="152" t="s">
        <v>183</v>
      </c>
      <c r="E363" s="159" t="s">
        <v>1</v>
      </c>
      <c r="F363" s="160" t="s">
        <v>349</v>
      </c>
      <c r="H363" s="161">
        <v>189</v>
      </c>
      <c r="I363" s="162"/>
      <c r="L363" s="158"/>
      <c r="M363" s="163"/>
      <c r="T363" s="164"/>
      <c r="AT363" s="159" t="s">
        <v>183</v>
      </c>
      <c r="AU363" s="159" t="s">
        <v>86</v>
      </c>
      <c r="AV363" s="13" t="s">
        <v>86</v>
      </c>
      <c r="AW363" s="13" t="s">
        <v>32</v>
      </c>
      <c r="AX363" s="13" t="s">
        <v>76</v>
      </c>
      <c r="AY363" s="159" t="s">
        <v>122</v>
      </c>
    </row>
    <row r="364" spans="2:65" s="14" customFormat="1">
      <c r="B364" s="165"/>
      <c r="D364" s="152" t="s">
        <v>183</v>
      </c>
      <c r="E364" s="166" t="s">
        <v>1</v>
      </c>
      <c r="F364" s="167" t="s">
        <v>186</v>
      </c>
      <c r="H364" s="168">
        <v>189</v>
      </c>
      <c r="I364" s="169"/>
      <c r="L364" s="165"/>
      <c r="M364" s="170"/>
      <c r="T364" s="171"/>
      <c r="AT364" s="166" t="s">
        <v>183</v>
      </c>
      <c r="AU364" s="166" t="s">
        <v>86</v>
      </c>
      <c r="AV364" s="14" t="s">
        <v>141</v>
      </c>
      <c r="AW364" s="14" t="s">
        <v>32</v>
      </c>
      <c r="AX364" s="14" t="s">
        <v>84</v>
      </c>
      <c r="AY364" s="166" t="s">
        <v>122</v>
      </c>
    </row>
    <row r="365" spans="2:65" s="1" customFormat="1" ht="24.2" customHeight="1">
      <c r="B365" s="31"/>
      <c r="C365" s="132" t="s">
        <v>489</v>
      </c>
      <c r="D365" s="132" t="s">
        <v>125</v>
      </c>
      <c r="E365" s="133" t="s">
        <v>490</v>
      </c>
      <c r="F365" s="134" t="s">
        <v>491</v>
      </c>
      <c r="G365" s="135" t="s">
        <v>205</v>
      </c>
      <c r="H365" s="136">
        <v>30.16</v>
      </c>
      <c r="I365" s="137"/>
      <c r="J365" s="138">
        <f>ROUND(I365*H365,2)</f>
        <v>0</v>
      </c>
      <c r="K365" s="139"/>
      <c r="L365" s="31"/>
      <c r="M365" s="140" t="s">
        <v>1</v>
      </c>
      <c r="N365" s="141" t="s">
        <v>41</v>
      </c>
      <c r="P365" s="142">
        <f>O365*H365</f>
        <v>0</v>
      </c>
      <c r="Q365" s="142">
        <v>2.9099999999999998E-3</v>
      </c>
      <c r="R365" s="142">
        <f>Q365*H365</f>
        <v>8.7765599999999999E-2</v>
      </c>
      <c r="S365" s="142">
        <v>0</v>
      </c>
      <c r="T365" s="143">
        <f>S365*H365</f>
        <v>0</v>
      </c>
      <c r="AR365" s="144" t="s">
        <v>257</v>
      </c>
      <c r="AT365" s="144" t="s">
        <v>125</v>
      </c>
      <c r="AU365" s="144" t="s">
        <v>86</v>
      </c>
      <c r="AY365" s="16" t="s">
        <v>122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6" t="s">
        <v>84</v>
      </c>
      <c r="BK365" s="145">
        <f>ROUND(I365*H365,2)</f>
        <v>0</v>
      </c>
      <c r="BL365" s="16" t="s">
        <v>257</v>
      </c>
      <c r="BM365" s="144" t="s">
        <v>492</v>
      </c>
    </row>
    <row r="366" spans="2:65" s="12" customFormat="1">
      <c r="B366" s="151"/>
      <c r="D366" s="152" t="s">
        <v>183</v>
      </c>
      <c r="E366" s="153" t="s">
        <v>1</v>
      </c>
      <c r="F366" s="154" t="s">
        <v>493</v>
      </c>
      <c r="H366" s="153" t="s">
        <v>1</v>
      </c>
      <c r="I366" s="155"/>
      <c r="L366" s="151"/>
      <c r="M366" s="156"/>
      <c r="T366" s="157"/>
      <c r="AT366" s="153" t="s">
        <v>183</v>
      </c>
      <c r="AU366" s="153" t="s">
        <v>86</v>
      </c>
      <c r="AV366" s="12" t="s">
        <v>84</v>
      </c>
      <c r="AW366" s="12" t="s">
        <v>32</v>
      </c>
      <c r="AX366" s="12" t="s">
        <v>76</v>
      </c>
      <c r="AY366" s="153" t="s">
        <v>122</v>
      </c>
    </row>
    <row r="367" spans="2:65" s="13" customFormat="1">
      <c r="B367" s="158"/>
      <c r="D367" s="152" t="s">
        <v>183</v>
      </c>
      <c r="E367" s="159" t="s">
        <v>1</v>
      </c>
      <c r="F367" s="160" t="s">
        <v>494</v>
      </c>
      <c r="H367" s="161">
        <v>30.16</v>
      </c>
      <c r="I367" s="162"/>
      <c r="L367" s="158"/>
      <c r="M367" s="163"/>
      <c r="T367" s="164"/>
      <c r="AT367" s="159" t="s">
        <v>183</v>
      </c>
      <c r="AU367" s="159" t="s">
        <v>86</v>
      </c>
      <c r="AV367" s="13" t="s">
        <v>86</v>
      </c>
      <c r="AW367" s="13" t="s">
        <v>32</v>
      </c>
      <c r="AX367" s="13" t="s">
        <v>76</v>
      </c>
      <c r="AY367" s="159" t="s">
        <v>122</v>
      </c>
    </row>
    <row r="368" spans="2:65" s="14" customFormat="1">
      <c r="B368" s="165"/>
      <c r="D368" s="152" t="s">
        <v>183</v>
      </c>
      <c r="E368" s="166" t="s">
        <v>1</v>
      </c>
      <c r="F368" s="167" t="s">
        <v>186</v>
      </c>
      <c r="H368" s="168">
        <v>30.16</v>
      </c>
      <c r="I368" s="169"/>
      <c r="L368" s="165"/>
      <c r="M368" s="170"/>
      <c r="T368" s="171"/>
      <c r="AT368" s="166" t="s">
        <v>183</v>
      </c>
      <c r="AU368" s="166" t="s">
        <v>86</v>
      </c>
      <c r="AV368" s="14" t="s">
        <v>141</v>
      </c>
      <c r="AW368" s="14" t="s">
        <v>32</v>
      </c>
      <c r="AX368" s="14" t="s">
        <v>84</v>
      </c>
      <c r="AY368" s="166" t="s">
        <v>122</v>
      </c>
    </row>
    <row r="369" spans="2:65" s="1" customFormat="1" ht="16.5" customHeight="1">
      <c r="B369" s="31"/>
      <c r="C369" s="132" t="s">
        <v>495</v>
      </c>
      <c r="D369" s="132" t="s">
        <v>125</v>
      </c>
      <c r="E369" s="133" t="s">
        <v>496</v>
      </c>
      <c r="F369" s="134" t="s">
        <v>497</v>
      </c>
      <c r="G369" s="135" t="s">
        <v>434</v>
      </c>
      <c r="H369" s="136">
        <v>1</v>
      </c>
      <c r="I369" s="137"/>
      <c r="J369" s="138">
        <f>ROUND(I369*H369,2)</f>
        <v>0</v>
      </c>
      <c r="K369" s="139"/>
      <c r="L369" s="31"/>
      <c r="M369" s="140" t="s">
        <v>1</v>
      </c>
      <c r="N369" s="141" t="s">
        <v>41</v>
      </c>
      <c r="P369" s="142">
        <f>O369*H369</f>
        <v>0</v>
      </c>
      <c r="Q369" s="142">
        <v>2.9099999999999998E-3</v>
      </c>
      <c r="R369" s="142">
        <f>Q369*H369</f>
        <v>2.9099999999999998E-3</v>
      </c>
      <c r="S369" s="142">
        <v>0</v>
      </c>
      <c r="T369" s="143">
        <f>S369*H369</f>
        <v>0</v>
      </c>
      <c r="AR369" s="144" t="s">
        <v>257</v>
      </c>
      <c r="AT369" s="144" t="s">
        <v>125</v>
      </c>
      <c r="AU369" s="144" t="s">
        <v>86</v>
      </c>
      <c r="AY369" s="16" t="s">
        <v>122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6" t="s">
        <v>84</v>
      </c>
      <c r="BK369" s="145">
        <f>ROUND(I369*H369,2)</f>
        <v>0</v>
      </c>
      <c r="BL369" s="16" t="s">
        <v>257</v>
      </c>
      <c r="BM369" s="144" t="s">
        <v>498</v>
      </c>
    </row>
    <row r="370" spans="2:65" s="1" customFormat="1" ht="24.2" customHeight="1">
      <c r="B370" s="31"/>
      <c r="C370" s="132" t="s">
        <v>499</v>
      </c>
      <c r="D370" s="132" t="s">
        <v>125</v>
      </c>
      <c r="E370" s="133" t="s">
        <v>500</v>
      </c>
      <c r="F370" s="134" t="s">
        <v>501</v>
      </c>
      <c r="G370" s="135" t="s">
        <v>415</v>
      </c>
      <c r="H370" s="183"/>
      <c r="I370" s="137"/>
      <c r="J370" s="138">
        <f>ROUND(I370*H370,2)</f>
        <v>0</v>
      </c>
      <c r="K370" s="139"/>
      <c r="L370" s="31"/>
      <c r="M370" s="140" t="s">
        <v>1</v>
      </c>
      <c r="N370" s="141" t="s">
        <v>41</v>
      </c>
      <c r="P370" s="142">
        <f>O370*H370</f>
        <v>0</v>
      </c>
      <c r="Q370" s="142">
        <v>0</v>
      </c>
      <c r="R370" s="142">
        <f>Q370*H370</f>
        <v>0</v>
      </c>
      <c r="S370" s="142">
        <v>0</v>
      </c>
      <c r="T370" s="143">
        <f>S370*H370</f>
        <v>0</v>
      </c>
      <c r="AR370" s="144" t="s">
        <v>257</v>
      </c>
      <c r="AT370" s="144" t="s">
        <v>125</v>
      </c>
      <c r="AU370" s="144" t="s">
        <v>86</v>
      </c>
      <c r="AY370" s="16" t="s">
        <v>122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6" t="s">
        <v>84</v>
      </c>
      <c r="BK370" s="145">
        <f>ROUND(I370*H370,2)</f>
        <v>0</v>
      </c>
      <c r="BL370" s="16" t="s">
        <v>257</v>
      </c>
      <c r="BM370" s="144" t="s">
        <v>502</v>
      </c>
    </row>
    <row r="371" spans="2:65" s="11" customFormat="1" ht="22.9" customHeight="1">
      <c r="B371" s="120"/>
      <c r="D371" s="121" t="s">
        <v>75</v>
      </c>
      <c r="E371" s="130" t="s">
        <v>503</v>
      </c>
      <c r="F371" s="130" t="s">
        <v>504</v>
      </c>
      <c r="I371" s="123"/>
      <c r="J371" s="131">
        <f>BK371</f>
        <v>0</v>
      </c>
      <c r="L371" s="120"/>
      <c r="M371" s="125"/>
      <c r="P371" s="126">
        <f>SUM(P372:P386)</f>
        <v>0</v>
      </c>
      <c r="R371" s="126">
        <f>SUM(R372:R386)</f>
        <v>0</v>
      </c>
      <c r="T371" s="127">
        <f>SUM(T372:T386)</f>
        <v>0</v>
      </c>
      <c r="AR371" s="121" t="s">
        <v>86</v>
      </c>
      <c r="AT371" s="128" t="s">
        <v>75</v>
      </c>
      <c r="AU371" s="128" t="s">
        <v>84</v>
      </c>
      <c r="AY371" s="121" t="s">
        <v>122</v>
      </c>
      <c r="BK371" s="129">
        <f>SUM(BK372:BK386)</f>
        <v>0</v>
      </c>
    </row>
    <row r="372" spans="2:65" s="1" customFormat="1" ht="24.2" customHeight="1">
      <c r="B372" s="31"/>
      <c r="C372" s="132" t="s">
        <v>505</v>
      </c>
      <c r="D372" s="132" t="s">
        <v>125</v>
      </c>
      <c r="E372" s="133" t="s">
        <v>506</v>
      </c>
      <c r="F372" s="134" t="s">
        <v>507</v>
      </c>
      <c r="G372" s="135" t="s">
        <v>205</v>
      </c>
      <c r="H372" s="136">
        <v>30.16</v>
      </c>
      <c r="I372" s="137"/>
      <c r="J372" s="138">
        <f>ROUND(I372*H372,2)</f>
        <v>0</v>
      </c>
      <c r="K372" s="139"/>
      <c r="L372" s="31"/>
      <c r="M372" s="140" t="s">
        <v>1</v>
      </c>
      <c r="N372" s="141" t="s">
        <v>41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257</v>
      </c>
      <c r="AT372" s="144" t="s">
        <v>125</v>
      </c>
      <c r="AU372" s="144" t="s">
        <v>86</v>
      </c>
      <c r="AY372" s="16" t="s">
        <v>122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6" t="s">
        <v>84</v>
      </c>
      <c r="BK372" s="145">
        <f>ROUND(I372*H372,2)</f>
        <v>0</v>
      </c>
      <c r="BL372" s="16" t="s">
        <v>257</v>
      </c>
      <c r="BM372" s="144" t="s">
        <v>508</v>
      </c>
    </row>
    <row r="373" spans="2:65" s="12" customFormat="1">
      <c r="B373" s="151"/>
      <c r="D373" s="152" t="s">
        <v>183</v>
      </c>
      <c r="E373" s="153" t="s">
        <v>1</v>
      </c>
      <c r="F373" s="154" t="s">
        <v>493</v>
      </c>
      <c r="H373" s="153" t="s">
        <v>1</v>
      </c>
      <c r="I373" s="155"/>
      <c r="L373" s="151"/>
      <c r="M373" s="156"/>
      <c r="T373" s="157"/>
      <c r="AT373" s="153" t="s">
        <v>183</v>
      </c>
      <c r="AU373" s="153" t="s">
        <v>86</v>
      </c>
      <c r="AV373" s="12" t="s">
        <v>84</v>
      </c>
      <c r="AW373" s="12" t="s">
        <v>32</v>
      </c>
      <c r="AX373" s="12" t="s">
        <v>76</v>
      </c>
      <c r="AY373" s="153" t="s">
        <v>122</v>
      </c>
    </row>
    <row r="374" spans="2:65" s="13" customFormat="1">
      <c r="B374" s="158"/>
      <c r="D374" s="152" t="s">
        <v>183</v>
      </c>
      <c r="E374" s="159" t="s">
        <v>1</v>
      </c>
      <c r="F374" s="160" t="s">
        <v>494</v>
      </c>
      <c r="H374" s="161">
        <v>30.16</v>
      </c>
      <c r="I374" s="162"/>
      <c r="L374" s="158"/>
      <c r="M374" s="163"/>
      <c r="T374" s="164"/>
      <c r="AT374" s="159" t="s">
        <v>183</v>
      </c>
      <c r="AU374" s="159" t="s">
        <v>86</v>
      </c>
      <c r="AV374" s="13" t="s">
        <v>86</v>
      </c>
      <c r="AW374" s="13" t="s">
        <v>32</v>
      </c>
      <c r="AX374" s="13" t="s">
        <v>76</v>
      </c>
      <c r="AY374" s="159" t="s">
        <v>122</v>
      </c>
    </row>
    <row r="375" spans="2:65" s="14" customFormat="1">
      <c r="B375" s="165"/>
      <c r="D375" s="152" t="s">
        <v>183</v>
      </c>
      <c r="E375" s="166" t="s">
        <v>1</v>
      </c>
      <c r="F375" s="167" t="s">
        <v>186</v>
      </c>
      <c r="H375" s="168">
        <v>30.16</v>
      </c>
      <c r="I375" s="169"/>
      <c r="L375" s="165"/>
      <c r="M375" s="170"/>
      <c r="T375" s="171"/>
      <c r="AT375" s="166" t="s">
        <v>183</v>
      </c>
      <c r="AU375" s="166" t="s">
        <v>86</v>
      </c>
      <c r="AV375" s="14" t="s">
        <v>141</v>
      </c>
      <c r="AW375" s="14" t="s">
        <v>32</v>
      </c>
      <c r="AX375" s="14" t="s">
        <v>84</v>
      </c>
      <c r="AY375" s="166" t="s">
        <v>122</v>
      </c>
    </row>
    <row r="376" spans="2:65" s="1" customFormat="1" ht="33" customHeight="1">
      <c r="B376" s="31"/>
      <c r="C376" s="132" t="s">
        <v>509</v>
      </c>
      <c r="D376" s="132" t="s">
        <v>125</v>
      </c>
      <c r="E376" s="133" t="s">
        <v>510</v>
      </c>
      <c r="F376" s="134" t="s">
        <v>511</v>
      </c>
      <c r="G376" s="135" t="s">
        <v>422</v>
      </c>
      <c r="H376" s="136">
        <v>19</v>
      </c>
      <c r="I376" s="137"/>
      <c r="J376" s="138">
        <f t="shared" ref="J376:J386" si="0">ROUND(I376*H376,2)</f>
        <v>0</v>
      </c>
      <c r="K376" s="139"/>
      <c r="L376" s="31"/>
      <c r="M376" s="140" t="s">
        <v>1</v>
      </c>
      <c r="N376" s="141" t="s">
        <v>41</v>
      </c>
      <c r="P376" s="142">
        <f t="shared" ref="P376:P386" si="1">O376*H376</f>
        <v>0</v>
      </c>
      <c r="Q376" s="142">
        <v>0</v>
      </c>
      <c r="R376" s="142">
        <f t="shared" ref="R376:R386" si="2">Q376*H376</f>
        <v>0</v>
      </c>
      <c r="S376" s="142">
        <v>0</v>
      </c>
      <c r="T376" s="143">
        <f t="shared" ref="T376:T386" si="3">S376*H376</f>
        <v>0</v>
      </c>
      <c r="AR376" s="144" t="s">
        <v>141</v>
      </c>
      <c r="AT376" s="144" t="s">
        <v>125</v>
      </c>
      <c r="AU376" s="144" t="s">
        <v>86</v>
      </c>
      <c r="AY376" s="16" t="s">
        <v>122</v>
      </c>
      <c r="BE376" s="145">
        <f t="shared" ref="BE376:BE386" si="4">IF(N376="základní",J376,0)</f>
        <v>0</v>
      </c>
      <c r="BF376" s="145">
        <f t="shared" ref="BF376:BF386" si="5">IF(N376="snížená",J376,0)</f>
        <v>0</v>
      </c>
      <c r="BG376" s="145">
        <f t="shared" ref="BG376:BG386" si="6">IF(N376="zákl. přenesená",J376,0)</f>
        <v>0</v>
      </c>
      <c r="BH376" s="145">
        <f t="shared" ref="BH376:BH386" si="7">IF(N376="sníž. přenesená",J376,0)</f>
        <v>0</v>
      </c>
      <c r="BI376" s="145">
        <f t="shared" ref="BI376:BI386" si="8">IF(N376="nulová",J376,0)</f>
        <v>0</v>
      </c>
      <c r="BJ376" s="16" t="s">
        <v>84</v>
      </c>
      <c r="BK376" s="145">
        <f t="shared" ref="BK376:BK386" si="9">ROUND(I376*H376,2)</f>
        <v>0</v>
      </c>
      <c r="BL376" s="16" t="s">
        <v>141</v>
      </c>
      <c r="BM376" s="144" t="s">
        <v>512</v>
      </c>
    </row>
    <row r="377" spans="2:65" s="1" customFormat="1" ht="33" customHeight="1">
      <c r="B377" s="31"/>
      <c r="C377" s="132" t="s">
        <v>513</v>
      </c>
      <c r="D377" s="132" t="s">
        <v>125</v>
      </c>
      <c r="E377" s="133" t="s">
        <v>514</v>
      </c>
      <c r="F377" s="134" t="s">
        <v>515</v>
      </c>
      <c r="G377" s="135" t="s">
        <v>422</v>
      </c>
      <c r="H377" s="136">
        <v>3</v>
      </c>
      <c r="I377" s="137"/>
      <c r="J377" s="138">
        <f t="shared" si="0"/>
        <v>0</v>
      </c>
      <c r="K377" s="139"/>
      <c r="L377" s="31"/>
      <c r="M377" s="140" t="s">
        <v>1</v>
      </c>
      <c r="N377" s="141" t="s">
        <v>41</v>
      </c>
      <c r="P377" s="142">
        <f t="shared" si="1"/>
        <v>0</v>
      </c>
      <c r="Q377" s="142">
        <v>0</v>
      </c>
      <c r="R377" s="142">
        <f t="shared" si="2"/>
        <v>0</v>
      </c>
      <c r="S377" s="142">
        <v>0</v>
      </c>
      <c r="T377" s="143">
        <f t="shared" si="3"/>
        <v>0</v>
      </c>
      <c r="AR377" s="144" t="s">
        <v>141</v>
      </c>
      <c r="AT377" s="144" t="s">
        <v>125</v>
      </c>
      <c r="AU377" s="144" t="s">
        <v>86</v>
      </c>
      <c r="AY377" s="16" t="s">
        <v>122</v>
      </c>
      <c r="BE377" s="145">
        <f t="shared" si="4"/>
        <v>0</v>
      </c>
      <c r="BF377" s="145">
        <f t="shared" si="5"/>
        <v>0</v>
      </c>
      <c r="BG377" s="145">
        <f t="shared" si="6"/>
        <v>0</v>
      </c>
      <c r="BH377" s="145">
        <f t="shared" si="7"/>
        <v>0</v>
      </c>
      <c r="BI377" s="145">
        <f t="shared" si="8"/>
        <v>0</v>
      </c>
      <c r="BJ377" s="16" t="s">
        <v>84</v>
      </c>
      <c r="BK377" s="145">
        <f t="shared" si="9"/>
        <v>0</v>
      </c>
      <c r="BL377" s="16" t="s">
        <v>141</v>
      </c>
      <c r="BM377" s="144" t="s">
        <v>516</v>
      </c>
    </row>
    <row r="378" spans="2:65" s="1" customFormat="1" ht="33" customHeight="1">
      <c r="B378" s="31"/>
      <c r="C378" s="132" t="s">
        <v>517</v>
      </c>
      <c r="D378" s="132" t="s">
        <v>125</v>
      </c>
      <c r="E378" s="133" t="s">
        <v>518</v>
      </c>
      <c r="F378" s="134" t="s">
        <v>519</v>
      </c>
      <c r="G378" s="135" t="s">
        <v>422</v>
      </c>
      <c r="H378" s="136">
        <v>1</v>
      </c>
      <c r="I378" s="137"/>
      <c r="J378" s="138">
        <f t="shared" si="0"/>
        <v>0</v>
      </c>
      <c r="K378" s="139"/>
      <c r="L378" s="31"/>
      <c r="M378" s="140" t="s">
        <v>1</v>
      </c>
      <c r="N378" s="141" t="s">
        <v>41</v>
      </c>
      <c r="P378" s="142">
        <f t="shared" si="1"/>
        <v>0</v>
      </c>
      <c r="Q378" s="142">
        <v>0</v>
      </c>
      <c r="R378" s="142">
        <f t="shared" si="2"/>
        <v>0</v>
      </c>
      <c r="S378" s="142">
        <v>0</v>
      </c>
      <c r="T378" s="143">
        <f t="shared" si="3"/>
        <v>0</v>
      </c>
      <c r="AR378" s="144" t="s">
        <v>141</v>
      </c>
      <c r="AT378" s="144" t="s">
        <v>125</v>
      </c>
      <c r="AU378" s="144" t="s">
        <v>86</v>
      </c>
      <c r="AY378" s="16" t="s">
        <v>122</v>
      </c>
      <c r="BE378" s="145">
        <f t="shared" si="4"/>
        <v>0</v>
      </c>
      <c r="BF378" s="145">
        <f t="shared" si="5"/>
        <v>0</v>
      </c>
      <c r="BG378" s="145">
        <f t="shared" si="6"/>
        <v>0</v>
      </c>
      <c r="BH378" s="145">
        <f t="shared" si="7"/>
        <v>0</v>
      </c>
      <c r="BI378" s="145">
        <f t="shared" si="8"/>
        <v>0</v>
      </c>
      <c r="BJ378" s="16" t="s">
        <v>84</v>
      </c>
      <c r="BK378" s="145">
        <f t="shared" si="9"/>
        <v>0</v>
      </c>
      <c r="BL378" s="16" t="s">
        <v>141</v>
      </c>
      <c r="BM378" s="144" t="s">
        <v>520</v>
      </c>
    </row>
    <row r="379" spans="2:65" s="1" customFormat="1" ht="24.2" customHeight="1">
      <c r="B379" s="31"/>
      <c r="C379" s="132" t="s">
        <v>521</v>
      </c>
      <c r="D379" s="132" t="s">
        <v>125</v>
      </c>
      <c r="E379" s="133" t="s">
        <v>522</v>
      </c>
      <c r="F379" s="134" t="s">
        <v>523</v>
      </c>
      <c r="G379" s="135" t="s">
        <v>422</v>
      </c>
      <c r="H379" s="136">
        <v>1</v>
      </c>
      <c r="I379" s="137"/>
      <c r="J379" s="138">
        <f t="shared" si="0"/>
        <v>0</v>
      </c>
      <c r="K379" s="139"/>
      <c r="L379" s="31"/>
      <c r="M379" s="140" t="s">
        <v>1</v>
      </c>
      <c r="N379" s="141" t="s">
        <v>41</v>
      </c>
      <c r="P379" s="142">
        <f t="shared" si="1"/>
        <v>0</v>
      </c>
      <c r="Q379" s="142">
        <v>0</v>
      </c>
      <c r="R379" s="142">
        <f t="shared" si="2"/>
        <v>0</v>
      </c>
      <c r="S379" s="142">
        <v>0</v>
      </c>
      <c r="T379" s="143">
        <f t="shared" si="3"/>
        <v>0</v>
      </c>
      <c r="AR379" s="144" t="s">
        <v>141</v>
      </c>
      <c r="AT379" s="144" t="s">
        <v>125</v>
      </c>
      <c r="AU379" s="144" t="s">
        <v>86</v>
      </c>
      <c r="AY379" s="16" t="s">
        <v>122</v>
      </c>
      <c r="BE379" s="145">
        <f t="shared" si="4"/>
        <v>0</v>
      </c>
      <c r="BF379" s="145">
        <f t="shared" si="5"/>
        <v>0</v>
      </c>
      <c r="BG379" s="145">
        <f t="shared" si="6"/>
        <v>0</v>
      </c>
      <c r="BH379" s="145">
        <f t="shared" si="7"/>
        <v>0</v>
      </c>
      <c r="BI379" s="145">
        <f t="shared" si="8"/>
        <v>0</v>
      </c>
      <c r="BJ379" s="16" t="s">
        <v>84</v>
      </c>
      <c r="BK379" s="145">
        <f t="shared" si="9"/>
        <v>0</v>
      </c>
      <c r="BL379" s="16" t="s">
        <v>141</v>
      </c>
      <c r="BM379" s="144" t="s">
        <v>524</v>
      </c>
    </row>
    <row r="380" spans="2:65" s="1" customFormat="1" ht="33" customHeight="1">
      <c r="B380" s="31"/>
      <c r="C380" s="132" t="s">
        <v>525</v>
      </c>
      <c r="D380" s="132" t="s">
        <v>125</v>
      </c>
      <c r="E380" s="133" t="s">
        <v>526</v>
      </c>
      <c r="F380" s="134" t="s">
        <v>527</v>
      </c>
      <c r="G380" s="135" t="s">
        <v>422</v>
      </c>
      <c r="H380" s="136">
        <v>1</v>
      </c>
      <c r="I380" s="137"/>
      <c r="J380" s="138">
        <f t="shared" si="0"/>
        <v>0</v>
      </c>
      <c r="K380" s="139"/>
      <c r="L380" s="31"/>
      <c r="M380" s="140" t="s">
        <v>1</v>
      </c>
      <c r="N380" s="141" t="s">
        <v>41</v>
      </c>
      <c r="P380" s="142">
        <f t="shared" si="1"/>
        <v>0</v>
      </c>
      <c r="Q380" s="142">
        <v>0</v>
      </c>
      <c r="R380" s="142">
        <f t="shared" si="2"/>
        <v>0</v>
      </c>
      <c r="S380" s="142">
        <v>0</v>
      </c>
      <c r="T380" s="143">
        <f t="shared" si="3"/>
        <v>0</v>
      </c>
      <c r="AR380" s="144" t="s">
        <v>141</v>
      </c>
      <c r="AT380" s="144" t="s">
        <v>125</v>
      </c>
      <c r="AU380" s="144" t="s">
        <v>86</v>
      </c>
      <c r="AY380" s="16" t="s">
        <v>122</v>
      </c>
      <c r="BE380" s="145">
        <f t="shared" si="4"/>
        <v>0</v>
      </c>
      <c r="BF380" s="145">
        <f t="shared" si="5"/>
        <v>0</v>
      </c>
      <c r="BG380" s="145">
        <f t="shared" si="6"/>
        <v>0</v>
      </c>
      <c r="BH380" s="145">
        <f t="shared" si="7"/>
        <v>0</v>
      </c>
      <c r="BI380" s="145">
        <f t="shared" si="8"/>
        <v>0</v>
      </c>
      <c r="BJ380" s="16" t="s">
        <v>84</v>
      </c>
      <c r="BK380" s="145">
        <f t="shared" si="9"/>
        <v>0</v>
      </c>
      <c r="BL380" s="16" t="s">
        <v>141</v>
      </c>
      <c r="BM380" s="144" t="s">
        <v>528</v>
      </c>
    </row>
    <row r="381" spans="2:65" s="1" customFormat="1" ht="33" customHeight="1">
      <c r="B381" s="31"/>
      <c r="C381" s="132" t="s">
        <v>529</v>
      </c>
      <c r="D381" s="132" t="s">
        <v>125</v>
      </c>
      <c r="E381" s="133" t="s">
        <v>530</v>
      </c>
      <c r="F381" s="134" t="s">
        <v>531</v>
      </c>
      <c r="G381" s="135" t="s">
        <v>422</v>
      </c>
      <c r="H381" s="136">
        <v>1</v>
      </c>
      <c r="I381" s="137"/>
      <c r="J381" s="138">
        <f t="shared" si="0"/>
        <v>0</v>
      </c>
      <c r="K381" s="139"/>
      <c r="L381" s="31"/>
      <c r="M381" s="140" t="s">
        <v>1</v>
      </c>
      <c r="N381" s="141" t="s">
        <v>41</v>
      </c>
      <c r="P381" s="142">
        <f t="shared" si="1"/>
        <v>0</v>
      </c>
      <c r="Q381" s="142">
        <v>0</v>
      </c>
      <c r="R381" s="142">
        <f t="shared" si="2"/>
        <v>0</v>
      </c>
      <c r="S381" s="142">
        <v>0</v>
      </c>
      <c r="T381" s="143">
        <f t="shared" si="3"/>
        <v>0</v>
      </c>
      <c r="AR381" s="144" t="s">
        <v>141</v>
      </c>
      <c r="AT381" s="144" t="s">
        <v>125</v>
      </c>
      <c r="AU381" s="144" t="s">
        <v>86</v>
      </c>
      <c r="AY381" s="16" t="s">
        <v>122</v>
      </c>
      <c r="BE381" s="145">
        <f t="shared" si="4"/>
        <v>0</v>
      </c>
      <c r="BF381" s="145">
        <f t="shared" si="5"/>
        <v>0</v>
      </c>
      <c r="BG381" s="145">
        <f t="shared" si="6"/>
        <v>0</v>
      </c>
      <c r="BH381" s="145">
        <f t="shared" si="7"/>
        <v>0</v>
      </c>
      <c r="BI381" s="145">
        <f t="shared" si="8"/>
        <v>0</v>
      </c>
      <c r="BJ381" s="16" t="s">
        <v>84</v>
      </c>
      <c r="BK381" s="145">
        <f t="shared" si="9"/>
        <v>0</v>
      </c>
      <c r="BL381" s="16" t="s">
        <v>141</v>
      </c>
      <c r="BM381" s="144" t="s">
        <v>532</v>
      </c>
    </row>
    <row r="382" spans="2:65" s="1" customFormat="1" ht="33" customHeight="1">
      <c r="B382" s="31"/>
      <c r="C382" s="132" t="s">
        <v>533</v>
      </c>
      <c r="D382" s="132" t="s">
        <v>125</v>
      </c>
      <c r="E382" s="133" t="s">
        <v>534</v>
      </c>
      <c r="F382" s="134" t="s">
        <v>535</v>
      </c>
      <c r="G382" s="135" t="s">
        <v>422</v>
      </c>
      <c r="H382" s="136">
        <v>2</v>
      </c>
      <c r="I382" s="137"/>
      <c r="J382" s="138">
        <f t="shared" si="0"/>
        <v>0</v>
      </c>
      <c r="K382" s="139"/>
      <c r="L382" s="31"/>
      <c r="M382" s="140" t="s">
        <v>1</v>
      </c>
      <c r="N382" s="141" t="s">
        <v>41</v>
      </c>
      <c r="P382" s="142">
        <f t="shared" si="1"/>
        <v>0</v>
      </c>
      <c r="Q382" s="142">
        <v>0</v>
      </c>
      <c r="R382" s="142">
        <f t="shared" si="2"/>
        <v>0</v>
      </c>
      <c r="S382" s="142">
        <v>0</v>
      </c>
      <c r="T382" s="143">
        <f t="shared" si="3"/>
        <v>0</v>
      </c>
      <c r="AR382" s="144" t="s">
        <v>141</v>
      </c>
      <c r="AT382" s="144" t="s">
        <v>125</v>
      </c>
      <c r="AU382" s="144" t="s">
        <v>86</v>
      </c>
      <c r="AY382" s="16" t="s">
        <v>122</v>
      </c>
      <c r="BE382" s="145">
        <f t="shared" si="4"/>
        <v>0</v>
      </c>
      <c r="BF382" s="145">
        <f t="shared" si="5"/>
        <v>0</v>
      </c>
      <c r="BG382" s="145">
        <f t="shared" si="6"/>
        <v>0</v>
      </c>
      <c r="BH382" s="145">
        <f t="shared" si="7"/>
        <v>0</v>
      </c>
      <c r="BI382" s="145">
        <f t="shared" si="8"/>
        <v>0</v>
      </c>
      <c r="BJ382" s="16" t="s">
        <v>84</v>
      </c>
      <c r="BK382" s="145">
        <f t="shared" si="9"/>
        <v>0</v>
      </c>
      <c r="BL382" s="16" t="s">
        <v>141</v>
      </c>
      <c r="BM382" s="144" t="s">
        <v>536</v>
      </c>
    </row>
    <row r="383" spans="2:65" s="1" customFormat="1" ht="33" customHeight="1">
      <c r="B383" s="31"/>
      <c r="C383" s="132" t="s">
        <v>537</v>
      </c>
      <c r="D383" s="132" t="s">
        <v>125</v>
      </c>
      <c r="E383" s="133" t="s">
        <v>538</v>
      </c>
      <c r="F383" s="134" t="s">
        <v>539</v>
      </c>
      <c r="G383" s="135" t="s">
        <v>422</v>
      </c>
      <c r="H383" s="136">
        <v>6</v>
      </c>
      <c r="I383" s="137"/>
      <c r="J383" s="138">
        <f t="shared" si="0"/>
        <v>0</v>
      </c>
      <c r="K383" s="139"/>
      <c r="L383" s="31"/>
      <c r="M383" s="140" t="s">
        <v>1</v>
      </c>
      <c r="N383" s="141" t="s">
        <v>41</v>
      </c>
      <c r="P383" s="142">
        <f t="shared" si="1"/>
        <v>0</v>
      </c>
      <c r="Q383" s="142">
        <v>0</v>
      </c>
      <c r="R383" s="142">
        <f t="shared" si="2"/>
        <v>0</v>
      </c>
      <c r="S383" s="142">
        <v>0</v>
      </c>
      <c r="T383" s="143">
        <f t="shared" si="3"/>
        <v>0</v>
      </c>
      <c r="AR383" s="144" t="s">
        <v>141</v>
      </c>
      <c r="AT383" s="144" t="s">
        <v>125</v>
      </c>
      <c r="AU383" s="144" t="s">
        <v>86</v>
      </c>
      <c r="AY383" s="16" t="s">
        <v>122</v>
      </c>
      <c r="BE383" s="145">
        <f t="shared" si="4"/>
        <v>0</v>
      </c>
      <c r="BF383" s="145">
        <f t="shared" si="5"/>
        <v>0</v>
      </c>
      <c r="BG383" s="145">
        <f t="shared" si="6"/>
        <v>0</v>
      </c>
      <c r="BH383" s="145">
        <f t="shared" si="7"/>
        <v>0</v>
      </c>
      <c r="BI383" s="145">
        <f t="shared" si="8"/>
        <v>0</v>
      </c>
      <c r="BJ383" s="16" t="s">
        <v>84</v>
      </c>
      <c r="BK383" s="145">
        <f t="shared" si="9"/>
        <v>0</v>
      </c>
      <c r="BL383" s="16" t="s">
        <v>141</v>
      </c>
      <c r="BM383" s="144" t="s">
        <v>540</v>
      </c>
    </row>
    <row r="384" spans="2:65" s="1" customFormat="1" ht="33" customHeight="1">
      <c r="B384" s="31"/>
      <c r="C384" s="132" t="s">
        <v>541</v>
      </c>
      <c r="D384" s="132" t="s">
        <v>125</v>
      </c>
      <c r="E384" s="133" t="s">
        <v>542</v>
      </c>
      <c r="F384" s="134" t="s">
        <v>543</v>
      </c>
      <c r="G384" s="135" t="s">
        <v>422</v>
      </c>
      <c r="H384" s="136">
        <v>1</v>
      </c>
      <c r="I384" s="137"/>
      <c r="J384" s="138">
        <f t="shared" si="0"/>
        <v>0</v>
      </c>
      <c r="K384" s="139"/>
      <c r="L384" s="31"/>
      <c r="M384" s="140" t="s">
        <v>1</v>
      </c>
      <c r="N384" s="141" t="s">
        <v>41</v>
      </c>
      <c r="P384" s="142">
        <f t="shared" si="1"/>
        <v>0</v>
      </c>
      <c r="Q384" s="142">
        <v>0</v>
      </c>
      <c r="R384" s="142">
        <f t="shared" si="2"/>
        <v>0</v>
      </c>
      <c r="S384" s="142">
        <v>0</v>
      </c>
      <c r="T384" s="143">
        <f t="shared" si="3"/>
        <v>0</v>
      </c>
      <c r="AR384" s="144" t="s">
        <v>141</v>
      </c>
      <c r="AT384" s="144" t="s">
        <v>125</v>
      </c>
      <c r="AU384" s="144" t="s">
        <v>86</v>
      </c>
      <c r="AY384" s="16" t="s">
        <v>122</v>
      </c>
      <c r="BE384" s="145">
        <f t="shared" si="4"/>
        <v>0</v>
      </c>
      <c r="BF384" s="145">
        <f t="shared" si="5"/>
        <v>0</v>
      </c>
      <c r="BG384" s="145">
        <f t="shared" si="6"/>
        <v>0</v>
      </c>
      <c r="BH384" s="145">
        <f t="shared" si="7"/>
        <v>0</v>
      </c>
      <c r="BI384" s="145">
        <f t="shared" si="8"/>
        <v>0</v>
      </c>
      <c r="BJ384" s="16" t="s">
        <v>84</v>
      </c>
      <c r="BK384" s="145">
        <f t="shared" si="9"/>
        <v>0</v>
      </c>
      <c r="BL384" s="16" t="s">
        <v>141</v>
      </c>
      <c r="BM384" s="144" t="s">
        <v>544</v>
      </c>
    </row>
    <row r="385" spans="2:65" s="1" customFormat="1" ht="37.9" customHeight="1">
      <c r="B385" s="31"/>
      <c r="C385" s="132" t="s">
        <v>545</v>
      </c>
      <c r="D385" s="132" t="s">
        <v>125</v>
      </c>
      <c r="E385" s="133" t="s">
        <v>546</v>
      </c>
      <c r="F385" s="134" t="s">
        <v>547</v>
      </c>
      <c r="G385" s="135" t="s">
        <v>422</v>
      </c>
      <c r="H385" s="136">
        <v>2</v>
      </c>
      <c r="I385" s="137"/>
      <c r="J385" s="138">
        <f t="shared" si="0"/>
        <v>0</v>
      </c>
      <c r="K385" s="139"/>
      <c r="L385" s="31"/>
      <c r="M385" s="140" t="s">
        <v>1</v>
      </c>
      <c r="N385" s="141" t="s">
        <v>41</v>
      </c>
      <c r="P385" s="142">
        <f t="shared" si="1"/>
        <v>0</v>
      </c>
      <c r="Q385" s="142">
        <v>0</v>
      </c>
      <c r="R385" s="142">
        <f t="shared" si="2"/>
        <v>0</v>
      </c>
      <c r="S385" s="142">
        <v>0</v>
      </c>
      <c r="T385" s="143">
        <f t="shared" si="3"/>
        <v>0</v>
      </c>
      <c r="AR385" s="144" t="s">
        <v>141</v>
      </c>
      <c r="AT385" s="144" t="s">
        <v>125</v>
      </c>
      <c r="AU385" s="144" t="s">
        <v>86</v>
      </c>
      <c r="AY385" s="16" t="s">
        <v>122</v>
      </c>
      <c r="BE385" s="145">
        <f t="shared" si="4"/>
        <v>0</v>
      </c>
      <c r="BF385" s="145">
        <f t="shared" si="5"/>
        <v>0</v>
      </c>
      <c r="BG385" s="145">
        <f t="shared" si="6"/>
        <v>0</v>
      </c>
      <c r="BH385" s="145">
        <f t="shared" si="7"/>
        <v>0</v>
      </c>
      <c r="BI385" s="145">
        <f t="shared" si="8"/>
        <v>0</v>
      </c>
      <c r="BJ385" s="16" t="s">
        <v>84</v>
      </c>
      <c r="BK385" s="145">
        <f t="shared" si="9"/>
        <v>0</v>
      </c>
      <c r="BL385" s="16" t="s">
        <v>141</v>
      </c>
      <c r="BM385" s="144" t="s">
        <v>548</v>
      </c>
    </row>
    <row r="386" spans="2:65" s="1" customFormat="1" ht="24.2" customHeight="1">
      <c r="B386" s="31"/>
      <c r="C386" s="132" t="s">
        <v>549</v>
      </c>
      <c r="D386" s="132" t="s">
        <v>125</v>
      </c>
      <c r="E386" s="133" t="s">
        <v>550</v>
      </c>
      <c r="F386" s="134" t="s">
        <v>551</v>
      </c>
      <c r="G386" s="135" t="s">
        <v>415</v>
      </c>
      <c r="H386" s="183"/>
      <c r="I386" s="137"/>
      <c r="J386" s="138">
        <f t="shared" si="0"/>
        <v>0</v>
      </c>
      <c r="K386" s="139"/>
      <c r="L386" s="31"/>
      <c r="M386" s="140" t="s">
        <v>1</v>
      </c>
      <c r="N386" s="141" t="s">
        <v>41</v>
      </c>
      <c r="P386" s="142">
        <f t="shared" si="1"/>
        <v>0</v>
      </c>
      <c r="Q386" s="142">
        <v>0</v>
      </c>
      <c r="R386" s="142">
        <f t="shared" si="2"/>
        <v>0</v>
      </c>
      <c r="S386" s="142">
        <v>0</v>
      </c>
      <c r="T386" s="143">
        <f t="shared" si="3"/>
        <v>0</v>
      </c>
      <c r="AR386" s="144" t="s">
        <v>257</v>
      </c>
      <c r="AT386" s="144" t="s">
        <v>125</v>
      </c>
      <c r="AU386" s="144" t="s">
        <v>86</v>
      </c>
      <c r="AY386" s="16" t="s">
        <v>122</v>
      </c>
      <c r="BE386" s="145">
        <f t="shared" si="4"/>
        <v>0</v>
      </c>
      <c r="BF386" s="145">
        <f t="shared" si="5"/>
        <v>0</v>
      </c>
      <c r="BG386" s="145">
        <f t="shared" si="6"/>
        <v>0</v>
      </c>
      <c r="BH386" s="145">
        <f t="shared" si="7"/>
        <v>0</v>
      </c>
      <c r="BI386" s="145">
        <f t="shared" si="8"/>
        <v>0</v>
      </c>
      <c r="BJ386" s="16" t="s">
        <v>84</v>
      </c>
      <c r="BK386" s="145">
        <f t="shared" si="9"/>
        <v>0</v>
      </c>
      <c r="BL386" s="16" t="s">
        <v>257</v>
      </c>
      <c r="BM386" s="144" t="s">
        <v>552</v>
      </c>
    </row>
    <row r="387" spans="2:65" s="11" customFormat="1" ht="22.9" customHeight="1">
      <c r="B387" s="120"/>
      <c r="D387" s="121" t="s">
        <v>75</v>
      </c>
      <c r="E387" s="130" t="s">
        <v>553</v>
      </c>
      <c r="F387" s="130" t="s">
        <v>554</v>
      </c>
      <c r="I387" s="123"/>
      <c r="J387" s="131">
        <f>BK387</f>
        <v>0</v>
      </c>
      <c r="L387" s="120"/>
      <c r="M387" s="125"/>
      <c r="P387" s="126">
        <f>SUM(P388:P396)</f>
        <v>0</v>
      </c>
      <c r="R387" s="126">
        <f>SUM(R388:R396)</f>
        <v>0.1190831</v>
      </c>
      <c r="T387" s="127">
        <f>SUM(T388:T396)</f>
        <v>0</v>
      </c>
      <c r="AR387" s="121" t="s">
        <v>86</v>
      </c>
      <c r="AT387" s="128" t="s">
        <v>75</v>
      </c>
      <c r="AU387" s="128" t="s">
        <v>84</v>
      </c>
      <c r="AY387" s="121" t="s">
        <v>122</v>
      </c>
      <c r="BK387" s="129">
        <f>SUM(BK388:BK396)</f>
        <v>0</v>
      </c>
    </row>
    <row r="388" spans="2:65" s="1" customFormat="1" ht="24.2" customHeight="1">
      <c r="B388" s="31"/>
      <c r="C388" s="187" t="s">
        <v>555</v>
      </c>
      <c r="D388" s="187" t="s">
        <v>125</v>
      </c>
      <c r="E388" s="188" t="s">
        <v>556</v>
      </c>
      <c r="F388" s="134" t="s">
        <v>557</v>
      </c>
      <c r="G388" s="135" t="s">
        <v>558</v>
      </c>
      <c r="H388" s="136">
        <v>2381.6619999999998</v>
      </c>
      <c r="I388" s="137"/>
      <c r="J388" s="138">
        <f>ROUND(I388*H388,2)</f>
        <v>0</v>
      </c>
      <c r="K388" s="139"/>
      <c r="L388" s="31"/>
      <c r="M388" s="140" t="s">
        <v>1</v>
      </c>
      <c r="N388" s="141" t="s">
        <v>41</v>
      </c>
      <c r="P388" s="142">
        <f>O388*H388</f>
        <v>0</v>
      </c>
      <c r="Q388" s="142">
        <v>5.0000000000000002E-5</v>
      </c>
      <c r="R388" s="142">
        <f>Q388*H388</f>
        <v>0.1190831</v>
      </c>
      <c r="S388" s="142">
        <v>0</v>
      </c>
      <c r="T388" s="143">
        <f>S388*H388</f>
        <v>0</v>
      </c>
      <c r="AR388" s="144" t="s">
        <v>257</v>
      </c>
      <c r="AT388" s="144" t="s">
        <v>125</v>
      </c>
      <c r="AU388" s="144" t="s">
        <v>86</v>
      </c>
      <c r="AY388" s="16" t="s">
        <v>122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6" t="s">
        <v>84</v>
      </c>
      <c r="BK388" s="145">
        <f>ROUND(I388*H388,2)</f>
        <v>0</v>
      </c>
      <c r="BL388" s="16" t="s">
        <v>257</v>
      </c>
      <c r="BM388" s="144" t="s">
        <v>559</v>
      </c>
    </row>
    <row r="389" spans="2:65" s="12" customFormat="1">
      <c r="B389" s="151"/>
      <c r="D389" s="152" t="s">
        <v>183</v>
      </c>
      <c r="E389" s="153" t="s">
        <v>1</v>
      </c>
      <c r="F389" s="154" t="s">
        <v>560</v>
      </c>
      <c r="H389" s="153" t="s">
        <v>1</v>
      </c>
      <c r="I389" s="155"/>
      <c r="L389" s="151"/>
      <c r="M389" s="156"/>
      <c r="T389" s="157"/>
      <c r="AT389" s="153" t="s">
        <v>183</v>
      </c>
      <c r="AU389" s="153" t="s">
        <v>86</v>
      </c>
      <c r="AV389" s="12" t="s">
        <v>84</v>
      </c>
      <c r="AW389" s="12" t="s">
        <v>32</v>
      </c>
      <c r="AX389" s="12" t="s">
        <v>76</v>
      </c>
      <c r="AY389" s="153" t="s">
        <v>122</v>
      </c>
    </row>
    <row r="390" spans="2:65" s="12" customFormat="1">
      <c r="B390" s="151"/>
      <c r="D390" s="152" t="s">
        <v>183</v>
      </c>
      <c r="E390" s="153" t="s">
        <v>1</v>
      </c>
      <c r="F390" s="154" t="s">
        <v>561</v>
      </c>
      <c r="H390" s="153" t="s">
        <v>1</v>
      </c>
      <c r="I390" s="155"/>
      <c r="L390" s="151"/>
      <c r="M390" s="156"/>
      <c r="T390" s="157"/>
      <c r="AT390" s="153" t="s">
        <v>183</v>
      </c>
      <c r="AU390" s="153" t="s">
        <v>86</v>
      </c>
      <c r="AV390" s="12" t="s">
        <v>84</v>
      </c>
      <c r="AW390" s="12" t="s">
        <v>32</v>
      </c>
      <c r="AX390" s="12" t="s">
        <v>76</v>
      </c>
      <c r="AY390" s="153" t="s">
        <v>122</v>
      </c>
    </row>
    <row r="391" spans="2:65" s="13" customFormat="1">
      <c r="B391" s="158"/>
      <c r="D391" s="152" t="s">
        <v>183</v>
      </c>
      <c r="E391" s="159" t="s">
        <v>1</v>
      </c>
      <c r="F391" s="160" t="s">
        <v>562</v>
      </c>
      <c r="H391" s="161">
        <v>90</v>
      </c>
      <c r="I391" s="162"/>
      <c r="L391" s="158"/>
      <c r="M391" s="163"/>
      <c r="T391" s="164"/>
      <c r="AT391" s="159" t="s">
        <v>183</v>
      </c>
      <c r="AU391" s="159" t="s">
        <v>86</v>
      </c>
      <c r="AV391" s="13" t="s">
        <v>86</v>
      </c>
      <c r="AW391" s="13" t="s">
        <v>32</v>
      </c>
      <c r="AX391" s="13" t="s">
        <v>76</v>
      </c>
      <c r="AY391" s="159" t="s">
        <v>122</v>
      </c>
    </row>
    <row r="392" spans="2:65" s="12" customFormat="1">
      <c r="B392" s="151"/>
      <c r="D392" s="152" t="s">
        <v>183</v>
      </c>
      <c r="E392" s="153" t="s">
        <v>1</v>
      </c>
      <c r="F392" s="154" t="s">
        <v>563</v>
      </c>
      <c r="H392" s="153" t="s">
        <v>1</v>
      </c>
      <c r="I392" s="155"/>
      <c r="L392" s="151"/>
      <c r="M392" s="156"/>
      <c r="T392" s="157"/>
      <c r="AT392" s="153" t="s">
        <v>183</v>
      </c>
      <c r="AU392" s="153" t="s">
        <v>86</v>
      </c>
      <c r="AV392" s="12" t="s">
        <v>84</v>
      </c>
      <c r="AW392" s="12" t="s">
        <v>32</v>
      </c>
      <c r="AX392" s="12" t="s">
        <v>76</v>
      </c>
      <c r="AY392" s="153" t="s">
        <v>122</v>
      </c>
    </row>
    <row r="393" spans="2:65" s="13" customFormat="1">
      <c r="B393" s="158"/>
      <c r="D393" s="152" t="s">
        <v>183</v>
      </c>
      <c r="E393" s="159" t="s">
        <v>1</v>
      </c>
      <c r="F393" s="160" t="s">
        <v>564</v>
      </c>
      <c r="H393" s="161">
        <v>822.86199999999997</v>
      </c>
      <c r="I393" s="162"/>
      <c r="L393" s="158"/>
      <c r="M393" s="163"/>
      <c r="T393" s="164"/>
      <c r="AT393" s="159" t="s">
        <v>183</v>
      </c>
      <c r="AU393" s="159" t="s">
        <v>86</v>
      </c>
      <c r="AV393" s="13" t="s">
        <v>86</v>
      </c>
      <c r="AW393" s="13" t="s">
        <v>32</v>
      </c>
      <c r="AX393" s="13" t="s">
        <v>76</v>
      </c>
      <c r="AY393" s="159" t="s">
        <v>122</v>
      </c>
    </row>
    <row r="394" spans="2:65" s="12" customFormat="1">
      <c r="B394" s="151"/>
      <c r="D394" s="152" t="s">
        <v>183</v>
      </c>
      <c r="E394" s="153" t="s">
        <v>1</v>
      </c>
      <c r="F394" s="154" t="s">
        <v>565</v>
      </c>
      <c r="H394" s="153" t="s">
        <v>1</v>
      </c>
      <c r="I394" s="155"/>
      <c r="L394" s="151"/>
      <c r="M394" s="156"/>
      <c r="T394" s="157"/>
      <c r="AT394" s="153" t="s">
        <v>183</v>
      </c>
      <c r="AU394" s="153" t="s">
        <v>86</v>
      </c>
      <c r="AV394" s="12" t="s">
        <v>84</v>
      </c>
      <c r="AW394" s="12" t="s">
        <v>32</v>
      </c>
      <c r="AX394" s="12" t="s">
        <v>76</v>
      </c>
      <c r="AY394" s="153" t="s">
        <v>122</v>
      </c>
    </row>
    <row r="395" spans="2:65" s="13" customFormat="1">
      <c r="B395" s="158"/>
      <c r="D395" s="152" t="s">
        <v>183</v>
      </c>
      <c r="E395" s="159" t="s">
        <v>1</v>
      </c>
      <c r="F395" s="160" t="s">
        <v>566</v>
      </c>
      <c r="H395" s="161">
        <v>1468.8</v>
      </c>
      <c r="I395" s="162"/>
      <c r="L395" s="158"/>
      <c r="M395" s="163"/>
      <c r="T395" s="164"/>
      <c r="AT395" s="159" t="s">
        <v>183</v>
      </c>
      <c r="AU395" s="159" t="s">
        <v>86</v>
      </c>
      <c r="AV395" s="13" t="s">
        <v>86</v>
      </c>
      <c r="AW395" s="13" t="s">
        <v>32</v>
      </c>
      <c r="AX395" s="13" t="s">
        <v>76</v>
      </c>
      <c r="AY395" s="159" t="s">
        <v>122</v>
      </c>
    </row>
    <row r="396" spans="2:65" s="14" customFormat="1">
      <c r="B396" s="165"/>
      <c r="D396" s="152" t="s">
        <v>183</v>
      </c>
      <c r="E396" s="166" t="s">
        <v>1</v>
      </c>
      <c r="F396" s="167" t="s">
        <v>186</v>
      </c>
      <c r="H396" s="168">
        <v>2381.6619999999998</v>
      </c>
      <c r="I396" s="169"/>
      <c r="L396" s="165"/>
      <c r="M396" s="170"/>
      <c r="T396" s="171"/>
      <c r="AT396" s="166" t="s">
        <v>183</v>
      </c>
      <c r="AU396" s="166" t="s">
        <v>86</v>
      </c>
      <c r="AV396" s="14" t="s">
        <v>141</v>
      </c>
      <c r="AW396" s="14" t="s">
        <v>32</v>
      </c>
      <c r="AX396" s="14" t="s">
        <v>84</v>
      </c>
      <c r="AY396" s="166" t="s">
        <v>122</v>
      </c>
    </row>
    <row r="397" spans="2:65" s="11" customFormat="1" ht="22.9" customHeight="1">
      <c r="B397" s="120"/>
      <c r="D397" s="121" t="s">
        <v>75</v>
      </c>
      <c r="E397" s="130" t="s">
        <v>567</v>
      </c>
      <c r="F397" s="130" t="s">
        <v>568</v>
      </c>
      <c r="I397" s="123"/>
      <c r="J397" s="131">
        <f>BK397</f>
        <v>0</v>
      </c>
      <c r="L397" s="120"/>
      <c r="M397" s="125"/>
      <c r="P397" s="126">
        <f>SUM(P398:P417)</f>
        <v>0</v>
      </c>
      <c r="R397" s="126">
        <f>SUM(R398:R417)</f>
        <v>2.1581600000000003E-2</v>
      </c>
      <c r="T397" s="127">
        <f>SUM(T398:T417)</f>
        <v>0</v>
      </c>
      <c r="AR397" s="121" t="s">
        <v>86</v>
      </c>
      <c r="AT397" s="128" t="s">
        <v>75</v>
      </c>
      <c r="AU397" s="128" t="s">
        <v>84</v>
      </c>
      <c r="AY397" s="121" t="s">
        <v>122</v>
      </c>
      <c r="BK397" s="129">
        <f>SUM(BK398:BK417)</f>
        <v>0</v>
      </c>
    </row>
    <row r="398" spans="2:65" s="1" customFormat="1" ht="24.2" customHeight="1">
      <c r="B398" s="31"/>
      <c r="C398" s="132" t="s">
        <v>569</v>
      </c>
      <c r="D398" s="132" t="s">
        <v>125</v>
      </c>
      <c r="E398" s="133" t="s">
        <v>570</v>
      </c>
      <c r="F398" s="134" t="s">
        <v>571</v>
      </c>
      <c r="G398" s="135" t="s">
        <v>194</v>
      </c>
      <c r="H398" s="136">
        <v>107.908</v>
      </c>
      <c r="I398" s="137"/>
      <c r="J398" s="138">
        <f>ROUND(I398*H398,2)</f>
        <v>0</v>
      </c>
      <c r="K398" s="139"/>
      <c r="L398" s="31"/>
      <c r="M398" s="140" t="s">
        <v>1</v>
      </c>
      <c r="N398" s="141" t="s">
        <v>41</v>
      </c>
      <c r="P398" s="142">
        <f>O398*H398</f>
        <v>0</v>
      </c>
      <c r="Q398" s="142">
        <v>0</v>
      </c>
      <c r="R398" s="142">
        <f>Q398*H398</f>
        <v>0</v>
      </c>
      <c r="S398" s="142">
        <v>0</v>
      </c>
      <c r="T398" s="143">
        <f>S398*H398</f>
        <v>0</v>
      </c>
      <c r="AR398" s="144" t="s">
        <v>257</v>
      </c>
      <c r="AT398" s="144" t="s">
        <v>125</v>
      </c>
      <c r="AU398" s="144" t="s">
        <v>86</v>
      </c>
      <c r="AY398" s="16" t="s">
        <v>122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6" t="s">
        <v>84</v>
      </c>
      <c r="BK398" s="145">
        <f>ROUND(I398*H398,2)</f>
        <v>0</v>
      </c>
      <c r="BL398" s="16" t="s">
        <v>257</v>
      </c>
      <c r="BM398" s="144" t="s">
        <v>572</v>
      </c>
    </row>
    <row r="399" spans="2:65" s="12" customFormat="1">
      <c r="B399" s="151"/>
      <c r="D399" s="152" t="s">
        <v>183</v>
      </c>
      <c r="E399" s="153" t="s">
        <v>1</v>
      </c>
      <c r="F399" s="154" t="s">
        <v>201</v>
      </c>
      <c r="H399" s="153" t="s">
        <v>1</v>
      </c>
      <c r="I399" s="155"/>
      <c r="L399" s="151"/>
      <c r="M399" s="156"/>
      <c r="T399" s="157"/>
      <c r="AT399" s="153" t="s">
        <v>183</v>
      </c>
      <c r="AU399" s="153" t="s">
        <v>86</v>
      </c>
      <c r="AV399" s="12" t="s">
        <v>84</v>
      </c>
      <c r="AW399" s="12" t="s">
        <v>32</v>
      </c>
      <c r="AX399" s="12" t="s">
        <v>76</v>
      </c>
      <c r="AY399" s="153" t="s">
        <v>122</v>
      </c>
    </row>
    <row r="400" spans="2:65" s="13" customFormat="1">
      <c r="B400" s="158"/>
      <c r="D400" s="152" t="s">
        <v>183</v>
      </c>
      <c r="E400" s="159" t="s">
        <v>1</v>
      </c>
      <c r="F400" s="160" t="s">
        <v>202</v>
      </c>
      <c r="H400" s="161">
        <v>60</v>
      </c>
      <c r="I400" s="162"/>
      <c r="L400" s="158"/>
      <c r="M400" s="163"/>
      <c r="T400" s="164"/>
      <c r="AT400" s="159" t="s">
        <v>183</v>
      </c>
      <c r="AU400" s="159" t="s">
        <v>86</v>
      </c>
      <c r="AV400" s="13" t="s">
        <v>86</v>
      </c>
      <c r="AW400" s="13" t="s">
        <v>32</v>
      </c>
      <c r="AX400" s="13" t="s">
        <v>76</v>
      </c>
      <c r="AY400" s="159" t="s">
        <v>122</v>
      </c>
    </row>
    <row r="401" spans="2:65" s="12" customFormat="1">
      <c r="B401" s="151"/>
      <c r="D401" s="152" t="s">
        <v>183</v>
      </c>
      <c r="E401" s="153" t="s">
        <v>1</v>
      </c>
      <c r="F401" s="154" t="s">
        <v>454</v>
      </c>
      <c r="H401" s="153" t="s">
        <v>1</v>
      </c>
      <c r="I401" s="155"/>
      <c r="L401" s="151"/>
      <c r="M401" s="156"/>
      <c r="T401" s="157"/>
      <c r="AT401" s="153" t="s">
        <v>183</v>
      </c>
      <c r="AU401" s="153" t="s">
        <v>86</v>
      </c>
      <c r="AV401" s="12" t="s">
        <v>84</v>
      </c>
      <c r="AW401" s="12" t="s">
        <v>32</v>
      </c>
      <c r="AX401" s="12" t="s">
        <v>76</v>
      </c>
      <c r="AY401" s="153" t="s">
        <v>122</v>
      </c>
    </row>
    <row r="402" spans="2:65" s="13" customFormat="1">
      <c r="B402" s="158"/>
      <c r="D402" s="152" t="s">
        <v>183</v>
      </c>
      <c r="E402" s="159" t="s">
        <v>1</v>
      </c>
      <c r="F402" s="160" t="s">
        <v>573</v>
      </c>
      <c r="H402" s="161">
        <v>29.28</v>
      </c>
      <c r="I402" s="162"/>
      <c r="L402" s="158"/>
      <c r="M402" s="163"/>
      <c r="T402" s="164"/>
      <c r="AT402" s="159" t="s">
        <v>183</v>
      </c>
      <c r="AU402" s="159" t="s">
        <v>86</v>
      </c>
      <c r="AV402" s="13" t="s">
        <v>86</v>
      </c>
      <c r="AW402" s="13" t="s">
        <v>32</v>
      </c>
      <c r="AX402" s="13" t="s">
        <v>76</v>
      </c>
      <c r="AY402" s="159" t="s">
        <v>122</v>
      </c>
    </row>
    <row r="403" spans="2:65" s="12" customFormat="1">
      <c r="B403" s="151"/>
      <c r="D403" s="152" t="s">
        <v>183</v>
      </c>
      <c r="E403" s="153" t="s">
        <v>1</v>
      </c>
      <c r="F403" s="154" t="s">
        <v>464</v>
      </c>
      <c r="H403" s="153" t="s">
        <v>1</v>
      </c>
      <c r="I403" s="155"/>
      <c r="L403" s="151"/>
      <c r="M403" s="156"/>
      <c r="T403" s="157"/>
      <c r="AT403" s="153" t="s">
        <v>183</v>
      </c>
      <c r="AU403" s="153" t="s">
        <v>86</v>
      </c>
      <c r="AV403" s="12" t="s">
        <v>84</v>
      </c>
      <c r="AW403" s="12" t="s">
        <v>32</v>
      </c>
      <c r="AX403" s="12" t="s">
        <v>76</v>
      </c>
      <c r="AY403" s="153" t="s">
        <v>122</v>
      </c>
    </row>
    <row r="404" spans="2:65" s="13" customFormat="1">
      <c r="B404" s="158"/>
      <c r="D404" s="152" t="s">
        <v>183</v>
      </c>
      <c r="E404" s="159" t="s">
        <v>1</v>
      </c>
      <c r="F404" s="160" t="s">
        <v>465</v>
      </c>
      <c r="H404" s="161">
        <v>13.92</v>
      </c>
      <c r="I404" s="162"/>
      <c r="L404" s="158"/>
      <c r="M404" s="163"/>
      <c r="T404" s="164"/>
      <c r="AT404" s="159" t="s">
        <v>183</v>
      </c>
      <c r="AU404" s="159" t="s">
        <v>86</v>
      </c>
      <c r="AV404" s="13" t="s">
        <v>86</v>
      </c>
      <c r="AW404" s="13" t="s">
        <v>32</v>
      </c>
      <c r="AX404" s="13" t="s">
        <v>76</v>
      </c>
      <c r="AY404" s="159" t="s">
        <v>122</v>
      </c>
    </row>
    <row r="405" spans="2:65" s="12" customFormat="1">
      <c r="B405" s="151"/>
      <c r="D405" s="152" t="s">
        <v>183</v>
      </c>
      <c r="E405" s="153" t="s">
        <v>1</v>
      </c>
      <c r="F405" s="154" t="s">
        <v>470</v>
      </c>
      <c r="H405" s="153" t="s">
        <v>1</v>
      </c>
      <c r="I405" s="155"/>
      <c r="L405" s="151"/>
      <c r="M405" s="156"/>
      <c r="T405" s="157"/>
      <c r="AT405" s="153" t="s">
        <v>183</v>
      </c>
      <c r="AU405" s="153" t="s">
        <v>86</v>
      </c>
      <c r="AV405" s="12" t="s">
        <v>84</v>
      </c>
      <c r="AW405" s="12" t="s">
        <v>32</v>
      </c>
      <c r="AX405" s="12" t="s">
        <v>76</v>
      </c>
      <c r="AY405" s="153" t="s">
        <v>122</v>
      </c>
    </row>
    <row r="406" spans="2:65" s="13" customFormat="1">
      <c r="B406" s="158"/>
      <c r="D406" s="152" t="s">
        <v>183</v>
      </c>
      <c r="E406" s="159" t="s">
        <v>1</v>
      </c>
      <c r="F406" s="160" t="s">
        <v>471</v>
      </c>
      <c r="H406" s="161">
        <v>4.7080000000000002</v>
      </c>
      <c r="I406" s="162"/>
      <c r="L406" s="158"/>
      <c r="M406" s="163"/>
      <c r="T406" s="164"/>
      <c r="AT406" s="159" t="s">
        <v>183</v>
      </c>
      <c r="AU406" s="159" t="s">
        <v>86</v>
      </c>
      <c r="AV406" s="13" t="s">
        <v>86</v>
      </c>
      <c r="AW406" s="13" t="s">
        <v>32</v>
      </c>
      <c r="AX406" s="13" t="s">
        <v>76</v>
      </c>
      <c r="AY406" s="159" t="s">
        <v>122</v>
      </c>
    </row>
    <row r="407" spans="2:65" s="14" customFormat="1">
      <c r="B407" s="165"/>
      <c r="D407" s="152" t="s">
        <v>183</v>
      </c>
      <c r="E407" s="166" t="s">
        <v>1</v>
      </c>
      <c r="F407" s="167" t="s">
        <v>186</v>
      </c>
      <c r="H407" s="168">
        <v>107.908</v>
      </c>
      <c r="I407" s="169"/>
      <c r="L407" s="165"/>
      <c r="M407" s="170"/>
      <c r="T407" s="171"/>
      <c r="AT407" s="166" t="s">
        <v>183</v>
      </c>
      <c r="AU407" s="166" t="s">
        <v>86</v>
      </c>
      <c r="AV407" s="14" t="s">
        <v>141</v>
      </c>
      <c r="AW407" s="14" t="s">
        <v>32</v>
      </c>
      <c r="AX407" s="14" t="s">
        <v>84</v>
      </c>
      <c r="AY407" s="166" t="s">
        <v>122</v>
      </c>
    </row>
    <row r="408" spans="2:65" s="1" customFormat="1" ht="24.2" customHeight="1">
      <c r="B408" s="31"/>
      <c r="C408" s="132" t="s">
        <v>574</v>
      </c>
      <c r="D408" s="132" t="s">
        <v>125</v>
      </c>
      <c r="E408" s="133" t="s">
        <v>575</v>
      </c>
      <c r="F408" s="134" t="s">
        <v>576</v>
      </c>
      <c r="G408" s="135" t="s">
        <v>194</v>
      </c>
      <c r="H408" s="136">
        <v>107.908</v>
      </c>
      <c r="I408" s="137"/>
      <c r="J408" s="138">
        <f>ROUND(I408*H408,2)</f>
        <v>0</v>
      </c>
      <c r="K408" s="139"/>
      <c r="L408" s="31"/>
      <c r="M408" s="140" t="s">
        <v>1</v>
      </c>
      <c r="N408" s="141" t="s">
        <v>41</v>
      </c>
      <c r="P408" s="142">
        <f>O408*H408</f>
        <v>0</v>
      </c>
      <c r="Q408" s="142">
        <v>2.0000000000000001E-4</v>
      </c>
      <c r="R408" s="142">
        <f>Q408*H408</f>
        <v>2.1581600000000003E-2</v>
      </c>
      <c r="S408" s="142">
        <v>0</v>
      </c>
      <c r="T408" s="143">
        <f>S408*H408</f>
        <v>0</v>
      </c>
      <c r="AR408" s="144" t="s">
        <v>257</v>
      </c>
      <c r="AT408" s="144" t="s">
        <v>125</v>
      </c>
      <c r="AU408" s="144" t="s">
        <v>86</v>
      </c>
      <c r="AY408" s="16" t="s">
        <v>122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6" t="s">
        <v>84</v>
      </c>
      <c r="BK408" s="145">
        <f>ROUND(I408*H408,2)</f>
        <v>0</v>
      </c>
      <c r="BL408" s="16" t="s">
        <v>257</v>
      </c>
      <c r="BM408" s="144" t="s">
        <v>577</v>
      </c>
    </row>
    <row r="409" spans="2:65" s="12" customFormat="1">
      <c r="B409" s="151"/>
      <c r="D409" s="152" t="s">
        <v>183</v>
      </c>
      <c r="E409" s="153" t="s">
        <v>1</v>
      </c>
      <c r="F409" s="154" t="s">
        <v>201</v>
      </c>
      <c r="H409" s="153" t="s">
        <v>1</v>
      </c>
      <c r="I409" s="155"/>
      <c r="L409" s="151"/>
      <c r="M409" s="156"/>
      <c r="T409" s="157"/>
      <c r="AT409" s="153" t="s">
        <v>183</v>
      </c>
      <c r="AU409" s="153" t="s">
        <v>86</v>
      </c>
      <c r="AV409" s="12" t="s">
        <v>84</v>
      </c>
      <c r="AW409" s="12" t="s">
        <v>32</v>
      </c>
      <c r="AX409" s="12" t="s">
        <v>76</v>
      </c>
      <c r="AY409" s="153" t="s">
        <v>122</v>
      </c>
    </row>
    <row r="410" spans="2:65" s="13" customFormat="1">
      <c r="B410" s="158"/>
      <c r="D410" s="152" t="s">
        <v>183</v>
      </c>
      <c r="E410" s="159" t="s">
        <v>1</v>
      </c>
      <c r="F410" s="160" t="s">
        <v>202</v>
      </c>
      <c r="H410" s="161">
        <v>60</v>
      </c>
      <c r="I410" s="162"/>
      <c r="L410" s="158"/>
      <c r="M410" s="163"/>
      <c r="T410" s="164"/>
      <c r="AT410" s="159" t="s">
        <v>183</v>
      </c>
      <c r="AU410" s="159" t="s">
        <v>86</v>
      </c>
      <c r="AV410" s="13" t="s">
        <v>86</v>
      </c>
      <c r="AW410" s="13" t="s">
        <v>32</v>
      </c>
      <c r="AX410" s="13" t="s">
        <v>76</v>
      </c>
      <c r="AY410" s="159" t="s">
        <v>122</v>
      </c>
    </row>
    <row r="411" spans="2:65" s="12" customFormat="1">
      <c r="B411" s="151"/>
      <c r="D411" s="152" t="s">
        <v>183</v>
      </c>
      <c r="E411" s="153" t="s">
        <v>1</v>
      </c>
      <c r="F411" s="154" t="s">
        <v>454</v>
      </c>
      <c r="H411" s="153" t="s">
        <v>1</v>
      </c>
      <c r="I411" s="155"/>
      <c r="L411" s="151"/>
      <c r="M411" s="156"/>
      <c r="T411" s="157"/>
      <c r="AT411" s="153" t="s">
        <v>183</v>
      </c>
      <c r="AU411" s="153" t="s">
        <v>86</v>
      </c>
      <c r="AV411" s="12" t="s">
        <v>84</v>
      </c>
      <c r="AW411" s="12" t="s">
        <v>32</v>
      </c>
      <c r="AX411" s="12" t="s">
        <v>76</v>
      </c>
      <c r="AY411" s="153" t="s">
        <v>122</v>
      </c>
    </row>
    <row r="412" spans="2:65" s="13" customFormat="1">
      <c r="B412" s="158"/>
      <c r="D412" s="152" t="s">
        <v>183</v>
      </c>
      <c r="E412" s="159" t="s">
        <v>1</v>
      </c>
      <c r="F412" s="160" t="s">
        <v>573</v>
      </c>
      <c r="H412" s="161">
        <v>29.28</v>
      </c>
      <c r="I412" s="162"/>
      <c r="L412" s="158"/>
      <c r="M412" s="163"/>
      <c r="T412" s="164"/>
      <c r="AT412" s="159" t="s">
        <v>183</v>
      </c>
      <c r="AU412" s="159" t="s">
        <v>86</v>
      </c>
      <c r="AV412" s="13" t="s">
        <v>86</v>
      </c>
      <c r="AW412" s="13" t="s">
        <v>32</v>
      </c>
      <c r="AX412" s="13" t="s">
        <v>76</v>
      </c>
      <c r="AY412" s="159" t="s">
        <v>122</v>
      </c>
    </row>
    <row r="413" spans="2:65" s="12" customFormat="1">
      <c r="B413" s="151"/>
      <c r="D413" s="152" t="s">
        <v>183</v>
      </c>
      <c r="E413" s="153" t="s">
        <v>1</v>
      </c>
      <c r="F413" s="154" t="s">
        <v>464</v>
      </c>
      <c r="H413" s="153" t="s">
        <v>1</v>
      </c>
      <c r="I413" s="155"/>
      <c r="L413" s="151"/>
      <c r="M413" s="156"/>
      <c r="T413" s="157"/>
      <c r="AT413" s="153" t="s">
        <v>183</v>
      </c>
      <c r="AU413" s="153" t="s">
        <v>86</v>
      </c>
      <c r="AV413" s="12" t="s">
        <v>84</v>
      </c>
      <c r="AW413" s="12" t="s">
        <v>32</v>
      </c>
      <c r="AX413" s="12" t="s">
        <v>76</v>
      </c>
      <c r="AY413" s="153" t="s">
        <v>122</v>
      </c>
    </row>
    <row r="414" spans="2:65" s="13" customFormat="1">
      <c r="B414" s="158"/>
      <c r="D414" s="152" t="s">
        <v>183</v>
      </c>
      <c r="E414" s="159" t="s">
        <v>1</v>
      </c>
      <c r="F414" s="160" t="s">
        <v>465</v>
      </c>
      <c r="H414" s="161">
        <v>13.92</v>
      </c>
      <c r="I414" s="162"/>
      <c r="L414" s="158"/>
      <c r="M414" s="163"/>
      <c r="T414" s="164"/>
      <c r="AT414" s="159" t="s">
        <v>183</v>
      </c>
      <c r="AU414" s="159" t="s">
        <v>86</v>
      </c>
      <c r="AV414" s="13" t="s">
        <v>86</v>
      </c>
      <c r="AW414" s="13" t="s">
        <v>32</v>
      </c>
      <c r="AX414" s="13" t="s">
        <v>76</v>
      </c>
      <c r="AY414" s="159" t="s">
        <v>122</v>
      </c>
    </row>
    <row r="415" spans="2:65" s="12" customFormat="1">
      <c r="B415" s="151"/>
      <c r="D415" s="152" t="s">
        <v>183</v>
      </c>
      <c r="E415" s="153" t="s">
        <v>1</v>
      </c>
      <c r="F415" s="154" t="s">
        <v>470</v>
      </c>
      <c r="H415" s="153" t="s">
        <v>1</v>
      </c>
      <c r="I415" s="155"/>
      <c r="L415" s="151"/>
      <c r="M415" s="156"/>
      <c r="T415" s="157"/>
      <c r="AT415" s="153" t="s">
        <v>183</v>
      </c>
      <c r="AU415" s="153" t="s">
        <v>86</v>
      </c>
      <c r="AV415" s="12" t="s">
        <v>84</v>
      </c>
      <c r="AW415" s="12" t="s">
        <v>32</v>
      </c>
      <c r="AX415" s="12" t="s">
        <v>76</v>
      </c>
      <c r="AY415" s="153" t="s">
        <v>122</v>
      </c>
    </row>
    <row r="416" spans="2:65" s="13" customFormat="1">
      <c r="B416" s="158"/>
      <c r="D416" s="152" t="s">
        <v>183</v>
      </c>
      <c r="E416" s="159" t="s">
        <v>1</v>
      </c>
      <c r="F416" s="160" t="s">
        <v>471</v>
      </c>
      <c r="H416" s="161">
        <v>4.7080000000000002</v>
      </c>
      <c r="I416" s="162"/>
      <c r="L416" s="158"/>
      <c r="M416" s="163"/>
      <c r="T416" s="164"/>
      <c r="AT416" s="159" t="s">
        <v>183</v>
      </c>
      <c r="AU416" s="159" t="s">
        <v>86</v>
      </c>
      <c r="AV416" s="13" t="s">
        <v>86</v>
      </c>
      <c r="AW416" s="13" t="s">
        <v>32</v>
      </c>
      <c r="AX416" s="13" t="s">
        <v>76</v>
      </c>
      <c r="AY416" s="159" t="s">
        <v>122</v>
      </c>
    </row>
    <row r="417" spans="2:51" s="14" customFormat="1">
      <c r="B417" s="165"/>
      <c r="D417" s="152" t="s">
        <v>183</v>
      </c>
      <c r="E417" s="166" t="s">
        <v>1</v>
      </c>
      <c r="F417" s="167" t="s">
        <v>186</v>
      </c>
      <c r="H417" s="168">
        <v>107.908</v>
      </c>
      <c r="I417" s="169"/>
      <c r="L417" s="165"/>
      <c r="M417" s="184"/>
      <c r="N417" s="185"/>
      <c r="O417" s="185"/>
      <c r="P417" s="185"/>
      <c r="Q417" s="185"/>
      <c r="R417" s="185"/>
      <c r="S417" s="185"/>
      <c r="T417" s="186"/>
      <c r="AT417" s="166" t="s">
        <v>183</v>
      </c>
      <c r="AU417" s="166" t="s">
        <v>86</v>
      </c>
      <c r="AV417" s="14" t="s">
        <v>141</v>
      </c>
      <c r="AW417" s="14" t="s">
        <v>32</v>
      </c>
      <c r="AX417" s="14" t="s">
        <v>84</v>
      </c>
      <c r="AY417" s="166" t="s">
        <v>122</v>
      </c>
    </row>
    <row r="418" spans="2:51" s="1" customFormat="1" ht="6.95" customHeight="1">
      <c r="B418" s="42"/>
      <c r="C418" s="43"/>
      <c r="D418" s="43"/>
      <c r="E418" s="43"/>
      <c r="F418" s="43"/>
      <c r="G418" s="43"/>
      <c r="H418" s="43"/>
      <c r="I418" s="43"/>
      <c r="J418" s="43"/>
      <c r="K418" s="43"/>
      <c r="L418" s="31"/>
    </row>
  </sheetData>
  <sheetProtection algorithmName="SHA-512" hashValue="ImU4f+kd2ljL11+g3L7Big/2szenxp2ZnqAMXW5IS6gx+NPIxCtyJ6HXPJOSYFXTKmdxfLIf7KQJpG0bEhRB+g==" saltValue="RLwYoIdttuh6zlOCLoGDPg==" spinCount="100000" sheet="1" objects="1" scenarios="1" formatColumns="0" formatRows="0" autoFilter="0"/>
  <autoFilter ref="C132:K417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Vedlejší rozpočtové ...</vt:lpstr>
      <vt:lpstr>01 - Architektonické stav...</vt:lpstr>
      <vt:lpstr>'00 - Vedlejší rozpočtové ...'!Názvy_tisku</vt:lpstr>
      <vt:lpstr>'01 - Architektonické stav...'!Názvy_tisku</vt:lpstr>
      <vt:lpstr>'Rekapitulace stavby'!Názvy_tisku</vt:lpstr>
      <vt:lpstr>'00 - Vedlejší rozpočtové ...'!Oblast_tisku</vt:lpstr>
      <vt:lpstr>'01 - Architektonické stav...'!Oblast_tisku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Klus</dc:creator>
  <cp:lastModifiedBy>Anna Holíková</cp:lastModifiedBy>
  <dcterms:created xsi:type="dcterms:W3CDTF">2022-03-08T08:44:47Z</dcterms:created>
  <dcterms:modified xsi:type="dcterms:W3CDTF">2022-10-13T12:12:52Z</dcterms:modified>
</cp:coreProperties>
</file>