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100431 - Rekonstrukce..." sheetId="2" r:id="rId2"/>
  </sheets>
  <definedNames>
    <definedName name="_xlnm.Print_Area" localSheetId="0">'Rekapitulace stavby'!$D$4:$AO$76,'Rekapitulace stavby'!$C$82:$AQ$96</definedName>
    <definedName name="_xlnm._FilterDatabase" localSheetId="1" hidden="1">'2022100431 - Rekonstrukce...'!$C$125:$K$586</definedName>
    <definedName name="_xlnm.Print_Area" localSheetId="1">'2022100431 - Rekonstrukce...'!$C$4:$J$76,'2022100431 - Rekonstrukce...'!$C$82:$J$109,'2022100431 - Rekonstrukce...'!$C$115:$K$586</definedName>
    <definedName name="_xlnm.Print_Titles" localSheetId="0">'Rekapitulace stavby'!$92:$92</definedName>
    <definedName name="_xlnm.Print_Titles" localSheetId="1">'2022100431 - Rekonstrukce...'!$125:$125</definedName>
  </definedNames>
  <calcPr fullCalcOnLoad="1"/>
</workbook>
</file>

<file path=xl/sharedStrings.xml><?xml version="1.0" encoding="utf-8"?>
<sst xmlns="http://schemas.openxmlformats.org/spreadsheetml/2006/main" count="4121" uniqueCount="824">
  <si>
    <t>Export Komplet</t>
  </si>
  <si>
    <t/>
  </si>
  <si>
    <t>2.0</t>
  </si>
  <si>
    <t>ZAMOK</t>
  </si>
  <si>
    <t>False</t>
  </si>
  <si>
    <t>{a93949f8-782c-491b-92ea-e31364072677}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</si>
  <si>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</si>
  <si>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</si>
  <si>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</si>
  <si>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</si>
  <si>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</si>
  <si>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</si>
  <si>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</si>
  <si>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</si>
  <si>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2022100431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</si>
  <si>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</si>
  <si>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</si>
  <si>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Železná č.p.115 - část zateplení objektu a výměna výplní otvorů</t>
  </si>
  <si>
    <t>KSO:</t>
  </si>
  <si>
    <t>CC-CZ:</t>
  </si>
  <si>
    <t>Místo:</t>
  </si>
  <si>
    <t xml:space="preserve"> </t>
  </si>
  <si>
    <t>Datum:</t>
  </si>
  <si>
    <t>13. 6. 2022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</si>
  <si>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</si>
  <si>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</si>
  <si>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</si>
  <si>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</si>
  <si>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</si>
  <si>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</si>
  <si>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</si>
  <si>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</si>
  <si>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</si>
  <si>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</si>
  <si>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</si>
  <si>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</si>
  <si>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</si>
  <si>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</si>
  <si>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</si>
  <si>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</si>
  <si>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</si>
  <si>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</si>
  <si>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</si>
  <si>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</si>
  <si>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</si>
  <si>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</si>
  <si>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</si>
  <si>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</si>
  <si>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</si>
  <si>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</si>
  <si>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</si>
  <si>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</si>
  <si>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</si>
  <si>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</si>
  <si>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</si>
  <si>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</si>
  <si>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</si>
  <si>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</si>
  <si>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</si>
  <si>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</si>
  <si>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</si>
  <si>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</si>
  <si>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</si>
  <si>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</si>
  <si>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</si>
  <si>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</si>
  <si>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</si>
  <si>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</si>
  <si>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</si>
  <si>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</si>
  <si>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</si>
  <si>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</si>
  <si>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</si>
  <si>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</si>
  <si>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</si>
  <si>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</si>
  <si>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</si>
  <si>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</si>
  <si>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</si>
  <si>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</si>
  <si>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</si>
  <si>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</si>
  <si>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</si>
  <si>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</si>
  <si>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</si>
  <si>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</si>
  <si>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</si>
  <si>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cel - celkem</t>
  </si>
  <si>
    <t xml:space="preserve">    HSV - Práce a dodávky HSV</t>
  </si>
  <si>
    <t xml:space="preserve">      6 - Úpravy povrchů, podlahy a osazování výplní</t>
  </si>
  <si>
    <t xml:space="preserve">      9 - Ostatní konstrukce a práce, bourání</t>
  </si>
  <si>
    <t xml:space="preserve">      997 - Přesun sutě</t>
  </si>
  <si>
    <t xml:space="preserve">        998 - Přesun hmot</t>
  </si>
  <si>
    <t xml:space="preserve">    PSV - Práce a dodávky PSV</t>
  </si>
  <si>
    <t xml:space="preserve">      712 - Povlakové krytiny</t>
  </si>
  <si>
    <t xml:space="preserve">      713 - Izolace tepelné</t>
  </si>
  <si>
    <t xml:space="preserve">      762 - Konstrukce tesařské</t>
  </si>
  <si>
    <t xml:space="preserve">      764 - Konstrukce klempířské</t>
  </si>
  <si>
    <t xml:space="preserve">      766 - Konstrukce truhlářské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</si>
  <si>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</si>
  <si>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</si>
  <si>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</si>
  <si>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</si>
  <si>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</si>
  <si>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</si>
  <si>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</si>
  <si>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</si>
  <si>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</si>
  <si>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</si>
  <si>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</si>
  <si>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</si>
  <si>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</si>
  <si>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</si>
  <si>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</si>
  <si>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cel</t>
  </si>
  <si>
    <t>celkem</t>
  </si>
  <si>
    <t>ROZPOCET</t>
  </si>
  <si>
    <t>HSV</t>
  </si>
  <si>
    <t>Práce a dodávky HSV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</si>
  <si>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</si>
  <si>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</si>
  <si>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</si>
  <si>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</si>
  <si>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</si>
  <si>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</si>
  <si>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2022 01</t>
  </si>
  <si>
    <t>4</t>
  </si>
  <si>
    <t>3</t>
  </si>
  <si>
    <t>1447142611</t>
  </si>
  <si>
    <t>PP</t>
  </si>
  <si>
    <t>Vápenocementová omítka ostění nebo nadpraží štuková</t>
  </si>
  <si>
    <t>Online PSC</t>
  </si>
  <si>
    <t>https://podminky.urs.cz/item/CS_URS_2022_01/612325302</t>
  </si>
  <si>
    <t>VV</t>
  </si>
  <si>
    <t>(1,15*2+0,95)*0,45*2</t>
  </si>
  <si>
    <t>(1,3*2+0,75)*0,45*2+(0,8*2+0,6)*0,45+(1,95*2+1,15)*0,45*13+(1,90*2+1,1)*0,45*4</t>
  </si>
  <si>
    <t>(2,68*2+1,15)*0,60*4+(1,85*2+1,15)*0,6*8+(2,65*2+1,5)*0,30+(0,95*2+1,15)*0,60+(1,3*2+0,75)*0,6*2</t>
  </si>
  <si>
    <t>Součet</t>
  </si>
  <si>
    <t>619995001</t>
  </si>
  <si>
    <t>Začištění omítek kolem oken, dveří, podlah nebo obkladů</t>
  </si>
  <si>
    <t>m</t>
  </si>
  <si>
    <t>2095800882</t>
  </si>
  <si>
    <t>Začištění omítek (s dodáním hmot)  kolem oken, dveří, podlah, obkladů apod.</t>
  </si>
  <si>
    <t>https://podminky.urs.cz/item/CS_URS_2022_01/619995001</t>
  </si>
  <si>
    <t>(1,15*2+0,95*2)*2</t>
  </si>
  <si>
    <t>(1,3*2+0,75*2)*2+(0,8*2+0,6*2)+(1,95*2+1,15*2)*13+(1,90*2+1,1*2)*4</t>
  </si>
  <si>
    <t>(2,68*2+1,15*2)*4+(1,85*2+1,15*2)*8+(2,65*2+1,5*2)+(0,95*2+1,15*2)+(1,3*2+0,75*2)*2</t>
  </si>
  <si>
    <t>622143003</t>
  </si>
  <si>
    <t>Montáž omítkových plastových nebo pozinkovaných rohových profilů s tkaninou</t>
  </si>
  <si>
    <t>16</t>
  </si>
  <si>
    <t>1366030386</t>
  </si>
  <si>
    <t>Montáž omítkových profilů  plastových, pozinkovaných nebo dřevěných upevněných vtlačením do podkladní vrstvy nebo přibitím rohových s tkaninou</t>
  </si>
  <si>
    <t>https://podminky.urs.cz/item/CS_URS_2022_01/622143003</t>
  </si>
  <si>
    <t>2*2*(1,15+0,95)</t>
  </si>
  <si>
    <t>17*2(1,1+1,95)+2*2*(0,75+1,3)</t>
  </si>
  <si>
    <t>8*2*(1,15+1,85)+4*1,15+8*2,68+2*2*(0,75+1,3)+2*(1,15+0,95)</t>
  </si>
  <si>
    <t>2*2,625+1,5</t>
  </si>
  <si>
    <t>8,5+9,0+9,0+9,6+9,2+10,0</t>
  </si>
  <si>
    <t>622211021</t>
  </si>
  <si>
    <t>Montáž kontaktního zateplení vnějších stěn lepením a mechanickým kotvením polystyrénových desek tl do 120 mm</t>
  </si>
  <si>
    <t>CS ÚRS 2021 01</t>
  </si>
  <si>
    <t>516424534</t>
  </si>
  <si>
    <t>Montáž kontaktního zateplení lepením a mechanickým kotvením z polystyrenových desek nebo z kombinovaných desek na vnější stěny, tloušťky desek přes 80 do 120 mm</t>
  </si>
  <si>
    <t>https://podminky.urs.cz/item/CS_URS_2021_01/622211021</t>
  </si>
  <si>
    <t>0,75*13,8+(2,0+1,4)/2*16,8+(1,1+1,6)/2*14,0+(0,6+1,1)/2*16,8</t>
  </si>
  <si>
    <t>5</t>
  </si>
  <si>
    <t>M</t>
  </si>
  <si>
    <t>28376444</t>
  </si>
  <si>
    <t>deska z polystyrénu XPS, hrana rovná a strukturovaný povrch 300kPa tl 120mm</t>
  </si>
  <si>
    <t>8</t>
  </si>
  <si>
    <t>-621238824</t>
  </si>
  <si>
    <t>72,09*1,05 'Přepočtené koeficientem množství</t>
  </si>
  <si>
    <t>622211031</t>
  </si>
  <si>
    <t>Montáž kontaktního zateplení vnějších stěn lepením a mechanickým kotvením polystyrénových desek tl do 160 mm</t>
  </si>
  <si>
    <t>1298618564</t>
  </si>
  <si>
    <t>Montáž kontaktního zateplení lepením a mechanickým kotvením z polystyrenových desek nebo z kombinovaných desek na vnější stěny, tloušťky desek přes 120 do 160 mm</t>
  </si>
  <si>
    <t>https://podminky.urs.cz/item/CS_URS_2021_01/622211031</t>
  </si>
  <si>
    <t>16,8*8,3+14,0*8,3+16,8*8,3+13,9*8,3</t>
  </si>
  <si>
    <t>-(8*1,15*1,83+17*1,15*1,95+4*1,15*2,68+3*1,15*0,95+4*0,75*1,3+1*0,6*0,8+1,5*2,3)</t>
  </si>
  <si>
    <t>7</t>
  </si>
  <si>
    <t>28375984</t>
  </si>
  <si>
    <t>deska EPS 100 fasádní λ=0,037 tl 150mm</t>
  </si>
  <si>
    <t>-2138265248</t>
  </si>
  <si>
    <t>432,056*1,05 'Přepočtené koeficientem množství</t>
  </si>
  <si>
    <t>622212051</t>
  </si>
  <si>
    <t>Montáž kontaktního zateplení vnějšího ostění, nadpraží nebo parapetu hl. špalety do 400 mm lepením desek z polystyrenu tl do 40 mm</t>
  </si>
  <si>
    <t>1768203457</t>
  </si>
  <si>
    <t>Montáž kontaktního zateplení vnějšího ostění, nadpraží nebo parapetu lepením z polystyrenových desek hloubky špalet přes 200 do 400 mm, tloušťky desek do 40 mm</t>
  </si>
  <si>
    <t>https://podminky.urs.cz/item/CS_URS_2022_01/622212051</t>
  </si>
  <si>
    <t>2*(8*1,15+8*1,83+17*1,15+17*1,95+4*2,68+1,15*2+3*1,15+3*0,95+4*0,75+4*1,3-0,6+0,8+2,3)+1,5</t>
  </si>
  <si>
    <t>9</t>
  </si>
  <si>
    <t>28375932</t>
  </si>
  <si>
    <t>deska EPS 70 fasádní λ=0,039 tl 40mm</t>
  </si>
  <si>
    <t>375854093</t>
  </si>
  <si>
    <t>65,436*1,1 'Přepočtené koeficientem množství</t>
  </si>
  <si>
    <t>10</t>
  </si>
  <si>
    <t>622252001</t>
  </si>
  <si>
    <t>Montáž profilů kontaktního zateplení připevněných mechanicky</t>
  </si>
  <si>
    <t>-167448292</t>
  </si>
  <si>
    <t>Montáž profilů kontaktního zateplení zakládacích soklových připevněných hmoždinkami</t>
  </si>
  <si>
    <t>https://podminky.urs.cz/item/CS_URS_2021_01/622252001</t>
  </si>
  <si>
    <t>11,45+3,15+10,80-4*06+16,75+13,95</t>
  </si>
  <si>
    <t>11</t>
  </si>
  <si>
    <t>59051668</t>
  </si>
  <si>
    <t>profil zakládací Al tl 0,7mm pro ETICS pro izolant tl 150mm</t>
  </si>
  <si>
    <t>-1065689167</t>
  </si>
  <si>
    <t>32,1*1,05 'Přepočtené koeficientem množství</t>
  </si>
  <si>
    <t>12</t>
  </si>
  <si>
    <t>59051640</t>
  </si>
  <si>
    <t>profil zakládací Al tl 0,7mm pro ETICS pro izolant tl 30mm</t>
  </si>
  <si>
    <t>216817546</t>
  </si>
  <si>
    <t>4,6*1,05 'Přepočtené koeficientem množství</t>
  </si>
  <si>
    <t>13</t>
  </si>
  <si>
    <t>622252002</t>
  </si>
  <si>
    <t>Montáž profilů kontaktního zateplení lepených</t>
  </si>
  <si>
    <t>924079505</t>
  </si>
  <si>
    <t>Montáž profilů kontaktního zateplení ostatních stěnových, dilatačních apod. lepených do tmelu</t>
  </si>
  <si>
    <t>https://podminky.urs.cz/item/CS_URS_2021_01/622252002</t>
  </si>
  <si>
    <t>10,2+9,5+9,0+9,0+8,6</t>
  </si>
  <si>
    <t>2*(6*(1,15+1,83)+2*(1,15+1,83)+17*(1,15+1,95)+3*(1,15+0,95)+4*(0,75+1,3)+(0,6+0,8))</t>
  </si>
  <si>
    <t>4*(2,68*2+1,15)+2*2,65+1,5</t>
  </si>
  <si>
    <t>2*(6*1,83+2*1,83+17*1,95+3*0,95+4*1,3+0,8)</t>
  </si>
  <si>
    <t>4*2,68*2+2*2,6</t>
  </si>
  <si>
    <t>1,1*28+0,7*4+0,3*1</t>
  </si>
  <si>
    <t>1,15*4+1,5</t>
  </si>
  <si>
    <t>14</t>
  </si>
  <si>
    <t>63127464</t>
  </si>
  <si>
    <t>profil rohový Al 15x15mm s výztužnou tkaninou š 100mm pro ETICS</t>
  </si>
  <si>
    <t>1524938154</t>
  </si>
  <si>
    <t>6*2*1,83+2*2*1,83+17*2*1,95+3*2*0,95+4*2*1,3+2*0,8</t>
  </si>
  <si>
    <t>4*2,68*2+2*2,65</t>
  </si>
  <si>
    <t>186,32*1,05 'Přepočtené koeficientem množství</t>
  </si>
  <si>
    <t>59051502</t>
  </si>
  <si>
    <t>profil dilatační rohový PVC s výztužnou tkaninou pro ETICS</t>
  </si>
  <si>
    <t>-29930463</t>
  </si>
  <si>
    <t>9,5</t>
  </si>
  <si>
    <t>9,5*1,05 'Přepočtené koeficientem množství</t>
  </si>
  <si>
    <t>59051476</t>
  </si>
  <si>
    <t>profil začišťovací PVC 9mm s výztužnou tkaninou pro ostění ETICS</t>
  </si>
  <si>
    <t>272101582</t>
  </si>
  <si>
    <t>139,92*1,05 'Přepočtené koeficientem množství</t>
  </si>
  <si>
    <t>17</t>
  </si>
  <si>
    <t>59051512</t>
  </si>
  <si>
    <t>profil začišťovací s okapnicí PVC s výztužnou tkaninou pro parapet ETICS</t>
  </si>
  <si>
    <t>-1858106646</t>
  </si>
  <si>
    <t>33,9*1,05 'Přepočtené koeficientem množství</t>
  </si>
  <si>
    <t>18</t>
  </si>
  <si>
    <t>59051510</t>
  </si>
  <si>
    <t>profil začišťovací s okapnicí PVC s výztužnou tkaninou pro nadpraží ETICS</t>
  </si>
  <si>
    <t>-998971689</t>
  </si>
  <si>
    <t>40*1,05 'Přepočtené koeficientem množství</t>
  </si>
  <si>
    <t>19</t>
  </si>
  <si>
    <t>622381022</t>
  </si>
  <si>
    <t>Tenkovrstvá minerální zatíraná (škrábaná) omítka zrnitost 2,0 mm vnějších stěn</t>
  </si>
  <si>
    <t>-936879649</t>
  </si>
  <si>
    <t>Omítka tenkovrstvá minerální vnějších ploch  probarvená, bez penetrace zatíraná (škrábaná), zrnitost 2,0 mm stěn</t>
  </si>
  <si>
    <t>https://podminky.urs.cz/item/CS_URS_2022_01/622381022</t>
  </si>
  <si>
    <t>20</t>
  </si>
  <si>
    <t>R62201</t>
  </si>
  <si>
    <t xml:space="preserve">dekorativní omyvatelná omítka s mramorovými zrny v barevném odstínu tmavá </t>
  </si>
  <si>
    <t>kg</t>
  </si>
  <si>
    <t>1468055041</t>
  </si>
  <si>
    <t>P</t>
  </si>
  <si>
    <t xml:space="preserve">Poznámka k položce:
zrnitost 2mm
</t>
  </si>
  <si>
    <t>72,09*4,6 'Přepočtené koeficientem množství</t>
  </si>
  <si>
    <t>622521022</t>
  </si>
  <si>
    <t>Tenkovrstvá silikátová zatíraná omítka zrnitost 2,0 mm vnějších stěn</t>
  </si>
  <si>
    <t>-596730343</t>
  </si>
  <si>
    <t>Omítka tenkovrstvá silikátová vnějších ploch  probarvená bez penetrace zatíraná (škrábaná ), zrnitost 2,0 mm stěn</t>
  </si>
  <si>
    <t>https://podminky.urs.cz/item/CS_URS_2022_01/622521022</t>
  </si>
  <si>
    <t>72,09+65,436+432,056</t>
  </si>
  <si>
    <t>22</t>
  </si>
  <si>
    <t>629991011</t>
  </si>
  <si>
    <t>Zakrytí výplní otvorů a svislých ploch fólií přilepenou lepící páskou</t>
  </si>
  <si>
    <t>-2130204683</t>
  </si>
  <si>
    <t>Zakrytí vnějších ploch před znečištěním  včetně pozdějšího odkrytí výplní otvorů a svislých ploch fólií přilepenou lepící páskou</t>
  </si>
  <si>
    <t>https://podminky.urs.cz/item/CS_URS_2021_01/629991011</t>
  </si>
  <si>
    <t>2*(1,15*1,85*8+1,15*1,95*17+1,15*2,68*4+1,15*0,95*3+0,75*1,3*4+0,6*0,8*1+1,5*2,65)</t>
  </si>
  <si>
    <t>23</t>
  </si>
  <si>
    <t>629999011</t>
  </si>
  <si>
    <t>Příplatek k úpravám povrchů za provádění styku dvou barev nebo struktur na fasádě</t>
  </si>
  <si>
    <t>-778449049</t>
  </si>
  <si>
    <t>Příplatky k cenám úprav vnějších povrchů  za zvýšenou pracnost při provádění styku dvou struktur na fasádě</t>
  </si>
  <si>
    <t>https://podminky.urs.cz/item/CS_URS_2021_01/629999011</t>
  </si>
  <si>
    <t>2*((1,45+2,15)*8+(1,45+2,25)*17+(1,45+3,0)*4+(1,45+1,25)*3+(1,05+1,6)*4+(0,9+1,1)+2,65+1,5)</t>
  </si>
  <si>
    <t>Ostatní konstrukce a práce, bourání</t>
  </si>
  <si>
    <t>24</t>
  </si>
  <si>
    <t>941211111</t>
  </si>
  <si>
    <t>Montáž lešení řadového rámového lehkého zatížení do 200 kg/m2 š do 0,9 m v do 10 m</t>
  </si>
  <si>
    <t>1557541364</t>
  </si>
  <si>
    <t>Montáž lešení řadového rámového lehkého pracovního s podlahami  s provozním zatížením tř. 3 do 200 kg/m2 šířky tř. SW06 přes 0,6 do 0,9 m, výšky do 10 m</t>
  </si>
  <si>
    <t>https://podminky.urs.cz/item/CS_URS_2021_01/941211111</t>
  </si>
  <si>
    <t>(17,5+12,5+5,0+5,0+12,5+15,0)*11,0</t>
  </si>
  <si>
    <t>25</t>
  </si>
  <si>
    <t>941211211</t>
  </si>
  <si>
    <t>Příplatek k lešení řadovému rámovému lehkému š 0,9 m v do 25 m za první a ZKD den použití</t>
  </si>
  <si>
    <t>127056355</t>
  </si>
  <si>
    <t>Montáž lešení řadového rámového lehkého pracovního s podlahami  s provozním zatížením tř. 3 do 200 kg/m2 Příplatek za první a každý další den použití lešení k ceně -1111 nebo -1112</t>
  </si>
  <si>
    <t>https://podminky.urs.cz/item/CS_URS_2021_01/941211211</t>
  </si>
  <si>
    <t>742,5*120</t>
  </si>
  <si>
    <t>26</t>
  </si>
  <si>
    <t>941211811</t>
  </si>
  <si>
    <t>Demontáž lešení řadového rámového lehkého zatížení do 200 kg/m2 š do 0,9 m v do 10 m</t>
  </si>
  <si>
    <t>608625079</t>
  </si>
  <si>
    <t>Demontáž lešení řadového rámového lehkého pracovního  s provozním zatížením tř. 3 do 200 kg/m2 šířky tř. SW06 přes 0,6 do 0,9 m, výšky do 10 m</t>
  </si>
  <si>
    <t>https://podminky.urs.cz/item/CS_URS_2021_01/941211811</t>
  </si>
  <si>
    <t>27</t>
  </si>
  <si>
    <t>949101111</t>
  </si>
  <si>
    <t>Lešení pomocné pro objekty pozemních staveb s lešeňovou podlahou v do 1,9 m zatížení do 150 kg/m2</t>
  </si>
  <si>
    <t>-110475855</t>
  </si>
  <si>
    <t>Lešení pomocné pracovní pro objekty pozemních staveb  pro zatížení do 150 kg/m2, o výšce lešeňové podlahy do 1,9 m</t>
  </si>
  <si>
    <t>https://podminky.urs.cz/item/CS_URS_2022_01/949101111</t>
  </si>
  <si>
    <t>(3,35+0,6+9,45+6,15+2,0+6,8+4,2+1,8+5,8+3,4+2,8)*1,2</t>
  </si>
  <si>
    <t>(3,35+4,6+4,6+6,0+2,0+2,0+4,6+1,8+3,6+1,5)*1,2</t>
  </si>
  <si>
    <t>9,5*1,2</t>
  </si>
  <si>
    <t>28</t>
  </si>
  <si>
    <t>968062354</t>
  </si>
  <si>
    <t>Vybourání dřevěných rámů oken dvojitých včetně křídel pl do 1 m2</t>
  </si>
  <si>
    <t>-970451169</t>
  </si>
  <si>
    <t>Vybourání dřevěných rámů oken s křídly, dveřních zárubní, vrat, stěn, ostění nebo obkladů  rámů oken s křídly dvojitých, plochy do 1 m2</t>
  </si>
  <si>
    <t>https://podminky.urs.cz/item/CS_URS_2022_01/968062354</t>
  </si>
  <si>
    <t>0,6*0,8*1</t>
  </si>
  <si>
    <t>0,75*1,3*4</t>
  </si>
  <si>
    <t>29</t>
  </si>
  <si>
    <t>968062355</t>
  </si>
  <si>
    <t>Vybourání dřevěných rámů oken dvojitých včetně křídel pl do 2 m2</t>
  </si>
  <si>
    <t>-1693802021</t>
  </si>
  <si>
    <t>Vybourání dřevěných rámů oken s křídly, dveřních zárubní, vrat, stěn, ostění nebo obkladů  rámů oken s křídly dvojitých, plochy do 2 m2</t>
  </si>
  <si>
    <t>https://podminky.urs.cz/item/CS_URS_2022_01/968062355</t>
  </si>
  <si>
    <t>1,15*0,95*3</t>
  </si>
  <si>
    <t>30</t>
  </si>
  <si>
    <t>968062356</t>
  </si>
  <si>
    <t>Vybourání dřevěných rámů oken dvojitých včetně křídel pl do 4 m2</t>
  </si>
  <si>
    <t>640500144</t>
  </si>
  <si>
    <t>Vybourání dřevěných rámů oken s křídly, dveřních zárubní, vrat, stěn, ostění nebo obkladů  rámů oken s křídly dvojitých, plochy do 4 m2</t>
  </si>
  <si>
    <t>https://podminky.urs.cz/item/CS_URS_2022_01/968062356</t>
  </si>
  <si>
    <t>1,15*1,83*6</t>
  </si>
  <si>
    <t>1,15*1,83*2</t>
  </si>
  <si>
    <t>1,15*1,95*17</t>
  </si>
  <si>
    <t>31</t>
  </si>
  <si>
    <t>968062456</t>
  </si>
  <si>
    <t>Vybourání dřevěných dveřních zárubní pl přes 2 m2</t>
  </si>
  <si>
    <t>556340073</t>
  </si>
  <si>
    <t>Vybourání dřevěných rámů oken s křídly, dveřních zárubní, vrat, stěn, ostění nebo obkladů  dveřních zárubní, plochy přes 2 m2</t>
  </si>
  <si>
    <t>https://podminky.urs.cz/item/CS_URS_2022_01/968062456</t>
  </si>
  <si>
    <t>1,15*2,68*4</t>
  </si>
  <si>
    <t>1,5*2,625</t>
  </si>
  <si>
    <t>32</t>
  </si>
  <si>
    <t>978011191</t>
  </si>
  <si>
    <t>Otlučení (osekání) vnitřní vápenné nebo vápenocementové omítky stropů v rozsahu přes 50 do 100 %</t>
  </si>
  <si>
    <t>1145173601</t>
  </si>
  <si>
    <t>Otlučení vápenných nebo vápenocementových omítek vnitřních ploch stropů, v rozsahu přes 50 do 100 %</t>
  </si>
  <si>
    <t>https://podminky.urs.cz/item/CS_URS_2022_01/978011191</t>
  </si>
  <si>
    <t>0,95*0,45*2</t>
  </si>
  <si>
    <t>0,75*0,45*2+0,6*0,45+1,15*0,45*13+1,1*0,45*4</t>
  </si>
  <si>
    <t>1,15*0,60*4+1,15*0,6*8+1,5*0,30+1,15*0,60+0,75*0,6*2</t>
  </si>
  <si>
    <t>33</t>
  </si>
  <si>
    <t>978013191</t>
  </si>
  <si>
    <t>Otlučení (osekání) vnitřní vápenné nebo vápenocementové omítky stěn v rozsahu přes 50 do 100 %</t>
  </si>
  <si>
    <t>-1779194130</t>
  </si>
  <si>
    <t>Otlučení vápenných nebo vápenocementových omítek vnitřních ploch stěn s vyškrabáním spar, s očištěním zdiva, v rozsahu přes 50 do 100 %</t>
  </si>
  <si>
    <t>https://podminky.urs.cz/item/CS_URS_2022_01/978013191</t>
  </si>
  <si>
    <t>1,15*2*0,45*2</t>
  </si>
  <si>
    <t>1,3*2*0,45*2+0,8*2*0,45+1,95*2*0,45*13+1,90*2*0,45*4</t>
  </si>
  <si>
    <t>2,68*2*0,60*4+1,85*2*0,6*8+2,65*2*0,30+0,95*2*0,60+1,3*2*0,6*2</t>
  </si>
  <si>
    <t>997</t>
  </si>
  <si>
    <t>Přesun sutě</t>
  </si>
  <si>
    <t>34</t>
  </si>
  <si>
    <t>997013212</t>
  </si>
  <si>
    <t>Vnitrostaveništní doprava suti a vybouraných hmot pro budovy v přes 6 do 9 m ručně</t>
  </si>
  <si>
    <t>t</t>
  </si>
  <si>
    <t>-1705700768</t>
  </si>
  <si>
    <t>Vnitrostaveništní doprava suti a vybouraných hmot  vodorovně do 50 m svisle ručně pro budovy a haly výšky přes 6 do 9 m</t>
  </si>
  <si>
    <t>https://podminky.urs.cz/item/CS_URS_2022_01/997013212</t>
  </si>
  <si>
    <t>35</t>
  </si>
  <si>
    <t>997013501</t>
  </si>
  <si>
    <t>Odvoz suti a vybouraných hmot na skládku nebo meziskládku do 1 km se složením</t>
  </si>
  <si>
    <t>1729175597</t>
  </si>
  <si>
    <t>Odvoz suti a vybouraných hmot na skládku nebo meziskládku  se složením, na vzdálenost do 1 km</t>
  </si>
  <si>
    <t>https://podminky.urs.cz/item/CS_URS_2022_01/997013501</t>
  </si>
  <si>
    <t>36</t>
  </si>
  <si>
    <t>997013509</t>
  </si>
  <si>
    <t>Příplatek k odvozu suti a vybouraných hmot na skládku ZKD 1 km přes 1 km</t>
  </si>
  <si>
    <t>1757698160</t>
  </si>
  <si>
    <t>Odvoz suti a vybouraných hmot na skládku nebo meziskládku  se složením, na vzdálenost Příplatek k ceně za každý další i započatý 1 km přes 1 km</t>
  </si>
  <si>
    <t>https://podminky.urs.cz/item/CS_URS_2022_01/997013509</t>
  </si>
  <si>
    <t>odvoz na skládku Lazce ( 39 km - 1 km)</t>
  </si>
  <si>
    <t>10,178*38</t>
  </si>
  <si>
    <t>37</t>
  </si>
  <si>
    <t>997013631</t>
  </si>
  <si>
    <t>Poplatek za uložení na skládce (skládkovné) stavebního odpadu směsného kód odpadu 17 09 04</t>
  </si>
  <si>
    <t>-328245785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</si>
  <si>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</si>
  <si>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</si>
  <si>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998</t>
  </si>
  <si>
    <t>Přesun hmot</t>
  </si>
  <si>
    <t>38</t>
  </si>
  <si>
    <t>998011002</t>
  </si>
  <si>
    <t>Přesun hmot pro budovy zděné v přes 6 do 12 m</t>
  </si>
  <si>
    <t>1846094551</t>
  </si>
  <si>
    <t>Přesun hmot pro budovy občanské výstavby, bydlení, výrobu a služby  s nosnou svislou konstrukcí zděnou z cihel, tvárnic nebo kamene vodorovná dopravní vzdálenost do 100 m pro budovy výšky přes 6 do 12 m</t>
  </si>
  <si>
    <t>https://podminky.urs.cz/item/CS_URS_2022_01/998011002</t>
  </si>
  <si>
    <t>PSV</t>
  </si>
  <si>
    <t>Práce a dodávky PSV</t>
  </si>
  <si>
    <t>712</t>
  </si>
  <si>
    <t>Povlakové krytiny</t>
  </si>
  <si>
    <t>39</t>
  </si>
  <si>
    <t>712431111</t>
  </si>
  <si>
    <t>Provedení povlakové krytiny střech přes 10° do 30° podkladní vrstvy pásy na sucho samolepící</t>
  </si>
  <si>
    <t>529608131</t>
  </si>
  <si>
    <t>Provedení povlakové krytiny střech šikmých přes 10° do 30° pásy na sucho  podkladní samolepící asfaltový pás</t>
  </si>
  <si>
    <t>https://podminky.urs.cz/item/CS_URS_2022_01/712431111</t>
  </si>
  <si>
    <t>střecha</t>
  </si>
  <si>
    <t>12,05*7,5/2+3,15*7,5+5,3*7,5+11,40*7,5/2+(17,35+6,5)/2*7,5+(14,55+3,5)/2*7,5</t>
  </si>
  <si>
    <t>římsy</t>
  </si>
  <si>
    <t>0,50*(12,05+3,15+5,3+11,4++17,35+14,55)</t>
  </si>
  <si>
    <t>40</t>
  </si>
  <si>
    <t>62853001</t>
  </si>
  <si>
    <t>pás asfaltový samolepicí modifikovaný SBS tl 4,0mm s vložkou ze skleněné tkaniny se spalitelnou fólií nebo jemnozrnným minerálním posypem nebo textilií na horním povrchu</t>
  </si>
  <si>
    <t>-176997844</t>
  </si>
  <si>
    <t>340,338*1,1655 'Přepočtené koeficientem množství</t>
  </si>
  <si>
    <t>41</t>
  </si>
  <si>
    <t>998712102</t>
  </si>
  <si>
    <t>Přesun hmot tonážní tonážní pro krytiny povlakové v objektech v přes 6 do 12 m</t>
  </si>
  <si>
    <t>491211754</t>
  </si>
  <si>
    <t>Přesun hmot pro povlakové krytiny stanovený z hmotnosti přesunovaného materiálu vodorovná dopravní vzdálenost do 50 m v objektech výšky přes 6 do 12 m</t>
  </si>
  <si>
    <t>https://podminky.urs.cz/item/CS_URS_2022_01/998712102</t>
  </si>
  <si>
    <t>713</t>
  </si>
  <si>
    <t>Izolace tepelné</t>
  </si>
  <si>
    <t>42</t>
  </si>
  <si>
    <t>713152101</t>
  </si>
  <si>
    <t>Montáž nadstřešní izolace do nízkých nadkrokevních držáků sklonu střechy do 30° vzdálenost držáků do 1 000 mm</t>
  </si>
  <si>
    <t>-1858233588</t>
  </si>
  <si>
    <t>Montáž nadkrokevní systémové tepelné izolace do nadkrokevních držáků včetně přídavné krokve a nakrokevního držáku nízkého sklonu střechy do 30° vzdálenost držáků do 1 000 mm</t>
  </si>
  <si>
    <t>https://podminky.urs.cz/item/CS_URS_2022_01/713152101</t>
  </si>
  <si>
    <t>6,60*(11,40/2+5,3/2+5,30/2)</t>
  </si>
  <si>
    <t>7,10*(12,05/2+(14,55+2,6)/2+12,05/2+3,20/2)</t>
  </si>
  <si>
    <t>43</t>
  </si>
  <si>
    <t>63152137</t>
  </si>
  <si>
    <t>pás tepelně izolační univerzální λ=0,034-0,035 tl 180mm</t>
  </si>
  <si>
    <t>1871200109</t>
  </si>
  <si>
    <t>Poznámka k položce:
Izolace vhodná pro nadstřešní izolaci dle požadavku PD</t>
  </si>
  <si>
    <t>230,398</t>
  </si>
  <si>
    <t>44</t>
  </si>
  <si>
    <t>63152136</t>
  </si>
  <si>
    <t>pás tepelně izolační univerzální λ=0,034-0,035 tl 160mm</t>
  </si>
  <si>
    <t>-1644528147</t>
  </si>
  <si>
    <t>45</t>
  </si>
  <si>
    <t>713191133</t>
  </si>
  <si>
    <t>Montáž izolace tepelné podlah, stropů vrchem nebo střech překrytí fólií s přelepeným spojem</t>
  </si>
  <si>
    <t>593999056</t>
  </si>
  <si>
    <t>Montáž tepelné izolace stavebních konstrukcí - doplňky a konstrukční součásti podlah, stropů vrchem nebo střech překrytím fólií položenou volně s přelepením spojů</t>
  </si>
  <si>
    <t>https://podminky.urs.cz/item/CS_URS_2022_01/713191133</t>
  </si>
  <si>
    <t>46</t>
  </si>
  <si>
    <t>28329030</t>
  </si>
  <si>
    <t>fólie kontaktní difuzně propustná pro doplňkovou hydroizolační vrstvu, monolitická třívrstvá PES/PP 150-160g/m2, integrovaná samolepící páska</t>
  </si>
  <si>
    <t>1520909685</t>
  </si>
  <si>
    <t>47</t>
  </si>
  <si>
    <t>998713102</t>
  </si>
  <si>
    <t>Přesun hmot tonážní pro izolace tepelné v objektech v přes 6 do 12 m</t>
  </si>
  <si>
    <t>-2122852802</t>
  </si>
  <si>
    <t>Přesun hmot pro izolace tepelné stanovený z hmotnosti přesunovaného materiálu vodorovná dopravní vzdálenost do 50 m v objektech výšky přes 6 m do 12 m</t>
  </si>
  <si>
    <t>https://podminky.urs.cz/item/CS_URS_2022_01/998713102</t>
  </si>
  <si>
    <t>762</t>
  </si>
  <si>
    <t>Konstrukce tesařské</t>
  </si>
  <si>
    <t>48</t>
  </si>
  <si>
    <t>762083122</t>
  </si>
  <si>
    <t>Impregnace řeziva proti dřevokaznému hmyzu, houbám a plísním máčením třída ohrožení 3 a 4</t>
  </si>
  <si>
    <t>m3</t>
  </si>
  <si>
    <t>661506531</t>
  </si>
  <si>
    <t>Impregnace řeziva máčením proti dřevokaznému hmyzu, houbám a plísním, třída ohrožení 3 a 4 (dřevo v exteriéru)</t>
  </si>
  <si>
    <t>https://podminky.urs.cz/item/CS_URS_2022_01/762083122</t>
  </si>
  <si>
    <t>230,398*0,025</t>
  </si>
  <si>
    <t>49</t>
  </si>
  <si>
    <t>762341210</t>
  </si>
  <si>
    <t>Montáž bednění střech rovných a šikmých sklonu do 60° z hrubých prken na sraz tl do 32 mm</t>
  </si>
  <si>
    <t>-1549536284</t>
  </si>
  <si>
    <t>Montáž bednění střech rovných a šikmých sklonu do 60° s vyřezáním otvorů z prken hrubých na sraz tl. do 32 mm</t>
  </si>
  <si>
    <t>https://podminky.urs.cz/item/CS_URS_2022_01/762341210</t>
  </si>
  <si>
    <t>výměna stávajícího poškozeného bednění - 30%</t>
  </si>
  <si>
    <t>281,99*0,3</t>
  </si>
  <si>
    <t>50</t>
  </si>
  <si>
    <t>60515111</t>
  </si>
  <si>
    <t>řezivo jehličnaté boční prkno 20-30mm</t>
  </si>
  <si>
    <t>-1302279596</t>
  </si>
  <si>
    <t>84,597*0,025</t>
  </si>
  <si>
    <t>51</t>
  </si>
  <si>
    <t>-584882077</t>
  </si>
  <si>
    <t>52</t>
  </si>
  <si>
    <t>60511120</t>
  </si>
  <si>
    <t>řezivo stavební prkna prismovaná středová tl 25(32)mm dl 2-5m</t>
  </si>
  <si>
    <t>-708556776</t>
  </si>
  <si>
    <t>5,76*1,05 'Přepočtené koeficientem množství</t>
  </si>
  <si>
    <t>53</t>
  </si>
  <si>
    <t>762341811</t>
  </si>
  <si>
    <t>Demontáž bednění střech z prken</t>
  </si>
  <si>
    <t>467460351</t>
  </si>
  <si>
    <t>Demontáž bednění a laťování bednění střech rovných, obloukových, sklonu do 60° se všemi nadstřešními konstrukcemi z prken hrubých, hoblovaných tl. do 32 mm</t>
  </si>
  <si>
    <t>https://podminky.urs.cz/item/CS_URS_2022_01/762341811</t>
  </si>
  <si>
    <t>54</t>
  </si>
  <si>
    <t>762342605</t>
  </si>
  <si>
    <t>Montáž kontralatí přes systémovou tepelnou izolaci nad krokvemi s trámky do 1 dvouzávitového vrutu na m latě pro izolaci tl přes 300 mm do 320 mm</t>
  </si>
  <si>
    <t>-1875302911</t>
  </si>
  <si>
    <t>Montáž laťování montáž kontralatí přes nadkrokevní systém zateplení s izolačními trámky s použitím systémových dvouzávitových vrutů v množství do 1 kusu na 1 m kontralatě pro tepelnou izolaci tloušťky přes 300 mm do 320 mm</t>
  </si>
  <si>
    <t>https://podminky.urs.cz/item/CS_URS_2022_01/762342605</t>
  </si>
  <si>
    <t>230,398*1,6 'Přepočtené koeficientem množství</t>
  </si>
  <si>
    <t>55</t>
  </si>
  <si>
    <t>60514114</t>
  </si>
  <si>
    <t>řezivo jehličnaté lať impregnovaná dl 4 m</t>
  </si>
  <si>
    <t>-194070882</t>
  </si>
  <si>
    <t>368,637*0,04*0,06</t>
  </si>
  <si>
    <t>56</t>
  </si>
  <si>
    <t>762361312</t>
  </si>
  <si>
    <t>Konstrukční a vyrovnávací vrstva pod klempířské prvky (atiky) z desek dřevoštěpkových tl 22 mm</t>
  </si>
  <si>
    <t>-979345896</t>
  </si>
  <si>
    <t>Konstrukční vrstva pod klempířské prvky pro oplechování horních ploch zdí a nadezdívek (atik) z desek dřevoštěpkových šroubovaných do podkladu, tloušťky desky 22 mm</t>
  </si>
  <si>
    <t>https://podminky.urs.cz/item/CS_URS_2022_01/762361312</t>
  </si>
  <si>
    <t>podkladní konstrukce oplechování římsy střechy -OSB</t>
  </si>
  <si>
    <t>0,45*(12,05+3,15+5,3+11,4++17,35+14,55)</t>
  </si>
  <si>
    <t>57</t>
  </si>
  <si>
    <t>762713111</t>
  </si>
  <si>
    <t>Montáž prostorové vázané kce z hoblovaného řeziva průřezové pl do 120 cm2</t>
  </si>
  <si>
    <t>-1903458453</t>
  </si>
  <si>
    <t>Montáž prostorových vázaných konstrukcí z řeziva hoblovaného průřezové plochy do 120 cm2</t>
  </si>
  <si>
    <t>https://podminky.urs.cz/item/CS_URS_2022_01/762713111</t>
  </si>
  <si>
    <t>montáž podkladního roštu pro zakrytí římsy OSB deskou</t>
  </si>
  <si>
    <t>2*(12,05+3,15+5,3+11,4+17,35+14,55)</t>
  </si>
  <si>
    <t>58</t>
  </si>
  <si>
    <t>-1207040659</t>
  </si>
  <si>
    <t>konstrukce pro zakrytí římsy OSB deskou</t>
  </si>
  <si>
    <t>2*(12,05+3,15+5,3+11,4++17,35+14,55)*0,04*0,05</t>
  </si>
  <si>
    <t>59</t>
  </si>
  <si>
    <t>998762102</t>
  </si>
  <si>
    <t>Přesun hmot tonážní pro kce tesařské v objektech v přes 6 do 12 m</t>
  </si>
  <si>
    <t>-1957026071</t>
  </si>
  <si>
    <t>Přesun hmot pro konstrukce tesařské  stanovený z hmotnosti přesunovaného materiálu vodorovná dopravní vzdálenost do 50 m v objektech výšky přes 6 do 12 m</t>
  </si>
  <si>
    <t>https://podminky.urs.cz/item/CS_URS_2022_01/998762102</t>
  </si>
  <si>
    <t>764</t>
  </si>
  <si>
    <t>Konstrukce klempířské</t>
  </si>
  <si>
    <t>60</t>
  </si>
  <si>
    <t>764021448</t>
  </si>
  <si>
    <t>Podkladní plech z Al plechu pod falcované šablony nebo šindele</t>
  </si>
  <si>
    <t>1662271569</t>
  </si>
  <si>
    <t>Podkladní plech z hliníkového plechu pod falcované šablony nebo šindele</t>
  </si>
  <si>
    <t>https://podminky.urs.cz/item/CS_URS_2022_01/764021448</t>
  </si>
  <si>
    <t>12,05+3,15+5,30+11,40+17,35+14,55+12,0</t>
  </si>
  <si>
    <t>61</t>
  </si>
  <si>
    <t>764121452</t>
  </si>
  <si>
    <t>Krytina střechy rovné ze šablon z Al plechu do 10 ks/m2 sklonu do 30°</t>
  </si>
  <si>
    <t>-193015615</t>
  </si>
  <si>
    <t>Krytina z hliníkového plechu s úpravou u okapů, prostupů a výčnělků ze šablon, počet kusů přes 4 do 10 ks/m2 do 30°</t>
  </si>
  <si>
    <t>https://podminky.urs.cz/item/CS_URS_2022_01/764121452</t>
  </si>
  <si>
    <t>62</t>
  </si>
  <si>
    <t>764121454</t>
  </si>
  <si>
    <t>Krytina střechy rovné ze šablon z Al plechu do 10 ks/m2 sklonu přes 60°</t>
  </si>
  <si>
    <t>-1974379040</t>
  </si>
  <si>
    <t>Krytina z hliníkového plechu s úpravou u okapů, prostupů a výčnělků ze šablon, počet kusů přes 4 do 10 ks/m2 přes 60°</t>
  </si>
  <si>
    <t>https://podminky.urs.cz/item/CS_URS_2022_01/764121454</t>
  </si>
  <si>
    <t>oplechování říms</t>
  </si>
  <si>
    <t>63</t>
  </si>
  <si>
    <t>55351097</t>
  </si>
  <si>
    <t>plošina stoupací pro falcované i skládané Al střechy 250x800mm</t>
  </si>
  <si>
    <t>kus</t>
  </si>
  <si>
    <t>-1355125368</t>
  </si>
  <si>
    <t>64</t>
  </si>
  <si>
    <t>55351086</t>
  </si>
  <si>
    <t>pás podkladní pro falcované šablony a šindele Al s barevným povrchem</t>
  </si>
  <si>
    <t>735291455</t>
  </si>
  <si>
    <t>65</t>
  </si>
  <si>
    <t>55351102</t>
  </si>
  <si>
    <t>mříž ochranná proti ptákům Al s barevným povrchem š 125mm</t>
  </si>
  <si>
    <t>-1281803831</t>
  </si>
  <si>
    <t>66</t>
  </si>
  <si>
    <t>55351070</t>
  </si>
  <si>
    <t>prostup nalepovací 80-125mm pro falcované Al střechy</t>
  </si>
  <si>
    <t>45976838</t>
  </si>
  <si>
    <t>67</t>
  </si>
  <si>
    <t>55351099</t>
  </si>
  <si>
    <t>držák stoupací plošiny 12°-55° pro skládané hliníkové krytiny</t>
  </si>
  <si>
    <t>-119734273</t>
  </si>
  <si>
    <t>68</t>
  </si>
  <si>
    <t>55351087</t>
  </si>
  <si>
    <t>taška odvětrávací hliníková s barevným povrchem pro skládané krytiny</t>
  </si>
  <si>
    <t>1748623825</t>
  </si>
  <si>
    <t>69</t>
  </si>
  <si>
    <t>764221406</t>
  </si>
  <si>
    <t>Oplechování větraného hřebene s větrací mřížkou z Al plechu rš 500 mm</t>
  </si>
  <si>
    <t>-1864837428</t>
  </si>
  <si>
    <t>Oplechování střešních prvků z hliníkového plechu hřebene větraného, včetně větrací mřížky rš 500 mm</t>
  </si>
  <si>
    <t>https://podminky.urs.cz/item/CS_URS_2022_01/764221406</t>
  </si>
  <si>
    <t>3,5+0,5+5,2</t>
  </si>
  <si>
    <t>70</t>
  </si>
  <si>
    <t>764221436</t>
  </si>
  <si>
    <t>Oplechování větraného nároží s větrací mřížkou z Al plechu rš 500 mm</t>
  </si>
  <si>
    <t>-1542116304</t>
  </si>
  <si>
    <t>Oplechování střešních prvků z hliníkového plechu nároží větraného, včetně větrací mřížky rš 500 mm</t>
  </si>
  <si>
    <t>https://podminky.urs.cz/item/CS_URS_2022_01/764221436</t>
  </si>
  <si>
    <t>9,25*5</t>
  </si>
  <si>
    <t>71</t>
  </si>
  <si>
    <t>764221466</t>
  </si>
  <si>
    <t>Oplechování úžlabí z Al plechu rš 500 mm</t>
  </si>
  <si>
    <t>-964280479</t>
  </si>
  <si>
    <t>Oplechování střešních prvků z hliníkového plechu úžlabí rš 500 mm</t>
  </si>
  <si>
    <t>https://podminky.urs.cz/item/CS_URS_2022_01/764221466</t>
  </si>
  <si>
    <t>72</t>
  </si>
  <si>
    <t>764222433</t>
  </si>
  <si>
    <t>Oplechování rovné okapové hrany z Al plechu rš 250 mm</t>
  </si>
  <si>
    <t>2029858433</t>
  </si>
  <si>
    <t>Oplechování střešních prvků z hliníkového plechu okapu okapovým plechem střechy rovné rš 250 mm</t>
  </si>
  <si>
    <t>https://podminky.urs.cz/item/CS_URS_2022_01/764222433</t>
  </si>
  <si>
    <t>12,05+3,15+5,3+11,40+17,35+14,55</t>
  </si>
  <si>
    <t>73</t>
  </si>
  <si>
    <t>764223458</t>
  </si>
  <si>
    <t>Sněhový hák krytiny z Al plechu pro falcované tašky, šindele nebo šablony</t>
  </si>
  <si>
    <t>2060345371</t>
  </si>
  <si>
    <t>Oplechování střešních prvků z hliníkového plechu sněhový hák pro falcované tašky, šindele nebo šablony</t>
  </si>
  <si>
    <t>https://podminky.urs.cz/item/CS_URS_2022_01/764223458</t>
  </si>
  <si>
    <t>74</t>
  </si>
  <si>
    <t>764226444</t>
  </si>
  <si>
    <t>Oplechování parapetů rovných celoplošně lepené z Al plechu rš 330 mm</t>
  </si>
  <si>
    <t>-986031110</t>
  </si>
  <si>
    <t>Oplechování parapetů z hliníkového plechu rovných celoplošně lepené, bez rohů rš 330 mm</t>
  </si>
  <si>
    <t>https://podminky.urs.cz/item/CS_URS_2022_01/764226444</t>
  </si>
  <si>
    <t>6*1,12+2*1,15+17*1,15+3*1,15*4*0,75+1*0,6</t>
  </si>
  <si>
    <t>75</t>
  </si>
  <si>
    <t>764324412</t>
  </si>
  <si>
    <t>Lemování prostupů střech s krytinou skládanou nebo plechovou bez lišty z Al plechu</t>
  </si>
  <si>
    <t>1978348149</t>
  </si>
  <si>
    <t>Lemování prostupů z hliníkového plechu bez lišty, střech s krytinou skládanou nebo z plechu</t>
  </si>
  <si>
    <t>https://podminky.urs.cz/item/CS_URS_2022_01/764324412</t>
  </si>
  <si>
    <t>0,45*(2*1,4+2*0,6+1,8*2+0,7*2)</t>
  </si>
  <si>
    <t>76</t>
  </si>
  <si>
    <t>764324454</t>
  </si>
  <si>
    <t>Lemování sloupků komínových lávek z Al plechu střech s krytinou skládanou, plechovou rš 330 x 500 mm</t>
  </si>
  <si>
    <t>-902678291</t>
  </si>
  <si>
    <t>Lemování sloupků komínových lávek z hliníkového plechu s podložkou, střech s krytinou skládanou mimo prejzovou nebo z plechu rš 330 x 500 mm</t>
  </si>
  <si>
    <t>https://podminky.urs.cz/item/CS_URS_2022_01/764324454</t>
  </si>
  <si>
    <t>77</t>
  </si>
  <si>
    <t>764325423</t>
  </si>
  <si>
    <t>Lemování trub, konzol nebo držáků z Al plechu střech s krytinou skládanou D přes 100 do 150 mm</t>
  </si>
  <si>
    <t>-626691522</t>
  </si>
  <si>
    <t>Lemování trub, konzol, držáků a ostatních kusových prvků z hliníkového plechu střech s krytinou skládanou mimo prejzovou nebo z plechu, průměr přes 100 do 150 mm</t>
  </si>
  <si>
    <t>https://podminky.urs.cz/item/CS_URS_2022_01/764325423</t>
  </si>
  <si>
    <t>78</t>
  </si>
  <si>
    <t>764326423</t>
  </si>
  <si>
    <t>Lemování ventilačních nástavců z Al plechu na skládané krytině D přes 100 do 150 mm</t>
  </si>
  <si>
    <t>-1987357636</t>
  </si>
  <si>
    <t>Lemování ventilačních nástavců z hliníkového plechu výšky do 1000 mm, se stříškou střech s krytinou skládanou mimo prejzovou nebo z plechu, průměru přes 100 do 150 mm</t>
  </si>
  <si>
    <t>https://podminky.urs.cz/item/CS_URS_2022_01/764326423</t>
  </si>
  <si>
    <t>79</t>
  </si>
  <si>
    <t>764521404</t>
  </si>
  <si>
    <t>Žlab podokapní půlkruhový z Al plechu rš 330 mm</t>
  </si>
  <si>
    <t>-177412429</t>
  </si>
  <si>
    <t>Žlab podokapní z hliníkového plechu včetně háků a čel půlkruhový rš 330 mm</t>
  </si>
  <si>
    <t>https://podminky.urs.cz/item/CS_URS_2022_01/764521404</t>
  </si>
  <si>
    <t>80</t>
  </si>
  <si>
    <t>764521424</t>
  </si>
  <si>
    <t>Roh nebo kout půlkruhového podokapního žlabu z Al plechu rš 330 mm</t>
  </si>
  <si>
    <t>1333387551</t>
  </si>
  <si>
    <t>Žlab podokapní z hliníkového plechu včetně háků a čel roh nebo kout, žlabu půlkruhového rš 330 mm</t>
  </si>
  <si>
    <t>https://podminky.urs.cz/item/CS_URS_2022_01/764521424</t>
  </si>
  <si>
    <t>81</t>
  </si>
  <si>
    <t>764521444</t>
  </si>
  <si>
    <t>Kotlík oválný (trychtýřový) pro podokapní žlaby z Al plechu 330/100 mm</t>
  </si>
  <si>
    <t>111275753</t>
  </si>
  <si>
    <t>Žlab podokapní z hliníkového plechu včetně háků a čel kotlík oválný (trychtýřový), rš žlabu/průměr svodu 330/100 mm</t>
  </si>
  <si>
    <t>https://podminky.urs.cz/item/CS_URS_2022_01/764521444</t>
  </si>
  <si>
    <t>82</t>
  </si>
  <si>
    <t>764528422</t>
  </si>
  <si>
    <t>Svody kruhové včetně objímek, kolen, odskoků z Al plechu průměru 100 mm</t>
  </si>
  <si>
    <t>-1292410013</t>
  </si>
  <si>
    <t>Svod z hliníkového plechu včetně objímek, kolen a odskoků kruhový, průměru 100 mm</t>
  </si>
  <si>
    <t>https://podminky.urs.cz/item/CS_URS_2022_01/764528422</t>
  </si>
  <si>
    <t>2*8,2+2*10,0</t>
  </si>
  <si>
    <t>83</t>
  </si>
  <si>
    <t>998764102</t>
  </si>
  <si>
    <t>Přesun hmot tonážní pro konstrukce klempířské v objektech v přes 6 do 12 m</t>
  </si>
  <si>
    <t>-807720414</t>
  </si>
  <si>
    <t>Přesun hmot pro konstrukce klempířské stanovený z hmotnosti přesunovaného materiálu vodorovná dopravní vzdálenost do 50 m v objektech výšky přes 6 do 12 m</t>
  </si>
  <si>
    <t>https://podminky.urs.cz/item/CS_URS_2022_01/998764102</t>
  </si>
  <si>
    <t>766</t>
  </si>
  <si>
    <t>Konstrukce truhlářské</t>
  </si>
  <si>
    <t>84</t>
  </si>
  <si>
    <t>766621211</t>
  </si>
  <si>
    <t>Montáž dřevěných oken plochy přes 1 m2 otevíravých výšky do 1,5 m s rámem do zdiva</t>
  </si>
  <si>
    <t>590674117</t>
  </si>
  <si>
    <t>Montáž oken dřevěných včetně montáže rámu plochy přes 1 m2 otevíravých do zdiva, výšky do 1,5 m</t>
  </si>
  <si>
    <t>https://podminky.urs.cz/item/CS_URS_2022_01/766621211</t>
  </si>
  <si>
    <t>okno poz  O5  1150*950</t>
  </si>
  <si>
    <t>3*1,15*0,95</t>
  </si>
  <si>
    <t>85</t>
  </si>
  <si>
    <t>61110011</t>
  </si>
  <si>
    <t>okno dřevěné otevíravé/sklopné trojsklo přes plochu 1m2 do v 1,5m</t>
  </si>
  <si>
    <t>-46461745</t>
  </si>
  <si>
    <t>poz 05</t>
  </si>
  <si>
    <t>86</t>
  </si>
  <si>
    <t>766621212</t>
  </si>
  <si>
    <t>Montáž dřevěných oken plochy přes 1 m2 otevíravých výšky do 2,5 m s rámem do zdiva</t>
  </si>
  <si>
    <t>784468932</t>
  </si>
  <si>
    <t>Montáž oken dřevěných včetně montáže rámu plochy přes 1 m2 otevíravých do zdiva, výšky přes 1,5 do 2,5 m</t>
  </si>
  <si>
    <t>https://podminky.urs.cz/item/CS_URS_2022_01/766621212</t>
  </si>
  <si>
    <t>okno poz o1   1150*1830</t>
  </si>
  <si>
    <t>okno poz o2 1150*1830</t>
  </si>
  <si>
    <t>okno poz o3 1150*1950</t>
  </si>
  <si>
    <t>87</t>
  </si>
  <si>
    <t>61110013</t>
  </si>
  <si>
    <t>okno dřevěné otevíravé/sklopné trojsklo přes plochu 1m2 v 1,5-2,5m</t>
  </si>
  <si>
    <t>-1807793193</t>
  </si>
  <si>
    <t>poz 01</t>
  </si>
  <si>
    <t>6*1,15*1,83</t>
  </si>
  <si>
    <t>poz 02</t>
  </si>
  <si>
    <t>2*1,15*1,83</t>
  </si>
  <si>
    <t>poz 03</t>
  </si>
  <si>
    <t>17*1,15*1,95</t>
  </si>
  <si>
    <t>88</t>
  </si>
  <si>
    <t>766621622</t>
  </si>
  <si>
    <t>Montáž dřevěných oken plochy do 1 m2 zdvojených otevíravých do zdiva</t>
  </si>
  <si>
    <t>514256723</t>
  </si>
  <si>
    <t>Montáž oken dřevěných plochy do 1 m2 včetně montáže rámu otevíravých do zdiva</t>
  </si>
  <si>
    <t>https://podminky.urs.cz/item/CS_URS_2022_01/766621622</t>
  </si>
  <si>
    <t>okno poz 06   750*1300</t>
  </si>
  <si>
    <t>okno poz 07  600*800</t>
  </si>
  <si>
    <t>89</t>
  </si>
  <si>
    <t>61110009</t>
  </si>
  <si>
    <t>okno dřevěné otevíravé/sklopné trojsklo do plochy 1m2</t>
  </si>
  <si>
    <t>-1258488160</t>
  </si>
  <si>
    <t>poz 06</t>
  </si>
  <si>
    <t>4*0,75*1,3</t>
  </si>
  <si>
    <t>poz 07</t>
  </si>
  <si>
    <t>1*0,6*0,8</t>
  </si>
  <si>
    <t>95</t>
  </si>
  <si>
    <t>766629631</t>
  </si>
  <si>
    <t>Montáž těsnění připojovací spáry ostění nebo nadpraží komprimační páskou</t>
  </si>
  <si>
    <t>934474198</t>
  </si>
  <si>
    <t>Předsazená montáž otvorových výplní dveří utěsnění připojovací spáry ostění nebo nadpraží komprimační páskou</t>
  </si>
  <si>
    <t>https://podminky.urs.cz/item/CS_URS_2022_01/766629631</t>
  </si>
  <si>
    <t>2*((1,15+1,83)*6+(1,15+1,83)*2+(1,15+1,95)*17+(1,15+2,68)*4+(1,15+0,95)*3+(0,75+1,3)*4+(0,6+0,8)*1+(1,5+2,625)*1)</t>
  </si>
  <si>
    <t>96</t>
  </si>
  <si>
    <t>59071035</t>
  </si>
  <si>
    <t>páska okenní těsnící měkčený pěnový PUR impregnovaná s integrovanou páskou 10-45x77mm</t>
  </si>
  <si>
    <t>1919820054</t>
  </si>
  <si>
    <t>223,77</t>
  </si>
  <si>
    <t>90</t>
  </si>
  <si>
    <t>766641132</t>
  </si>
  <si>
    <t>Montáž balkónových dveří zdvojených jednokřídlových s nadsvětlíkem včetně rámu do zdiva</t>
  </si>
  <si>
    <t>-378991507</t>
  </si>
  <si>
    <t>Montáž balkónových dveří dřevěných nebo plastových  včetně rámu zdvojených do zdiva jednokřídlových s nadsvětlíkem</t>
  </si>
  <si>
    <t>https://podminky.urs.cz/item/CS_URS_2022_01/766641132</t>
  </si>
  <si>
    <t>poz 04 a 04*</t>
  </si>
  <si>
    <t>91</t>
  </si>
  <si>
    <t>61173207</t>
  </si>
  <si>
    <t>dveře jednokřídlé dřevěné prosklené s nadsvětlíkem max rozměru otvoru 3,3m2 bezpečnostní třídy RC2</t>
  </si>
  <si>
    <t>-1830538511</t>
  </si>
  <si>
    <t>poz 04</t>
  </si>
  <si>
    <t>2*1,15*2,68</t>
  </si>
  <si>
    <t>92</t>
  </si>
  <si>
    <t>61110027</t>
  </si>
  <si>
    <t>dveře dřevěné balkonové dvoukřídlové s nadsvětlíkem trojsklo</t>
  </si>
  <si>
    <t>-188703160</t>
  </si>
  <si>
    <t>poz 04 *</t>
  </si>
  <si>
    <t>93</t>
  </si>
  <si>
    <t>766641163.R</t>
  </si>
  <si>
    <t>Montáž vchodových dveří zdvojených dvoukřídlových s nadsvětlíkem včetně rámu do zdiva</t>
  </si>
  <si>
    <t>1366441037</t>
  </si>
  <si>
    <t>Montáž balkónových dveří dřevěných nebo plastových  včetně rámu zdvojených do zdiva dvoukřídlových s nadsvětlíkem</t>
  </si>
  <si>
    <t>poz 08</t>
  </si>
  <si>
    <t>94</t>
  </si>
  <si>
    <t>61173204</t>
  </si>
  <si>
    <t>dveře dvoukřídlé dřevěné plné max rozměru otvoru 4,84m2 bezpečnostní třídy RC2</t>
  </si>
  <si>
    <t>-1180503520</t>
  </si>
  <si>
    <t>poz 08 s nadsvětlíkem</t>
  </si>
  <si>
    <t>97</t>
  </si>
  <si>
    <t>766671004</t>
  </si>
  <si>
    <t>Montáž střešního okna do krytiny ploché 78 x 118 cm</t>
  </si>
  <si>
    <t>1910159657</t>
  </si>
  <si>
    <t>Montáž střešních oken dřevěných nebo plastových  kyvných, výklopných/kyvných s okenním rámem a lemováním, s plisovaným límcem, s napojením na krytinu do krytiny ploché, rozměru 78 x 118 cm</t>
  </si>
  <si>
    <t>https://podminky.urs.cz/item/CS_URS_2022_01/766671004</t>
  </si>
  <si>
    <t>98</t>
  </si>
  <si>
    <t>61124763</t>
  </si>
  <si>
    <t>okno střešní dřevěné bílé PU povrch kyvné, izolační trojsklo 78x118cm, Uw=0,81W/m2K Al oplechování</t>
  </si>
  <si>
    <t>-1439875820</t>
  </si>
  <si>
    <t>99</t>
  </si>
  <si>
    <t>61124069</t>
  </si>
  <si>
    <t>zateplovací sada střešních oken-rám, manžeta a žlábek 78x118cm</t>
  </si>
  <si>
    <t>sada</t>
  </si>
  <si>
    <t>2007466035</t>
  </si>
  <si>
    <t>100</t>
  </si>
  <si>
    <t>766694112</t>
  </si>
  <si>
    <t>Montáž parapetních desek dřevěných nebo plastových š do 30 cm dl přes 1,0 do 1,6 m</t>
  </si>
  <si>
    <t>-321128416</t>
  </si>
  <si>
    <t>Montáž ostatních truhlářských konstrukcí parapetních desek dřevěných nebo plastových šířky do 300 mm, délky přes 1000 do 1600 mm</t>
  </si>
  <si>
    <t>https://podminky.urs.cz/item/CS_URS_2022_01/766694112</t>
  </si>
  <si>
    <t>101</t>
  </si>
  <si>
    <t>60794102</t>
  </si>
  <si>
    <t>parapet dřevotřískový vnitřní povrch laminátový š 260mm</t>
  </si>
  <si>
    <t>-818734067</t>
  </si>
  <si>
    <t>18*1,6 'Přepočtené koeficientem množství</t>
  </si>
  <si>
    <t>102</t>
  </si>
  <si>
    <t>766694122</t>
  </si>
  <si>
    <t>Montáž parapetních dřevěných nebo plastových š přes 30 cm dl přes 1,0 do 1,6 m</t>
  </si>
  <si>
    <t>-1070413755</t>
  </si>
  <si>
    <t>Montáž ostatních truhlářských konstrukcí parapetních desek dřevěných nebo plastových šířky přes 300 mm, délky přes 1000 do 1600 mm</t>
  </si>
  <si>
    <t>https://podminky.urs.cz/item/CS_URS_2022_01/766694122</t>
  </si>
  <si>
    <t>103</t>
  </si>
  <si>
    <t>60794106</t>
  </si>
  <si>
    <t>parapet dřevotřískový vnitřní povrch laminátový š 450mm</t>
  </si>
  <si>
    <t>-1380559062</t>
  </si>
  <si>
    <t>6*1,6 'Přepočtené koeficientem množství</t>
  </si>
  <si>
    <t>104</t>
  </si>
  <si>
    <t>998766102</t>
  </si>
  <si>
    <t>Přesun hmot tonážní pro kce truhlářské v objektech v přes 6 do 12 m</t>
  </si>
  <si>
    <t>-1761272077</t>
  </si>
  <si>
    <t>Přesun hmot pro konstrukce truhlářské stanovený z hmotnosti přesunovaného materiálu vodorovná dopravní vzdálenost do 50 m v objektech výšky přes 6 do 12 m</t>
  </si>
  <si>
    <t>https://podminky.urs.cz/item/CS_URS_2022_01/998766102</t>
  </si>
  <si>
    <t>VRN</t>
  </si>
  <si>
    <t>Vedlejší rozpočtové náklady</t>
  </si>
  <si>
    <t>VRN3</t>
  </si>
  <si>
    <t>Zařízení staveniště</t>
  </si>
  <si>
    <t>105</t>
  </si>
  <si>
    <t>030001000</t>
  </si>
  <si>
    <t>…</t>
  </si>
  <si>
    <t>1024</t>
  </si>
  <si>
    <t>-1060648980</t>
  </si>
  <si>
    <t>https://podminky.urs.cz/item/CS_URS_2022_01/030001000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</si>
</sst>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25302" TargetMode="External" /><Relationship Id="rId2" Type="http://schemas.openxmlformats.org/officeDocument/2006/relationships/hyperlink" Target="https://podminky.urs.cz/item/CS_URS_2022_01/619995001" TargetMode="External" /><Relationship Id="rId3" Type="http://schemas.openxmlformats.org/officeDocument/2006/relationships/hyperlink" Target="https://podminky.urs.cz/item/CS_URS_2022_01/622143003" TargetMode="External" /><Relationship Id="rId4" Type="http://schemas.openxmlformats.org/officeDocument/2006/relationships/hyperlink" Target="https://podminky.urs.cz/item/CS_URS_2021_01/622211021" TargetMode="External" /><Relationship Id="rId5" Type="http://schemas.openxmlformats.org/officeDocument/2006/relationships/hyperlink" Target="https://podminky.urs.cz/item/CS_URS_2021_01/622211031" TargetMode="External" /><Relationship Id="rId6" Type="http://schemas.openxmlformats.org/officeDocument/2006/relationships/hyperlink" Target="https://podminky.urs.cz/item/CS_URS_2022_01/622212051" TargetMode="External" /><Relationship Id="rId7" Type="http://schemas.openxmlformats.org/officeDocument/2006/relationships/hyperlink" Target="https://podminky.urs.cz/item/CS_URS_2021_01/622252001" TargetMode="External" /><Relationship Id="rId8" Type="http://schemas.openxmlformats.org/officeDocument/2006/relationships/hyperlink" Target="https://podminky.urs.cz/item/CS_URS_2021_01/622252002" TargetMode="External" /><Relationship Id="rId9" Type="http://schemas.openxmlformats.org/officeDocument/2006/relationships/hyperlink" Target="https://podminky.urs.cz/item/CS_URS_2022_01/622381022" TargetMode="External" /><Relationship Id="rId10" Type="http://schemas.openxmlformats.org/officeDocument/2006/relationships/hyperlink" Target="https://podminky.urs.cz/item/CS_URS_2022_01/622521022" TargetMode="External" /><Relationship Id="rId11" Type="http://schemas.openxmlformats.org/officeDocument/2006/relationships/hyperlink" Target="https://podminky.urs.cz/item/CS_URS_2021_01/629991011" TargetMode="External" /><Relationship Id="rId12" Type="http://schemas.openxmlformats.org/officeDocument/2006/relationships/hyperlink" Target="https://podminky.urs.cz/item/CS_URS_2021_01/629999011" TargetMode="External" /><Relationship Id="rId13" Type="http://schemas.openxmlformats.org/officeDocument/2006/relationships/hyperlink" Target="https://podminky.urs.cz/item/CS_URS_2021_01/941211111" TargetMode="External" /><Relationship Id="rId14" Type="http://schemas.openxmlformats.org/officeDocument/2006/relationships/hyperlink" Target="https://podminky.urs.cz/item/CS_URS_2021_01/941211211" TargetMode="External" /><Relationship Id="rId15" Type="http://schemas.openxmlformats.org/officeDocument/2006/relationships/hyperlink" Target="https://podminky.urs.cz/item/CS_URS_2021_01/941211811" TargetMode="External" /><Relationship Id="rId16" Type="http://schemas.openxmlformats.org/officeDocument/2006/relationships/hyperlink" Target="https://podminky.urs.cz/item/CS_URS_2022_01/949101111" TargetMode="External" /><Relationship Id="rId17" Type="http://schemas.openxmlformats.org/officeDocument/2006/relationships/hyperlink" Target="https://podminky.urs.cz/item/CS_URS_2022_01/968062354" TargetMode="External" /><Relationship Id="rId18" Type="http://schemas.openxmlformats.org/officeDocument/2006/relationships/hyperlink" Target="https://podminky.urs.cz/item/CS_URS_2022_01/968062355" TargetMode="External" /><Relationship Id="rId19" Type="http://schemas.openxmlformats.org/officeDocument/2006/relationships/hyperlink" Target="https://podminky.urs.cz/item/CS_URS_2022_01/968062356" TargetMode="External" /><Relationship Id="rId20" Type="http://schemas.openxmlformats.org/officeDocument/2006/relationships/hyperlink" Target="https://podminky.urs.cz/item/CS_URS_2022_01/968062456" TargetMode="External" /><Relationship Id="rId21" Type="http://schemas.openxmlformats.org/officeDocument/2006/relationships/hyperlink" Target="https://podminky.urs.cz/item/CS_URS_2022_01/978011191" TargetMode="External" /><Relationship Id="rId22" Type="http://schemas.openxmlformats.org/officeDocument/2006/relationships/hyperlink" Target="https://podminky.urs.cz/item/CS_URS_2022_01/978013191" TargetMode="External" /><Relationship Id="rId23" Type="http://schemas.openxmlformats.org/officeDocument/2006/relationships/hyperlink" Target="https://podminky.urs.cz/item/CS_URS_2022_01/997013212" TargetMode="External" /><Relationship Id="rId24" Type="http://schemas.openxmlformats.org/officeDocument/2006/relationships/hyperlink" Target="https://podminky.urs.cz/item/CS_URS_2022_01/997013501" TargetMode="External" /><Relationship Id="rId25" Type="http://schemas.openxmlformats.org/officeDocument/2006/relationships/hyperlink" Target="https://podminky.urs.cz/item/CS_URS_2022_01/997013509" TargetMode="External" /><Relationship Id="rId26" Type="http://schemas.openxmlformats.org/officeDocument/2006/relationships/hyperlink" Target="https://podminky.urs.cz/item/CS_URS_2022_01/997013631" TargetMode="External" /><Relationship Id="rId27" Type="http://schemas.openxmlformats.org/officeDocument/2006/relationships/hyperlink" Target="https://podminky.urs.cz/item/CS_URS_2022_01/998011002" TargetMode="External" /><Relationship Id="rId28" Type="http://schemas.openxmlformats.org/officeDocument/2006/relationships/hyperlink" Target="https://podminky.urs.cz/item/CS_URS_2022_01/712431111" TargetMode="External" /><Relationship Id="rId29" Type="http://schemas.openxmlformats.org/officeDocument/2006/relationships/hyperlink" Target="https://podminky.urs.cz/item/CS_URS_2022_01/998712102" TargetMode="External" /><Relationship Id="rId30" Type="http://schemas.openxmlformats.org/officeDocument/2006/relationships/hyperlink" Target="https://podminky.urs.cz/item/CS_URS_2022_01/713152101" TargetMode="External" /><Relationship Id="rId31" Type="http://schemas.openxmlformats.org/officeDocument/2006/relationships/hyperlink" Target="https://podminky.urs.cz/item/CS_URS_2022_01/713191133" TargetMode="External" /><Relationship Id="rId32" Type="http://schemas.openxmlformats.org/officeDocument/2006/relationships/hyperlink" Target="https://podminky.urs.cz/item/CS_URS_2022_01/998713102" TargetMode="External" /><Relationship Id="rId33" Type="http://schemas.openxmlformats.org/officeDocument/2006/relationships/hyperlink" Target="https://podminky.urs.cz/item/CS_URS_2022_01/762083122" TargetMode="External" /><Relationship Id="rId34" Type="http://schemas.openxmlformats.org/officeDocument/2006/relationships/hyperlink" Target="https://podminky.urs.cz/item/CS_URS_2022_01/762341210" TargetMode="External" /><Relationship Id="rId35" Type="http://schemas.openxmlformats.org/officeDocument/2006/relationships/hyperlink" Target="https://podminky.urs.cz/item/CS_URS_2022_01/762341210" TargetMode="External" /><Relationship Id="rId36" Type="http://schemas.openxmlformats.org/officeDocument/2006/relationships/hyperlink" Target="https://podminky.urs.cz/item/CS_URS_2022_01/762341811" TargetMode="External" /><Relationship Id="rId37" Type="http://schemas.openxmlformats.org/officeDocument/2006/relationships/hyperlink" Target="https://podminky.urs.cz/item/CS_URS_2022_01/762342605" TargetMode="External" /><Relationship Id="rId38" Type="http://schemas.openxmlformats.org/officeDocument/2006/relationships/hyperlink" Target="https://podminky.urs.cz/item/CS_URS_2022_01/762361312" TargetMode="External" /><Relationship Id="rId39" Type="http://schemas.openxmlformats.org/officeDocument/2006/relationships/hyperlink" Target="https://podminky.urs.cz/item/CS_URS_2022_01/762713111" TargetMode="External" /><Relationship Id="rId40" Type="http://schemas.openxmlformats.org/officeDocument/2006/relationships/hyperlink" Target="https://podminky.urs.cz/item/CS_URS_2022_01/998762102" TargetMode="External" /><Relationship Id="rId41" Type="http://schemas.openxmlformats.org/officeDocument/2006/relationships/hyperlink" Target="https://podminky.urs.cz/item/CS_URS_2022_01/764021448" TargetMode="External" /><Relationship Id="rId42" Type="http://schemas.openxmlformats.org/officeDocument/2006/relationships/hyperlink" Target="https://podminky.urs.cz/item/CS_URS_2022_01/764121452" TargetMode="External" /><Relationship Id="rId43" Type="http://schemas.openxmlformats.org/officeDocument/2006/relationships/hyperlink" Target="https://podminky.urs.cz/item/CS_URS_2022_01/764121454" TargetMode="External" /><Relationship Id="rId44" Type="http://schemas.openxmlformats.org/officeDocument/2006/relationships/hyperlink" Target="https://podminky.urs.cz/item/CS_URS_2022_01/764221406" TargetMode="External" /><Relationship Id="rId45" Type="http://schemas.openxmlformats.org/officeDocument/2006/relationships/hyperlink" Target="https://podminky.urs.cz/item/CS_URS_2022_01/764221436" TargetMode="External" /><Relationship Id="rId46" Type="http://schemas.openxmlformats.org/officeDocument/2006/relationships/hyperlink" Target="https://podminky.urs.cz/item/CS_URS_2022_01/764221466" TargetMode="External" /><Relationship Id="rId47" Type="http://schemas.openxmlformats.org/officeDocument/2006/relationships/hyperlink" Target="https://podminky.urs.cz/item/CS_URS_2022_01/764222433" TargetMode="External" /><Relationship Id="rId48" Type="http://schemas.openxmlformats.org/officeDocument/2006/relationships/hyperlink" Target="https://podminky.urs.cz/item/CS_URS_2022_01/764223458" TargetMode="External" /><Relationship Id="rId49" Type="http://schemas.openxmlformats.org/officeDocument/2006/relationships/hyperlink" Target="https://podminky.urs.cz/item/CS_URS_2022_01/764226444" TargetMode="External" /><Relationship Id="rId50" Type="http://schemas.openxmlformats.org/officeDocument/2006/relationships/hyperlink" Target="https://podminky.urs.cz/item/CS_URS_2022_01/764324412" TargetMode="External" /><Relationship Id="rId51" Type="http://schemas.openxmlformats.org/officeDocument/2006/relationships/hyperlink" Target="https://podminky.urs.cz/item/CS_URS_2022_01/764324454" TargetMode="External" /><Relationship Id="rId52" Type="http://schemas.openxmlformats.org/officeDocument/2006/relationships/hyperlink" Target="https://podminky.urs.cz/item/CS_URS_2022_01/764325423" TargetMode="External" /><Relationship Id="rId53" Type="http://schemas.openxmlformats.org/officeDocument/2006/relationships/hyperlink" Target="https://podminky.urs.cz/item/CS_URS_2022_01/764326423" TargetMode="External" /><Relationship Id="rId54" Type="http://schemas.openxmlformats.org/officeDocument/2006/relationships/hyperlink" Target="https://podminky.urs.cz/item/CS_URS_2022_01/764521404" TargetMode="External" /><Relationship Id="rId55" Type="http://schemas.openxmlformats.org/officeDocument/2006/relationships/hyperlink" Target="https://podminky.urs.cz/item/CS_URS_2022_01/764521424" TargetMode="External" /><Relationship Id="rId56" Type="http://schemas.openxmlformats.org/officeDocument/2006/relationships/hyperlink" Target="https://podminky.urs.cz/item/CS_URS_2022_01/764521444" TargetMode="External" /><Relationship Id="rId57" Type="http://schemas.openxmlformats.org/officeDocument/2006/relationships/hyperlink" Target="https://podminky.urs.cz/item/CS_URS_2022_01/764528422" TargetMode="External" /><Relationship Id="rId58" Type="http://schemas.openxmlformats.org/officeDocument/2006/relationships/hyperlink" Target="https://podminky.urs.cz/item/CS_URS_2022_01/998764102" TargetMode="External" /><Relationship Id="rId59" Type="http://schemas.openxmlformats.org/officeDocument/2006/relationships/hyperlink" Target="https://podminky.urs.cz/item/CS_URS_2022_01/766621211" TargetMode="External" /><Relationship Id="rId60" Type="http://schemas.openxmlformats.org/officeDocument/2006/relationships/hyperlink" Target="https://podminky.urs.cz/item/CS_URS_2022_01/766621212" TargetMode="External" /><Relationship Id="rId61" Type="http://schemas.openxmlformats.org/officeDocument/2006/relationships/hyperlink" Target="https://podminky.urs.cz/item/CS_URS_2022_01/766621622" TargetMode="External" /><Relationship Id="rId62" Type="http://schemas.openxmlformats.org/officeDocument/2006/relationships/hyperlink" Target="https://podminky.urs.cz/item/CS_URS_2022_01/766629631" TargetMode="External" /><Relationship Id="rId63" Type="http://schemas.openxmlformats.org/officeDocument/2006/relationships/hyperlink" Target="https://podminky.urs.cz/item/CS_URS_2022_01/766641132" TargetMode="External" /><Relationship Id="rId64" Type="http://schemas.openxmlformats.org/officeDocument/2006/relationships/hyperlink" Target="https://podminky.urs.cz/item/CS_URS_2022_01/766671004" TargetMode="External" /><Relationship Id="rId65" Type="http://schemas.openxmlformats.org/officeDocument/2006/relationships/hyperlink" Target="https://podminky.urs.cz/item/CS_URS_2022_01/766694112" TargetMode="External" /><Relationship Id="rId66" Type="http://schemas.openxmlformats.org/officeDocument/2006/relationships/hyperlink" Target="https://podminky.urs.cz/item/CS_URS_2022_01/766694122" TargetMode="External" /><Relationship Id="rId67" Type="http://schemas.openxmlformats.org/officeDocument/2006/relationships/hyperlink" Target="https://podminky.urs.cz/item/CS_URS_2022_01/998766102" TargetMode="External" /><Relationship Id="rId68" Type="http://schemas.openxmlformats.org/officeDocument/2006/relationships/hyperlink" Target="https://podminky.urs.cz/item/CS_URS_2022_01/030001000" TargetMode="External" /><Relationship Id="rId6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2022100431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objektu Železná č.p.115 - část zateplení objektu a výměna výplní otvorů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13. 6. 2022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72</v>
      </c>
      <c r="BT94" s="118" t="s">
        <v>73</v>
      </c>
      <c r="BV94" s="118" t="s">
        <v>74</v>
      </c>
      <c r="BW94" s="118" t="s">
        <v>5</v>
      </c>
      <c r="BX94" s="118" t="s">
        <v>75</v>
      </c>
      <c r="CL94" s="118" t="s">
        <v>1</v>
      </c>
    </row>
    <row r="95" spans="1:90" s="7" customFormat="1" ht="37.5" customHeight="1">
      <c r="A95" s="119" t="s">
        <v>76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'2022100431 - Rekonstrukce...'!J28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77</v>
      </c>
      <c r="AR95" s="126"/>
      <c r="AS95" s="127">
        <v>0</v>
      </c>
      <c r="AT95" s="128">
        <f>ROUND(SUM(AV95:AW95),2)</f>
        <v>0</v>
      </c>
      <c r="AU95" s="129">
        <f>'2022100431 - Rekonstrukce...'!P126</f>
        <v>0</v>
      </c>
      <c r="AV95" s="128">
        <f>'2022100431 - Rekonstrukce...'!J31</f>
        <v>0</v>
      </c>
      <c r="AW95" s="128">
        <f>'2022100431 - Rekonstrukce...'!J32</f>
        <v>0</v>
      </c>
      <c r="AX95" s="128">
        <f>'2022100431 - Rekonstrukce...'!J33</f>
        <v>0</v>
      </c>
      <c r="AY95" s="128">
        <f>'2022100431 - Rekonstrukce...'!J34</f>
        <v>0</v>
      </c>
      <c r="AZ95" s="128">
        <f>'2022100431 - Rekonstrukce...'!F31</f>
        <v>0</v>
      </c>
      <c r="BA95" s="128">
        <f>'2022100431 - Rekonstrukce...'!F32</f>
        <v>0</v>
      </c>
      <c r="BB95" s="128">
        <f>'2022100431 - Rekonstrukce...'!F33</f>
        <v>0</v>
      </c>
      <c r="BC95" s="128">
        <f>'2022100431 - Rekonstrukce...'!F34</f>
        <v>0</v>
      </c>
      <c r="BD95" s="130">
        <f>'2022100431 - Rekonstrukce...'!F35</f>
        <v>0</v>
      </c>
      <c r="BE95" s="7"/>
      <c r="BT95" s="131" t="s">
        <v>78</v>
      </c>
      <c r="BU95" s="131" t="s">
        <v>79</v>
      </c>
      <c r="BV95" s="131" t="s">
        <v>74</v>
      </c>
      <c r="BW95" s="131" t="s">
        <v>5</v>
      </c>
      <c r="BX95" s="131" t="s">
        <v>75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100431 - Rekonstruk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80</v>
      </c>
    </row>
    <row r="4" spans="2:46" s="1" customFormat="1" ht="24.95" customHeight="1">
      <c r="B4" s="21"/>
      <c r="D4" s="134" t="s">
        <v>81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30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13. 6. 2022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tr">
        <f>IF('Rekapitulace stavby'!AN10="","",'Rekapitulace stavby'!AN10)</f>
        <v/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tr">
        <f>IF('Rekapitulace stavby'!E11="","",'Rekapitulace stavby'!E11)</f>
        <v xml:space="preserve"> </v>
      </c>
      <c r="F13" s="39"/>
      <c r="G13" s="39"/>
      <c r="H13" s="39"/>
      <c r="I13" s="136" t="s">
        <v>26</v>
      </c>
      <c r="J13" s="138" t="str">
        <f>IF('Rekapitulace stavby'!AN11="","",'Rekapitulace stavby'!AN11)</f>
        <v/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27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26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29</v>
      </c>
      <c r="E18" s="39"/>
      <c r="F18" s="39"/>
      <c r="G18" s="39"/>
      <c r="H18" s="39"/>
      <c r="I18" s="136" t="s">
        <v>25</v>
      </c>
      <c r="J18" s="138" t="str">
        <f>IF('Rekapitulace stavby'!AN16="","",'Rekapitulace stavby'!AN16)</f>
        <v/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tr">
        <f>IF('Rekapitulace stavby'!E17="","",'Rekapitulace stavby'!E17)</f>
        <v xml:space="preserve"> </v>
      </c>
      <c r="F19" s="39"/>
      <c r="G19" s="39"/>
      <c r="H19" s="39"/>
      <c r="I19" s="136" t="s">
        <v>26</v>
      </c>
      <c r="J19" s="138" t="str">
        <f>IF('Rekapitulace stavby'!AN17="","",'Rekapitulace stavby'!AN17)</f>
        <v/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31</v>
      </c>
      <c r="E21" s="39"/>
      <c r="F21" s="39"/>
      <c r="G21" s="39"/>
      <c r="H21" s="39"/>
      <c r="I21" s="136" t="s">
        <v>25</v>
      </c>
      <c r="J21" s="138" t="str">
        <f>IF('Rekapitulace stavby'!AN19="","",'Rekapitulace stavby'!AN19)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tr">
        <f>IF('Rekapitulace stavby'!E20="","",'Rekapitulace stavby'!E20)</f>
        <v xml:space="preserve"> </v>
      </c>
      <c r="F22" s="39"/>
      <c r="G22" s="39"/>
      <c r="H22" s="39"/>
      <c r="I22" s="136" t="s">
        <v>26</v>
      </c>
      <c r="J22" s="138" t="str">
        <f>IF('Rekapitulace stavby'!AN20="","",'Rekapitulace stavby'!AN20)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32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33</v>
      </c>
      <c r="E28" s="39"/>
      <c r="F28" s="39"/>
      <c r="G28" s="39"/>
      <c r="H28" s="39"/>
      <c r="I28" s="39"/>
      <c r="J28" s="146">
        <f>ROUND(J126,2)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35</v>
      </c>
      <c r="G30" s="39"/>
      <c r="H30" s="39"/>
      <c r="I30" s="147" t="s">
        <v>34</v>
      </c>
      <c r="J30" s="147" t="s">
        <v>36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37</v>
      </c>
      <c r="E31" s="136" t="s">
        <v>38</v>
      </c>
      <c r="F31" s="149">
        <f>ROUND((SUM(BE126:BE586)),2)</f>
        <v>0</v>
      </c>
      <c r="G31" s="39"/>
      <c r="H31" s="39"/>
      <c r="I31" s="150">
        <v>0.21</v>
      </c>
      <c r="J31" s="149">
        <f>ROUND(((SUM(BE126:BE586))*I31),2)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39</v>
      </c>
      <c r="F32" s="149">
        <f>ROUND((SUM(BF126:BF586)),2)</f>
        <v>0</v>
      </c>
      <c r="G32" s="39"/>
      <c r="H32" s="39"/>
      <c r="I32" s="150">
        <v>0.15</v>
      </c>
      <c r="J32" s="149">
        <f>ROUND(((SUM(BF126:BF586))*I32),2)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40</v>
      </c>
      <c r="F33" s="149">
        <f>ROUND((SUM(BG126:BG586)),2)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41</v>
      </c>
      <c r="F34" s="149">
        <f>ROUND((SUM(BH126:BH586)),2)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42</v>
      </c>
      <c r="F35" s="149">
        <f>ROUND((SUM(BI126:BI586)),2)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43</v>
      </c>
      <c r="E37" s="153"/>
      <c r="F37" s="153"/>
      <c r="G37" s="154" t="s">
        <v>44</v>
      </c>
      <c r="H37" s="155" t="s">
        <v>45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46</v>
      </c>
      <c r="E50" s="159"/>
      <c r="F50" s="159"/>
      <c r="G50" s="158" t="s">
        <v>47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48</v>
      </c>
      <c r="E61" s="161"/>
      <c r="F61" s="162" t="s">
        <v>49</v>
      </c>
      <c r="G61" s="160" t="s">
        <v>48</v>
      </c>
      <c r="H61" s="161"/>
      <c r="I61" s="161"/>
      <c r="J61" s="163" t="s">
        <v>49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50</v>
      </c>
      <c r="E65" s="164"/>
      <c r="F65" s="164"/>
      <c r="G65" s="158" t="s">
        <v>51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48</v>
      </c>
      <c r="E76" s="161"/>
      <c r="F76" s="162" t="s">
        <v>49</v>
      </c>
      <c r="G76" s="160" t="s">
        <v>48</v>
      </c>
      <c r="H76" s="161"/>
      <c r="I76" s="161"/>
      <c r="J76" s="163" t="s">
        <v>49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30" customHeight="1">
      <c r="A85" s="39"/>
      <c r="B85" s="40"/>
      <c r="C85" s="41"/>
      <c r="D85" s="41"/>
      <c r="E85" s="77" t="str">
        <f>E7</f>
        <v>Rekonstrukce objektu Železná č.p.115 - část zateplení objektu a výměna výplní otvorů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 xml:space="preserve"> </v>
      </c>
      <c r="G87" s="41"/>
      <c r="H87" s="41"/>
      <c r="I87" s="33" t="s">
        <v>22</v>
      </c>
      <c r="J87" s="80" t="str">
        <f>IF(J10="","",J10)</f>
        <v>13. 6. 2022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 xml:space="preserve"> </v>
      </c>
      <c r="G89" s="41"/>
      <c r="H89" s="41"/>
      <c r="I89" s="33" t="s">
        <v>29</v>
      </c>
      <c r="J89" s="37" t="str">
        <f>E19</f>
        <v xml:space="preserve"> 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27</v>
      </c>
      <c r="D90" s="41"/>
      <c r="E90" s="41"/>
      <c r="F90" s="28" t="str">
        <f>IF(E16="","",E16)</f>
        <v>Vyplň údaj</v>
      </c>
      <c r="G90" s="41"/>
      <c r="H90" s="41"/>
      <c r="I90" s="33" t="s">
        <v>31</v>
      </c>
      <c r="J90" s="37" t="str">
        <f>E22</f>
        <v xml:space="preserve">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83</v>
      </c>
      <c r="D92" s="170"/>
      <c r="E92" s="170"/>
      <c r="F92" s="170"/>
      <c r="G92" s="170"/>
      <c r="H92" s="170"/>
      <c r="I92" s="170"/>
      <c r="J92" s="171" t="s">
        <v>84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85</v>
      </c>
      <c r="D94" s="41"/>
      <c r="E94" s="41"/>
      <c r="F94" s="41"/>
      <c r="G94" s="41"/>
      <c r="H94" s="41"/>
      <c r="I94" s="41"/>
      <c r="J94" s="111">
        <f>J126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86</v>
      </c>
    </row>
    <row r="95" spans="1:31" s="9" customFormat="1" ht="24.95" customHeight="1">
      <c r="A95" s="9"/>
      <c r="B95" s="173"/>
      <c r="C95" s="174"/>
      <c r="D95" s="175" t="s">
        <v>87</v>
      </c>
      <c r="E95" s="176"/>
      <c r="F95" s="176"/>
      <c r="G95" s="176"/>
      <c r="H95" s="176"/>
      <c r="I95" s="176"/>
      <c r="J95" s="177">
        <f>J127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88</v>
      </c>
      <c r="E96" s="182"/>
      <c r="F96" s="182"/>
      <c r="G96" s="182"/>
      <c r="H96" s="182"/>
      <c r="I96" s="182"/>
      <c r="J96" s="183">
        <f>J128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4.85" customHeight="1">
      <c r="A97" s="10"/>
      <c r="B97" s="179"/>
      <c r="C97" s="180"/>
      <c r="D97" s="181" t="s">
        <v>89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4.85" customHeight="1">
      <c r="A98" s="10"/>
      <c r="B98" s="179"/>
      <c r="C98" s="180"/>
      <c r="D98" s="181" t="s">
        <v>90</v>
      </c>
      <c r="E98" s="182"/>
      <c r="F98" s="182"/>
      <c r="G98" s="182"/>
      <c r="H98" s="182"/>
      <c r="I98" s="182"/>
      <c r="J98" s="183">
        <f>J243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79"/>
      <c r="C99" s="180"/>
      <c r="D99" s="181" t="s">
        <v>91</v>
      </c>
      <c r="E99" s="182"/>
      <c r="F99" s="182"/>
      <c r="G99" s="182"/>
      <c r="H99" s="182"/>
      <c r="I99" s="182"/>
      <c r="J99" s="183">
        <f>J299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21.8" customHeight="1">
      <c r="A100" s="10"/>
      <c r="B100" s="179"/>
      <c r="C100" s="180"/>
      <c r="D100" s="181" t="s">
        <v>92</v>
      </c>
      <c r="E100" s="182"/>
      <c r="F100" s="182"/>
      <c r="G100" s="182"/>
      <c r="H100" s="182"/>
      <c r="I100" s="182"/>
      <c r="J100" s="183">
        <f>J314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93</v>
      </c>
      <c r="E101" s="182"/>
      <c r="F101" s="182"/>
      <c r="G101" s="182"/>
      <c r="H101" s="182"/>
      <c r="I101" s="182"/>
      <c r="J101" s="183">
        <f>J318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79"/>
      <c r="C102" s="180"/>
      <c r="D102" s="181" t="s">
        <v>94</v>
      </c>
      <c r="E102" s="182"/>
      <c r="F102" s="182"/>
      <c r="G102" s="182"/>
      <c r="H102" s="182"/>
      <c r="I102" s="182"/>
      <c r="J102" s="183">
        <f>J319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79"/>
      <c r="C103" s="180"/>
      <c r="D103" s="181" t="s">
        <v>95</v>
      </c>
      <c r="E103" s="182"/>
      <c r="F103" s="182"/>
      <c r="G103" s="182"/>
      <c r="H103" s="182"/>
      <c r="I103" s="182"/>
      <c r="J103" s="183">
        <f>J334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79"/>
      <c r="C104" s="180"/>
      <c r="D104" s="181" t="s">
        <v>96</v>
      </c>
      <c r="E104" s="182"/>
      <c r="F104" s="182"/>
      <c r="G104" s="182"/>
      <c r="H104" s="182"/>
      <c r="I104" s="182"/>
      <c r="J104" s="183">
        <f>J357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79"/>
      <c r="C105" s="180"/>
      <c r="D105" s="181" t="s">
        <v>97</v>
      </c>
      <c r="E105" s="182"/>
      <c r="F105" s="182"/>
      <c r="G105" s="182"/>
      <c r="H105" s="182"/>
      <c r="I105" s="182"/>
      <c r="J105" s="183">
        <f>J410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79"/>
      <c r="C106" s="180"/>
      <c r="D106" s="181" t="s">
        <v>98</v>
      </c>
      <c r="E106" s="182"/>
      <c r="F106" s="182"/>
      <c r="G106" s="182"/>
      <c r="H106" s="182"/>
      <c r="I106" s="182"/>
      <c r="J106" s="183">
        <f>J488</f>
        <v>0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3"/>
      <c r="C107" s="174"/>
      <c r="D107" s="175" t="s">
        <v>99</v>
      </c>
      <c r="E107" s="176"/>
      <c r="F107" s="176"/>
      <c r="G107" s="176"/>
      <c r="H107" s="176"/>
      <c r="I107" s="176"/>
      <c r="J107" s="177">
        <f>J582</f>
        <v>0</v>
      </c>
      <c r="K107" s="174"/>
      <c r="L107" s="17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9"/>
      <c r="C108" s="180"/>
      <c r="D108" s="181" t="s">
        <v>100</v>
      </c>
      <c r="E108" s="182"/>
      <c r="F108" s="182"/>
      <c r="G108" s="182"/>
      <c r="H108" s="182"/>
      <c r="I108" s="182"/>
      <c r="J108" s="183">
        <f>J583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101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30" customHeight="1">
      <c r="A118" s="39"/>
      <c r="B118" s="40"/>
      <c r="C118" s="41"/>
      <c r="D118" s="41"/>
      <c r="E118" s="77" t="str">
        <f>E7</f>
        <v>Rekonstrukce objektu Železná č.p.115 - část zateplení objektu a výměna výplní otvorů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F10</f>
        <v xml:space="preserve"> </v>
      </c>
      <c r="G120" s="41"/>
      <c r="H120" s="41"/>
      <c r="I120" s="33" t="s">
        <v>22</v>
      </c>
      <c r="J120" s="80" t="str">
        <f>IF(J10="","",J10)</f>
        <v>13. 6. 2022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E13</f>
        <v xml:space="preserve"> </v>
      </c>
      <c r="G122" s="41"/>
      <c r="H122" s="41"/>
      <c r="I122" s="33" t="s">
        <v>29</v>
      </c>
      <c r="J122" s="37" t="str">
        <f>E19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IF(E16="","",E16)</f>
        <v>Vyplň údaj</v>
      </c>
      <c r="G123" s="41"/>
      <c r="H123" s="41"/>
      <c r="I123" s="33" t="s">
        <v>31</v>
      </c>
      <c r="J123" s="37" t="str">
        <f>E22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85"/>
      <c r="B125" s="186"/>
      <c r="C125" s="187" t="s">
        <v>102</v>
      </c>
      <c r="D125" s="188" t="s">
        <v>58</v>
      </c>
      <c r="E125" s="188" t="s">
        <v>54</v>
      </c>
      <c r="F125" s="188" t="s">
        <v>55</v>
      </c>
      <c r="G125" s="188" t="s">
        <v>103</v>
      </c>
      <c r="H125" s="188" t="s">
        <v>104</v>
      </c>
      <c r="I125" s="188" t="s">
        <v>105</v>
      </c>
      <c r="J125" s="188" t="s">
        <v>84</v>
      </c>
      <c r="K125" s="189" t="s">
        <v>106</v>
      </c>
      <c r="L125" s="190"/>
      <c r="M125" s="101" t="s">
        <v>1</v>
      </c>
      <c r="N125" s="102" t="s">
        <v>37</v>
      </c>
      <c r="O125" s="102" t="s">
        <v>107</v>
      </c>
      <c r="P125" s="102" t="s">
        <v>108</v>
      </c>
      <c r="Q125" s="102" t="s">
        <v>109</v>
      </c>
      <c r="R125" s="102" t="s">
        <v>110</v>
      </c>
      <c r="S125" s="102" t="s">
        <v>111</v>
      </c>
      <c r="T125" s="103" t="s">
        <v>112</v>
      </c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</row>
    <row r="126" spans="1:63" s="2" customFormat="1" ht="22.8" customHeight="1">
      <c r="A126" s="39"/>
      <c r="B126" s="40"/>
      <c r="C126" s="108" t="s">
        <v>113</v>
      </c>
      <c r="D126" s="41"/>
      <c r="E126" s="41"/>
      <c r="F126" s="41"/>
      <c r="G126" s="41"/>
      <c r="H126" s="41"/>
      <c r="I126" s="41"/>
      <c r="J126" s="191">
        <f>BK126</f>
        <v>0</v>
      </c>
      <c r="K126" s="41"/>
      <c r="L126" s="45"/>
      <c r="M126" s="104"/>
      <c r="N126" s="192"/>
      <c r="O126" s="105"/>
      <c r="P126" s="193">
        <f>P127+P582</f>
        <v>0</v>
      </c>
      <c r="Q126" s="105"/>
      <c r="R126" s="193">
        <f>R127+R582</f>
        <v>29.01678008</v>
      </c>
      <c r="S126" s="105"/>
      <c r="T126" s="194">
        <f>T127+T582</f>
        <v>10.177613000000001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86</v>
      </c>
      <c r="BK126" s="195">
        <f>BK127+BK582</f>
        <v>0</v>
      </c>
    </row>
    <row r="127" spans="1:63" s="12" customFormat="1" ht="25.9" customHeight="1">
      <c r="A127" s="12"/>
      <c r="B127" s="196"/>
      <c r="C127" s="197"/>
      <c r="D127" s="198" t="s">
        <v>72</v>
      </c>
      <c r="E127" s="199" t="s">
        <v>114</v>
      </c>
      <c r="F127" s="199" t="s">
        <v>115</v>
      </c>
      <c r="G127" s="197"/>
      <c r="H127" s="197"/>
      <c r="I127" s="200"/>
      <c r="J127" s="201">
        <f>BK127</f>
        <v>0</v>
      </c>
      <c r="K127" s="197"/>
      <c r="L127" s="202"/>
      <c r="M127" s="203"/>
      <c r="N127" s="204"/>
      <c r="O127" s="204"/>
      <c r="P127" s="205">
        <f>P128+P318</f>
        <v>0</v>
      </c>
      <c r="Q127" s="204"/>
      <c r="R127" s="205">
        <f>R128+R318</f>
        <v>29.01678008</v>
      </c>
      <c r="S127" s="204"/>
      <c r="T127" s="206">
        <f>T128+T318</f>
        <v>10.177613000000001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78</v>
      </c>
      <c r="AT127" s="208" t="s">
        <v>72</v>
      </c>
      <c r="AU127" s="208" t="s">
        <v>73</v>
      </c>
      <c r="AY127" s="207" t="s">
        <v>116</v>
      </c>
      <c r="BK127" s="209">
        <f>BK128+BK318</f>
        <v>0</v>
      </c>
    </row>
    <row r="128" spans="1:63" s="12" customFormat="1" ht="22.8" customHeight="1">
      <c r="A128" s="12"/>
      <c r="B128" s="196"/>
      <c r="C128" s="197"/>
      <c r="D128" s="198" t="s">
        <v>72</v>
      </c>
      <c r="E128" s="210" t="s">
        <v>117</v>
      </c>
      <c r="F128" s="210" t="s">
        <v>118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P129+P243+P299</f>
        <v>0</v>
      </c>
      <c r="Q128" s="204"/>
      <c r="R128" s="205">
        <f>R129+R243+R299</f>
        <v>12.99414411</v>
      </c>
      <c r="S128" s="204"/>
      <c r="T128" s="206">
        <f>T129+T243+T299</f>
        <v>8.908658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78</v>
      </c>
      <c r="AT128" s="208" t="s">
        <v>72</v>
      </c>
      <c r="AU128" s="208" t="s">
        <v>78</v>
      </c>
      <c r="AY128" s="207" t="s">
        <v>116</v>
      </c>
      <c r="BK128" s="209">
        <f>BK129+BK243+BK299</f>
        <v>0</v>
      </c>
    </row>
    <row r="129" spans="1:63" s="12" customFormat="1" ht="20.85" customHeight="1">
      <c r="A129" s="12"/>
      <c r="B129" s="196"/>
      <c r="C129" s="197"/>
      <c r="D129" s="198" t="s">
        <v>72</v>
      </c>
      <c r="E129" s="210" t="s">
        <v>119</v>
      </c>
      <c r="F129" s="210" t="s">
        <v>120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SUM(P130:P242)</f>
        <v>0</v>
      </c>
      <c r="Q129" s="204"/>
      <c r="R129" s="205">
        <f>SUM(R130:R242)</f>
        <v>12.98011971</v>
      </c>
      <c r="S129" s="204"/>
      <c r="T129" s="206">
        <f>SUM(T130:T242)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78</v>
      </c>
      <c r="AT129" s="208" t="s">
        <v>72</v>
      </c>
      <c r="AU129" s="208" t="s">
        <v>80</v>
      </c>
      <c r="AY129" s="207" t="s">
        <v>116</v>
      </c>
      <c r="BK129" s="209">
        <f>SUM(BK130:BK242)</f>
        <v>0</v>
      </c>
    </row>
    <row r="130" spans="1:65" s="2" customFormat="1" ht="24.15" customHeight="1">
      <c r="A130" s="39"/>
      <c r="B130" s="40"/>
      <c r="C130" s="212" t="s">
        <v>78</v>
      </c>
      <c r="D130" s="212" t="s">
        <v>121</v>
      </c>
      <c r="E130" s="213" t="s">
        <v>122</v>
      </c>
      <c r="F130" s="214" t="s">
        <v>123</v>
      </c>
      <c r="G130" s="215" t="s">
        <v>124</v>
      </c>
      <c r="H130" s="216">
        <v>92.087</v>
      </c>
      <c r="I130" s="217"/>
      <c r="J130" s="218">
        <f>ROUND(I130*H130,2)</f>
        <v>0</v>
      </c>
      <c r="K130" s="214" t="s">
        <v>125</v>
      </c>
      <c r="L130" s="45"/>
      <c r="M130" s="219" t="s">
        <v>1</v>
      </c>
      <c r="N130" s="220" t="s">
        <v>38</v>
      </c>
      <c r="O130" s="92"/>
      <c r="P130" s="221">
        <f>O130*H130</f>
        <v>0</v>
      </c>
      <c r="Q130" s="221">
        <v>0.03358</v>
      </c>
      <c r="R130" s="221">
        <f>Q130*H130</f>
        <v>3.09228146</v>
      </c>
      <c r="S130" s="221">
        <v>0</v>
      </c>
      <c r="T130" s="22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3" t="s">
        <v>126</v>
      </c>
      <c r="AT130" s="223" t="s">
        <v>121</v>
      </c>
      <c r="AU130" s="223" t="s">
        <v>127</v>
      </c>
      <c r="AY130" s="18" t="s">
        <v>116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8" t="s">
        <v>78</v>
      </c>
      <c r="BK130" s="224">
        <f>ROUND(I130*H130,2)</f>
        <v>0</v>
      </c>
      <c r="BL130" s="18" t="s">
        <v>126</v>
      </c>
      <c r="BM130" s="223" t="s">
        <v>128</v>
      </c>
    </row>
    <row r="131" spans="1:47" s="2" customFormat="1" ht="12">
      <c r="A131" s="39"/>
      <c r="B131" s="40"/>
      <c r="C131" s="41"/>
      <c r="D131" s="225" t="s">
        <v>129</v>
      </c>
      <c r="E131" s="41"/>
      <c r="F131" s="226" t="s">
        <v>130</v>
      </c>
      <c r="G131" s="41"/>
      <c r="H131" s="41"/>
      <c r="I131" s="227"/>
      <c r="J131" s="41"/>
      <c r="K131" s="41"/>
      <c r="L131" s="45"/>
      <c r="M131" s="228"/>
      <c r="N131" s="229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129</v>
      </c>
      <c r="AU131" s="18" t="s">
        <v>127</v>
      </c>
    </row>
    <row r="132" spans="1:47" s="2" customFormat="1" ht="12">
      <c r="A132" s="39"/>
      <c r="B132" s="40"/>
      <c r="C132" s="41"/>
      <c r="D132" s="230" t="s">
        <v>131</v>
      </c>
      <c r="E132" s="41"/>
      <c r="F132" s="231" t="s">
        <v>132</v>
      </c>
      <c r="G132" s="41"/>
      <c r="H132" s="41"/>
      <c r="I132" s="227"/>
      <c r="J132" s="41"/>
      <c r="K132" s="41"/>
      <c r="L132" s="45"/>
      <c r="M132" s="228"/>
      <c r="N132" s="229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131</v>
      </c>
      <c r="AU132" s="18" t="s">
        <v>127</v>
      </c>
    </row>
    <row r="133" spans="1:51" s="13" customFormat="1" ht="12">
      <c r="A133" s="13"/>
      <c r="B133" s="232"/>
      <c r="C133" s="233"/>
      <c r="D133" s="225" t="s">
        <v>133</v>
      </c>
      <c r="E133" s="234" t="s">
        <v>1</v>
      </c>
      <c r="F133" s="235" t="s">
        <v>134</v>
      </c>
      <c r="G133" s="233"/>
      <c r="H133" s="236">
        <v>2.925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133</v>
      </c>
      <c r="AU133" s="242" t="s">
        <v>127</v>
      </c>
      <c r="AV133" s="13" t="s">
        <v>80</v>
      </c>
      <c r="AW133" s="13" t="s">
        <v>30</v>
      </c>
      <c r="AX133" s="13" t="s">
        <v>73</v>
      </c>
      <c r="AY133" s="242" t="s">
        <v>116</v>
      </c>
    </row>
    <row r="134" spans="1:51" s="13" customFormat="1" ht="12">
      <c r="A134" s="13"/>
      <c r="B134" s="232"/>
      <c r="C134" s="233"/>
      <c r="D134" s="225" t="s">
        <v>133</v>
      </c>
      <c r="E134" s="234" t="s">
        <v>1</v>
      </c>
      <c r="F134" s="235" t="s">
        <v>135</v>
      </c>
      <c r="G134" s="233"/>
      <c r="H134" s="236">
        <v>42.368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133</v>
      </c>
      <c r="AU134" s="242" t="s">
        <v>127</v>
      </c>
      <c r="AV134" s="13" t="s">
        <v>80</v>
      </c>
      <c r="AW134" s="13" t="s">
        <v>30</v>
      </c>
      <c r="AX134" s="13" t="s">
        <v>73</v>
      </c>
      <c r="AY134" s="242" t="s">
        <v>116</v>
      </c>
    </row>
    <row r="135" spans="1:51" s="13" customFormat="1" ht="12">
      <c r="A135" s="13"/>
      <c r="B135" s="232"/>
      <c r="C135" s="233"/>
      <c r="D135" s="225" t="s">
        <v>133</v>
      </c>
      <c r="E135" s="234" t="s">
        <v>1</v>
      </c>
      <c r="F135" s="235" t="s">
        <v>136</v>
      </c>
      <c r="G135" s="233"/>
      <c r="H135" s="236">
        <v>46.794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133</v>
      </c>
      <c r="AU135" s="242" t="s">
        <v>127</v>
      </c>
      <c r="AV135" s="13" t="s">
        <v>80</v>
      </c>
      <c r="AW135" s="13" t="s">
        <v>30</v>
      </c>
      <c r="AX135" s="13" t="s">
        <v>73</v>
      </c>
      <c r="AY135" s="242" t="s">
        <v>116</v>
      </c>
    </row>
    <row r="136" spans="1:51" s="14" customFormat="1" ht="12">
      <c r="A136" s="14"/>
      <c r="B136" s="243"/>
      <c r="C136" s="244"/>
      <c r="D136" s="225" t="s">
        <v>133</v>
      </c>
      <c r="E136" s="245" t="s">
        <v>1</v>
      </c>
      <c r="F136" s="246" t="s">
        <v>137</v>
      </c>
      <c r="G136" s="244"/>
      <c r="H136" s="247">
        <v>92.087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133</v>
      </c>
      <c r="AU136" s="253" t="s">
        <v>127</v>
      </c>
      <c r="AV136" s="14" t="s">
        <v>126</v>
      </c>
      <c r="AW136" s="14" t="s">
        <v>30</v>
      </c>
      <c r="AX136" s="14" t="s">
        <v>78</v>
      </c>
      <c r="AY136" s="253" t="s">
        <v>116</v>
      </c>
    </row>
    <row r="137" spans="1:65" s="2" customFormat="1" ht="24.15" customHeight="1">
      <c r="A137" s="39"/>
      <c r="B137" s="40"/>
      <c r="C137" s="212" t="s">
        <v>80</v>
      </c>
      <c r="D137" s="212" t="s">
        <v>121</v>
      </c>
      <c r="E137" s="213" t="s">
        <v>138</v>
      </c>
      <c r="F137" s="214" t="s">
        <v>139</v>
      </c>
      <c r="G137" s="215" t="s">
        <v>140</v>
      </c>
      <c r="H137" s="216">
        <v>223.34</v>
      </c>
      <c r="I137" s="217"/>
      <c r="J137" s="218">
        <f>ROUND(I137*H137,2)</f>
        <v>0</v>
      </c>
      <c r="K137" s="214" t="s">
        <v>125</v>
      </c>
      <c r="L137" s="45"/>
      <c r="M137" s="219" t="s">
        <v>1</v>
      </c>
      <c r="N137" s="220" t="s">
        <v>38</v>
      </c>
      <c r="O137" s="92"/>
      <c r="P137" s="221">
        <f>O137*H137</f>
        <v>0</v>
      </c>
      <c r="Q137" s="221">
        <v>0.0015</v>
      </c>
      <c r="R137" s="221">
        <f>Q137*H137</f>
        <v>0.33501000000000003</v>
      </c>
      <c r="S137" s="221">
        <v>0</v>
      </c>
      <c r="T137" s="22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3" t="s">
        <v>126</v>
      </c>
      <c r="AT137" s="223" t="s">
        <v>121</v>
      </c>
      <c r="AU137" s="223" t="s">
        <v>127</v>
      </c>
      <c r="AY137" s="18" t="s">
        <v>116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78</v>
      </c>
      <c r="BK137" s="224">
        <f>ROUND(I137*H137,2)</f>
        <v>0</v>
      </c>
      <c r="BL137" s="18" t="s">
        <v>126</v>
      </c>
      <c r="BM137" s="223" t="s">
        <v>141</v>
      </c>
    </row>
    <row r="138" spans="1:47" s="2" customFormat="1" ht="12">
      <c r="A138" s="39"/>
      <c r="B138" s="40"/>
      <c r="C138" s="41"/>
      <c r="D138" s="225" t="s">
        <v>129</v>
      </c>
      <c r="E138" s="41"/>
      <c r="F138" s="226" t="s">
        <v>142</v>
      </c>
      <c r="G138" s="41"/>
      <c r="H138" s="41"/>
      <c r="I138" s="227"/>
      <c r="J138" s="41"/>
      <c r="K138" s="41"/>
      <c r="L138" s="45"/>
      <c r="M138" s="228"/>
      <c r="N138" s="229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129</v>
      </c>
      <c r="AU138" s="18" t="s">
        <v>127</v>
      </c>
    </row>
    <row r="139" spans="1:47" s="2" customFormat="1" ht="12">
      <c r="A139" s="39"/>
      <c r="B139" s="40"/>
      <c r="C139" s="41"/>
      <c r="D139" s="230" t="s">
        <v>131</v>
      </c>
      <c r="E139" s="41"/>
      <c r="F139" s="231" t="s">
        <v>143</v>
      </c>
      <c r="G139" s="41"/>
      <c r="H139" s="41"/>
      <c r="I139" s="227"/>
      <c r="J139" s="41"/>
      <c r="K139" s="41"/>
      <c r="L139" s="45"/>
      <c r="M139" s="228"/>
      <c r="N139" s="229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131</v>
      </c>
      <c r="AU139" s="18" t="s">
        <v>127</v>
      </c>
    </row>
    <row r="140" spans="1:51" s="13" customFormat="1" ht="12">
      <c r="A140" s="13"/>
      <c r="B140" s="232"/>
      <c r="C140" s="233"/>
      <c r="D140" s="225" t="s">
        <v>133</v>
      </c>
      <c r="E140" s="234" t="s">
        <v>1</v>
      </c>
      <c r="F140" s="235" t="s">
        <v>144</v>
      </c>
      <c r="G140" s="233"/>
      <c r="H140" s="236">
        <v>8.4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133</v>
      </c>
      <c r="AU140" s="242" t="s">
        <v>127</v>
      </c>
      <c r="AV140" s="13" t="s">
        <v>80</v>
      </c>
      <c r="AW140" s="13" t="s">
        <v>30</v>
      </c>
      <c r="AX140" s="13" t="s">
        <v>73</v>
      </c>
      <c r="AY140" s="242" t="s">
        <v>116</v>
      </c>
    </row>
    <row r="141" spans="1:51" s="13" customFormat="1" ht="12">
      <c r="A141" s="13"/>
      <c r="B141" s="232"/>
      <c r="C141" s="233"/>
      <c r="D141" s="225" t="s">
        <v>133</v>
      </c>
      <c r="E141" s="234" t="s">
        <v>1</v>
      </c>
      <c r="F141" s="235" t="s">
        <v>145</v>
      </c>
      <c r="G141" s="233"/>
      <c r="H141" s="236">
        <v>115.6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133</v>
      </c>
      <c r="AU141" s="242" t="s">
        <v>127</v>
      </c>
      <c r="AV141" s="13" t="s">
        <v>80</v>
      </c>
      <c r="AW141" s="13" t="s">
        <v>30</v>
      </c>
      <c r="AX141" s="13" t="s">
        <v>73</v>
      </c>
      <c r="AY141" s="242" t="s">
        <v>116</v>
      </c>
    </row>
    <row r="142" spans="1:51" s="13" customFormat="1" ht="12">
      <c r="A142" s="13"/>
      <c r="B142" s="232"/>
      <c r="C142" s="233"/>
      <c r="D142" s="225" t="s">
        <v>133</v>
      </c>
      <c r="E142" s="234" t="s">
        <v>1</v>
      </c>
      <c r="F142" s="235" t="s">
        <v>146</v>
      </c>
      <c r="G142" s="233"/>
      <c r="H142" s="236">
        <v>99.34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133</v>
      </c>
      <c r="AU142" s="242" t="s">
        <v>127</v>
      </c>
      <c r="AV142" s="13" t="s">
        <v>80</v>
      </c>
      <c r="AW142" s="13" t="s">
        <v>30</v>
      </c>
      <c r="AX142" s="13" t="s">
        <v>73</v>
      </c>
      <c r="AY142" s="242" t="s">
        <v>116</v>
      </c>
    </row>
    <row r="143" spans="1:51" s="14" customFormat="1" ht="12">
      <c r="A143" s="14"/>
      <c r="B143" s="243"/>
      <c r="C143" s="244"/>
      <c r="D143" s="225" t="s">
        <v>133</v>
      </c>
      <c r="E143" s="245" t="s">
        <v>1</v>
      </c>
      <c r="F143" s="246" t="s">
        <v>137</v>
      </c>
      <c r="G143" s="244"/>
      <c r="H143" s="247">
        <v>223.34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133</v>
      </c>
      <c r="AU143" s="253" t="s">
        <v>127</v>
      </c>
      <c r="AV143" s="14" t="s">
        <v>126</v>
      </c>
      <c r="AW143" s="14" t="s">
        <v>30</v>
      </c>
      <c r="AX143" s="14" t="s">
        <v>78</v>
      </c>
      <c r="AY143" s="253" t="s">
        <v>116</v>
      </c>
    </row>
    <row r="144" spans="1:65" s="2" customFormat="1" ht="24.15" customHeight="1">
      <c r="A144" s="39"/>
      <c r="B144" s="40"/>
      <c r="C144" s="212" t="s">
        <v>127</v>
      </c>
      <c r="D144" s="212" t="s">
        <v>121</v>
      </c>
      <c r="E144" s="213" t="s">
        <v>147</v>
      </c>
      <c r="F144" s="214" t="s">
        <v>148</v>
      </c>
      <c r="G144" s="215" t="s">
        <v>140</v>
      </c>
      <c r="H144" s="216">
        <v>156.89</v>
      </c>
      <c r="I144" s="217"/>
      <c r="J144" s="218">
        <f>ROUND(I144*H144,2)</f>
        <v>0</v>
      </c>
      <c r="K144" s="214" t="s">
        <v>125</v>
      </c>
      <c r="L144" s="45"/>
      <c r="M144" s="219" t="s">
        <v>1</v>
      </c>
      <c r="N144" s="220" t="s">
        <v>38</v>
      </c>
      <c r="O144" s="92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3" t="s">
        <v>149</v>
      </c>
      <c r="AT144" s="223" t="s">
        <v>121</v>
      </c>
      <c r="AU144" s="223" t="s">
        <v>127</v>
      </c>
      <c r="AY144" s="18" t="s">
        <v>116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8" t="s">
        <v>78</v>
      </c>
      <c r="BK144" s="224">
        <f>ROUND(I144*H144,2)</f>
        <v>0</v>
      </c>
      <c r="BL144" s="18" t="s">
        <v>149</v>
      </c>
      <c r="BM144" s="223" t="s">
        <v>150</v>
      </c>
    </row>
    <row r="145" spans="1:47" s="2" customFormat="1" ht="12">
      <c r="A145" s="39"/>
      <c r="B145" s="40"/>
      <c r="C145" s="41"/>
      <c r="D145" s="225" t="s">
        <v>129</v>
      </c>
      <c r="E145" s="41"/>
      <c r="F145" s="226" t="s">
        <v>151</v>
      </c>
      <c r="G145" s="41"/>
      <c r="H145" s="41"/>
      <c r="I145" s="227"/>
      <c r="J145" s="41"/>
      <c r="K145" s="41"/>
      <c r="L145" s="45"/>
      <c r="M145" s="228"/>
      <c r="N145" s="229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129</v>
      </c>
      <c r="AU145" s="18" t="s">
        <v>127</v>
      </c>
    </row>
    <row r="146" spans="1:47" s="2" customFormat="1" ht="12">
      <c r="A146" s="39"/>
      <c r="B146" s="40"/>
      <c r="C146" s="41"/>
      <c r="D146" s="230" t="s">
        <v>131</v>
      </c>
      <c r="E146" s="41"/>
      <c r="F146" s="231" t="s">
        <v>152</v>
      </c>
      <c r="G146" s="41"/>
      <c r="H146" s="41"/>
      <c r="I146" s="227"/>
      <c r="J146" s="41"/>
      <c r="K146" s="41"/>
      <c r="L146" s="45"/>
      <c r="M146" s="228"/>
      <c r="N146" s="229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131</v>
      </c>
      <c r="AU146" s="18" t="s">
        <v>127</v>
      </c>
    </row>
    <row r="147" spans="1:51" s="13" customFormat="1" ht="12">
      <c r="A147" s="13"/>
      <c r="B147" s="232"/>
      <c r="C147" s="233"/>
      <c r="D147" s="225" t="s">
        <v>133</v>
      </c>
      <c r="E147" s="234" t="s">
        <v>1</v>
      </c>
      <c r="F147" s="235" t="s">
        <v>153</v>
      </c>
      <c r="G147" s="233"/>
      <c r="H147" s="236">
        <v>8.4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133</v>
      </c>
      <c r="AU147" s="242" t="s">
        <v>127</v>
      </c>
      <c r="AV147" s="13" t="s">
        <v>80</v>
      </c>
      <c r="AW147" s="13" t="s">
        <v>30</v>
      </c>
      <c r="AX147" s="13" t="s">
        <v>73</v>
      </c>
      <c r="AY147" s="242" t="s">
        <v>116</v>
      </c>
    </row>
    <row r="148" spans="1:51" s="15" customFormat="1" ht="12">
      <c r="A148" s="15"/>
      <c r="B148" s="254"/>
      <c r="C148" s="255"/>
      <c r="D148" s="225" t="s">
        <v>133</v>
      </c>
      <c r="E148" s="256" t="s">
        <v>1</v>
      </c>
      <c r="F148" s="257" t="s">
        <v>154</v>
      </c>
      <c r="G148" s="255"/>
      <c r="H148" s="256" t="s">
        <v>1</v>
      </c>
      <c r="I148" s="258"/>
      <c r="J148" s="255"/>
      <c r="K148" s="255"/>
      <c r="L148" s="259"/>
      <c r="M148" s="260"/>
      <c r="N148" s="261"/>
      <c r="O148" s="261"/>
      <c r="P148" s="261"/>
      <c r="Q148" s="261"/>
      <c r="R148" s="261"/>
      <c r="S148" s="261"/>
      <c r="T148" s="26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3" t="s">
        <v>133</v>
      </c>
      <c r="AU148" s="263" t="s">
        <v>127</v>
      </c>
      <c r="AV148" s="15" t="s">
        <v>78</v>
      </c>
      <c r="AW148" s="15" t="s">
        <v>30</v>
      </c>
      <c r="AX148" s="15" t="s">
        <v>73</v>
      </c>
      <c r="AY148" s="263" t="s">
        <v>116</v>
      </c>
    </row>
    <row r="149" spans="1:51" s="13" customFormat="1" ht="12">
      <c r="A149" s="13"/>
      <c r="B149" s="232"/>
      <c r="C149" s="233"/>
      <c r="D149" s="225" t="s">
        <v>133</v>
      </c>
      <c r="E149" s="234" t="s">
        <v>1</v>
      </c>
      <c r="F149" s="235" t="s">
        <v>155</v>
      </c>
      <c r="G149" s="233"/>
      <c r="H149" s="236">
        <v>86.44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133</v>
      </c>
      <c r="AU149" s="242" t="s">
        <v>127</v>
      </c>
      <c r="AV149" s="13" t="s">
        <v>80</v>
      </c>
      <c r="AW149" s="13" t="s">
        <v>30</v>
      </c>
      <c r="AX149" s="13" t="s">
        <v>73</v>
      </c>
      <c r="AY149" s="242" t="s">
        <v>116</v>
      </c>
    </row>
    <row r="150" spans="1:51" s="13" customFormat="1" ht="12">
      <c r="A150" s="13"/>
      <c r="B150" s="232"/>
      <c r="C150" s="233"/>
      <c r="D150" s="225" t="s">
        <v>133</v>
      </c>
      <c r="E150" s="234" t="s">
        <v>1</v>
      </c>
      <c r="F150" s="235" t="s">
        <v>156</v>
      </c>
      <c r="G150" s="233"/>
      <c r="H150" s="236">
        <v>6.75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133</v>
      </c>
      <c r="AU150" s="242" t="s">
        <v>127</v>
      </c>
      <c r="AV150" s="13" t="s">
        <v>80</v>
      </c>
      <c r="AW150" s="13" t="s">
        <v>30</v>
      </c>
      <c r="AX150" s="13" t="s">
        <v>73</v>
      </c>
      <c r="AY150" s="242" t="s">
        <v>116</v>
      </c>
    </row>
    <row r="151" spans="1:51" s="13" customFormat="1" ht="12">
      <c r="A151" s="13"/>
      <c r="B151" s="232"/>
      <c r="C151" s="233"/>
      <c r="D151" s="225" t="s">
        <v>133</v>
      </c>
      <c r="E151" s="234" t="s">
        <v>1</v>
      </c>
      <c r="F151" s="235" t="s">
        <v>157</v>
      </c>
      <c r="G151" s="233"/>
      <c r="H151" s="236">
        <v>55.3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133</v>
      </c>
      <c r="AU151" s="242" t="s">
        <v>127</v>
      </c>
      <c r="AV151" s="13" t="s">
        <v>80</v>
      </c>
      <c r="AW151" s="13" t="s">
        <v>30</v>
      </c>
      <c r="AX151" s="13" t="s">
        <v>73</v>
      </c>
      <c r="AY151" s="242" t="s">
        <v>116</v>
      </c>
    </row>
    <row r="152" spans="1:51" s="14" customFormat="1" ht="12">
      <c r="A152" s="14"/>
      <c r="B152" s="243"/>
      <c r="C152" s="244"/>
      <c r="D152" s="225" t="s">
        <v>133</v>
      </c>
      <c r="E152" s="245" t="s">
        <v>1</v>
      </c>
      <c r="F152" s="246" t="s">
        <v>137</v>
      </c>
      <c r="G152" s="244"/>
      <c r="H152" s="247">
        <v>156.89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133</v>
      </c>
      <c r="AU152" s="253" t="s">
        <v>127</v>
      </c>
      <c r="AV152" s="14" t="s">
        <v>126</v>
      </c>
      <c r="AW152" s="14" t="s">
        <v>30</v>
      </c>
      <c r="AX152" s="14" t="s">
        <v>78</v>
      </c>
      <c r="AY152" s="253" t="s">
        <v>116</v>
      </c>
    </row>
    <row r="153" spans="1:65" s="2" customFormat="1" ht="37.8" customHeight="1">
      <c r="A153" s="39"/>
      <c r="B153" s="40"/>
      <c r="C153" s="212" t="s">
        <v>126</v>
      </c>
      <c r="D153" s="212" t="s">
        <v>121</v>
      </c>
      <c r="E153" s="213" t="s">
        <v>158</v>
      </c>
      <c r="F153" s="214" t="s">
        <v>159</v>
      </c>
      <c r="G153" s="215" t="s">
        <v>124</v>
      </c>
      <c r="H153" s="216">
        <v>72.09</v>
      </c>
      <c r="I153" s="217"/>
      <c r="J153" s="218">
        <f>ROUND(I153*H153,2)</f>
        <v>0</v>
      </c>
      <c r="K153" s="214" t="s">
        <v>160</v>
      </c>
      <c r="L153" s="45"/>
      <c r="M153" s="219" t="s">
        <v>1</v>
      </c>
      <c r="N153" s="220" t="s">
        <v>38</v>
      </c>
      <c r="O153" s="92"/>
      <c r="P153" s="221">
        <f>O153*H153</f>
        <v>0</v>
      </c>
      <c r="Q153" s="221">
        <v>0.00852</v>
      </c>
      <c r="R153" s="221">
        <f>Q153*H153</f>
        <v>0.6142068</v>
      </c>
      <c r="S153" s="221">
        <v>0</v>
      </c>
      <c r="T153" s="22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3" t="s">
        <v>126</v>
      </c>
      <c r="AT153" s="223" t="s">
        <v>121</v>
      </c>
      <c r="AU153" s="223" t="s">
        <v>127</v>
      </c>
      <c r="AY153" s="18" t="s">
        <v>116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8" t="s">
        <v>78</v>
      </c>
      <c r="BK153" s="224">
        <f>ROUND(I153*H153,2)</f>
        <v>0</v>
      </c>
      <c r="BL153" s="18" t="s">
        <v>126</v>
      </c>
      <c r="BM153" s="223" t="s">
        <v>161</v>
      </c>
    </row>
    <row r="154" spans="1:47" s="2" customFormat="1" ht="12">
      <c r="A154" s="39"/>
      <c r="B154" s="40"/>
      <c r="C154" s="41"/>
      <c r="D154" s="225" t="s">
        <v>129</v>
      </c>
      <c r="E154" s="41"/>
      <c r="F154" s="226" t="s">
        <v>162</v>
      </c>
      <c r="G154" s="41"/>
      <c r="H154" s="41"/>
      <c r="I154" s="227"/>
      <c r="J154" s="41"/>
      <c r="K154" s="41"/>
      <c r="L154" s="45"/>
      <c r="M154" s="228"/>
      <c r="N154" s="229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129</v>
      </c>
      <c r="AU154" s="18" t="s">
        <v>127</v>
      </c>
    </row>
    <row r="155" spans="1:47" s="2" customFormat="1" ht="12">
      <c r="A155" s="39"/>
      <c r="B155" s="40"/>
      <c r="C155" s="41"/>
      <c r="D155" s="230" t="s">
        <v>131</v>
      </c>
      <c r="E155" s="41"/>
      <c r="F155" s="231" t="s">
        <v>163</v>
      </c>
      <c r="G155" s="41"/>
      <c r="H155" s="41"/>
      <c r="I155" s="227"/>
      <c r="J155" s="41"/>
      <c r="K155" s="41"/>
      <c r="L155" s="45"/>
      <c r="M155" s="228"/>
      <c r="N155" s="229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131</v>
      </c>
      <c r="AU155" s="18" t="s">
        <v>127</v>
      </c>
    </row>
    <row r="156" spans="1:51" s="13" customFormat="1" ht="12">
      <c r="A156" s="13"/>
      <c r="B156" s="232"/>
      <c r="C156" s="233"/>
      <c r="D156" s="225" t="s">
        <v>133</v>
      </c>
      <c r="E156" s="234" t="s">
        <v>1</v>
      </c>
      <c r="F156" s="235" t="s">
        <v>164</v>
      </c>
      <c r="G156" s="233"/>
      <c r="H156" s="236">
        <v>72.09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133</v>
      </c>
      <c r="AU156" s="242" t="s">
        <v>127</v>
      </c>
      <c r="AV156" s="13" t="s">
        <v>80</v>
      </c>
      <c r="AW156" s="13" t="s">
        <v>30</v>
      </c>
      <c r="AX156" s="13" t="s">
        <v>78</v>
      </c>
      <c r="AY156" s="242" t="s">
        <v>116</v>
      </c>
    </row>
    <row r="157" spans="1:65" s="2" customFormat="1" ht="24.15" customHeight="1">
      <c r="A157" s="39"/>
      <c r="B157" s="40"/>
      <c r="C157" s="264" t="s">
        <v>165</v>
      </c>
      <c r="D157" s="264" t="s">
        <v>166</v>
      </c>
      <c r="E157" s="265" t="s">
        <v>167</v>
      </c>
      <c r="F157" s="266" t="s">
        <v>168</v>
      </c>
      <c r="G157" s="267" t="s">
        <v>124</v>
      </c>
      <c r="H157" s="268">
        <v>75.695</v>
      </c>
      <c r="I157" s="269"/>
      <c r="J157" s="270">
        <f>ROUND(I157*H157,2)</f>
        <v>0</v>
      </c>
      <c r="K157" s="266" t="s">
        <v>125</v>
      </c>
      <c r="L157" s="271"/>
      <c r="M157" s="272" t="s">
        <v>1</v>
      </c>
      <c r="N157" s="273" t="s">
        <v>38</v>
      </c>
      <c r="O157" s="92"/>
      <c r="P157" s="221">
        <f>O157*H157</f>
        <v>0</v>
      </c>
      <c r="Q157" s="221">
        <v>0.0036</v>
      </c>
      <c r="R157" s="221">
        <f>Q157*H157</f>
        <v>0.27250199999999997</v>
      </c>
      <c r="S157" s="221">
        <v>0</v>
      </c>
      <c r="T157" s="22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3" t="s">
        <v>169</v>
      </c>
      <c r="AT157" s="223" t="s">
        <v>166</v>
      </c>
      <c r="AU157" s="223" t="s">
        <v>127</v>
      </c>
      <c r="AY157" s="18" t="s">
        <v>116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8" t="s">
        <v>78</v>
      </c>
      <c r="BK157" s="224">
        <f>ROUND(I157*H157,2)</f>
        <v>0</v>
      </c>
      <c r="BL157" s="18" t="s">
        <v>126</v>
      </c>
      <c r="BM157" s="223" t="s">
        <v>170</v>
      </c>
    </row>
    <row r="158" spans="1:47" s="2" customFormat="1" ht="12">
      <c r="A158" s="39"/>
      <c r="B158" s="40"/>
      <c r="C158" s="41"/>
      <c r="D158" s="225" t="s">
        <v>129</v>
      </c>
      <c r="E158" s="41"/>
      <c r="F158" s="226" t="s">
        <v>168</v>
      </c>
      <c r="G158" s="41"/>
      <c r="H158" s="41"/>
      <c r="I158" s="227"/>
      <c r="J158" s="41"/>
      <c r="K158" s="41"/>
      <c r="L158" s="45"/>
      <c r="M158" s="228"/>
      <c r="N158" s="229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129</v>
      </c>
      <c r="AU158" s="18" t="s">
        <v>127</v>
      </c>
    </row>
    <row r="159" spans="1:51" s="13" customFormat="1" ht="12">
      <c r="A159" s="13"/>
      <c r="B159" s="232"/>
      <c r="C159" s="233"/>
      <c r="D159" s="225" t="s">
        <v>133</v>
      </c>
      <c r="E159" s="233"/>
      <c r="F159" s="235" t="s">
        <v>171</v>
      </c>
      <c r="G159" s="233"/>
      <c r="H159" s="236">
        <v>75.695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133</v>
      </c>
      <c r="AU159" s="242" t="s">
        <v>127</v>
      </c>
      <c r="AV159" s="13" t="s">
        <v>80</v>
      </c>
      <c r="AW159" s="13" t="s">
        <v>4</v>
      </c>
      <c r="AX159" s="13" t="s">
        <v>78</v>
      </c>
      <c r="AY159" s="242" t="s">
        <v>116</v>
      </c>
    </row>
    <row r="160" spans="1:65" s="2" customFormat="1" ht="37.8" customHeight="1">
      <c r="A160" s="39"/>
      <c r="B160" s="40"/>
      <c r="C160" s="212" t="s">
        <v>119</v>
      </c>
      <c r="D160" s="212" t="s">
        <v>121</v>
      </c>
      <c r="E160" s="213" t="s">
        <v>172</v>
      </c>
      <c r="F160" s="214" t="s">
        <v>173</v>
      </c>
      <c r="G160" s="215" t="s">
        <v>124</v>
      </c>
      <c r="H160" s="216">
        <v>432.056</v>
      </c>
      <c r="I160" s="217"/>
      <c r="J160" s="218">
        <f>ROUND(I160*H160,2)</f>
        <v>0</v>
      </c>
      <c r="K160" s="214" t="s">
        <v>160</v>
      </c>
      <c r="L160" s="45"/>
      <c r="M160" s="219" t="s">
        <v>1</v>
      </c>
      <c r="N160" s="220" t="s">
        <v>38</v>
      </c>
      <c r="O160" s="92"/>
      <c r="P160" s="221">
        <f>O160*H160</f>
        <v>0</v>
      </c>
      <c r="Q160" s="221">
        <v>0.0086</v>
      </c>
      <c r="R160" s="221">
        <f>Q160*H160</f>
        <v>3.7156816</v>
      </c>
      <c r="S160" s="221">
        <v>0</v>
      </c>
      <c r="T160" s="22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3" t="s">
        <v>126</v>
      </c>
      <c r="AT160" s="223" t="s">
        <v>121</v>
      </c>
      <c r="AU160" s="223" t="s">
        <v>127</v>
      </c>
      <c r="AY160" s="18" t="s">
        <v>116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8" t="s">
        <v>78</v>
      </c>
      <c r="BK160" s="224">
        <f>ROUND(I160*H160,2)</f>
        <v>0</v>
      </c>
      <c r="BL160" s="18" t="s">
        <v>126</v>
      </c>
      <c r="BM160" s="223" t="s">
        <v>174</v>
      </c>
    </row>
    <row r="161" spans="1:47" s="2" customFormat="1" ht="12">
      <c r="A161" s="39"/>
      <c r="B161" s="40"/>
      <c r="C161" s="41"/>
      <c r="D161" s="225" t="s">
        <v>129</v>
      </c>
      <c r="E161" s="41"/>
      <c r="F161" s="226" t="s">
        <v>175</v>
      </c>
      <c r="G161" s="41"/>
      <c r="H161" s="41"/>
      <c r="I161" s="227"/>
      <c r="J161" s="41"/>
      <c r="K161" s="41"/>
      <c r="L161" s="45"/>
      <c r="M161" s="228"/>
      <c r="N161" s="229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129</v>
      </c>
      <c r="AU161" s="18" t="s">
        <v>127</v>
      </c>
    </row>
    <row r="162" spans="1:47" s="2" customFormat="1" ht="12">
      <c r="A162" s="39"/>
      <c r="B162" s="40"/>
      <c r="C162" s="41"/>
      <c r="D162" s="230" t="s">
        <v>131</v>
      </c>
      <c r="E162" s="41"/>
      <c r="F162" s="231" t="s">
        <v>176</v>
      </c>
      <c r="G162" s="41"/>
      <c r="H162" s="41"/>
      <c r="I162" s="227"/>
      <c r="J162" s="41"/>
      <c r="K162" s="41"/>
      <c r="L162" s="45"/>
      <c r="M162" s="228"/>
      <c r="N162" s="229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131</v>
      </c>
      <c r="AU162" s="18" t="s">
        <v>127</v>
      </c>
    </row>
    <row r="163" spans="1:51" s="13" customFormat="1" ht="12">
      <c r="A163" s="13"/>
      <c r="B163" s="232"/>
      <c r="C163" s="233"/>
      <c r="D163" s="225" t="s">
        <v>133</v>
      </c>
      <c r="E163" s="234" t="s">
        <v>1</v>
      </c>
      <c r="F163" s="235" t="s">
        <v>177</v>
      </c>
      <c r="G163" s="233"/>
      <c r="H163" s="236">
        <v>510.45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133</v>
      </c>
      <c r="AU163" s="242" t="s">
        <v>127</v>
      </c>
      <c r="AV163" s="13" t="s">
        <v>80</v>
      </c>
      <c r="AW163" s="13" t="s">
        <v>30</v>
      </c>
      <c r="AX163" s="13" t="s">
        <v>73</v>
      </c>
      <c r="AY163" s="242" t="s">
        <v>116</v>
      </c>
    </row>
    <row r="164" spans="1:51" s="13" customFormat="1" ht="12">
      <c r="A164" s="13"/>
      <c r="B164" s="232"/>
      <c r="C164" s="233"/>
      <c r="D164" s="225" t="s">
        <v>133</v>
      </c>
      <c r="E164" s="234" t="s">
        <v>1</v>
      </c>
      <c r="F164" s="235" t="s">
        <v>178</v>
      </c>
      <c r="G164" s="233"/>
      <c r="H164" s="236">
        <v>-78.394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133</v>
      </c>
      <c r="AU164" s="242" t="s">
        <v>127</v>
      </c>
      <c r="AV164" s="13" t="s">
        <v>80</v>
      </c>
      <c r="AW164" s="13" t="s">
        <v>30</v>
      </c>
      <c r="AX164" s="13" t="s">
        <v>73</v>
      </c>
      <c r="AY164" s="242" t="s">
        <v>116</v>
      </c>
    </row>
    <row r="165" spans="1:51" s="14" customFormat="1" ht="12">
      <c r="A165" s="14"/>
      <c r="B165" s="243"/>
      <c r="C165" s="244"/>
      <c r="D165" s="225" t="s">
        <v>133</v>
      </c>
      <c r="E165" s="245" t="s">
        <v>1</v>
      </c>
      <c r="F165" s="246" t="s">
        <v>137</v>
      </c>
      <c r="G165" s="244"/>
      <c r="H165" s="247">
        <v>432.056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133</v>
      </c>
      <c r="AU165" s="253" t="s">
        <v>127</v>
      </c>
      <c r="AV165" s="14" t="s">
        <v>126</v>
      </c>
      <c r="AW165" s="14" t="s">
        <v>30</v>
      </c>
      <c r="AX165" s="14" t="s">
        <v>78</v>
      </c>
      <c r="AY165" s="253" t="s">
        <v>116</v>
      </c>
    </row>
    <row r="166" spans="1:65" s="2" customFormat="1" ht="16.5" customHeight="1">
      <c r="A166" s="39"/>
      <c r="B166" s="40"/>
      <c r="C166" s="264" t="s">
        <v>179</v>
      </c>
      <c r="D166" s="264" t="s">
        <v>166</v>
      </c>
      <c r="E166" s="265" t="s">
        <v>180</v>
      </c>
      <c r="F166" s="266" t="s">
        <v>181</v>
      </c>
      <c r="G166" s="267" t="s">
        <v>124</v>
      </c>
      <c r="H166" s="268">
        <v>453.659</v>
      </c>
      <c r="I166" s="269"/>
      <c r="J166" s="270">
        <f>ROUND(I166*H166,2)</f>
        <v>0</v>
      </c>
      <c r="K166" s="266" t="s">
        <v>125</v>
      </c>
      <c r="L166" s="271"/>
      <c r="M166" s="272" t="s">
        <v>1</v>
      </c>
      <c r="N166" s="273" t="s">
        <v>38</v>
      </c>
      <c r="O166" s="92"/>
      <c r="P166" s="221">
        <f>O166*H166</f>
        <v>0</v>
      </c>
      <c r="Q166" s="221">
        <v>0.00345</v>
      </c>
      <c r="R166" s="221">
        <f>Q166*H166</f>
        <v>1.56512355</v>
      </c>
      <c r="S166" s="221">
        <v>0</v>
      </c>
      <c r="T166" s="22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3" t="s">
        <v>169</v>
      </c>
      <c r="AT166" s="223" t="s">
        <v>166</v>
      </c>
      <c r="AU166" s="223" t="s">
        <v>127</v>
      </c>
      <c r="AY166" s="18" t="s">
        <v>116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8" t="s">
        <v>78</v>
      </c>
      <c r="BK166" s="224">
        <f>ROUND(I166*H166,2)</f>
        <v>0</v>
      </c>
      <c r="BL166" s="18" t="s">
        <v>126</v>
      </c>
      <c r="BM166" s="223" t="s">
        <v>182</v>
      </c>
    </row>
    <row r="167" spans="1:47" s="2" customFormat="1" ht="12">
      <c r="A167" s="39"/>
      <c r="B167" s="40"/>
      <c r="C167" s="41"/>
      <c r="D167" s="225" t="s">
        <v>129</v>
      </c>
      <c r="E167" s="41"/>
      <c r="F167" s="226" t="s">
        <v>181</v>
      </c>
      <c r="G167" s="41"/>
      <c r="H167" s="41"/>
      <c r="I167" s="227"/>
      <c r="J167" s="41"/>
      <c r="K167" s="41"/>
      <c r="L167" s="45"/>
      <c r="M167" s="228"/>
      <c r="N167" s="229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129</v>
      </c>
      <c r="AU167" s="18" t="s">
        <v>127</v>
      </c>
    </row>
    <row r="168" spans="1:51" s="13" customFormat="1" ht="12">
      <c r="A168" s="13"/>
      <c r="B168" s="232"/>
      <c r="C168" s="233"/>
      <c r="D168" s="225" t="s">
        <v>133</v>
      </c>
      <c r="E168" s="233"/>
      <c r="F168" s="235" t="s">
        <v>183</v>
      </c>
      <c r="G168" s="233"/>
      <c r="H168" s="236">
        <v>453.659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133</v>
      </c>
      <c r="AU168" s="242" t="s">
        <v>127</v>
      </c>
      <c r="AV168" s="13" t="s">
        <v>80</v>
      </c>
      <c r="AW168" s="13" t="s">
        <v>4</v>
      </c>
      <c r="AX168" s="13" t="s">
        <v>78</v>
      </c>
      <c r="AY168" s="242" t="s">
        <v>116</v>
      </c>
    </row>
    <row r="169" spans="1:65" s="2" customFormat="1" ht="37.8" customHeight="1">
      <c r="A169" s="39"/>
      <c r="B169" s="40"/>
      <c r="C169" s="212" t="s">
        <v>169</v>
      </c>
      <c r="D169" s="212" t="s">
        <v>121</v>
      </c>
      <c r="E169" s="213" t="s">
        <v>184</v>
      </c>
      <c r="F169" s="214" t="s">
        <v>185</v>
      </c>
      <c r="G169" s="215" t="s">
        <v>140</v>
      </c>
      <c r="H169" s="216">
        <v>214.62</v>
      </c>
      <c r="I169" s="217"/>
      <c r="J169" s="218">
        <f>ROUND(I169*H169,2)</f>
        <v>0</v>
      </c>
      <c r="K169" s="214" t="s">
        <v>125</v>
      </c>
      <c r="L169" s="45"/>
      <c r="M169" s="219" t="s">
        <v>1</v>
      </c>
      <c r="N169" s="220" t="s">
        <v>38</v>
      </c>
      <c r="O169" s="92"/>
      <c r="P169" s="221">
        <f>O169*H169</f>
        <v>0</v>
      </c>
      <c r="Q169" s="221">
        <v>0.00339</v>
      </c>
      <c r="R169" s="221">
        <f>Q169*H169</f>
        <v>0.7275617999999999</v>
      </c>
      <c r="S169" s="221">
        <v>0</v>
      </c>
      <c r="T169" s="22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3" t="s">
        <v>126</v>
      </c>
      <c r="AT169" s="223" t="s">
        <v>121</v>
      </c>
      <c r="AU169" s="223" t="s">
        <v>127</v>
      </c>
      <c r="AY169" s="18" t="s">
        <v>116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8" t="s">
        <v>78</v>
      </c>
      <c r="BK169" s="224">
        <f>ROUND(I169*H169,2)</f>
        <v>0</v>
      </c>
      <c r="BL169" s="18" t="s">
        <v>126</v>
      </c>
      <c r="BM169" s="223" t="s">
        <v>186</v>
      </c>
    </row>
    <row r="170" spans="1:47" s="2" customFormat="1" ht="12">
      <c r="A170" s="39"/>
      <c r="B170" s="40"/>
      <c r="C170" s="41"/>
      <c r="D170" s="225" t="s">
        <v>129</v>
      </c>
      <c r="E170" s="41"/>
      <c r="F170" s="226" t="s">
        <v>187</v>
      </c>
      <c r="G170" s="41"/>
      <c r="H170" s="41"/>
      <c r="I170" s="227"/>
      <c r="J170" s="41"/>
      <c r="K170" s="41"/>
      <c r="L170" s="45"/>
      <c r="M170" s="228"/>
      <c r="N170" s="229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129</v>
      </c>
      <c r="AU170" s="18" t="s">
        <v>127</v>
      </c>
    </row>
    <row r="171" spans="1:47" s="2" customFormat="1" ht="12">
      <c r="A171" s="39"/>
      <c r="B171" s="40"/>
      <c r="C171" s="41"/>
      <c r="D171" s="230" t="s">
        <v>131</v>
      </c>
      <c r="E171" s="41"/>
      <c r="F171" s="231" t="s">
        <v>188</v>
      </c>
      <c r="G171" s="41"/>
      <c r="H171" s="41"/>
      <c r="I171" s="227"/>
      <c r="J171" s="41"/>
      <c r="K171" s="41"/>
      <c r="L171" s="45"/>
      <c r="M171" s="228"/>
      <c r="N171" s="229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131</v>
      </c>
      <c r="AU171" s="18" t="s">
        <v>127</v>
      </c>
    </row>
    <row r="172" spans="1:51" s="13" customFormat="1" ht="12">
      <c r="A172" s="13"/>
      <c r="B172" s="232"/>
      <c r="C172" s="233"/>
      <c r="D172" s="225" t="s">
        <v>133</v>
      </c>
      <c r="E172" s="234" t="s">
        <v>1</v>
      </c>
      <c r="F172" s="235" t="s">
        <v>189</v>
      </c>
      <c r="G172" s="233"/>
      <c r="H172" s="236">
        <v>214.62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133</v>
      </c>
      <c r="AU172" s="242" t="s">
        <v>127</v>
      </c>
      <c r="AV172" s="13" t="s">
        <v>80</v>
      </c>
      <c r="AW172" s="13" t="s">
        <v>30</v>
      </c>
      <c r="AX172" s="13" t="s">
        <v>78</v>
      </c>
      <c r="AY172" s="242" t="s">
        <v>116</v>
      </c>
    </row>
    <row r="173" spans="1:65" s="2" customFormat="1" ht="16.5" customHeight="1">
      <c r="A173" s="39"/>
      <c r="B173" s="40"/>
      <c r="C173" s="264" t="s">
        <v>190</v>
      </c>
      <c r="D173" s="264" t="s">
        <v>166</v>
      </c>
      <c r="E173" s="265" t="s">
        <v>191</v>
      </c>
      <c r="F173" s="266" t="s">
        <v>192</v>
      </c>
      <c r="G173" s="267" t="s">
        <v>124</v>
      </c>
      <c r="H173" s="268">
        <v>71.98</v>
      </c>
      <c r="I173" s="269"/>
      <c r="J173" s="270">
        <f>ROUND(I173*H173,2)</f>
        <v>0</v>
      </c>
      <c r="K173" s="266" t="s">
        <v>125</v>
      </c>
      <c r="L173" s="271"/>
      <c r="M173" s="272" t="s">
        <v>1</v>
      </c>
      <c r="N173" s="273" t="s">
        <v>38</v>
      </c>
      <c r="O173" s="92"/>
      <c r="P173" s="221">
        <f>O173*H173</f>
        <v>0</v>
      </c>
      <c r="Q173" s="221">
        <v>0.00068</v>
      </c>
      <c r="R173" s="221">
        <f>Q173*H173</f>
        <v>0.04894640000000001</v>
      </c>
      <c r="S173" s="221">
        <v>0</v>
      </c>
      <c r="T173" s="22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3" t="s">
        <v>169</v>
      </c>
      <c r="AT173" s="223" t="s">
        <v>166</v>
      </c>
      <c r="AU173" s="223" t="s">
        <v>127</v>
      </c>
      <c r="AY173" s="18" t="s">
        <v>116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8" t="s">
        <v>78</v>
      </c>
      <c r="BK173" s="224">
        <f>ROUND(I173*H173,2)</f>
        <v>0</v>
      </c>
      <c r="BL173" s="18" t="s">
        <v>126</v>
      </c>
      <c r="BM173" s="223" t="s">
        <v>193</v>
      </c>
    </row>
    <row r="174" spans="1:47" s="2" customFormat="1" ht="12">
      <c r="A174" s="39"/>
      <c r="B174" s="40"/>
      <c r="C174" s="41"/>
      <c r="D174" s="225" t="s">
        <v>129</v>
      </c>
      <c r="E174" s="41"/>
      <c r="F174" s="226" t="s">
        <v>192</v>
      </c>
      <c r="G174" s="41"/>
      <c r="H174" s="41"/>
      <c r="I174" s="227"/>
      <c r="J174" s="41"/>
      <c r="K174" s="41"/>
      <c r="L174" s="45"/>
      <c r="M174" s="228"/>
      <c r="N174" s="229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129</v>
      </c>
      <c r="AU174" s="18" t="s">
        <v>127</v>
      </c>
    </row>
    <row r="175" spans="1:51" s="13" customFormat="1" ht="12">
      <c r="A175" s="13"/>
      <c r="B175" s="232"/>
      <c r="C175" s="233"/>
      <c r="D175" s="225" t="s">
        <v>133</v>
      </c>
      <c r="E175" s="233"/>
      <c r="F175" s="235" t="s">
        <v>194</v>
      </c>
      <c r="G175" s="233"/>
      <c r="H175" s="236">
        <v>71.98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133</v>
      </c>
      <c r="AU175" s="242" t="s">
        <v>127</v>
      </c>
      <c r="AV175" s="13" t="s">
        <v>80</v>
      </c>
      <c r="AW175" s="13" t="s">
        <v>4</v>
      </c>
      <c r="AX175" s="13" t="s">
        <v>78</v>
      </c>
      <c r="AY175" s="242" t="s">
        <v>116</v>
      </c>
    </row>
    <row r="176" spans="1:65" s="2" customFormat="1" ht="24.15" customHeight="1">
      <c r="A176" s="39"/>
      <c r="B176" s="40"/>
      <c r="C176" s="212" t="s">
        <v>195</v>
      </c>
      <c r="D176" s="212" t="s">
        <v>121</v>
      </c>
      <c r="E176" s="213" t="s">
        <v>196</v>
      </c>
      <c r="F176" s="214" t="s">
        <v>197</v>
      </c>
      <c r="G176" s="215" t="s">
        <v>140</v>
      </c>
      <c r="H176" s="216">
        <v>32.1</v>
      </c>
      <c r="I176" s="217"/>
      <c r="J176" s="218">
        <f>ROUND(I176*H176,2)</f>
        <v>0</v>
      </c>
      <c r="K176" s="214" t="s">
        <v>160</v>
      </c>
      <c r="L176" s="45"/>
      <c r="M176" s="219" t="s">
        <v>1</v>
      </c>
      <c r="N176" s="220" t="s">
        <v>38</v>
      </c>
      <c r="O176" s="92"/>
      <c r="P176" s="221">
        <f>O176*H176</f>
        <v>0</v>
      </c>
      <c r="Q176" s="221">
        <v>3E-05</v>
      </c>
      <c r="R176" s="221">
        <f>Q176*H176</f>
        <v>0.0009630000000000001</v>
      </c>
      <c r="S176" s="221">
        <v>0</v>
      </c>
      <c r="T176" s="22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3" t="s">
        <v>126</v>
      </c>
      <c r="AT176" s="223" t="s">
        <v>121</v>
      </c>
      <c r="AU176" s="223" t="s">
        <v>127</v>
      </c>
      <c r="AY176" s="18" t="s">
        <v>116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8" t="s">
        <v>78</v>
      </c>
      <c r="BK176" s="224">
        <f>ROUND(I176*H176,2)</f>
        <v>0</v>
      </c>
      <c r="BL176" s="18" t="s">
        <v>126</v>
      </c>
      <c r="BM176" s="223" t="s">
        <v>198</v>
      </c>
    </row>
    <row r="177" spans="1:47" s="2" customFormat="1" ht="12">
      <c r="A177" s="39"/>
      <c r="B177" s="40"/>
      <c r="C177" s="41"/>
      <c r="D177" s="225" t="s">
        <v>129</v>
      </c>
      <c r="E177" s="41"/>
      <c r="F177" s="226" t="s">
        <v>199</v>
      </c>
      <c r="G177" s="41"/>
      <c r="H177" s="41"/>
      <c r="I177" s="227"/>
      <c r="J177" s="41"/>
      <c r="K177" s="41"/>
      <c r="L177" s="45"/>
      <c r="M177" s="228"/>
      <c r="N177" s="229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129</v>
      </c>
      <c r="AU177" s="18" t="s">
        <v>127</v>
      </c>
    </row>
    <row r="178" spans="1:47" s="2" customFormat="1" ht="12">
      <c r="A178" s="39"/>
      <c r="B178" s="40"/>
      <c r="C178" s="41"/>
      <c r="D178" s="230" t="s">
        <v>131</v>
      </c>
      <c r="E178" s="41"/>
      <c r="F178" s="231" t="s">
        <v>200</v>
      </c>
      <c r="G178" s="41"/>
      <c r="H178" s="41"/>
      <c r="I178" s="227"/>
      <c r="J178" s="41"/>
      <c r="K178" s="41"/>
      <c r="L178" s="45"/>
      <c r="M178" s="228"/>
      <c r="N178" s="229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131</v>
      </c>
      <c r="AU178" s="18" t="s">
        <v>127</v>
      </c>
    </row>
    <row r="179" spans="1:51" s="13" customFormat="1" ht="12">
      <c r="A179" s="13"/>
      <c r="B179" s="232"/>
      <c r="C179" s="233"/>
      <c r="D179" s="225" t="s">
        <v>133</v>
      </c>
      <c r="E179" s="234" t="s">
        <v>1</v>
      </c>
      <c r="F179" s="235" t="s">
        <v>201</v>
      </c>
      <c r="G179" s="233"/>
      <c r="H179" s="236">
        <v>32.1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133</v>
      </c>
      <c r="AU179" s="242" t="s">
        <v>127</v>
      </c>
      <c r="AV179" s="13" t="s">
        <v>80</v>
      </c>
      <c r="AW179" s="13" t="s">
        <v>30</v>
      </c>
      <c r="AX179" s="13" t="s">
        <v>78</v>
      </c>
      <c r="AY179" s="242" t="s">
        <v>116</v>
      </c>
    </row>
    <row r="180" spans="1:65" s="2" customFormat="1" ht="24.15" customHeight="1">
      <c r="A180" s="39"/>
      <c r="B180" s="40"/>
      <c r="C180" s="264" t="s">
        <v>202</v>
      </c>
      <c r="D180" s="264" t="s">
        <v>166</v>
      </c>
      <c r="E180" s="265" t="s">
        <v>203</v>
      </c>
      <c r="F180" s="266" t="s">
        <v>204</v>
      </c>
      <c r="G180" s="267" t="s">
        <v>140</v>
      </c>
      <c r="H180" s="268">
        <v>33.705</v>
      </c>
      <c r="I180" s="269"/>
      <c r="J180" s="270">
        <f>ROUND(I180*H180,2)</f>
        <v>0</v>
      </c>
      <c r="K180" s="266" t="s">
        <v>160</v>
      </c>
      <c r="L180" s="271"/>
      <c r="M180" s="272" t="s">
        <v>1</v>
      </c>
      <c r="N180" s="273" t="s">
        <v>38</v>
      </c>
      <c r="O180" s="92"/>
      <c r="P180" s="221">
        <f>O180*H180</f>
        <v>0</v>
      </c>
      <c r="Q180" s="221">
        <v>0.00056</v>
      </c>
      <c r="R180" s="221">
        <f>Q180*H180</f>
        <v>0.018874799999999997</v>
      </c>
      <c r="S180" s="221">
        <v>0</v>
      </c>
      <c r="T180" s="22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3" t="s">
        <v>169</v>
      </c>
      <c r="AT180" s="223" t="s">
        <v>166</v>
      </c>
      <c r="AU180" s="223" t="s">
        <v>127</v>
      </c>
      <c r="AY180" s="18" t="s">
        <v>116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8" t="s">
        <v>78</v>
      </c>
      <c r="BK180" s="224">
        <f>ROUND(I180*H180,2)</f>
        <v>0</v>
      </c>
      <c r="BL180" s="18" t="s">
        <v>126</v>
      </c>
      <c r="BM180" s="223" t="s">
        <v>205</v>
      </c>
    </row>
    <row r="181" spans="1:47" s="2" customFormat="1" ht="12">
      <c r="A181" s="39"/>
      <c r="B181" s="40"/>
      <c r="C181" s="41"/>
      <c r="D181" s="225" t="s">
        <v>129</v>
      </c>
      <c r="E181" s="41"/>
      <c r="F181" s="226" t="s">
        <v>204</v>
      </c>
      <c r="G181" s="41"/>
      <c r="H181" s="41"/>
      <c r="I181" s="227"/>
      <c r="J181" s="41"/>
      <c r="K181" s="41"/>
      <c r="L181" s="45"/>
      <c r="M181" s="228"/>
      <c r="N181" s="229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129</v>
      </c>
      <c r="AU181" s="18" t="s">
        <v>127</v>
      </c>
    </row>
    <row r="182" spans="1:51" s="13" customFormat="1" ht="12">
      <c r="A182" s="13"/>
      <c r="B182" s="232"/>
      <c r="C182" s="233"/>
      <c r="D182" s="225" t="s">
        <v>133</v>
      </c>
      <c r="E182" s="233"/>
      <c r="F182" s="235" t="s">
        <v>206</v>
      </c>
      <c r="G182" s="233"/>
      <c r="H182" s="236">
        <v>33.705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133</v>
      </c>
      <c r="AU182" s="242" t="s">
        <v>127</v>
      </c>
      <c r="AV182" s="13" t="s">
        <v>80</v>
      </c>
      <c r="AW182" s="13" t="s">
        <v>4</v>
      </c>
      <c r="AX182" s="13" t="s">
        <v>78</v>
      </c>
      <c r="AY182" s="242" t="s">
        <v>116</v>
      </c>
    </row>
    <row r="183" spans="1:65" s="2" customFormat="1" ht="24.15" customHeight="1">
      <c r="A183" s="39"/>
      <c r="B183" s="40"/>
      <c r="C183" s="264" t="s">
        <v>207</v>
      </c>
      <c r="D183" s="264" t="s">
        <v>166</v>
      </c>
      <c r="E183" s="265" t="s">
        <v>208</v>
      </c>
      <c r="F183" s="266" t="s">
        <v>209</v>
      </c>
      <c r="G183" s="267" t="s">
        <v>140</v>
      </c>
      <c r="H183" s="268">
        <v>4.83</v>
      </c>
      <c r="I183" s="269"/>
      <c r="J183" s="270">
        <f>ROUND(I183*H183,2)</f>
        <v>0</v>
      </c>
      <c r="K183" s="266" t="s">
        <v>125</v>
      </c>
      <c r="L183" s="271"/>
      <c r="M183" s="272" t="s">
        <v>1</v>
      </c>
      <c r="N183" s="273" t="s">
        <v>38</v>
      </c>
      <c r="O183" s="92"/>
      <c r="P183" s="221">
        <f>O183*H183</f>
        <v>0</v>
      </c>
      <c r="Q183" s="221">
        <v>0.00018</v>
      </c>
      <c r="R183" s="221">
        <f>Q183*H183</f>
        <v>0.0008694000000000001</v>
      </c>
      <c r="S183" s="221">
        <v>0</v>
      </c>
      <c r="T183" s="22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3" t="s">
        <v>169</v>
      </c>
      <c r="AT183" s="223" t="s">
        <v>166</v>
      </c>
      <c r="AU183" s="223" t="s">
        <v>127</v>
      </c>
      <c r="AY183" s="18" t="s">
        <v>116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8" t="s">
        <v>78</v>
      </c>
      <c r="BK183" s="224">
        <f>ROUND(I183*H183,2)</f>
        <v>0</v>
      </c>
      <c r="BL183" s="18" t="s">
        <v>126</v>
      </c>
      <c r="BM183" s="223" t="s">
        <v>210</v>
      </c>
    </row>
    <row r="184" spans="1:47" s="2" customFormat="1" ht="12">
      <c r="A184" s="39"/>
      <c r="B184" s="40"/>
      <c r="C184" s="41"/>
      <c r="D184" s="225" t="s">
        <v>129</v>
      </c>
      <c r="E184" s="41"/>
      <c r="F184" s="226" t="s">
        <v>209</v>
      </c>
      <c r="G184" s="41"/>
      <c r="H184" s="41"/>
      <c r="I184" s="227"/>
      <c r="J184" s="41"/>
      <c r="K184" s="41"/>
      <c r="L184" s="45"/>
      <c r="M184" s="228"/>
      <c r="N184" s="229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129</v>
      </c>
      <c r="AU184" s="18" t="s">
        <v>127</v>
      </c>
    </row>
    <row r="185" spans="1:51" s="13" customFormat="1" ht="12">
      <c r="A185" s="13"/>
      <c r="B185" s="232"/>
      <c r="C185" s="233"/>
      <c r="D185" s="225" t="s">
        <v>133</v>
      </c>
      <c r="E185" s="233"/>
      <c r="F185" s="235" t="s">
        <v>211</v>
      </c>
      <c r="G185" s="233"/>
      <c r="H185" s="236">
        <v>4.83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133</v>
      </c>
      <c r="AU185" s="242" t="s">
        <v>127</v>
      </c>
      <c r="AV185" s="13" t="s">
        <v>80</v>
      </c>
      <c r="AW185" s="13" t="s">
        <v>4</v>
      </c>
      <c r="AX185" s="13" t="s">
        <v>78</v>
      </c>
      <c r="AY185" s="242" t="s">
        <v>116</v>
      </c>
    </row>
    <row r="186" spans="1:65" s="2" customFormat="1" ht="16.5" customHeight="1">
      <c r="A186" s="39"/>
      <c r="B186" s="40"/>
      <c r="C186" s="212" t="s">
        <v>212</v>
      </c>
      <c r="D186" s="212" t="s">
        <v>121</v>
      </c>
      <c r="E186" s="213" t="s">
        <v>213</v>
      </c>
      <c r="F186" s="214" t="s">
        <v>214</v>
      </c>
      <c r="G186" s="215" t="s">
        <v>140</v>
      </c>
      <c r="H186" s="216">
        <v>443.94</v>
      </c>
      <c r="I186" s="217"/>
      <c r="J186" s="218">
        <f>ROUND(I186*H186,2)</f>
        <v>0</v>
      </c>
      <c r="K186" s="214" t="s">
        <v>160</v>
      </c>
      <c r="L186" s="45"/>
      <c r="M186" s="219" t="s">
        <v>1</v>
      </c>
      <c r="N186" s="220" t="s">
        <v>38</v>
      </c>
      <c r="O186" s="92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3" t="s">
        <v>126</v>
      </c>
      <c r="AT186" s="223" t="s">
        <v>121</v>
      </c>
      <c r="AU186" s="223" t="s">
        <v>127</v>
      </c>
      <c r="AY186" s="18" t="s">
        <v>116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8" t="s">
        <v>78</v>
      </c>
      <c r="BK186" s="224">
        <f>ROUND(I186*H186,2)</f>
        <v>0</v>
      </c>
      <c r="BL186" s="18" t="s">
        <v>126</v>
      </c>
      <c r="BM186" s="223" t="s">
        <v>215</v>
      </c>
    </row>
    <row r="187" spans="1:47" s="2" customFormat="1" ht="12">
      <c r="A187" s="39"/>
      <c r="B187" s="40"/>
      <c r="C187" s="41"/>
      <c r="D187" s="225" t="s">
        <v>129</v>
      </c>
      <c r="E187" s="41"/>
      <c r="F187" s="226" t="s">
        <v>216</v>
      </c>
      <c r="G187" s="41"/>
      <c r="H187" s="41"/>
      <c r="I187" s="227"/>
      <c r="J187" s="41"/>
      <c r="K187" s="41"/>
      <c r="L187" s="45"/>
      <c r="M187" s="228"/>
      <c r="N187" s="229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129</v>
      </c>
      <c r="AU187" s="18" t="s">
        <v>127</v>
      </c>
    </row>
    <row r="188" spans="1:47" s="2" customFormat="1" ht="12">
      <c r="A188" s="39"/>
      <c r="B188" s="40"/>
      <c r="C188" s="41"/>
      <c r="D188" s="230" t="s">
        <v>131</v>
      </c>
      <c r="E188" s="41"/>
      <c r="F188" s="231" t="s">
        <v>217</v>
      </c>
      <c r="G188" s="41"/>
      <c r="H188" s="41"/>
      <c r="I188" s="227"/>
      <c r="J188" s="41"/>
      <c r="K188" s="41"/>
      <c r="L188" s="45"/>
      <c r="M188" s="228"/>
      <c r="N188" s="229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131</v>
      </c>
      <c r="AU188" s="18" t="s">
        <v>127</v>
      </c>
    </row>
    <row r="189" spans="1:51" s="13" customFormat="1" ht="12">
      <c r="A189" s="13"/>
      <c r="B189" s="232"/>
      <c r="C189" s="233"/>
      <c r="D189" s="225" t="s">
        <v>133</v>
      </c>
      <c r="E189" s="234" t="s">
        <v>1</v>
      </c>
      <c r="F189" s="235" t="s">
        <v>218</v>
      </c>
      <c r="G189" s="233"/>
      <c r="H189" s="236">
        <v>46.3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133</v>
      </c>
      <c r="AU189" s="242" t="s">
        <v>127</v>
      </c>
      <c r="AV189" s="13" t="s">
        <v>80</v>
      </c>
      <c r="AW189" s="13" t="s">
        <v>30</v>
      </c>
      <c r="AX189" s="13" t="s">
        <v>73</v>
      </c>
      <c r="AY189" s="242" t="s">
        <v>116</v>
      </c>
    </row>
    <row r="190" spans="1:51" s="13" customFormat="1" ht="12">
      <c r="A190" s="13"/>
      <c r="B190" s="232"/>
      <c r="C190" s="233"/>
      <c r="D190" s="225" t="s">
        <v>133</v>
      </c>
      <c r="E190" s="234" t="s">
        <v>1</v>
      </c>
      <c r="F190" s="235" t="s">
        <v>219</v>
      </c>
      <c r="G190" s="233"/>
      <c r="H190" s="236">
        <v>184.88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133</v>
      </c>
      <c r="AU190" s="242" t="s">
        <v>127</v>
      </c>
      <c r="AV190" s="13" t="s">
        <v>80</v>
      </c>
      <c r="AW190" s="13" t="s">
        <v>30</v>
      </c>
      <c r="AX190" s="13" t="s">
        <v>73</v>
      </c>
      <c r="AY190" s="242" t="s">
        <v>116</v>
      </c>
    </row>
    <row r="191" spans="1:51" s="13" customFormat="1" ht="12">
      <c r="A191" s="13"/>
      <c r="B191" s="232"/>
      <c r="C191" s="233"/>
      <c r="D191" s="225" t="s">
        <v>133</v>
      </c>
      <c r="E191" s="234" t="s">
        <v>1</v>
      </c>
      <c r="F191" s="235" t="s">
        <v>220</v>
      </c>
      <c r="G191" s="233"/>
      <c r="H191" s="236">
        <v>32.84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133</v>
      </c>
      <c r="AU191" s="242" t="s">
        <v>127</v>
      </c>
      <c r="AV191" s="13" t="s">
        <v>80</v>
      </c>
      <c r="AW191" s="13" t="s">
        <v>30</v>
      </c>
      <c r="AX191" s="13" t="s">
        <v>73</v>
      </c>
      <c r="AY191" s="242" t="s">
        <v>116</v>
      </c>
    </row>
    <row r="192" spans="1:51" s="13" customFormat="1" ht="12">
      <c r="A192" s="13"/>
      <c r="B192" s="232"/>
      <c r="C192" s="233"/>
      <c r="D192" s="225" t="s">
        <v>133</v>
      </c>
      <c r="E192" s="234" t="s">
        <v>1</v>
      </c>
      <c r="F192" s="235" t="s">
        <v>221</v>
      </c>
      <c r="G192" s="233"/>
      <c r="H192" s="236">
        <v>113.28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133</v>
      </c>
      <c r="AU192" s="242" t="s">
        <v>127</v>
      </c>
      <c r="AV192" s="13" t="s">
        <v>80</v>
      </c>
      <c r="AW192" s="13" t="s">
        <v>30</v>
      </c>
      <c r="AX192" s="13" t="s">
        <v>73</v>
      </c>
      <c r="AY192" s="242" t="s">
        <v>116</v>
      </c>
    </row>
    <row r="193" spans="1:51" s="13" customFormat="1" ht="12">
      <c r="A193" s="13"/>
      <c r="B193" s="232"/>
      <c r="C193" s="233"/>
      <c r="D193" s="225" t="s">
        <v>133</v>
      </c>
      <c r="E193" s="234" t="s">
        <v>1</v>
      </c>
      <c r="F193" s="235" t="s">
        <v>222</v>
      </c>
      <c r="G193" s="233"/>
      <c r="H193" s="236">
        <v>26.64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133</v>
      </c>
      <c r="AU193" s="242" t="s">
        <v>127</v>
      </c>
      <c r="AV193" s="13" t="s">
        <v>80</v>
      </c>
      <c r="AW193" s="13" t="s">
        <v>30</v>
      </c>
      <c r="AX193" s="13" t="s">
        <v>73</v>
      </c>
      <c r="AY193" s="242" t="s">
        <v>116</v>
      </c>
    </row>
    <row r="194" spans="1:51" s="13" customFormat="1" ht="12">
      <c r="A194" s="13"/>
      <c r="B194" s="232"/>
      <c r="C194" s="233"/>
      <c r="D194" s="225" t="s">
        <v>133</v>
      </c>
      <c r="E194" s="234" t="s">
        <v>1</v>
      </c>
      <c r="F194" s="235" t="s">
        <v>223</v>
      </c>
      <c r="G194" s="233"/>
      <c r="H194" s="236">
        <v>33.9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133</v>
      </c>
      <c r="AU194" s="242" t="s">
        <v>127</v>
      </c>
      <c r="AV194" s="13" t="s">
        <v>80</v>
      </c>
      <c r="AW194" s="13" t="s">
        <v>30</v>
      </c>
      <c r="AX194" s="13" t="s">
        <v>73</v>
      </c>
      <c r="AY194" s="242" t="s">
        <v>116</v>
      </c>
    </row>
    <row r="195" spans="1:51" s="13" customFormat="1" ht="12">
      <c r="A195" s="13"/>
      <c r="B195" s="232"/>
      <c r="C195" s="233"/>
      <c r="D195" s="225" t="s">
        <v>133</v>
      </c>
      <c r="E195" s="234" t="s">
        <v>1</v>
      </c>
      <c r="F195" s="235" t="s">
        <v>224</v>
      </c>
      <c r="G195" s="233"/>
      <c r="H195" s="236">
        <v>6.1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133</v>
      </c>
      <c r="AU195" s="242" t="s">
        <v>127</v>
      </c>
      <c r="AV195" s="13" t="s">
        <v>80</v>
      </c>
      <c r="AW195" s="13" t="s">
        <v>30</v>
      </c>
      <c r="AX195" s="13" t="s">
        <v>73</v>
      </c>
      <c r="AY195" s="242" t="s">
        <v>116</v>
      </c>
    </row>
    <row r="196" spans="1:51" s="14" customFormat="1" ht="12">
      <c r="A196" s="14"/>
      <c r="B196" s="243"/>
      <c r="C196" s="244"/>
      <c r="D196" s="225" t="s">
        <v>133</v>
      </c>
      <c r="E196" s="245" t="s">
        <v>1</v>
      </c>
      <c r="F196" s="246" t="s">
        <v>137</v>
      </c>
      <c r="G196" s="244"/>
      <c r="H196" s="247">
        <v>443.94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133</v>
      </c>
      <c r="AU196" s="253" t="s">
        <v>127</v>
      </c>
      <c r="AV196" s="14" t="s">
        <v>126</v>
      </c>
      <c r="AW196" s="14" t="s">
        <v>30</v>
      </c>
      <c r="AX196" s="14" t="s">
        <v>78</v>
      </c>
      <c r="AY196" s="253" t="s">
        <v>116</v>
      </c>
    </row>
    <row r="197" spans="1:65" s="2" customFormat="1" ht="24.15" customHeight="1">
      <c r="A197" s="39"/>
      <c r="B197" s="40"/>
      <c r="C197" s="264" t="s">
        <v>225</v>
      </c>
      <c r="D197" s="264" t="s">
        <v>166</v>
      </c>
      <c r="E197" s="265" t="s">
        <v>226</v>
      </c>
      <c r="F197" s="266" t="s">
        <v>227</v>
      </c>
      <c r="G197" s="267" t="s">
        <v>140</v>
      </c>
      <c r="H197" s="268">
        <v>195.636</v>
      </c>
      <c r="I197" s="269"/>
      <c r="J197" s="270">
        <f>ROUND(I197*H197,2)</f>
        <v>0</v>
      </c>
      <c r="K197" s="266" t="s">
        <v>160</v>
      </c>
      <c r="L197" s="271"/>
      <c r="M197" s="272" t="s">
        <v>1</v>
      </c>
      <c r="N197" s="273" t="s">
        <v>38</v>
      </c>
      <c r="O197" s="92"/>
      <c r="P197" s="221">
        <f>O197*H197</f>
        <v>0</v>
      </c>
      <c r="Q197" s="221">
        <v>0.0001</v>
      </c>
      <c r="R197" s="221">
        <f>Q197*H197</f>
        <v>0.0195636</v>
      </c>
      <c r="S197" s="221">
        <v>0</v>
      </c>
      <c r="T197" s="22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3" t="s">
        <v>169</v>
      </c>
      <c r="AT197" s="223" t="s">
        <v>166</v>
      </c>
      <c r="AU197" s="223" t="s">
        <v>127</v>
      </c>
      <c r="AY197" s="18" t="s">
        <v>116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8" t="s">
        <v>78</v>
      </c>
      <c r="BK197" s="224">
        <f>ROUND(I197*H197,2)</f>
        <v>0</v>
      </c>
      <c r="BL197" s="18" t="s">
        <v>126</v>
      </c>
      <c r="BM197" s="223" t="s">
        <v>228</v>
      </c>
    </row>
    <row r="198" spans="1:47" s="2" customFormat="1" ht="12">
      <c r="A198" s="39"/>
      <c r="B198" s="40"/>
      <c r="C198" s="41"/>
      <c r="D198" s="225" t="s">
        <v>129</v>
      </c>
      <c r="E198" s="41"/>
      <c r="F198" s="226" t="s">
        <v>227</v>
      </c>
      <c r="G198" s="41"/>
      <c r="H198" s="41"/>
      <c r="I198" s="227"/>
      <c r="J198" s="41"/>
      <c r="K198" s="41"/>
      <c r="L198" s="45"/>
      <c r="M198" s="228"/>
      <c r="N198" s="229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129</v>
      </c>
      <c r="AU198" s="18" t="s">
        <v>127</v>
      </c>
    </row>
    <row r="199" spans="1:51" s="13" customFormat="1" ht="12">
      <c r="A199" s="13"/>
      <c r="B199" s="232"/>
      <c r="C199" s="233"/>
      <c r="D199" s="225" t="s">
        <v>133</v>
      </c>
      <c r="E199" s="234" t="s">
        <v>1</v>
      </c>
      <c r="F199" s="235" t="s">
        <v>218</v>
      </c>
      <c r="G199" s="233"/>
      <c r="H199" s="236">
        <v>46.3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133</v>
      </c>
      <c r="AU199" s="242" t="s">
        <v>127</v>
      </c>
      <c r="AV199" s="13" t="s">
        <v>80</v>
      </c>
      <c r="AW199" s="13" t="s">
        <v>30</v>
      </c>
      <c r="AX199" s="13" t="s">
        <v>73</v>
      </c>
      <c r="AY199" s="242" t="s">
        <v>116</v>
      </c>
    </row>
    <row r="200" spans="1:51" s="13" customFormat="1" ht="12">
      <c r="A200" s="13"/>
      <c r="B200" s="232"/>
      <c r="C200" s="233"/>
      <c r="D200" s="225" t="s">
        <v>133</v>
      </c>
      <c r="E200" s="234" t="s">
        <v>1</v>
      </c>
      <c r="F200" s="235" t="s">
        <v>229</v>
      </c>
      <c r="G200" s="233"/>
      <c r="H200" s="236">
        <v>113.28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133</v>
      </c>
      <c r="AU200" s="242" t="s">
        <v>127</v>
      </c>
      <c r="AV200" s="13" t="s">
        <v>80</v>
      </c>
      <c r="AW200" s="13" t="s">
        <v>30</v>
      </c>
      <c r="AX200" s="13" t="s">
        <v>73</v>
      </c>
      <c r="AY200" s="242" t="s">
        <v>116</v>
      </c>
    </row>
    <row r="201" spans="1:51" s="13" customFormat="1" ht="12">
      <c r="A201" s="13"/>
      <c r="B201" s="232"/>
      <c r="C201" s="233"/>
      <c r="D201" s="225" t="s">
        <v>133</v>
      </c>
      <c r="E201" s="234" t="s">
        <v>1</v>
      </c>
      <c r="F201" s="235" t="s">
        <v>230</v>
      </c>
      <c r="G201" s="233"/>
      <c r="H201" s="236">
        <v>26.74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133</v>
      </c>
      <c r="AU201" s="242" t="s">
        <v>127</v>
      </c>
      <c r="AV201" s="13" t="s">
        <v>80</v>
      </c>
      <c r="AW201" s="13" t="s">
        <v>30</v>
      </c>
      <c r="AX201" s="13" t="s">
        <v>73</v>
      </c>
      <c r="AY201" s="242" t="s">
        <v>116</v>
      </c>
    </row>
    <row r="202" spans="1:51" s="14" customFormat="1" ht="12">
      <c r="A202" s="14"/>
      <c r="B202" s="243"/>
      <c r="C202" s="244"/>
      <c r="D202" s="225" t="s">
        <v>133</v>
      </c>
      <c r="E202" s="245" t="s">
        <v>1</v>
      </c>
      <c r="F202" s="246" t="s">
        <v>137</v>
      </c>
      <c r="G202" s="244"/>
      <c r="H202" s="247">
        <v>186.32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133</v>
      </c>
      <c r="AU202" s="253" t="s">
        <v>127</v>
      </c>
      <c r="AV202" s="14" t="s">
        <v>126</v>
      </c>
      <c r="AW202" s="14" t="s">
        <v>30</v>
      </c>
      <c r="AX202" s="14" t="s">
        <v>78</v>
      </c>
      <c r="AY202" s="253" t="s">
        <v>116</v>
      </c>
    </row>
    <row r="203" spans="1:51" s="13" customFormat="1" ht="12">
      <c r="A203" s="13"/>
      <c r="B203" s="232"/>
      <c r="C203" s="233"/>
      <c r="D203" s="225" t="s">
        <v>133</v>
      </c>
      <c r="E203" s="233"/>
      <c r="F203" s="235" t="s">
        <v>231</v>
      </c>
      <c r="G203" s="233"/>
      <c r="H203" s="236">
        <v>195.636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133</v>
      </c>
      <c r="AU203" s="242" t="s">
        <v>127</v>
      </c>
      <c r="AV203" s="13" t="s">
        <v>80</v>
      </c>
      <c r="AW203" s="13" t="s">
        <v>4</v>
      </c>
      <c r="AX203" s="13" t="s">
        <v>78</v>
      </c>
      <c r="AY203" s="242" t="s">
        <v>116</v>
      </c>
    </row>
    <row r="204" spans="1:65" s="2" customFormat="1" ht="24.15" customHeight="1">
      <c r="A204" s="39"/>
      <c r="B204" s="40"/>
      <c r="C204" s="264" t="s">
        <v>8</v>
      </c>
      <c r="D204" s="264" t="s">
        <v>166</v>
      </c>
      <c r="E204" s="265" t="s">
        <v>232</v>
      </c>
      <c r="F204" s="266" t="s">
        <v>233</v>
      </c>
      <c r="G204" s="267" t="s">
        <v>140</v>
      </c>
      <c r="H204" s="268">
        <v>9.975</v>
      </c>
      <c r="I204" s="269"/>
      <c r="J204" s="270">
        <f>ROUND(I204*H204,2)</f>
        <v>0</v>
      </c>
      <c r="K204" s="266" t="s">
        <v>125</v>
      </c>
      <c r="L204" s="271"/>
      <c r="M204" s="272" t="s">
        <v>1</v>
      </c>
      <c r="N204" s="273" t="s">
        <v>38</v>
      </c>
      <c r="O204" s="92"/>
      <c r="P204" s="221">
        <f>O204*H204</f>
        <v>0</v>
      </c>
      <c r="Q204" s="221">
        <v>0.0005</v>
      </c>
      <c r="R204" s="221">
        <f>Q204*H204</f>
        <v>0.0049875</v>
      </c>
      <c r="S204" s="221">
        <v>0</v>
      </c>
      <c r="T204" s="22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3" t="s">
        <v>169</v>
      </c>
      <c r="AT204" s="223" t="s">
        <v>166</v>
      </c>
      <c r="AU204" s="223" t="s">
        <v>127</v>
      </c>
      <c r="AY204" s="18" t="s">
        <v>116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78</v>
      </c>
      <c r="BK204" s="224">
        <f>ROUND(I204*H204,2)</f>
        <v>0</v>
      </c>
      <c r="BL204" s="18" t="s">
        <v>126</v>
      </c>
      <c r="BM204" s="223" t="s">
        <v>234</v>
      </c>
    </row>
    <row r="205" spans="1:47" s="2" customFormat="1" ht="12">
      <c r="A205" s="39"/>
      <c r="B205" s="40"/>
      <c r="C205" s="41"/>
      <c r="D205" s="225" t="s">
        <v>129</v>
      </c>
      <c r="E205" s="41"/>
      <c r="F205" s="226" t="s">
        <v>233</v>
      </c>
      <c r="G205" s="41"/>
      <c r="H205" s="41"/>
      <c r="I205" s="227"/>
      <c r="J205" s="41"/>
      <c r="K205" s="41"/>
      <c r="L205" s="45"/>
      <c r="M205" s="228"/>
      <c r="N205" s="229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129</v>
      </c>
      <c r="AU205" s="18" t="s">
        <v>127</v>
      </c>
    </row>
    <row r="206" spans="1:51" s="13" customFormat="1" ht="12">
      <c r="A206" s="13"/>
      <c r="B206" s="232"/>
      <c r="C206" s="233"/>
      <c r="D206" s="225" t="s">
        <v>133</v>
      </c>
      <c r="E206" s="234" t="s">
        <v>1</v>
      </c>
      <c r="F206" s="235" t="s">
        <v>235</v>
      </c>
      <c r="G206" s="233"/>
      <c r="H206" s="236">
        <v>9.5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133</v>
      </c>
      <c r="AU206" s="242" t="s">
        <v>127</v>
      </c>
      <c r="AV206" s="13" t="s">
        <v>80</v>
      </c>
      <c r="AW206" s="13" t="s">
        <v>30</v>
      </c>
      <c r="AX206" s="13" t="s">
        <v>78</v>
      </c>
      <c r="AY206" s="242" t="s">
        <v>116</v>
      </c>
    </row>
    <row r="207" spans="1:51" s="13" customFormat="1" ht="12">
      <c r="A207" s="13"/>
      <c r="B207" s="232"/>
      <c r="C207" s="233"/>
      <c r="D207" s="225" t="s">
        <v>133</v>
      </c>
      <c r="E207" s="233"/>
      <c r="F207" s="235" t="s">
        <v>236</v>
      </c>
      <c r="G207" s="233"/>
      <c r="H207" s="236">
        <v>9.975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133</v>
      </c>
      <c r="AU207" s="242" t="s">
        <v>127</v>
      </c>
      <c r="AV207" s="13" t="s">
        <v>80</v>
      </c>
      <c r="AW207" s="13" t="s">
        <v>4</v>
      </c>
      <c r="AX207" s="13" t="s">
        <v>78</v>
      </c>
      <c r="AY207" s="242" t="s">
        <v>116</v>
      </c>
    </row>
    <row r="208" spans="1:65" s="2" customFormat="1" ht="24.15" customHeight="1">
      <c r="A208" s="39"/>
      <c r="B208" s="40"/>
      <c r="C208" s="264" t="s">
        <v>149</v>
      </c>
      <c r="D208" s="264" t="s">
        <v>166</v>
      </c>
      <c r="E208" s="265" t="s">
        <v>237</v>
      </c>
      <c r="F208" s="266" t="s">
        <v>238</v>
      </c>
      <c r="G208" s="267" t="s">
        <v>140</v>
      </c>
      <c r="H208" s="268">
        <v>146.916</v>
      </c>
      <c r="I208" s="269"/>
      <c r="J208" s="270">
        <f>ROUND(I208*H208,2)</f>
        <v>0</v>
      </c>
      <c r="K208" s="266" t="s">
        <v>125</v>
      </c>
      <c r="L208" s="271"/>
      <c r="M208" s="272" t="s">
        <v>1</v>
      </c>
      <c r="N208" s="273" t="s">
        <v>38</v>
      </c>
      <c r="O208" s="92"/>
      <c r="P208" s="221">
        <f>O208*H208</f>
        <v>0</v>
      </c>
      <c r="Q208" s="221">
        <v>4E-05</v>
      </c>
      <c r="R208" s="221">
        <f>Q208*H208</f>
        <v>0.005876640000000001</v>
      </c>
      <c r="S208" s="221">
        <v>0</v>
      </c>
      <c r="T208" s="22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3" t="s">
        <v>169</v>
      </c>
      <c r="AT208" s="223" t="s">
        <v>166</v>
      </c>
      <c r="AU208" s="223" t="s">
        <v>127</v>
      </c>
      <c r="AY208" s="18" t="s">
        <v>116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8" t="s">
        <v>78</v>
      </c>
      <c r="BK208" s="224">
        <f>ROUND(I208*H208,2)</f>
        <v>0</v>
      </c>
      <c r="BL208" s="18" t="s">
        <v>126</v>
      </c>
      <c r="BM208" s="223" t="s">
        <v>239</v>
      </c>
    </row>
    <row r="209" spans="1:47" s="2" customFormat="1" ht="12">
      <c r="A209" s="39"/>
      <c r="B209" s="40"/>
      <c r="C209" s="41"/>
      <c r="D209" s="225" t="s">
        <v>129</v>
      </c>
      <c r="E209" s="41"/>
      <c r="F209" s="226" t="s">
        <v>238</v>
      </c>
      <c r="G209" s="41"/>
      <c r="H209" s="41"/>
      <c r="I209" s="227"/>
      <c r="J209" s="41"/>
      <c r="K209" s="41"/>
      <c r="L209" s="45"/>
      <c r="M209" s="228"/>
      <c r="N209" s="229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129</v>
      </c>
      <c r="AU209" s="18" t="s">
        <v>127</v>
      </c>
    </row>
    <row r="210" spans="1:51" s="13" customFormat="1" ht="12">
      <c r="A210" s="13"/>
      <c r="B210" s="232"/>
      <c r="C210" s="233"/>
      <c r="D210" s="225" t="s">
        <v>133</v>
      </c>
      <c r="E210" s="234" t="s">
        <v>1</v>
      </c>
      <c r="F210" s="235" t="s">
        <v>221</v>
      </c>
      <c r="G210" s="233"/>
      <c r="H210" s="236">
        <v>113.28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133</v>
      </c>
      <c r="AU210" s="242" t="s">
        <v>127</v>
      </c>
      <c r="AV210" s="13" t="s">
        <v>80</v>
      </c>
      <c r="AW210" s="13" t="s">
        <v>30</v>
      </c>
      <c r="AX210" s="13" t="s">
        <v>73</v>
      </c>
      <c r="AY210" s="242" t="s">
        <v>116</v>
      </c>
    </row>
    <row r="211" spans="1:51" s="13" customFormat="1" ht="12">
      <c r="A211" s="13"/>
      <c r="B211" s="232"/>
      <c r="C211" s="233"/>
      <c r="D211" s="225" t="s">
        <v>133</v>
      </c>
      <c r="E211" s="234" t="s">
        <v>1</v>
      </c>
      <c r="F211" s="235" t="s">
        <v>222</v>
      </c>
      <c r="G211" s="233"/>
      <c r="H211" s="236">
        <v>26.64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133</v>
      </c>
      <c r="AU211" s="242" t="s">
        <v>127</v>
      </c>
      <c r="AV211" s="13" t="s">
        <v>80</v>
      </c>
      <c r="AW211" s="13" t="s">
        <v>30</v>
      </c>
      <c r="AX211" s="13" t="s">
        <v>73</v>
      </c>
      <c r="AY211" s="242" t="s">
        <v>116</v>
      </c>
    </row>
    <row r="212" spans="1:51" s="14" customFormat="1" ht="12">
      <c r="A212" s="14"/>
      <c r="B212" s="243"/>
      <c r="C212" s="244"/>
      <c r="D212" s="225" t="s">
        <v>133</v>
      </c>
      <c r="E212" s="245" t="s">
        <v>1</v>
      </c>
      <c r="F212" s="246" t="s">
        <v>137</v>
      </c>
      <c r="G212" s="244"/>
      <c r="H212" s="247">
        <v>139.92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133</v>
      </c>
      <c r="AU212" s="253" t="s">
        <v>127</v>
      </c>
      <c r="AV212" s="14" t="s">
        <v>126</v>
      </c>
      <c r="AW212" s="14" t="s">
        <v>30</v>
      </c>
      <c r="AX212" s="14" t="s">
        <v>78</v>
      </c>
      <c r="AY212" s="253" t="s">
        <v>116</v>
      </c>
    </row>
    <row r="213" spans="1:51" s="13" customFormat="1" ht="12">
      <c r="A213" s="13"/>
      <c r="B213" s="232"/>
      <c r="C213" s="233"/>
      <c r="D213" s="225" t="s">
        <v>133</v>
      </c>
      <c r="E213" s="233"/>
      <c r="F213" s="235" t="s">
        <v>240</v>
      </c>
      <c r="G213" s="233"/>
      <c r="H213" s="236">
        <v>146.916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133</v>
      </c>
      <c r="AU213" s="242" t="s">
        <v>127</v>
      </c>
      <c r="AV213" s="13" t="s">
        <v>80</v>
      </c>
      <c r="AW213" s="13" t="s">
        <v>4</v>
      </c>
      <c r="AX213" s="13" t="s">
        <v>78</v>
      </c>
      <c r="AY213" s="242" t="s">
        <v>116</v>
      </c>
    </row>
    <row r="214" spans="1:65" s="2" customFormat="1" ht="24.15" customHeight="1">
      <c r="A214" s="39"/>
      <c r="B214" s="40"/>
      <c r="C214" s="264" t="s">
        <v>241</v>
      </c>
      <c r="D214" s="264" t="s">
        <v>166</v>
      </c>
      <c r="E214" s="265" t="s">
        <v>242</v>
      </c>
      <c r="F214" s="266" t="s">
        <v>243</v>
      </c>
      <c r="G214" s="267" t="s">
        <v>140</v>
      </c>
      <c r="H214" s="268">
        <v>35.595</v>
      </c>
      <c r="I214" s="269"/>
      <c r="J214" s="270">
        <f>ROUND(I214*H214,2)</f>
        <v>0</v>
      </c>
      <c r="K214" s="266" t="s">
        <v>125</v>
      </c>
      <c r="L214" s="271"/>
      <c r="M214" s="272" t="s">
        <v>1</v>
      </c>
      <c r="N214" s="273" t="s">
        <v>38</v>
      </c>
      <c r="O214" s="92"/>
      <c r="P214" s="221">
        <f>O214*H214</f>
        <v>0</v>
      </c>
      <c r="Q214" s="221">
        <v>0.0002</v>
      </c>
      <c r="R214" s="221">
        <f>Q214*H214</f>
        <v>0.007119</v>
      </c>
      <c r="S214" s="221">
        <v>0</v>
      </c>
      <c r="T214" s="22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3" t="s">
        <v>169</v>
      </c>
      <c r="AT214" s="223" t="s">
        <v>166</v>
      </c>
      <c r="AU214" s="223" t="s">
        <v>127</v>
      </c>
      <c r="AY214" s="18" t="s">
        <v>116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78</v>
      </c>
      <c r="BK214" s="224">
        <f>ROUND(I214*H214,2)</f>
        <v>0</v>
      </c>
      <c r="BL214" s="18" t="s">
        <v>126</v>
      </c>
      <c r="BM214" s="223" t="s">
        <v>244</v>
      </c>
    </row>
    <row r="215" spans="1:47" s="2" customFormat="1" ht="12">
      <c r="A215" s="39"/>
      <c r="B215" s="40"/>
      <c r="C215" s="41"/>
      <c r="D215" s="225" t="s">
        <v>129</v>
      </c>
      <c r="E215" s="41"/>
      <c r="F215" s="226" t="s">
        <v>243</v>
      </c>
      <c r="G215" s="41"/>
      <c r="H215" s="41"/>
      <c r="I215" s="227"/>
      <c r="J215" s="41"/>
      <c r="K215" s="41"/>
      <c r="L215" s="45"/>
      <c r="M215" s="228"/>
      <c r="N215" s="229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129</v>
      </c>
      <c r="AU215" s="18" t="s">
        <v>127</v>
      </c>
    </row>
    <row r="216" spans="1:51" s="13" customFormat="1" ht="12">
      <c r="A216" s="13"/>
      <c r="B216" s="232"/>
      <c r="C216" s="233"/>
      <c r="D216" s="225" t="s">
        <v>133</v>
      </c>
      <c r="E216" s="234" t="s">
        <v>1</v>
      </c>
      <c r="F216" s="235" t="s">
        <v>223</v>
      </c>
      <c r="G216" s="233"/>
      <c r="H216" s="236">
        <v>33.9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133</v>
      </c>
      <c r="AU216" s="242" t="s">
        <v>127</v>
      </c>
      <c r="AV216" s="13" t="s">
        <v>80</v>
      </c>
      <c r="AW216" s="13" t="s">
        <v>30</v>
      </c>
      <c r="AX216" s="13" t="s">
        <v>78</v>
      </c>
      <c r="AY216" s="242" t="s">
        <v>116</v>
      </c>
    </row>
    <row r="217" spans="1:51" s="13" customFormat="1" ht="12">
      <c r="A217" s="13"/>
      <c r="B217" s="232"/>
      <c r="C217" s="233"/>
      <c r="D217" s="225" t="s">
        <v>133</v>
      </c>
      <c r="E217" s="233"/>
      <c r="F217" s="235" t="s">
        <v>245</v>
      </c>
      <c r="G217" s="233"/>
      <c r="H217" s="236">
        <v>35.595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133</v>
      </c>
      <c r="AU217" s="242" t="s">
        <v>127</v>
      </c>
      <c r="AV217" s="13" t="s">
        <v>80</v>
      </c>
      <c r="AW217" s="13" t="s">
        <v>4</v>
      </c>
      <c r="AX217" s="13" t="s">
        <v>78</v>
      </c>
      <c r="AY217" s="242" t="s">
        <v>116</v>
      </c>
    </row>
    <row r="218" spans="1:65" s="2" customFormat="1" ht="24.15" customHeight="1">
      <c r="A218" s="39"/>
      <c r="B218" s="40"/>
      <c r="C218" s="264" t="s">
        <v>246</v>
      </c>
      <c r="D218" s="264" t="s">
        <v>166</v>
      </c>
      <c r="E218" s="265" t="s">
        <v>247</v>
      </c>
      <c r="F218" s="266" t="s">
        <v>248</v>
      </c>
      <c r="G218" s="267" t="s">
        <v>140</v>
      </c>
      <c r="H218" s="268">
        <v>42</v>
      </c>
      <c r="I218" s="269"/>
      <c r="J218" s="270">
        <f>ROUND(I218*H218,2)</f>
        <v>0</v>
      </c>
      <c r="K218" s="266" t="s">
        <v>125</v>
      </c>
      <c r="L218" s="271"/>
      <c r="M218" s="272" t="s">
        <v>1</v>
      </c>
      <c r="N218" s="273" t="s">
        <v>38</v>
      </c>
      <c r="O218" s="92"/>
      <c r="P218" s="221">
        <f>O218*H218</f>
        <v>0</v>
      </c>
      <c r="Q218" s="221">
        <v>0.0003</v>
      </c>
      <c r="R218" s="221">
        <f>Q218*H218</f>
        <v>0.012599999999999998</v>
      </c>
      <c r="S218" s="221">
        <v>0</v>
      </c>
      <c r="T218" s="222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3" t="s">
        <v>169</v>
      </c>
      <c r="AT218" s="223" t="s">
        <v>166</v>
      </c>
      <c r="AU218" s="223" t="s">
        <v>127</v>
      </c>
      <c r="AY218" s="18" t="s">
        <v>116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8" t="s">
        <v>78</v>
      </c>
      <c r="BK218" s="224">
        <f>ROUND(I218*H218,2)</f>
        <v>0</v>
      </c>
      <c r="BL218" s="18" t="s">
        <v>126</v>
      </c>
      <c r="BM218" s="223" t="s">
        <v>249</v>
      </c>
    </row>
    <row r="219" spans="1:47" s="2" customFormat="1" ht="12">
      <c r="A219" s="39"/>
      <c r="B219" s="40"/>
      <c r="C219" s="41"/>
      <c r="D219" s="225" t="s">
        <v>129</v>
      </c>
      <c r="E219" s="41"/>
      <c r="F219" s="226" t="s">
        <v>248</v>
      </c>
      <c r="G219" s="41"/>
      <c r="H219" s="41"/>
      <c r="I219" s="227"/>
      <c r="J219" s="41"/>
      <c r="K219" s="41"/>
      <c r="L219" s="45"/>
      <c r="M219" s="228"/>
      <c r="N219" s="229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129</v>
      </c>
      <c r="AU219" s="18" t="s">
        <v>127</v>
      </c>
    </row>
    <row r="220" spans="1:51" s="13" customFormat="1" ht="12">
      <c r="A220" s="13"/>
      <c r="B220" s="232"/>
      <c r="C220" s="233"/>
      <c r="D220" s="225" t="s">
        <v>133</v>
      </c>
      <c r="E220" s="234" t="s">
        <v>1</v>
      </c>
      <c r="F220" s="235" t="s">
        <v>223</v>
      </c>
      <c r="G220" s="233"/>
      <c r="H220" s="236">
        <v>33.9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133</v>
      </c>
      <c r="AU220" s="242" t="s">
        <v>127</v>
      </c>
      <c r="AV220" s="13" t="s">
        <v>80</v>
      </c>
      <c r="AW220" s="13" t="s">
        <v>30</v>
      </c>
      <c r="AX220" s="13" t="s">
        <v>73</v>
      </c>
      <c r="AY220" s="242" t="s">
        <v>116</v>
      </c>
    </row>
    <row r="221" spans="1:51" s="13" customFormat="1" ht="12">
      <c r="A221" s="13"/>
      <c r="B221" s="232"/>
      <c r="C221" s="233"/>
      <c r="D221" s="225" t="s">
        <v>133</v>
      </c>
      <c r="E221" s="234" t="s">
        <v>1</v>
      </c>
      <c r="F221" s="235" t="s">
        <v>224</v>
      </c>
      <c r="G221" s="233"/>
      <c r="H221" s="236">
        <v>6.1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133</v>
      </c>
      <c r="AU221" s="242" t="s">
        <v>127</v>
      </c>
      <c r="AV221" s="13" t="s">
        <v>80</v>
      </c>
      <c r="AW221" s="13" t="s">
        <v>30</v>
      </c>
      <c r="AX221" s="13" t="s">
        <v>73</v>
      </c>
      <c r="AY221" s="242" t="s">
        <v>116</v>
      </c>
    </row>
    <row r="222" spans="1:51" s="14" customFormat="1" ht="12">
      <c r="A222" s="14"/>
      <c r="B222" s="243"/>
      <c r="C222" s="244"/>
      <c r="D222" s="225" t="s">
        <v>133</v>
      </c>
      <c r="E222" s="245" t="s">
        <v>1</v>
      </c>
      <c r="F222" s="246" t="s">
        <v>137</v>
      </c>
      <c r="G222" s="244"/>
      <c r="H222" s="247">
        <v>40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133</v>
      </c>
      <c r="AU222" s="253" t="s">
        <v>127</v>
      </c>
      <c r="AV222" s="14" t="s">
        <v>126</v>
      </c>
      <c r="AW222" s="14" t="s">
        <v>30</v>
      </c>
      <c r="AX222" s="14" t="s">
        <v>78</v>
      </c>
      <c r="AY222" s="253" t="s">
        <v>116</v>
      </c>
    </row>
    <row r="223" spans="1:51" s="13" customFormat="1" ht="12">
      <c r="A223" s="13"/>
      <c r="B223" s="232"/>
      <c r="C223" s="233"/>
      <c r="D223" s="225" t="s">
        <v>133</v>
      </c>
      <c r="E223" s="233"/>
      <c r="F223" s="235" t="s">
        <v>250</v>
      </c>
      <c r="G223" s="233"/>
      <c r="H223" s="236">
        <v>42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133</v>
      </c>
      <c r="AU223" s="242" t="s">
        <v>127</v>
      </c>
      <c r="AV223" s="13" t="s">
        <v>80</v>
      </c>
      <c r="AW223" s="13" t="s">
        <v>4</v>
      </c>
      <c r="AX223" s="13" t="s">
        <v>78</v>
      </c>
      <c r="AY223" s="242" t="s">
        <v>116</v>
      </c>
    </row>
    <row r="224" spans="1:65" s="2" customFormat="1" ht="24.15" customHeight="1">
      <c r="A224" s="39"/>
      <c r="B224" s="40"/>
      <c r="C224" s="212" t="s">
        <v>251</v>
      </c>
      <c r="D224" s="212" t="s">
        <v>121</v>
      </c>
      <c r="E224" s="213" t="s">
        <v>252</v>
      </c>
      <c r="F224" s="214" t="s">
        <v>253</v>
      </c>
      <c r="G224" s="215" t="s">
        <v>124</v>
      </c>
      <c r="H224" s="216">
        <v>72.09</v>
      </c>
      <c r="I224" s="217"/>
      <c r="J224" s="218">
        <f>ROUND(I224*H224,2)</f>
        <v>0</v>
      </c>
      <c r="K224" s="214" t="s">
        <v>125</v>
      </c>
      <c r="L224" s="45"/>
      <c r="M224" s="219" t="s">
        <v>1</v>
      </c>
      <c r="N224" s="220" t="s">
        <v>38</v>
      </c>
      <c r="O224" s="92"/>
      <c r="P224" s="221">
        <f>O224*H224</f>
        <v>0</v>
      </c>
      <c r="Q224" s="221">
        <v>0.0039</v>
      </c>
      <c r="R224" s="221">
        <f>Q224*H224</f>
        <v>0.281151</v>
      </c>
      <c r="S224" s="221">
        <v>0</v>
      </c>
      <c r="T224" s="222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3" t="s">
        <v>126</v>
      </c>
      <c r="AT224" s="223" t="s">
        <v>121</v>
      </c>
      <c r="AU224" s="223" t="s">
        <v>127</v>
      </c>
      <c r="AY224" s="18" t="s">
        <v>116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8" t="s">
        <v>78</v>
      </c>
      <c r="BK224" s="224">
        <f>ROUND(I224*H224,2)</f>
        <v>0</v>
      </c>
      <c r="BL224" s="18" t="s">
        <v>126</v>
      </c>
      <c r="BM224" s="223" t="s">
        <v>254</v>
      </c>
    </row>
    <row r="225" spans="1:47" s="2" customFormat="1" ht="12">
      <c r="A225" s="39"/>
      <c r="B225" s="40"/>
      <c r="C225" s="41"/>
      <c r="D225" s="225" t="s">
        <v>129</v>
      </c>
      <c r="E225" s="41"/>
      <c r="F225" s="226" t="s">
        <v>255</v>
      </c>
      <c r="G225" s="41"/>
      <c r="H225" s="41"/>
      <c r="I225" s="227"/>
      <c r="J225" s="41"/>
      <c r="K225" s="41"/>
      <c r="L225" s="45"/>
      <c r="M225" s="228"/>
      <c r="N225" s="229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129</v>
      </c>
      <c r="AU225" s="18" t="s">
        <v>127</v>
      </c>
    </row>
    <row r="226" spans="1:47" s="2" customFormat="1" ht="12">
      <c r="A226" s="39"/>
      <c r="B226" s="40"/>
      <c r="C226" s="41"/>
      <c r="D226" s="230" t="s">
        <v>131</v>
      </c>
      <c r="E226" s="41"/>
      <c r="F226" s="231" t="s">
        <v>256</v>
      </c>
      <c r="G226" s="41"/>
      <c r="H226" s="41"/>
      <c r="I226" s="227"/>
      <c r="J226" s="41"/>
      <c r="K226" s="41"/>
      <c r="L226" s="45"/>
      <c r="M226" s="228"/>
      <c r="N226" s="229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131</v>
      </c>
      <c r="AU226" s="18" t="s">
        <v>127</v>
      </c>
    </row>
    <row r="227" spans="1:65" s="2" customFormat="1" ht="24.15" customHeight="1">
      <c r="A227" s="39"/>
      <c r="B227" s="40"/>
      <c r="C227" s="264" t="s">
        <v>257</v>
      </c>
      <c r="D227" s="264" t="s">
        <v>166</v>
      </c>
      <c r="E227" s="265" t="s">
        <v>258</v>
      </c>
      <c r="F227" s="266" t="s">
        <v>259</v>
      </c>
      <c r="G227" s="267" t="s">
        <v>260</v>
      </c>
      <c r="H227" s="268">
        <v>331.614</v>
      </c>
      <c r="I227" s="269"/>
      <c r="J227" s="270">
        <f>ROUND(I227*H227,2)</f>
        <v>0</v>
      </c>
      <c r="K227" s="266" t="s">
        <v>1</v>
      </c>
      <c r="L227" s="271"/>
      <c r="M227" s="272" t="s">
        <v>1</v>
      </c>
      <c r="N227" s="273" t="s">
        <v>38</v>
      </c>
      <c r="O227" s="92"/>
      <c r="P227" s="221">
        <f>O227*H227</f>
        <v>0</v>
      </c>
      <c r="Q227" s="221">
        <v>0.001</v>
      </c>
      <c r="R227" s="221">
        <f>Q227*H227</f>
        <v>0.33161399999999996</v>
      </c>
      <c r="S227" s="221">
        <v>0</v>
      </c>
      <c r="T227" s="22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3" t="s">
        <v>169</v>
      </c>
      <c r="AT227" s="223" t="s">
        <v>166</v>
      </c>
      <c r="AU227" s="223" t="s">
        <v>127</v>
      </c>
      <c r="AY227" s="18" t="s">
        <v>116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78</v>
      </c>
      <c r="BK227" s="224">
        <f>ROUND(I227*H227,2)</f>
        <v>0</v>
      </c>
      <c r="BL227" s="18" t="s">
        <v>126</v>
      </c>
      <c r="BM227" s="223" t="s">
        <v>261</v>
      </c>
    </row>
    <row r="228" spans="1:47" s="2" customFormat="1" ht="12">
      <c r="A228" s="39"/>
      <c r="B228" s="40"/>
      <c r="C228" s="41"/>
      <c r="D228" s="225" t="s">
        <v>129</v>
      </c>
      <c r="E228" s="41"/>
      <c r="F228" s="226" t="s">
        <v>259</v>
      </c>
      <c r="G228" s="41"/>
      <c r="H228" s="41"/>
      <c r="I228" s="227"/>
      <c r="J228" s="41"/>
      <c r="K228" s="41"/>
      <c r="L228" s="45"/>
      <c r="M228" s="228"/>
      <c r="N228" s="229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129</v>
      </c>
      <c r="AU228" s="18" t="s">
        <v>127</v>
      </c>
    </row>
    <row r="229" spans="1:47" s="2" customFormat="1" ht="12">
      <c r="A229" s="39"/>
      <c r="B229" s="40"/>
      <c r="C229" s="41"/>
      <c r="D229" s="225" t="s">
        <v>262</v>
      </c>
      <c r="E229" s="41"/>
      <c r="F229" s="274" t="s">
        <v>263</v>
      </c>
      <c r="G229" s="41"/>
      <c r="H229" s="41"/>
      <c r="I229" s="227"/>
      <c r="J229" s="41"/>
      <c r="K229" s="41"/>
      <c r="L229" s="45"/>
      <c r="M229" s="228"/>
      <c r="N229" s="229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262</v>
      </c>
      <c r="AU229" s="18" t="s">
        <v>127</v>
      </c>
    </row>
    <row r="230" spans="1:51" s="13" customFormat="1" ht="12">
      <c r="A230" s="13"/>
      <c r="B230" s="232"/>
      <c r="C230" s="233"/>
      <c r="D230" s="225" t="s">
        <v>133</v>
      </c>
      <c r="E230" s="233"/>
      <c r="F230" s="235" t="s">
        <v>264</v>
      </c>
      <c r="G230" s="233"/>
      <c r="H230" s="236">
        <v>331.614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133</v>
      </c>
      <c r="AU230" s="242" t="s">
        <v>127</v>
      </c>
      <c r="AV230" s="13" t="s">
        <v>80</v>
      </c>
      <c r="AW230" s="13" t="s">
        <v>4</v>
      </c>
      <c r="AX230" s="13" t="s">
        <v>78</v>
      </c>
      <c r="AY230" s="242" t="s">
        <v>116</v>
      </c>
    </row>
    <row r="231" spans="1:65" s="2" customFormat="1" ht="24.15" customHeight="1">
      <c r="A231" s="39"/>
      <c r="B231" s="40"/>
      <c r="C231" s="212" t="s">
        <v>7</v>
      </c>
      <c r="D231" s="212" t="s">
        <v>121</v>
      </c>
      <c r="E231" s="213" t="s">
        <v>265</v>
      </c>
      <c r="F231" s="214" t="s">
        <v>266</v>
      </c>
      <c r="G231" s="215" t="s">
        <v>124</v>
      </c>
      <c r="H231" s="216">
        <v>569.582</v>
      </c>
      <c r="I231" s="217"/>
      <c r="J231" s="218">
        <f>ROUND(I231*H231,2)</f>
        <v>0</v>
      </c>
      <c r="K231" s="214" t="s">
        <v>125</v>
      </c>
      <c r="L231" s="45"/>
      <c r="M231" s="219" t="s">
        <v>1</v>
      </c>
      <c r="N231" s="220" t="s">
        <v>38</v>
      </c>
      <c r="O231" s="92"/>
      <c r="P231" s="221">
        <f>O231*H231</f>
        <v>0</v>
      </c>
      <c r="Q231" s="221">
        <v>0.00338</v>
      </c>
      <c r="R231" s="221">
        <f>Q231*H231</f>
        <v>1.9251871600000001</v>
      </c>
      <c r="S231" s="221">
        <v>0</v>
      </c>
      <c r="T231" s="222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3" t="s">
        <v>126</v>
      </c>
      <c r="AT231" s="223" t="s">
        <v>121</v>
      </c>
      <c r="AU231" s="223" t="s">
        <v>127</v>
      </c>
      <c r="AY231" s="18" t="s">
        <v>116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8" t="s">
        <v>78</v>
      </c>
      <c r="BK231" s="224">
        <f>ROUND(I231*H231,2)</f>
        <v>0</v>
      </c>
      <c r="BL231" s="18" t="s">
        <v>126</v>
      </c>
      <c r="BM231" s="223" t="s">
        <v>267</v>
      </c>
    </row>
    <row r="232" spans="1:47" s="2" customFormat="1" ht="12">
      <c r="A232" s="39"/>
      <c r="B232" s="40"/>
      <c r="C232" s="41"/>
      <c r="D232" s="225" t="s">
        <v>129</v>
      </c>
      <c r="E232" s="41"/>
      <c r="F232" s="226" t="s">
        <v>268</v>
      </c>
      <c r="G232" s="41"/>
      <c r="H232" s="41"/>
      <c r="I232" s="227"/>
      <c r="J232" s="41"/>
      <c r="K232" s="41"/>
      <c r="L232" s="45"/>
      <c r="M232" s="228"/>
      <c r="N232" s="229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129</v>
      </c>
      <c r="AU232" s="18" t="s">
        <v>127</v>
      </c>
    </row>
    <row r="233" spans="1:47" s="2" customFormat="1" ht="12">
      <c r="A233" s="39"/>
      <c r="B233" s="40"/>
      <c r="C233" s="41"/>
      <c r="D233" s="230" t="s">
        <v>131</v>
      </c>
      <c r="E233" s="41"/>
      <c r="F233" s="231" t="s">
        <v>269</v>
      </c>
      <c r="G233" s="41"/>
      <c r="H233" s="41"/>
      <c r="I233" s="227"/>
      <c r="J233" s="41"/>
      <c r="K233" s="41"/>
      <c r="L233" s="45"/>
      <c r="M233" s="228"/>
      <c r="N233" s="229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131</v>
      </c>
      <c r="AU233" s="18" t="s">
        <v>127</v>
      </c>
    </row>
    <row r="234" spans="1:51" s="13" customFormat="1" ht="12">
      <c r="A234" s="13"/>
      <c r="B234" s="232"/>
      <c r="C234" s="233"/>
      <c r="D234" s="225" t="s">
        <v>133</v>
      </c>
      <c r="E234" s="234" t="s">
        <v>1</v>
      </c>
      <c r="F234" s="235" t="s">
        <v>270</v>
      </c>
      <c r="G234" s="233"/>
      <c r="H234" s="236">
        <v>569.582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133</v>
      </c>
      <c r="AU234" s="242" t="s">
        <v>127</v>
      </c>
      <c r="AV234" s="13" t="s">
        <v>80</v>
      </c>
      <c r="AW234" s="13" t="s">
        <v>30</v>
      </c>
      <c r="AX234" s="13" t="s">
        <v>78</v>
      </c>
      <c r="AY234" s="242" t="s">
        <v>116</v>
      </c>
    </row>
    <row r="235" spans="1:65" s="2" customFormat="1" ht="24.15" customHeight="1">
      <c r="A235" s="39"/>
      <c r="B235" s="40"/>
      <c r="C235" s="212" t="s">
        <v>271</v>
      </c>
      <c r="D235" s="212" t="s">
        <v>121</v>
      </c>
      <c r="E235" s="213" t="s">
        <v>272</v>
      </c>
      <c r="F235" s="214" t="s">
        <v>273</v>
      </c>
      <c r="G235" s="215" t="s">
        <v>124</v>
      </c>
      <c r="H235" s="216">
        <v>158.206</v>
      </c>
      <c r="I235" s="217"/>
      <c r="J235" s="218">
        <f>ROUND(I235*H235,2)</f>
        <v>0</v>
      </c>
      <c r="K235" s="214" t="s">
        <v>160</v>
      </c>
      <c r="L235" s="45"/>
      <c r="M235" s="219" t="s">
        <v>1</v>
      </c>
      <c r="N235" s="220" t="s">
        <v>38</v>
      </c>
      <c r="O235" s="92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3" t="s">
        <v>126</v>
      </c>
      <c r="AT235" s="223" t="s">
        <v>121</v>
      </c>
      <c r="AU235" s="223" t="s">
        <v>127</v>
      </c>
      <c r="AY235" s="18" t="s">
        <v>116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78</v>
      </c>
      <c r="BK235" s="224">
        <f>ROUND(I235*H235,2)</f>
        <v>0</v>
      </c>
      <c r="BL235" s="18" t="s">
        <v>126</v>
      </c>
      <c r="BM235" s="223" t="s">
        <v>274</v>
      </c>
    </row>
    <row r="236" spans="1:47" s="2" customFormat="1" ht="12">
      <c r="A236" s="39"/>
      <c r="B236" s="40"/>
      <c r="C236" s="41"/>
      <c r="D236" s="225" t="s">
        <v>129</v>
      </c>
      <c r="E236" s="41"/>
      <c r="F236" s="226" t="s">
        <v>275</v>
      </c>
      <c r="G236" s="41"/>
      <c r="H236" s="41"/>
      <c r="I236" s="227"/>
      <c r="J236" s="41"/>
      <c r="K236" s="41"/>
      <c r="L236" s="45"/>
      <c r="M236" s="228"/>
      <c r="N236" s="229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129</v>
      </c>
      <c r="AU236" s="18" t="s">
        <v>127</v>
      </c>
    </row>
    <row r="237" spans="1:47" s="2" customFormat="1" ht="12">
      <c r="A237" s="39"/>
      <c r="B237" s="40"/>
      <c r="C237" s="41"/>
      <c r="D237" s="230" t="s">
        <v>131</v>
      </c>
      <c r="E237" s="41"/>
      <c r="F237" s="231" t="s">
        <v>276</v>
      </c>
      <c r="G237" s="41"/>
      <c r="H237" s="41"/>
      <c r="I237" s="227"/>
      <c r="J237" s="41"/>
      <c r="K237" s="41"/>
      <c r="L237" s="45"/>
      <c r="M237" s="228"/>
      <c r="N237" s="229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131</v>
      </c>
      <c r="AU237" s="18" t="s">
        <v>127</v>
      </c>
    </row>
    <row r="238" spans="1:51" s="13" customFormat="1" ht="12">
      <c r="A238" s="13"/>
      <c r="B238" s="232"/>
      <c r="C238" s="233"/>
      <c r="D238" s="225" t="s">
        <v>133</v>
      </c>
      <c r="E238" s="234" t="s">
        <v>1</v>
      </c>
      <c r="F238" s="235" t="s">
        <v>277</v>
      </c>
      <c r="G238" s="233"/>
      <c r="H238" s="236">
        <v>158.206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133</v>
      </c>
      <c r="AU238" s="242" t="s">
        <v>127</v>
      </c>
      <c r="AV238" s="13" t="s">
        <v>80</v>
      </c>
      <c r="AW238" s="13" t="s">
        <v>30</v>
      </c>
      <c r="AX238" s="13" t="s">
        <v>78</v>
      </c>
      <c r="AY238" s="242" t="s">
        <v>116</v>
      </c>
    </row>
    <row r="239" spans="1:65" s="2" customFormat="1" ht="24.15" customHeight="1">
      <c r="A239" s="39"/>
      <c r="B239" s="40"/>
      <c r="C239" s="212" t="s">
        <v>278</v>
      </c>
      <c r="D239" s="212" t="s">
        <v>121</v>
      </c>
      <c r="E239" s="213" t="s">
        <v>279</v>
      </c>
      <c r="F239" s="214" t="s">
        <v>280</v>
      </c>
      <c r="G239" s="215" t="s">
        <v>140</v>
      </c>
      <c r="H239" s="216">
        <v>268.7</v>
      </c>
      <c r="I239" s="217"/>
      <c r="J239" s="218">
        <f>ROUND(I239*H239,2)</f>
        <v>0</v>
      </c>
      <c r="K239" s="214" t="s">
        <v>160</v>
      </c>
      <c r="L239" s="45"/>
      <c r="M239" s="219" t="s">
        <v>1</v>
      </c>
      <c r="N239" s="220" t="s">
        <v>38</v>
      </c>
      <c r="O239" s="92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3" t="s">
        <v>126</v>
      </c>
      <c r="AT239" s="223" t="s">
        <v>121</v>
      </c>
      <c r="AU239" s="223" t="s">
        <v>127</v>
      </c>
      <c r="AY239" s="18" t="s">
        <v>116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78</v>
      </c>
      <c r="BK239" s="224">
        <f>ROUND(I239*H239,2)</f>
        <v>0</v>
      </c>
      <c r="BL239" s="18" t="s">
        <v>126</v>
      </c>
      <c r="BM239" s="223" t="s">
        <v>281</v>
      </c>
    </row>
    <row r="240" spans="1:47" s="2" customFormat="1" ht="12">
      <c r="A240" s="39"/>
      <c r="B240" s="40"/>
      <c r="C240" s="41"/>
      <c r="D240" s="225" t="s">
        <v>129</v>
      </c>
      <c r="E240" s="41"/>
      <c r="F240" s="226" t="s">
        <v>282</v>
      </c>
      <c r="G240" s="41"/>
      <c r="H240" s="41"/>
      <c r="I240" s="227"/>
      <c r="J240" s="41"/>
      <c r="K240" s="41"/>
      <c r="L240" s="45"/>
      <c r="M240" s="228"/>
      <c r="N240" s="229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129</v>
      </c>
      <c r="AU240" s="18" t="s">
        <v>127</v>
      </c>
    </row>
    <row r="241" spans="1:47" s="2" customFormat="1" ht="12">
      <c r="A241" s="39"/>
      <c r="B241" s="40"/>
      <c r="C241" s="41"/>
      <c r="D241" s="230" t="s">
        <v>131</v>
      </c>
      <c r="E241" s="41"/>
      <c r="F241" s="231" t="s">
        <v>283</v>
      </c>
      <c r="G241" s="41"/>
      <c r="H241" s="41"/>
      <c r="I241" s="227"/>
      <c r="J241" s="41"/>
      <c r="K241" s="41"/>
      <c r="L241" s="45"/>
      <c r="M241" s="228"/>
      <c r="N241" s="229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131</v>
      </c>
      <c r="AU241" s="18" t="s">
        <v>127</v>
      </c>
    </row>
    <row r="242" spans="1:51" s="13" customFormat="1" ht="12">
      <c r="A242" s="13"/>
      <c r="B242" s="232"/>
      <c r="C242" s="233"/>
      <c r="D242" s="225" t="s">
        <v>133</v>
      </c>
      <c r="E242" s="234" t="s">
        <v>1</v>
      </c>
      <c r="F242" s="235" t="s">
        <v>284</v>
      </c>
      <c r="G242" s="233"/>
      <c r="H242" s="236">
        <v>268.7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133</v>
      </c>
      <c r="AU242" s="242" t="s">
        <v>127</v>
      </c>
      <c r="AV242" s="13" t="s">
        <v>80</v>
      </c>
      <c r="AW242" s="13" t="s">
        <v>30</v>
      </c>
      <c r="AX242" s="13" t="s">
        <v>78</v>
      </c>
      <c r="AY242" s="242" t="s">
        <v>116</v>
      </c>
    </row>
    <row r="243" spans="1:63" s="12" customFormat="1" ht="20.85" customHeight="1">
      <c r="A243" s="12"/>
      <c r="B243" s="196"/>
      <c r="C243" s="197"/>
      <c r="D243" s="198" t="s">
        <v>72</v>
      </c>
      <c r="E243" s="210" t="s">
        <v>190</v>
      </c>
      <c r="F243" s="210" t="s">
        <v>285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SUM(P244:P298)</f>
        <v>0</v>
      </c>
      <c r="Q243" s="204"/>
      <c r="R243" s="205">
        <f>SUM(R244:R298)</f>
        <v>0.014024399999999998</v>
      </c>
      <c r="S243" s="204"/>
      <c r="T243" s="206">
        <f>SUM(T244:T298)</f>
        <v>8.908658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7" t="s">
        <v>78</v>
      </c>
      <c r="AT243" s="208" t="s">
        <v>72</v>
      </c>
      <c r="AU243" s="208" t="s">
        <v>80</v>
      </c>
      <c r="AY243" s="207" t="s">
        <v>116</v>
      </c>
      <c r="BK243" s="209">
        <f>SUM(BK244:BK298)</f>
        <v>0</v>
      </c>
    </row>
    <row r="244" spans="1:65" s="2" customFormat="1" ht="33" customHeight="1">
      <c r="A244" s="39"/>
      <c r="B244" s="40"/>
      <c r="C244" s="212" t="s">
        <v>286</v>
      </c>
      <c r="D244" s="212" t="s">
        <v>121</v>
      </c>
      <c r="E244" s="213" t="s">
        <v>287</v>
      </c>
      <c r="F244" s="214" t="s">
        <v>288</v>
      </c>
      <c r="G244" s="215" t="s">
        <v>124</v>
      </c>
      <c r="H244" s="216">
        <v>742.5</v>
      </c>
      <c r="I244" s="217"/>
      <c r="J244" s="218">
        <f>ROUND(I244*H244,2)</f>
        <v>0</v>
      </c>
      <c r="K244" s="214" t="s">
        <v>160</v>
      </c>
      <c r="L244" s="45"/>
      <c r="M244" s="219" t="s">
        <v>1</v>
      </c>
      <c r="N244" s="220" t="s">
        <v>38</v>
      </c>
      <c r="O244" s="92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3" t="s">
        <v>126</v>
      </c>
      <c r="AT244" s="223" t="s">
        <v>121</v>
      </c>
      <c r="AU244" s="223" t="s">
        <v>127</v>
      </c>
      <c r="AY244" s="18" t="s">
        <v>116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8" t="s">
        <v>78</v>
      </c>
      <c r="BK244" s="224">
        <f>ROUND(I244*H244,2)</f>
        <v>0</v>
      </c>
      <c r="BL244" s="18" t="s">
        <v>126</v>
      </c>
      <c r="BM244" s="223" t="s">
        <v>289</v>
      </c>
    </row>
    <row r="245" spans="1:47" s="2" customFormat="1" ht="12">
      <c r="A245" s="39"/>
      <c r="B245" s="40"/>
      <c r="C245" s="41"/>
      <c r="D245" s="225" t="s">
        <v>129</v>
      </c>
      <c r="E245" s="41"/>
      <c r="F245" s="226" t="s">
        <v>290</v>
      </c>
      <c r="G245" s="41"/>
      <c r="H245" s="41"/>
      <c r="I245" s="227"/>
      <c r="J245" s="41"/>
      <c r="K245" s="41"/>
      <c r="L245" s="45"/>
      <c r="M245" s="228"/>
      <c r="N245" s="229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129</v>
      </c>
      <c r="AU245" s="18" t="s">
        <v>127</v>
      </c>
    </row>
    <row r="246" spans="1:47" s="2" customFormat="1" ht="12">
      <c r="A246" s="39"/>
      <c r="B246" s="40"/>
      <c r="C246" s="41"/>
      <c r="D246" s="230" t="s">
        <v>131</v>
      </c>
      <c r="E246" s="41"/>
      <c r="F246" s="231" t="s">
        <v>291</v>
      </c>
      <c r="G246" s="41"/>
      <c r="H246" s="41"/>
      <c r="I246" s="227"/>
      <c r="J246" s="41"/>
      <c r="K246" s="41"/>
      <c r="L246" s="45"/>
      <c r="M246" s="228"/>
      <c r="N246" s="229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131</v>
      </c>
      <c r="AU246" s="18" t="s">
        <v>127</v>
      </c>
    </row>
    <row r="247" spans="1:51" s="13" customFormat="1" ht="12">
      <c r="A247" s="13"/>
      <c r="B247" s="232"/>
      <c r="C247" s="233"/>
      <c r="D247" s="225" t="s">
        <v>133</v>
      </c>
      <c r="E247" s="234" t="s">
        <v>1</v>
      </c>
      <c r="F247" s="235" t="s">
        <v>292</v>
      </c>
      <c r="G247" s="233"/>
      <c r="H247" s="236">
        <v>742.5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133</v>
      </c>
      <c r="AU247" s="242" t="s">
        <v>127</v>
      </c>
      <c r="AV247" s="13" t="s">
        <v>80</v>
      </c>
      <c r="AW247" s="13" t="s">
        <v>30</v>
      </c>
      <c r="AX247" s="13" t="s">
        <v>78</v>
      </c>
      <c r="AY247" s="242" t="s">
        <v>116</v>
      </c>
    </row>
    <row r="248" spans="1:65" s="2" customFormat="1" ht="33" customHeight="1">
      <c r="A248" s="39"/>
      <c r="B248" s="40"/>
      <c r="C248" s="212" t="s">
        <v>293</v>
      </c>
      <c r="D248" s="212" t="s">
        <v>121</v>
      </c>
      <c r="E248" s="213" t="s">
        <v>294</v>
      </c>
      <c r="F248" s="214" t="s">
        <v>295</v>
      </c>
      <c r="G248" s="215" t="s">
        <v>124</v>
      </c>
      <c r="H248" s="216">
        <v>89100</v>
      </c>
      <c r="I248" s="217"/>
      <c r="J248" s="218">
        <f>ROUND(I248*H248,2)</f>
        <v>0</v>
      </c>
      <c r="K248" s="214" t="s">
        <v>160</v>
      </c>
      <c r="L248" s="45"/>
      <c r="M248" s="219" t="s">
        <v>1</v>
      </c>
      <c r="N248" s="220" t="s">
        <v>38</v>
      </c>
      <c r="O248" s="92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3" t="s">
        <v>126</v>
      </c>
      <c r="AT248" s="223" t="s">
        <v>121</v>
      </c>
      <c r="AU248" s="223" t="s">
        <v>127</v>
      </c>
      <c r="AY248" s="18" t="s">
        <v>116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78</v>
      </c>
      <c r="BK248" s="224">
        <f>ROUND(I248*H248,2)</f>
        <v>0</v>
      </c>
      <c r="BL248" s="18" t="s">
        <v>126</v>
      </c>
      <c r="BM248" s="223" t="s">
        <v>296</v>
      </c>
    </row>
    <row r="249" spans="1:47" s="2" customFormat="1" ht="12">
      <c r="A249" s="39"/>
      <c r="B249" s="40"/>
      <c r="C249" s="41"/>
      <c r="D249" s="225" t="s">
        <v>129</v>
      </c>
      <c r="E249" s="41"/>
      <c r="F249" s="226" t="s">
        <v>297</v>
      </c>
      <c r="G249" s="41"/>
      <c r="H249" s="41"/>
      <c r="I249" s="227"/>
      <c r="J249" s="41"/>
      <c r="K249" s="41"/>
      <c r="L249" s="45"/>
      <c r="M249" s="228"/>
      <c r="N249" s="229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129</v>
      </c>
      <c r="AU249" s="18" t="s">
        <v>127</v>
      </c>
    </row>
    <row r="250" spans="1:47" s="2" customFormat="1" ht="12">
      <c r="A250" s="39"/>
      <c r="B250" s="40"/>
      <c r="C250" s="41"/>
      <c r="D250" s="230" t="s">
        <v>131</v>
      </c>
      <c r="E250" s="41"/>
      <c r="F250" s="231" t="s">
        <v>298</v>
      </c>
      <c r="G250" s="41"/>
      <c r="H250" s="41"/>
      <c r="I250" s="227"/>
      <c r="J250" s="41"/>
      <c r="K250" s="41"/>
      <c r="L250" s="45"/>
      <c r="M250" s="228"/>
      <c r="N250" s="229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131</v>
      </c>
      <c r="AU250" s="18" t="s">
        <v>127</v>
      </c>
    </row>
    <row r="251" spans="1:51" s="13" customFormat="1" ht="12">
      <c r="A251" s="13"/>
      <c r="B251" s="232"/>
      <c r="C251" s="233"/>
      <c r="D251" s="225" t="s">
        <v>133</v>
      </c>
      <c r="E251" s="234" t="s">
        <v>1</v>
      </c>
      <c r="F251" s="235" t="s">
        <v>299</v>
      </c>
      <c r="G251" s="233"/>
      <c r="H251" s="236">
        <v>89100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133</v>
      </c>
      <c r="AU251" s="242" t="s">
        <v>127</v>
      </c>
      <c r="AV251" s="13" t="s">
        <v>80</v>
      </c>
      <c r="AW251" s="13" t="s">
        <v>30</v>
      </c>
      <c r="AX251" s="13" t="s">
        <v>78</v>
      </c>
      <c r="AY251" s="242" t="s">
        <v>116</v>
      </c>
    </row>
    <row r="252" spans="1:65" s="2" customFormat="1" ht="33" customHeight="1">
      <c r="A252" s="39"/>
      <c r="B252" s="40"/>
      <c r="C252" s="212" t="s">
        <v>300</v>
      </c>
      <c r="D252" s="212" t="s">
        <v>121</v>
      </c>
      <c r="E252" s="213" t="s">
        <v>301</v>
      </c>
      <c r="F252" s="214" t="s">
        <v>302</v>
      </c>
      <c r="G252" s="215" t="s">
        <v>124</v>
      </c>
      <c r="H252" s="216">
        <v>742.5</v>
      </c>
      <c r="I252" s="217"/>
      <c r="J252" s="218">
        <f>ROUND(I252*H252,2)</f>
        <v>0</v>
      </c>
      <c r="K252" s="214" t="s">
        <v>160</v>
      </c>
      <c r="L252" s="45"/>
      <c r="M252" s="219" t="s">
        <v>1</v>
      </c>
      <c r="N252" s="220" t="s">
        <v>38</v>
      </c>
      <c r="O252" s="92"/>
      <c r="P252" s="221">
        <f>O252*H252</f>
        <v>0</v>
      </c>
      <c r="Q252" s="221">
        <v>0</v>
      </c>
      <c r="R252" s="221">
        <f>Q252*H252</f>
        <v>0</v>
      </c>
      <c r="S252" s="221">
        <v>0</v>
      </c>
      <c r="T252" s="22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3" t="s">
        <v>126</v>
      </c>
      <c r="AT252" s="223" t="s">
        <v>121</v>
      </c>
      <c r="AU252" s="223" t="s">
        <v>127</v>
      </c>
      <c r="AY252" s="18" t="s">
        <v>116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8" t="s">
        <v>78</v>
      </c>
      <c r="BK252" s="224">
        <f>ROUND(I252*H252,2)</f>
        <v>0</v>
      </c>
      <c r="BL252" s="18" t="s">
        <v>126</v>
      </c>
      <c r="BM252" s="223" t="s">
        <v>303</v>
      </c>
    </row>
    <row r="253" spans="1:47" s="2" customFormat="1" ht="12">
      <c r="A253" s="39"/>
      <c r="B253" s="40"/>
      <c r="C253" s="41"/>
      <c r="D253" s="225" t="s">
        <v>129</v>
      </c>
      <c r="E253" s="41"/>
      <c r="F253" s="226" t="s">
        <v>304</v>
      </c>
      <c r="G253" s="41"/>
      <c r="H253" s="41"/>
      <c r="I253" s="227"/>
      <c r="J253" s="41"/>
      <c r="K253" s="41"/>
      <c r="L253" s="45"/>
      <c r="M253" s="228"/>
      <c r="N253" s="229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129</v>
      </c>
      <c r="AU253" s="18" t="s">
        <v>127</v>
      </c>
    </row>
    <row r="254" spans="1:47" s="2" customFormat="1" ht="12">
      <c r="A254" s="39"/>
      <c r="B254" s="40"/>
      <c r="C254" s="41"/>
      <c r="D254" s="230" t="s">
        <v>131</v>
      </c>
      <c r="E254" s="41"/>
      <c r="F254" s="231" t="s">
        <v>305</v>
      </c>
      <c r="G254" s="41"/>
      <c r="H254" s="41"/>
      <c r="I254" s="227"/>
      <c r="J254" s="41"/>
      <c r="K254" s="41"/>
      <c r="L254" s="45"/>
      <c r="M254" s="228"/>
      <c r="N254" s="229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131</v>
      </c>
      <c r="AU254" s="18" t="s">
        <v>127</v>
      </c>
    </row>
    <row r="255" spans="1:65" s="2" customFormat="1" ht="33" customHeight="1">
      <c r="A255" s="39"/>
      <c r="B255" s="40"/>
      <c r="C255" s="212" t="s">
        <v>306</v>
      </c>
      <c r="D255" s="212" t="s">
        <v>121</v>
      </c>
      <c r="E255" s="213" t="s">
        <v>307</v>
      </c>
      <c r="F255" s="214" t="s">
        <v>308</v>
      </c>
      <c r="G255" s="215" t="s">
        <v>124</v>
      </c>
      <c r="H255" s="216">
        <v>107.88</v>
      </c>
      <c r="I255" s="217"/>
      <c r="J255" s="218">
        <f>ROUND(I255*H255,2)</f>
        <v>0</v>
      </c>
      <c r="K255" s="214" t="s">
        <v>125</v>
      </c>
      <c r="L255" s="45"/>
      <c r="M255" s="219" t="s">
        <v>1</v>
      </c>
      <c r="N255" s="220" t="s">
        <v>38</v>
      </c>
      <c r="O255" s="92"/>
      <c r="P255" s="221">
        <f>O255*H255</f>
        <v>0</v>
      </c>
      <c r="Q255" s="221">
        <v>0.00013</v>
      </c>
      <c r="R255" s="221">
        <f>Q255*H255</f>
        <v>0.014024399999999998</v>
      </c>
      <c r="S255" s="221">
        <v>0</v>
      </c>
      <c r="T255" s="222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3" t="s">
        <v>126</v>
      </c>
      <c r="AT255" s="223" t="s">
        <v>121</v>
      </c>
      <c r="AU255" s="223" t="s">
        <v>127</v>
      </c>
      <c r="AY255" s="18" t="s">
        <v>116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8" t="s">
        <v>78</v>
      </c>
      <c r="BK255" s="224">
        <f>ROUND(I255*H255,2)</f>
        <v>0</v>
      </c>
      <c r="BL255" s="18" t="s">
        <v>126</v>
      </c>
      <c r="BM255" s="223" t="s">
        <v>309</v>
      </c>
    </row>
    <row r="256" spans="1:47" s="2" customFormat="1" ht="12">
      <c r="A256" s="39"/>
      <c r="B256" s="40"/>
      <c r="C256" s="41"/>
      <c r="D256" s="225" t="s">
        <v>129</v>
      </c>
      <c r="E256" s="41"/>
      <c r="F256" s="226" t="s">
        <v>310</v>
      </c>
      <c r="G256" s="41"/>
      <c r="H256" s="41"/>
      <c r="I256" s="227"/>
      <c r="J256" s="41"/>
      <c r="K256" s="41"/>
      <c r="L256" s="45"/>
      <c r="M256" s="228"/>
      <c r="N256" s="229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129</v>
      </c>
      <c r="AU256" s="18" t="s">
        <v>127</v>
      </c>
    </row>
    <row r="257" spans="1:47" s="2" customFormat="1" ht="12">
      <c r="A257" s="39"/>
      <c r="B257" s="40"/>
      <c r="C257" s="41"/>
      <c r="D257" s="230" t="s">
        <v>131</v>
      </c>
      <c r="E257" s="41"/>
      <c r="F257" s="231" t="s">
        <v>311</v>
      </c>
      <c r="G257" s="41"/>
      <c r="H257" s="41"/>
      <c r="I257" s="227"/>
      <c r="J257" s="41"/>
      <c r="K257" s="41"/>
      <c r="L257" s="45"/>
      <c r="M257" s="228"/>
      <c r="N257" s="229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131</v>
      </c>
      <c r="AU257" s="18" t="s">
        <v>127</v>
      </c>
    </row>
    <row r="258" spans="1:51" s="13" customFormat="1" ht="12">
      <c r="A258" s="13"/>
      <c r="B258" s="232"/>
      <c r="C258" s="233"/>
      <c r="D258" s="225" t="s">
        <v>133</v>
      </c>
      <c r="E258" s="234" t="s">
        <v>1</v>
      </c>
      <c r="F258" s="235" t="s">
        <v>312</v>
      </c>
      <c r="G258" s="233"/>
      <c r="H258" s="236">
        <v>55.62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133</v>
      </c>
      <c r="AU258" s="242" t="s">
        <v>127</v>
      </c>
      <c r="AV258" s="13" t="s">
        <v>80</v>
      </c>
      <c r="AW258" s="13" t="s">
        <v>30</v>
      </c>
      <c r="AX258" s="13" t="s">
        <v>73</v>
      </c>
      <c r="AY258" s="242" t="s">
        <v>116</v>
      </c>
    </row>
    <row r="259" spans="1:51" s="13" customFormat="1" ht="12">
      <c r="A259" s="13"/>
      <c r="B259" s="232"/>
      <c r="C259" s="233"/>
      <c r="D259" s="225" t="s">
        <v>133</v>
      </c>
      <c r="E259" s="234" t="s">
        <v>1</v>
      </c>
      <c r="F259" s="235" t="s">
        <v>313</v>
      </c>
      <c r="G259" s="233"/>
      <c r="H259" s="236">
        <v>40.86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133</v>
      </c>
      <c r="AU259" s="242" t="s">
        <v>127</v>
      </c>
      <c r="AV259" s="13" t="s">
        <v>80</v>
      </c>
      <c r="AW259" s="13" t="s">
        <v>30</v>
      </c>
      <c r="AX259" s="13" t="s">
        <v>73</v>
      </c>
      <c r="AY259" s="242" t="s">
        <v>116</v>
      </c>
    </row>
    <row r="260" spans="1:51" s="13" customFormat="1" ht="12">
      <c r="A260" s="13"/>
      <c r="B260" s="232"/>
      <c r="C260" s="233"/>
      <c r="D260" s="225" t="s">
        <v>133</v>
      </c>
      <c r="E260" s="234" t="s">
        <v>1</v>
      </c>
      <c r="F260" s="235" t="s">
        <v>314</v>
      </c>
      <c r="G260" s="233"/>
      <c r="H260" s="236">
        <v>11.4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133</v>
      </c>
      <c r="AU260" s="242" t="s">
        <v>127</v>
      </c>
      <c r="AV260" s="13" t="s">
        <v>80</v>
      </c>
      <c r="AW260" s="13" t="s">
        <v>30</v>
      </c>
      <c r="AX260" s="13" t="s">
        <v>73</v>
      </c>
      <c r="AY260" s="242" t="s">
        <v>116</v>
      </c>
    </row>
    <row r="261" spans="1:51" s="14" customFormat="1" ht="12">
      <c r="A261" s="14"/>
      <c r="B261" s="243"/>
      <c r="C261" s="244"/>
      <c r="D261" s="225" t="s">
        <v>133</v>
      </c>
      <c r="E261" s="245" t="s">
        <v>1</v>
      </c>
      <c r="F261" s="246" t="s">
        <v>137</v>
      </c>
      <c r="G261" s="244"/>
      <c r="H261" s="247">
        <v>107.88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133</v>
      </c>
      <c r="AU261" s="253" t="s">
        <v>127</v>
      </c>
      <c r="AV261" s="14" t="s">
        <v>126</v>
      </c>
      <c r="AW261" s="14" t="s">
        <v>30</v>
      </c>
      <c r="AX261" s="14" t="s">
        <v>78</v>
      </c>
      <c r="AY261" s="253" t="s">
        <v>116</v>
      </c>
    </row>
    <row r="262" spans="1:65" s="2" customFormat="1" ht="24.15" customHeight="1">
      <c r="A262" s="39"/>
      <c r="B262" s="40"/>
      <c r="C262" s="212" t="s">
        <v>315</v>
      </c>
      <c r="D262" s="212" t="s">
        <v>121</v>
      </c>
      <c r="E262" s="213" t="s">
        <v>316</v>
      </c>
      <c r="F262" s="214" t="s">
        <v>317</v>
      </c>
      <c r="G262" s="215" t="s">
        <v>124</v>
      </c>
      <c r="H262" s="216">
        <v>4.38</v>
      </c>
      <c r="I262" s="217"/>
      <c r="J262" s="218">
        <f>ROUND(I262*H262,2)</f>
        <v>0</v>
      </c>
      <c r="K262" s="214" t="s">
        <v>125</v>
      </c>
      <c r="L262" s="45"/>
      <c r="M262" s="219" t="s">
        <v>1</v>
      </c>
      <c r="N262" s="220" t="s">
        <v>38</v>
      </c>
      <c r="O262" s="92"/>
      <c r="P262" s="221">
        <f>O262*H262</f>
        <v>0</v>
      </c>
      <c r="Q262" s="221">
        <v>0</v>
      </c>
      <c r="R262" s="221">
        <f>Q262*H262</f>
        <v>0</v>
      </c>
      <c r="S262" s="221">
        <v>0.075</v>
      </c>
      <c r="T262" s="222">
        <f>S262*H262</f>
        <v>0.32849999999999996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3" t="s">
        <v>126</v>
      </c>
      <c r="AT262" s="223" t="s">
        <v>121</v>
      </c>
      <c r="AU262" s="223" t="s">
        <v>127</v>
      </c>
      <c r="AY262" s="18" t="s">
        <v>116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8" t="s">
        <v>78</v>
      </c>
      <c r="BK262" s="224">
        <f>ROUND(I262*H262,2)</f>
        <v>0</v>
      </c>
      <c r="BL262" s="18" t="s">
        <v>126</v>
      </c>
      <c r="BM262" s="223" t="s">
        <v>318</v>
      </c>
    </row>
    <row r="263" spans="1:47" s="2" customFormat="1" ht="12">
      <c r="A263" s="39"/>
      <c r="B263" s="40"/>
      <c r="C263" s="41"/>
      <c r="D263" s="225" t="s">
        <v>129</v>
      </c>
      <c r="E263" s="41"/>
      <c r="F263" s="226" t="s">
        <v>319</v>
      </c>
      <c r="G263" s="41"/>
      <c r="H263" s="41"/>
      <c r="I263" s="227"/>
      <c r="J263" s="41"/>
      <c r="K263" s="41"/>
      <c r="L263" s="45"/>
      <c r="M263" s="228"/>
      <c r="N263" s="229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129</v>
      </c>
      <c r="AU263" s="18" t="s">
        <v>127</v>
      </c>
    </row>
    <row r="264" spans="1:47" s="2" customFormat="1" ht="12">
      <c r="A264" s="39"/>
      <c r="B264" s="40"/>
      <c r="C264" s="41"/>
      <c r="D264" s="230" t="s">
        <v>131</v>
      </c>
      <c r="E264" s="41"/>
      <c r="F264" s="231" t="s">
        <v>320</v>
      </c>
      <c r="G264" s="41"/>
      <c r="H264" s="41"/>
      <c r="I264" s="227"/>
      <c r="J264" s="41"/>
      <c r="K264" s="41"/>
      <c r="L264" s="45"/>
      <c r="M264" s="228"/>
      <c r="N264" s="229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131</v>
      </c>
      <c r="AU264" s="18" t="s">
        <v>127</v>
      </c>
    </row>
    <row r="265" spans="1:51" s="13" customFormat="1" ht="12">
      <c r="A265" s="13"/>
      <c r="B265" s="232"/>
      <c r="C265" s="233"/>
      <c r="D265" s="225" t="s">
        <v>133</v>
      </c>
      <c r="E265" s="234" t="s">
        <v>1</v>
      </c>
      <c r="F265" s="235" t="s">
        <v>321</v>
      </c>
      <c r="G265" s="233"/>
      <c r="H265" s="236">
        <v>0.48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133</v>
      </c>
      <c r="AU265" s="242" t="s">
        <v>127</v>
      </c>
      <c r="AV265" s="13" t="s">
        <v>80</v>
      </c>
      <c r="AW265" s="13" t="s">
        <v>30</v>
      </c>
      <c r="AX265" s="13" t="s">
        <v>73</v>
      </c>
      <c r="AY265" s="242" t="s">
        <v>116</v>
      </c>
    </row>
    <row r="266" spans="1:51" s="13" customFormat="1" ht="12">
      <c r="A266" s="13"/>
      <c r="B266" s="232"/>
      <c r="C266" s="233"/>
      <c r="D266" s="225" t="s">
        <v>133</v>
      </c>
      <c r="E266" s="234" t="s">
        <v>1</v>
      </c>
      <c r="F266" s="235" t="s">
        <v>322</v>
      </c>
      <c r="G266" s="233"/>
      <c r="H266" s="236">
        <v>3.9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133</v>
      </c>
      <c r="AU266" s="242" t="s">
        <v>127</v>
      </c>
      <c r="AV266" s="13" t="s">
        <v>80</v>
      </c>
      <c r="AW266" s="13" t="s">
        <v>30</v>
      </c>
      <c r="AX266" s="13" t="s">
        <v>73</v>
      </c>
      <c r="AY266" s="242" t="s">
        <v>116</v>
      </c>
    </row>
    <row r="267" spans="1:51" s="14" customFormat="1" ht="12">
      <c r="A267" s="14"/>
      <c r="B267" s="243"/>
      <c r="C267" s="244"/>
      <c r="D267" s="225" t="s">
        <v>133</v>
      </c>
      <c r="E267" s="245" t="s">
        <v>1</v>
      </c>
      <c r="F267" s="246" t="s">
        <v>137</v>
      </c>
      <c r="G267" s="244"/>
      <c r="H267" s="247">
        <v>4.38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133</v>
      </c>
      <c r="AU267" s="253" t="s">
        <v>127</v>
      </c>
      <c r="AV267" s="14" t="s">
        <v>126</v>
      </c>
      <c r="AW267" s="14" t="s">
        <v>30</v>
      </c>
      <c r="AX267" s="14" t="s">
        <v>78</v>
      </c>
      <c r="AY267" s="253" t="s">
        <v>116</v>
      </c>
    </row>
    <row r="268" spans="1:65" s="2" customFormat="1" ht="24.15" customHeight="1">
      <c r="A268" s="39"/>
      <c r="B268" s="40"/>
      <c r="C268" s="212" t="s">
        <v>323</v>
      </c>
      <c r="D268" s="212" t="s">
        <v>121</v>
      </c>
      <c r="E268" s="213" t="s">
        <v>324</v>
      </c>
      <c r="F268" s="214" t="s">
        <v>325</v>
      </c>
      <c r="G268" s="215" t="s">
        <v>124</v>
      </c>
      <c r="H268" s="216">
        <v>3.278</v>
      </c>
      <c r="I268" s="217"/>
      <c r="J268" s="218">
        <f>ROUND(I268*H268,2)</f>
        <v>0</v>
      </c>
      <c r="K268" s="214" t="s">
        <v>125</v>
      </c>
      <c r="L268" s="45"/>
      <c r="M268" s="219" t="s">
        <v>1</v>
      </c>
      <c r="N268" s="220" t="s">
        <v>38</v>
      </c>
      <c r="O268" s="92"/>
      <c r="P268" s="221">
        <f>O268*H268</f>
        <v>0</v>
      </c>
      <c r="Q268" s="221">
        <v>0</v>
      </c>
      <c r="R268" s="221">
        <f>Q268*H268</f>
        <v>0</v>
      </c>
      <c r="S268" s="221">
        <v>0.062</v>
      </c>
      <c r="T268" s="222">
        <f>S268*H268</f>
        <v>0.203236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3" t="s">
        <v>126</v>
      </c>
      <c r="AT268" s="223" t="s">
        <v>121</v>
      </c>
      <c r="AU268" s="223" t="s">
        <v>127</v>
      </c>
      <c r="AY268" s="18" t="s">
        <v>116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8" t="s">
        <v>78</v>
      </c>
      <c r="BK268" s="224">
        <f>ROUND(I268*H268,2)</f>
        <v>0</v>
      </c>
      <c r="BL268" s="18" t="s">
        <v>126</v>
      </c>
      <c r="BM268" s="223" t="s">
        <v>326</v>
      </c>
    </row>
    <row r="269" spans="1:47" s="2" customFormat="1" ht="12">
      <c r="A269" s="39"/>
      <c r="B269" s="40"/>
      <c r="C269" s="41"/>
      <c r="D269" s="225" t="s">
        <v>129</v>
      </c>
      <c r="E269" s="41"/>
      <c r="F269" s="226" t="s">
        <v>327</v>
      </c>
      <c r="G269" s="41"/>
      <c r="H269" s="41"/>
      <c r="I269" s="227"/>
      <c r="J269" s="41"/>
      <c r="K269" s="41"/>
      <c r="L269" s="45"/>
      <c r="M269" s="228"/>
      <c r="N269" s="229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129</v>
      </c>
      <c r="AU269" s="18" t="s">
        <v>127</v>
      </c>
    </row>
    <row r="270" spans="1:47" s="2" customFormat="1" ht="12">
      <c r="A270" s="39"/>
      <c r="B270" s="40"/>
      <c r="C270" s="41"/>
      <c r="D270" s="230" t="s">
        <v>131</v>
      </c>
      <c r="E270" s="41"/>
      <c r="F270" s="231" t="s">
        <v>328</v>
      </c>
      <c r="G270" s="41"/>
      <c r="H270" s="41"/>
      <c r="I270" s="227"/>
      <c r="J270" s="41"/>
      <c r="K270" s="41"/>
      <c r="L270" s="45"/>
      <c r="M270" s="228"/>
      <c r="N270" s="229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131</v>
      </c>
      <c r="AU270" s="18" t="s">
        <v>127</v>
      </c>
    </row>
    <row r="271" spans="1:51" s="13" customFormat="1" ht="12">
      <c r="A271" s="13"/>
      <c r="B271" s="232"/>
      <c r="C271" s="233"/>
      <c r="D271" s="225" t="s">
        <v>133</v>
      </c>
      <c r="E271" s="234" t="s">
        <v>1</v>
      </c>
      <c r="F271" s="235" t="s">
        <v>329</v>
      </c>
      <c r="G271" s="233"/>
      <c r="H271" s="236">
        <v>3.278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133</v>
      </c>
      <c r="AU271" s="242" t="s">
        <v>127</v>
      </c>
      <c r="AV271" s="13" t="s">
        <v>80</v>
      </c>
      <c r="AW271" s="13" t="s">
        <v>30</v>
      </c>
      <c r="AX271" s="13" t="s">
        <v>78</v>
      </c>
      <c r="AY271" s="242" t="s">
        <v>116</v>
      </c>
    </row>
    <row r="272" spans="1:65" s="2" customFormat="1" ht="24.15" customHeight="1">
      <c r="A272" s="39"/>
      <c r="B272" s="40"/>
      <c r="C272" s="212" t="s">
        <v>330</v>
      </c>
      <c r="D272" s="212" t="s">
        <v>121</v>
      </c>
      <c r="E272" s="213" t="s">
        <v>331</v>
      </c>
      <c r="F272" s="214" t="s">
        <v>332</v>
      </c>
      <c r="G272" s="215" t="s">
        <v>124</v>
      </c>
      <c r="H272" s="216">
        <v>54.959</v>
      </c>
      <c r="I272" s="217"/>
      <c r="J272" s="218">
        <f>ROUND(I272*H272,2)</f>
        <v>0</v>
      </c>
      <c r="K272" s="214" t="s">
        <v>125</v>
      </c>
      <c r="L272" s="45"/>
      <c r="M272" s="219" t="s">
        <v>1</v>
      </c>
      <c r="N272" s="220" t="s">
        <v>38</v>
      </c>
      <c r="O272" s="92"/>
      <c r="P272" s="221">
        <f>O272*H272</f>
        <v>0</v>
      </c>
      <c r="Q272" s="221">
        <v>0</v>
      </c>
      <c r="R272" s="221">
        <f>Q272*H272</f>
        <v>0</v>
      </c>
      <c r="S272" s="221">
        <v>0.054</v>
      </c>
      <c r="T272" s="222">
        <f>S272*H272</f>
        <v>2.9677860000000003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3" t="s">
        <v>126</v>
      </c>
      <c r="AT272" s="223" t="s">
        <v>121</v>
      </c>
      <c r="AU272" s="223" t="s">
        <v>127</v>
      </c>
      <c r="AY272" s="18" t="s">
        <v>116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8" t="s">
        <v>78</v>
      </c>
      <c r="BK272" s="224">
        <f>ROUND(I272*H272,2)</f>
        <v>0</v>
      </c>
      <c r="BL272" s="18" t="s">
        <v>126</v>
      </c>
      <c r="BM272" s="223" t="s">
        <v>333</v>
      </c>
    </row>
    <row r="273" spans="1:47" s="2" customFormat="1" ht="12">
      <c r="A273" s="39"/>
      <c r="B273" s="40"/>
      <c r="C273" s="41"/>
      <c r="D273" s="225" t="s">
        <v>129</v>
      </c>
      <c r="E273" s="41"/>
      <c r="F273" s="226" t="s">
        <v>334</v>
      </c>
      <c r="G273" s="41"/>
      <c r="H273" s="41"/>
      <c r="I273" s="227"/>
      <c r="J273" s="41"/>
      <c r="K273" s="41"/>
      <c r="L273" s="45"/>
      <c r="M273" s="228"/>
      <c r="N273" s="229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129</v>
      </c>
      <c r="AU273" s="18" t="s">
        <v>127</v>
      </c>
    </row>
    <row r="274" spans="1:47" s="2" customFormat="1" ht="12">
      <c r="A274" s="39"/>
      <c r="B274" s="40"/>
      <c r="C274" s="41"/>
      <c r="D274" s="230" t="s">
        <v>131</v>
      </c>
      <c r="E274" s="41"/>
      <c r="F274" s="231" t="s">
        <v>335</v>
      </c>
      <c r="G274" s="41"/>
      <c r="H274" s="41"/>
      <c r="I274" s="227"/>
      <c r="J274" s="41"/>
      <c r="K274" s="41"/>
      <c r="L274" s="45"/>
      <c r="M274" s="228"/>
      <c r="N274" s="229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131</v>
      </c>
      <c r="AU274" s="18" t="s">
        <v>127</v>
      </c>
    </row>
    <row r="275" spans="1:51" s="13" customFormat="1" ht="12">
      <c r="A275" s="13"/>
      <c r="B275" s="232"/>
      <c r="C275" s="233"/>
      <c r="D275" s="225" t="s">
        <v>133</v>
      </c>
      <c r="E275" s="234" t="s">
        <v>1</v>
      </c>
      <c r="F275" s="235" t="s">
        <v>336</v>
      </c>
      <c r="G275" s="233"/>
      <c r="H275" s="236">
        <v>12.627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133</v>
      </c>
      <c r="AU275" s="242" t="s">
        <v>127</v>
      </c>
      <c r="AV275" s="13" t="s">
        <v>80</v>
      </c>
      <c r="AW275" s="13" t="s">
        <v>30</v>
      </c>
      <c r="AX275" s="13" t="s">
        <v>73</v>
      </c>
      <c r="AY275" s="242" t="s">
        <v>116</v>
      </c>
    </row>
    <row r="276" spans="1:51" s="13" customFormat="1" ht="12">
      <c r="A276" s="13"/>
      <c r="B276" s="232"/>
      <c r="C276" s="233"/>
      <c r="D276" s="225" t="s">
        <v>133</v>
      </c>
      <c r="E276" s="234" t="s">
        <v>1</v>
      </c>
      <c r="F276" s="235" t="s">
        <v>337</v>
      </c>
      <c r="G276" s="233"/>
      <c r="H276" s="236">
        <v>4.209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133</v>
      </c>
      <c r="AU276" s="242" t="s">
        <v>127</v>
      </c>
      <c r="AV276" s="13" t="s">
        <v>80</v>
      </c>
      <c r="AW276" s="13" t="s">
        <v>30</v>
      </c>
      <c r="AX276" s="13" t="s">
        <v>73</v>
      </c>
      <c r="AY276" s="242" t="s">
        <v>116</v>
      </c>
    </row>
    <row r="277" spans="1:51" s="13" customFormat="1" ht="12">
      <c r="A277" s="13"/>
      <c r="B277" s="232"/>
      <c r="C277" s="233"/>
      <c r="D277" s="225" t="s">
        <v>133</v>
      </c>
      <c r="E277" s="234" t="s">
        <v>1</v>
      </c>
      <c r="F277" s="235" t="s">
        <v>338</v>
      </c>
      <c r="G277" s="233"/>
      <c r="H277" s="236">
        <v>38.123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133</v>
      </c>
      <c r="AU277" s="242" t="s">
        <v>127</v>
      </c>
      <c r="AV277" s="13" t="s">
        <v>80</v>
      </c>
      <c r="AW277" s="13" t="s">
        <v>30</v>
      </c>
      <c r="AX277" s="13" t="s">
        <v>73</v>
      </c>
      <c r="AY277" s="242" t="s">
        <v>116</v>
      </c>
    </row>
    <row r="278" spans="1:51" s="14" customFormat="1" ht="12">
      <c r="A278" s="14"/>
      <c r="B278" s="243"/>
      <c r="C278" s="244"/>
      <c r="D278" s="225" t="s">
        <v>133</v>
      </c>
      <c r="E278" s="245" t="s">
        <v>1</v>
      </c>
      <c r="F278" s="246" t="s">
        <v>137</v>
      </c>
      <c r="G278" s="244"/>
      <c r="H278" s="247">
        <v>54.959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133</v>
      </c>
      <c r="AU278" s="253" t="s">
        <v>127</v>
      </c>
      <c r="AV278" s="14" t="s">
        <v>126</v>
      </c>
      <c r="AW278" s="14" t="s">
        <v>30</v>
      </c>
      <c r="AX278" s="14" t="s">
        <v>78</v>
      </c>
      <c r="AY278" s="253" t="s">
        <v>116</v>
      </c>
    </row>
    <row r="279" spans="1:65" s="2" customFormat="1" ht="21.75" customHeight="1">
      <c r="A279" s="39"/>
      <c r="B279" s="40"/>
      <c r="C279" s="212" t="s">
        <v>339</v>
      </c>
      <c r="D279" s="212" t="s">
        <v>121</v>
      </c>
      <c r="E279" s="213" t="s">
        <v>340</v>
      </c>
      <c r="F279" s="214" t="s">
        <v>341</v>
      </c>
      <c r="G279" s="215" t="s">
        <v>124</v>
      </c>
      <c r="H279" s="216">
        <v>16.266</v>
      </c>
      <c r="I279" s="217"/>
      <c r="J279" s="218">
        <f>ROUND(I279*H279,2)</f>
        <v>0</v>
      </c>
      <c r="K279" s="214" t="s">
        <v>125</v>
      </c>
      <c r="L279" s="45"/>
      <c r="M279" s="219" t="s">
        <v>1</v>
      </c>
      <c r="N279" s="220" t="s">
        <v>38</v>
      </c>
      <c r="O279" s="92"/>
      <c r="P279" s="221">
        <f>O279*H279</f>
        <v>0</v>
      </c>
      <c r="Q279" s="221">
        <v>0</v>
      </c>
      <c r="R279" s="221">
        <f>Q279*H279</f>
        <v>0</v>
      </c>
      <c r="S279" s="221">
        <v>0.067</v>
      </c>
      <c r="T279" s="222">
        <f>S279*H279</f>
        <v>1.0898219999999998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3" t="s">
        <v>126</v>
      </c>
      <c r="AT279" s="223" t="s">
        <v>121</v>
      </c>
      <c r="AU279" s="223" t="s">
        <v>127</v>
      </c>
      <c r="AY279" s="18" t="s">
        <v>116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8" t="s">
        <v>78</v>
      </c>
      <c r="BK279" s="224">
        <f>ROUND(I279*H279,2)</f>
        <v>0</v>
      </c>
      <c r="BL279" s="18" t="s">
        <v>126</v>
      </c>
      <c r="BM279" s="223" t="s">
        <v>342</v>
      </c>
    </row>
    <row r="280" spans="1:47" s="2" customFormat="1" ht="12">
      <c r="A280" s="39"/>
      <c r="B280" s="40"/>
      <c r="C280" s="41"/>
      <c r="D280" s="225" t="s">
        <v>129</v>
      </c>
      <c r="E280" s="41"/>
      <c r="F280" s="226" t="s">
        <v>343</v>
      </c>
      <c r="G280" s="41"/>
      <c r="H280" s="41"/>
      <c r="I280" s="227"/>
      <c r="J280" s="41"/>
      <c r="K280" s="41"/>
      <c r="L280" s="45"/>
      <c r="M280" s="228"/>
      <c r="N280" s="229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129</v>
      </c>
      <c r="AU280" s="18" t="s">
        <v>127</v>
      </c>
    </row>
    <row r="281" spans="1:47" s="2" customFormat="1" ht="12">
      <c r="A281" s="39"/>
      <c r="B281" s="40"/>
      <c r="C281" s="41"/>
      <c r="D281" s="230" t="s">
        <v>131</v>
      </c>
      <c r="E281" s="41"/>
      <c r="F281" s="231" t="s">
        <v>344</v>
      </c>
      <c r="G281" s="41"/>
      <c r="H281" s="41"/>
      <c r="I281" s="227"/>
      <c r="J281" s="41"/>
      <c r="K281" s="41"/>
      <c r="L281" s="45"/>
      <c r="M281" s="228"/>
      <c r="N281" s="229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131</v>
      </c>
      <c r="AU281" s="18" t="s">
        <v>127</v>
      </c>
    </row>
    <row r="282" spans="1:51" s="13" customFormat="1" ht="12">
      <c r="A282" s="13"/>
      <c r="B282" s="232"/>
      <c r="C282" s="233"/>
      <c r="D282" s="225" t="s">
        <v>133</v>
      </c>
      <c r="E282" s="234" t="s">
        <v>1</v>
      </c>
      <c r="F282" s="235" t="s">
        <v>345</v>
      </c>
      <c r="G282" s="233"/>
      <c r="H282" s="236">
        <v>12.328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133</v>
      </c>
      <c r="AU282" s="242" t="s">
        <v>127</v>
      </c>
      <c r="AV282" s="13" t="s">
        <v>80</v>
      </c>
      <c r="AW282" s="13" t="s">
        <v>30</v>
      </c>
      <c r="AX282" s="13" t="s">
        <v>73</v>
      </c>
      <c r="AY282" s="242" t="s">
        <v>116</v>
      </c>
    </row>
    <row r="283" spans="1:51" s="13" customFormat="1" ht="12">
      <c r="A283" s="13"/>
      <c r="B283" s="232"/>
      <c r="C283" s="233"/>
      <c r="D283" s="225" t="s">
        <v>133</v>
      </c>
      <c r="E283" s="234" t="s">
        <v>1</v>
      </c>
      <c r="F283" s="235" t="s">
        <v>346</v>
      </c>
      <c r="G283" s="233"/>
      <c r="H283" s="236">
        <v>3.938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133</v>
      </c>
      <c r="AU283" s="242" t="s">
        <v>127</v>
      </c>
      <c r="AV283" s="13" t="s">
        <v>80</v>
      </c>
      <c r="AW283" s="13" t="s">
        <v>30</v>
      </c>
      <c r="AX283" s="13" t="s">
        <v>73</v>
      </c>
      <c r="AY283" s="242" t="s">
        <v>116</v>
      </c>
    </row>
    <row r="284" spans="1:51" s="14" customFormat="1" ht="12">
      <c r="A284" s="14"/>
      <c r="B284" s="243"/>
      <c r="C284" s="244"/>
      <c r="D284" s="225" t="s">
        <v>133</v>
      </c>
      <c r="E284" s="245" t="s">
        <v>1</v>
      </c>
      <c r="F284" s="246" t="s">
        <v>137</v>
      </c>
      <c r="G284" s="244"/>
      <c r="H284" s="247">
        <v>16.266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133</v>
      </c>
      <c r="AU284" s="253" t="s">
        <v>127</v>
      </c>
      <c r="AV284" s="14" t="s">
        <v>126</v>
      </c>
      <c r="AW284" s="14" t="s">
        <v>30</v>
      </c>
      <c r="AX284" s="14" t="s">
        <v>78</v>
      </c>
      <c r="AY284" s="253" t="s">
        <v>116</v>
      </c>
    </row>
    <row r="285" spans="1:65" s="2" customFormat="1" ht="37.8" customHeight="1">
      <c r="A285" s="39"/>
      <c r="B285" s="40"/>
      <c r="C285" s="212" t="s">
        <v>347</v>
      </c>
      <c r="D285" s="212" t="s">
        <v>121</v>
      </c>
      <c r="E285" s="213" t="s">
        <v>348</v>
      </c>
      <c r="F285" s="214" t="s">
        <v>349</v>
      </c>
      <c r="G285" s="215" t="s">
        <v>124</v>
      </c>
      <c r="H285" s="216">
        <v>20.828</v>
      </c>
      <c r="I285" s="217"/>
      <c r="J285" s="218">
        <f>ROUND(I285*H285,2)</f>
        <v>0</v>
      </c>
      <c r="K285" s="214" t="s">
        <v>125</v>
      </c>
      <c r="L285" s="45"/>
      <c r="M285" s="219" t="s">
        <v>1</v>
      </c>
      <c r="N285" s="220" t="s">
        <v>38</v>
      </c>
      <c r="O285" s="92"/>
      <c r="P285" s="221">
        <f>O285*H285</f>
        <v>0</v>
      </c>
      <c r="Q285" s="221">
        <v>0</v>
      </c>
      <c r="R285" s="221">
        <f>Q285*H285</f>
        <v>0</v>
      </c>
      <c r="S285" s="221">
        <v>0.05</v>
      </c>
      <c r="T285" s="222">
        <f>S285*H285</f>
        <v>1.0414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3" t="s">
        <v>126</v>
      </c>
      <c r="AT285" s="223" t="s">
        <v>121</v>
      </c>
      <c r="AU285" s="223" t="s">
        <v>127</v>
      </c>
      <c r="AY285" s="18" t="s">
        <v>116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8" t="s">
        <v>78</v>
      </c>
      <c r="BK285" s="224">
        <f>ROUND(I285*H285,2)</f>
        <v>0</v>
      </c>
      <c r="BL285" s="18" t="s">
        <v>126</v>
      </c>
      <c r="BM285" s="223" t="s">
        <v>350</v>
      </c>
    </row>
    <row r="286" spans="1:47" s="2" customFormat="1" ht="12">
      <c r="A286" s="39"/>
      <c r="B286" s="40"/>
      <c r="C286" s="41"/>
      <c r="D286" s="225" t="s">
        <v>129</v>
      </c>
      <c r="E286" s="41"/>
      <c r="F286" s="226" t="s">
        <v>351</v>
      </c>
      <c r="G286" s="41"/>
      <c r="H286" s="41"/>
      <c r="I286" s="227"/>
      <c r="J286" s="41"/>
      <c r="K286" s="41"/>
      <c r="L286" s="45"/>
      <c r="M286" s="228"/>
      <c r="N286" s="229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129</v>
      </c>
      <c r="AU286" s="18" t="s">
        <v>127</v>
      </c>
    </row>
    <row r="287" spans="1:47" s="2" customFormat="1" ht="12">
      <c r="A287" s="39"/>
      <c r="B287" s="40"/>
      <c r="C287" s="41"/>
      <c r="D287" s="230" t="s">
        <v>131</v>
      </c>
      <c r="E287" s="41"/>
      <c r="F287" s="231" t="s">
        <v>352</v>
      </c>
      <c r="G287" s="41"/>
      <c r="H287" s="41"/>
      <c r="I287" s="227"/>
      <c r="J287" s="41"/>
      <c r="K287" s="41"/>
      <c r="L287" s="45"/>
      <c r="M287" s="228"/>
      <c r="N287" s="229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131</v>
      </c>
      <c r="AU287" s="18" t="s">
        <v>127</v>
      </c>
    </row>
    <row r="288" spans="1:51" s="13" customFormat="1" ht="12">
      <c r="A288" s="13"/>
      <c r="B288" s="232"/>
      <c r="C288" s="233"/>
      <c r="D288" s="225" t="s">
        <v>133</v>
      </c>
      <c r="E288" s="234" t="s">
        <v>1</v>
      </c>
      <c r="F288" s="235" t="s">
        <v>353</v>
      </c>
      <c r="G288" s="233"/>
      <c r="H288" s="236">
        <v>0.855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133</v>
      </c>
      <c r="AU288" s="242" t="s">
        <v>127</v>
      </c>
      <c r="AV288" s="13" t="s">
        <v>80</v>
      </c>
      <c r="AW288" s="13" t="s">
        <v>30</v>
      </c>
      <c r="AX288" s="13" t="s">
        <v>73</v>
      </c>
      <c r="AY288" s="242" t="s">
        <v>116</v>
      </c>
    </row>
    <row r="289" spans="1:51" s="13" customFormat="1" ht="12">
      <c r="A289" s="13"/>
      <c r="B289" s="232"/>
      <c r="C289" s="233"/>
      <c r="D289" s="225" t="s">
        <v>133</v>
      </c>
      <c r="E289" s="234" t="s">
        <v>1</v>
      </c>
      <c r="F289" s="235" t="s">
        <v>354</v>
      </c>
      <c r="G289" s="233"/>
      <c r="H289" s="236">
        <v>9.653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133</v>
      </c>
      <c r="AU289" s="242" t="s">
        <v>127</v>
      </c>
      <c r="AV289" s="13" t="s">
        <v>80</v>
      </c>
      <c r="AW289" s="13" t="s">
        <v>30</v>
      </c>
      <c r="AX289" s="13" t="s">
        <v>73</v>
      </c>
      <c r="AY289" s="242" t="s">
        <v>116</v>
      </c>
    </row>
    <row r="290" spans="1:51" s="13" customFormat="1" ht="12">
      <c r="A290" s="13"/>
      <c r="B290" s="232"/>
      <c r="C290" s="233"/>
      <c r="D290" s="225" t="s">
        <v>133</v>
      </c>
      <c r="E290" s="234" t="s">
        <v>1</v>
      </c>
      <c r="F290" s="235" t="s">
        <v>355</v>
      </c>
      <c r="G290" s="233"/>
      <c r="H290" s="236">
        <v>10.32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133</v>
      </c>
      <c r="AU290" s="242" t="s">
        <v>127</v>
      </c>
      <c r="AV290" s="13" t="s">
        <v>80</v>
      </c>
      <c r="AW290" s="13" t="s">
        <v>30</v>
      </c>
      <c r="AX290" s="13" t="s">
        <v>73</v>
      </c>
      <c r="AY290" s="242" t="s">
        <v>116</v>
      </c>
    </row>
    <row r="291" spans="1:51" s="14" customFormat="1" ht="12">
      <c r="A291" s="14"/>
      <c r="B291" s="243"/>
      <c r="C291" s="244"/>
      <c r="D291" s="225" t="s">
        <v>133</v>
      </c>
      <c r="E291" s="245" t="s">
        <v>1</v>
      </c>
      <c r="F291" s="246" t="s">
        <v>137</v>
      </c>
      <c r="G291" s="244"/>
      <c r="H291" s="247">
        <v>20.828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133</v>
      </c>
      <c r="AU291" s="253" t="s">
        <v>127</v>
      </c>
      <c r="AV291" s="14" t="s">
        <v>126</v>
      </c>
      <c r="AW291" s="14" t="s">
        <v>30</v>
      </c>
      <c r="AX291" s="14" t="s">
        <v>78</v>
      </c>
      <c r="AY291" s="253" t="s">
        <v>116</v>
      </c>
    </row>
    <row r="292" spans="1:65" s="2" customFormat="1" ht="37.8" customHeight="1">
      <c r="A292" s="39"/>
      <c r="B292" s="40"/>
      <c r="C292" s="212" t="s">
        <v>356</v>
      </c>
      <c r="D292" s="212" t="s">
        <v>121</v>
      </c>
      <c r="E292" s="213" t="s">
        <v>357</v>
      </c>
      <c r="F292" s="214" t="s">
        <v>358</v>
      </c>
      <c r="G292" s="215" t="s">
        <v>124</v>
      </c>
      <c r="H292" s="216">
        <v>71.259</v>
      </c>
      <c r="I292" s="217"/>
      <c r="J292" s="218">
        <f>ROUND(I292*H292,2)</f>
        <v>0</v>
      </c>
      <c r="K292" s="214" t="s">
        <v>125</v>
      </c>
      <c r="L292" s="45"/>
      <c r="M292" s="219" t="s">
        <v>1</v>
      </c>
      <c r="N292" s="220" t="s">
        <v>38</v>
      </c>
      <c r="O292" s="92"/>
      <c r="P292" s="221">
        <f>O292*H292</f>
        <v>0</v>
      </c>
      <c r="Q292" s="221">
        <v>0</v>
      </c>
      <c r="R292" s="221">
        <f>Q292*H292</f>
        <v>0</v>
      </c>
      <c r="S292" s="221">
        <v>0.046</v>
      </c>
      <c r="T292" s="222">
        <f>S292*H292</f>
        <v>3.277914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3" t="s">
        <v>126</v>
      </c>
      <c r="AT292" s="223" t="s">
        <v>121</v>
      </c>
      <c r="AU292" s="223" t="s">
        <v>127</v>
      </c>
      <c r="AY292" s="18" t="s">
        <v>116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8" t="s">
        <v>78</v>
      </c>
      <c r="BK292" s="224">
        <f>ROUND(I292*H292,2)</f>
        <v>0</v>
      </c>
      <c r="BL292" s="18" t="s">
        <v>126</v>
      </c>
      <c r="BM292" s="223" t="s">
        <v>359</v>
      </c>
    </row>
    <row r="293" spans="1:47" s="2" customFormat="1" ht="12">
      <c r="A293" s="39"/>
      <c r="B293" s="40"/>
      <c r="C293" s="41"/>
      <c r="D293" s="225" t="s">
        <v>129</v>
      </c>
      <c r="E293" s="41"/>
      <c r="F293" s="226" t="s">
        <v>360</v>
      </c>
      <c r="G293" s="41"/>
      <c r="H293" s="41"/>
      <c r="I293" s="227"/>
      <c r="J293" s="41"/>
      <c r="K293" s="41"/>
      <c r="L293" s="45"/>
      <c r="M293" s="228"/>
      <c r="N293" s="229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129</v>
      </c>
      <c r="AU293" s="18" t="s">
        <v>127</v>
      </c>
    </row>
    <row r="294" spans="1:47" s="2" customFormat="1" ht="12">
      <c r="A294" s="39"/>
      <c r="B294" s="40"/>
      <c r="C294" s="41"/>
      <c r="D294" s="230" t="s">
        <v>131</v>
      </c>
      <c r="E294" s="41"/>
      <c r="F294" s="231" t="s">
        <v>361</v>
      </c>
      <c r="G294" s="41"/>
      <c r="H294" s="41"/>
      <c r="I294" s="227"/>
      <c r="J294" s="41"/>
      <c r="K294" s="41"/>
      <c r="L294" s="45"/>
      <c r="M294" s="228"/>
      <c r="N294" s="229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131</v>
      </c>
      <c r="AU294" s="18" t="s">
        <v>127</v>
      </c>
    </row>
    <row r="295" spans="1:51" s="13" customFormat="1" ht="12">
      <c r="A295" s="13"/>
      <c r="B295" s="232"/>
      <c r="C295" s="233"/>
      <c r="D295" s="225" t="s">
        <v>133</v>
      </c>
      <c r="E295" s="234" t="s">
        <v>1</v>
      </c>
      <c r="F295" s="235" t="s">
        <v>362</v>
      </c>
      <c r="G295" s="233"/>
      <c r="H295" s="236">
        <v>2.07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133</v>
      </c>
      <c r="AU295" s="242" t="s">
        <v>127</v>
      </c>
      <c r="AV295" s="13" t="s">
        <v>80</v>
      </c>
      <c r="AW295" s="13" t="s">
        <v>30</v>
      </c>
      <c r="AX295" s="13" t="s">
        <v>73</v>
      </c>
      <c r="AY295" s="242" t="s">
        <v>116</v>
      </c>
    </row>
    <row r="296" spans="1:51" s="13" customFormat="1" ht="12">
      <c r="A296" s="13"/>
      <c r="B296" s="232"/>
      <c r="C296" s="233"/>
      <c r="D296" s="225" t="s">
        <v>133</v>
      </c>
      <c r="E296" s="234" t="s">
        <v>1</v>
      </c>
      <c r="F296" s="235" t="s">
        <v>363</v>
      </c>
      <c r="G296" s="233"/>
      <c r="H296" s="236">
        <v>32.715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133</v>
      </c>
      <c r="AU296" s="242" t="s">
        <v>127</v>
      </c>
      <c r="AV296" s="13" t="s">
        <v>80</v>
      </c>
      <c r="AW296" s="13" t="s">
        <v>30</v>
      </c>
      <c r="AX296" s="13" t="s">
        <v>73</v>
      </c>
      <c r="AY296" s="242" t="s">
        <v>116</v>
      </c>
    </row>
    <row r="297" spans="1:51" s="13" customFormat="1" ht="12">
      <c r="A297" s="13"/>
      <c r="B297" s="232"/>
      <c r="C297" s="233"/>
      <c r="D297" s="225" t="s">
        <v>133</v>
      </c>
      <c r="E297" s="234" t="s">
        <v>1</v>
      </c>
      <c r="F297" s="235" t="s">
        <v>364</v>
      </c>
      <c r="G297" s="233"/>
      <c r="H297" s="236">
        <v>36.474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133</v>
      </c>
      <c r="AU297" s="242" t="s">
        <v>127</v>
      </c>
      <c r="AV297" s="13" t="s">
        <v>80</v>
      </c>
      <c r="AW297" s="13" t="s">
        <v>30</v>
      </c>
      <c r="AX297" s="13" t="s">
        <v>73</v>
      </c>
      <c r="AY297" s="242" t="s">
        <v>116</v>
      </c>
    </row>
    <row r="298" spans="1:51" s="14" customFormat="1" ht="12">
      <c r="A298" s="14"/>
      <c r="B298" s="243"/>
      <c r="C298" s="244"/>
      <c r="D298" s="225" t="s">
        <v>133</v>
      </c>
      <c r="E298" s="245" t="s">
        <v>1</v>
      </c>
      <c r="F298" s="246" t="s">
        <v>137</v>
      </c>
      <c r="G298" s="244"/>
      <c r="H298" s="247">
        <v>71.259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133</v>
      </c>
      <c r="AU298" s="253" t="s">
        <v>127</v>
      </c>
      <c r="AV298" s="14" t="s">
        <v>126</v>
      </c>
      <c r="AW298" s="14" t="s">
        <v>30</v>
      </c>
      <c r="AX298" s="14" t="s">
        <v>78</v>
      </c>
      <c r="AY298" s="253" t="s">
        <v>116</v>
      </c>
    </row>
    <row r="299" spans="1:63" s="12" customFormat="1" ht="20.85" customHeight="1">
      <c r="A299" s="12"/>
      <c r="B299" s="196"/>
      <c r="C299" s="197"/>
      <c r="D299" s="198" t="s">
        <v>72</v>
      </c>
      <c r="E299" s="210" t="s">
        <v>365</v>
      </c>
      <c r="F299" s="210" t="s">
        <v>366</v>
      </c>
      <c r="G299" s="197"/>
      <c r="H299" s="197"/>
      <c r="I299" s="200"/>
      <c r="J299" s="211">
        <f>BK299</f>
        <v>0</v>
      </c>
      <c r="K299" s="197"/>
      <c r="L299" s="202"/>
      <c r="M299" s="203"/>
      <c r="N299" s="204"/>
      <c r="O299" s="204"/>
      <c r="P299" s="205">
        <f>P300+SUM(P301:P314)</f>
        <v>0</v>
      </c>
      <c r="Q299" s="204"/>
      <c r="R299" s="205">
        <f>R300+SUM(R301:R314)</f>
        <v>0</v>
      </c>
      <c r="S299" s="204"/>
      <c r="T299" s="206">
        <f>T300+SUM(T301:T314)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7" t="s">
        <v>78</v>
      </c>
      <c r="AT299" s="208" t="s">
        <v>72</v>
      </c>
      <c r="AU299" s="208" t="s">
        <v>80</v>
      </c>
      <c r="AY299" s="207" t="s">
        <v>116</v>
      </c>
      <c r="BK299" s="209">
        <f>BK300+SUM(BK301:BK314)</f>
        <v>0</v>
      </c>
    </row>
    <row r="300" spans="1:65" s="2" customFormat="1" ht="24.15" customHeight="1">
      <c r="A300" s="39"/>
      <c r="B300" s="40"/>
      <c r="C300" s="212" t="s">
        <v>367</v>
      </c>
      <c r="D300" s="212" t="s">
        <v>121</v>
      </c>
      <c r="E300" s="213" t="s">
        <v>368</v>
      </c>
      <c r="F300" s="214" t="s">
        <v>369</v>
      </c>
      <c r="G300" s="215" t="s">
        <v>370</v>
      </c>
      <c r="H300" s="216">
        <v>10.178</v>
      </c>
      <c r="I300" s="217"/>
      <c r="J300" s="218">
        <f>ROUND(I300*H300,2)</f>
        <v>0</v>
      </c>
      <c r="K300" s="214" t="s">
        <v>125</v>
      </c>
      <c r="L300" s="45"/>
      <c r="M300" s="219" t="s">
        <v>1</v>
      </c>
      <c r="N300" s="220" t="s">
        <v>38</v>
      </c>
      <c r="O300" s="92"/>
      <c r="P300" s="221">
        <f>O300*H300</f>
        <v>0</v>
      </c>
      <c r="Q300" s="221">
        <v>0</v>
      </c>
      <c r="R300" s="221">
        <f>Q300*H300</f>
        <v>0</v>
      </c>
      <c r="S300" s="221">
        <v>0</v>
      </c>
      <c r="T300" s="222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3" t="s">
        <v>126</v>
      </c>
      <c r="AT300" s="223" t="s">
        <v>121</v>
      </c>
      <c r="AU300" s="223" t="s">
        <v>127</v>
      </c>
      <c r="AY300" s="18" t="s">
        <v>116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8" t="s">
        <v>78</v>
      </c>
      <c r="BK300" s="224">
        <f>ROUND(I300*H300,2)</f>
        <v>0</v>
      </c>
      <c r="BL300" s="18" t="s">
        <v>126</v>
      </c>
      <c r="BM300" s="223" t="s">
        <v>371</v>
      </c>
    </row>
    <row r="301" spans="1:47" s="2" customFormat="1" ht="12">
      <c r="A301" s="39"/>
      <c r="B301" s="40"/>
      <c r="C301" s="41"/>
      <c r="D301" s="225" t="s">
        <v>129</v>
      </c>
      <c r="E301" s="41"/>
      <c r="F301" s="226" t="s">
        <v>372</v>
      </c>
      <c r="G301" s="41"/>
      <c r="H301" s="41"/>
      <c r="I301" s="227"/>
      <c r="J301" s="41"/>
      <c r="K301" s="41"/>
      <c r="L301" s="45"/>
      <c r="M301" s="228"/>
      <c r="N301" s="229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129</v>
      </c>
      <c r="AU301" s="18" t="s">
        <v>127</v>
      </c>
    </row>
    <row r="302" spans="1:47" s="2" customFormat="1" ht="12">
      <c r="A302" s="39"/>
      <c r="B302" s="40"/>
      <c r="C302" s="41"/>
      <c r="D302" s="230" t="s">
        <v>131</v>
      </c>
      <c r="E302" s="41"/>
      <c r="F302" s="231" t="s">
        <v>373</v>
      </c>
      <c r="G302" s="41"/>
      <c r="H302" s="41"/>
      <c r="I302" s="227"/>
      <c r="J302" s="41"/>
      <c r="K302" s="41"/>
      <c r="L302" s="45"/>
      <c r="M302" s="228"/>
      <c r="N302" s="229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131</v>
      </c>
      <c r="AU302" s="18" t="s">
        <v>127</v>
      </c>
    </row>
    <row r="303" spans="1:65" s="2" customFormat="1" ht="24.15" customHeight="1">
      <c r="A303" s="39"/>
      <c r="B303" s="40"/>
      <c r="C303" s="212" t="s">
        <v>374</v>
      </c>
      <c r="D303" s="212" t="s">
        <v>121</v>
      </c>
      <c r="E303" s="213" t="s">
        <v>375</v>
      </c>
      <c r="F303" s="214" t="s">
        <v>376</v>
      </c>
      <c r="G303" s="215" t="s">
        <v>370</v>
      </c>
      <c r="H303" s="216">
        <v>10.178</v>
      </c>
      <c r="I303" s="217"/>
      <c r="J303" s="218">
        <f>ROUND(I303*H303,2)</f>
        <v>0</v>
      </c>
      <c r="K303" s="214" t="s">
        <v>125</v>
      </c>
      <c r="L303" s="45"/>
      <c r="M303" s="219" t="s">
        <v>1</v>
      </c>
      <c r="N303" s="220" t="s">
        <v>38</v>
      </c>
      <c r="O303" s="92"/>
      <c r="P303" s="221">
        <f>O303*H303</f>
        <v>0</v>
      </c>
      <c r="Q303" s="221">
        <v>0</v>
      </c>
      <c r="R303" s="221">
        <f>Q303*H303</f>
        <v>0</v>
      </c>
      <c r="S303" s="221">
        <v>0</v>
      </c>
      <c r="T303" s="222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3" t="s">
        <v>126</v>
      </c>
      <c r="AT303" s="223" t="s">
        <v>121</v>
      </c>
      <c r="AU303" s="223" t="s">
        <v>127</v>
      </c>
      <c r="AY303" s="18" t="s">
        <v>116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8" t="s">
        <v>78</v>
      </c>
      <c r="BK303" s="224">
        <f>ROUND(I303*H303,2)</f>
        <v>0</v>
      </c>
      <c r="BL303" s="18" t="s">
        <v>126</v>
      </c>
      <c r="BM303" s="223" t="s">
        <v>377</v>
      </c>
    </row>
    <row r="304" spans="1:47" s="2" customFormat="1" ht="12">
      <c r="A304" s="39"/>
      <c r="B304" s="40"/>
      <c r="C304" s="41"/>
      <c r="D304" s="225" t="s">
        <v>129</v>
      </c>
      <c r="E304" s="41"/>
      <c r="F304" s="226" t="s">
        <v>378</v>
      </c>
      <c r="G304" s="41"/>
      <c r="H304" s="41"/>
      <c r="I304" s="227"/>
      <c r="J304" s="41"/>
      <c r="K304" s="41"/>
      <c r="L304" s="45"/>
      <c r="M304" s="228"/>
      <c r="N304" s="229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129</v>
      </c>
      <c r="AU304" s="18" t="s">
        <v>127</v>
      </c>
    </row>
    <row r="305" spans="1:47" s="2" customFormat="1" ht="12">
      <c r="A305" s="39"/>
      <c r="B305" s="40"/>
      <c r="C305" s="41"/>
      <c r="D305" s="230" t="s">
        <v>131</v>
      </c>
      <c r="E305" s="41"/>
      <c r="F305" s="231" t="s">
        <v>379</v>
      </c>
      <c r="G305" s="41"/>
      <c r="H305" s="41"/>
      <c r="I305" s="227"/>
      <c r="J305" s="41"/>
      <c r="K305" s="41"/>
      <c r="L305" s="45"/>
      <c r="M305" s="228"/>
      <c r="N305" s="229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131</v>
      </c>
      <c r="AU305" s="18" t="s">
        <v>127</v>
      </c>
    </row>
    <row r="306" spans="1:65" s="2" customFormat="1" ht="24.15" customHeight="1">
      <c r="A306" s="39"/>
      <c r="B306" s="40"/>
      <c r="C306" s="212" t="s">
        <v>380</v>
      </c>
      <c r="D306" s="212" t="s">
        <v>121</v>
      </c>
      <c r="E306" s="213" t="s">
        <v>381</v>
      </c>
      <c r="F306" s="214" t="s">
        <v>382</v>
      </c>
      <c r="G306" s="215" t="s">
        <v>370</v>
      </c>
      <c r="H306" s="216">
        <v>386.764</v>
      </c>
      <c r="I306" s="217"/>
      <c r="J306" s="218">
        <f>ROUND(I306*H306,2)</f>
        <v>0</v>
      </c>
      <c r="K306" s="214" t="s">
        <v>125</v>
      </c>
      <c r="L306" s="45"/>
      <c r="M306" s="219" t="s">
        <v>1</v>
      </c>
      <c r="N306" s="220" t="s">
        <v>38</v>
      </c>
      <c r="O306" s="92"/>
      <c r="P306" s="221">
        <f>O306*H306</f>
        <v>0</v>
      </c>
      <c r="Q306" s="221">
        <v>0</v>
      </c>
      <c r="R306" s="221">
        <f>Q306*H306</f>
        <v>0</v>
      </c>
      <c r="S306" s="221">
        <v>0</v>
      </c>
      <c r="T306" s="22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3" t="s">
        <v>126</v>
      </c>
      <c r="AT306" s="223" t="s">
        <v>121</v>
      </c>
      <c r="AU306" s="223" t="s">
        <v>127</v>
      </c>
      <c r="AY306" s="18" t="s">
        <v>116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8" t="s">
        <v>78</v>
      </c>
      <c r="BK306" s="224">
        <f>ROUND(I306*H306,2)</f>
        <v>0</v>
      </c>
      <c r="BL306" s="18" t="s">
        <v>126</v>
      </c>
      <c r="BM306" s="223" t="s">
        <v>383</v>
      </c>
    </row>
    <row r="307" spans="1:47" s="2" customFormat="1" ht="12">
      <c r="A307" s="39"/>
      <c r="B307" s="40"/>
      <c r="C307" s="41"/>
      <c r="D307" s="225" t="s">
        <v>129</v>
      </c>
      <c r="E307" s="41"/>
      <c r="F307" s="226" t="s">
        <v>384</v>
      </c>
      <c r="G307" s="41"/>
      <c r="H307" s="41"/>
      <c r="I307" s="227"/>
      <c r="J307" s="41"/>
      <c r="K307" s="41"/>
      <c r="L307" s="45"/>
      <c r="M307" s="228"/>
      <c r="N307" s="229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129</v>
      </c>
      <c r="AU307" s="18" t="s">
        <v>127</v>
      </c>
    </row>
    <row r="308" spans="1:47" s="2" customFormat="1" ht="12">
      <c r="A308" s="39"/>
      <c r="B308" s="40"/>
      <c r="C308" s="41"/>
      <c r="D308" s="230" t="s">
        <v>131</v>
      </c>
      <c r="E308" s="41"/>
      <c r="F308" s="231" t="s">
        <v>385</v>
      </c>
      <c r="G308" s="41"/>
      <c r="H308" s="41"/>
      <c r="I308" s="227"/>
      <c r="J308" s="41"/>
      <c r="K308" s="41"/>
      <c r="L308" s="45"/>
      <c r="M308" s="228"/>
      <c r="N308" s="229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131</v>
      </c>
      <c r="AU308" s="18" t="s">
        <v>127</v>
      </c>
    </row>
    <row r="309" spans="1:51" s="15" customFormat="1" ht="12">
      <c r="A309" s="15"/>
      <c r="B309" s="254"/>
      <c r="C309" s="255"/>
      <c r="D309" s="225" t="s">
        <v>133</v>
      </c>
      <c r="E309" s="256" t="s">
        <v>1</v>
      </c>
      <c r="F309" s="257" t="s">
        <v>386</v>
      </c>
      <c r="G309" s="255"/>
      <c r="H309" s="256" t="s">
        <v>1</v>
      </c>
      <c r="I309" s="258"/>
      <c r="J309" s="255"/>
      <c r="K309" s="255"/>
      <c r="L309" s="259"/>
      <c r="M309" s="260"/>
      <c r="N309" s="261"/>
      <c r="O309" s="261"/>
      <c r="P309" s="261"/>
      <c r="Q309" s="261"/>
      <c r="R309" s="261"/>
      <c r="S309" s="261"/>
      <c r="T309" s="262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3" t="s">
        <v>133</v>
      </c>
      <c r="AU309" s="263" t="s">
        <v>127</v>
      </c>
      <c r="AV309" s="15" t="s">
        <v>78</v>
      </c>
      <c r="AW309" s="15" t="s">
        <v>30</v>
      </c>
      <c r="AX309" s="15" t="s">
        <v>73</v>
      </c>
      <c r="AY309" s="263" t="s">
        <v>116</v>
      </c>
    </row>
    <row r="310" spans="1:51" s="13" customFormat="1" ht="12">
      <c r="A310" s="13"/>
      <c r="B310" s="232"/>
      <c r="C310" s="233"/>
      <c r="D310" s="225" t="s">
        <v>133</v>
      </c>
      <c r="E310" s="234" t="s">
        <v>1</v>
      </c>
      <c r="F310" s="235" t="s">
        <v>387</v>
      </c>
      <c r="G310" s="233"/>
      <c r="H310" s="236">
        <v>386.764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133</v>
      </c>
      <c r="AU310" s="242" t="s">
        <v>127</v>
      </c>
      <c r="AV310" s="13" t="s">
        <v>80</v>
      </c>
      <c r="AW310" s="13" t="s">
        <v>30</v>
      </c>
      <c r="AX310" s="13" t="s">
        <v>78</v>
      </c>
      <c r="AY310" s="242" t="s">
        <v>116</v>
      </c>
    </row>
    <row r="311" spans="1:65" s="2" customFormat="1" ht="33" customHeight="1">
      <c r="A311" s="39"/>
      <c r="B311" s="40"/>
      <c r="C311" s="212" t="s">
        <v>388</v>
      </c>
      <c r="D311" s="212" t="s">
        <v>121</v>
      </c>
      <c r="E311" s="213" t="s">
        <v>389</v>
      </c>
      <c r="F311" s="214" t="s">
        <v>390</v>
      </c>
      <c r="G311" s="215" t="s">
        <v>370</v>
      </c>
      <c r="H311" s="216">
        <v>10.178</v>
      </c>
      <c r="I311" s="217"/>
      <c r="J311" s="218">
        <f>ROUND(I311*H311,2)</f>
        <v>0</v>
      </c>
      <c r="K311" s="214" t="s">
        <v>125</v>
      </c>
      <c r="L311" s="45"/>
      <c r="M311" s="219" t="s">
        <v>1</v>
      </c>
      <c r="N311" s="220" t="s">
        <v>38</v>
      </c>
      <c r="O311" s="92"/>
      <c r="P311" s="221">
        <f>O311*H311</f>
        <v>0</v>
      </c>
      <c r="Q311" s="221">
        <v>0</v>
      </c>
      <c r="R311" s="221">
        <f>Q311*H311</f>
        <v>0</v>
      </c>
      <c r="S311" s="221">
        <v>0</v>
      </c>
      <c r="T311" s="222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3" t="s">
        <v>126</v>
      </c>
      <c r="AT311" s="223" t="s">
        <v>121</v>
      </c>
      <c r="AU311" s="223" t="s">
        <v>127</v>
      </c>
      <c r="AY311" s="18" t="s">
        <v>116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8" t="s">
        <v>78</v>
      </c>
      <c r="BK311" s="224">
        <f>ROUND(I311*H311,2)</f>
        <v>0</v>
      </c>
      <c r="BL311" s="18" t="s">
        <v>126</v>
      </c>
      <c r="BM311" s="223" t="s">
        <v>391</v>
      </c>
    </row>
    <row r="312" spans="1:47" s="2" customFormat="1" ht="12">
      <c r="A312" s="39"/>
      <c r="B312" s="40"/>
      <c r="C312" s="41"/>
      <c r="D312" s="225" t="s">
        <v>129</v>
      </c>
      <c r="E312" s="41"/>
      <c r="F312" s="226" t="s">
        <v>392</v>
      </c>
      <c r="G312" s="41"/>
      <c r="H312" s="41"/>
      <c r="I312" s="227"/>
      <c r="J312" s="41"/>
      <c r="K312" s="41"/>
      <c r="L312" s="45"/>
      <c r="M312" s="228"/>
      <c r="N312" s="229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129</v>
      </c>
      <c r="AU312" s="18" t="s">
        <v>127</v>
      </c>
    </row>
    <row r="313" spans="1:47" s="2" customFormat="1" ht="12">
      <c r="A313" s="39"/>
      <c r="B313" s="40"/>
      <c r="C313" s="41"/>
      <c r="D313" s="230" t="s">
        <v>131</v>
      </c>
      <c r="E313" s="41"/>
      <c r="F313" s="231" t="s">
        <v>393</v>
      </c>
      <c r="G313" s="41"/>
      <c r="H313" s="41"/>
      <c r="I313" s="227"/>
      <c r="J313" s="41"/>
      <c r="K313" s="41"/>
      <c r="L313" s="45"/>
      <c r="M313" s="228"/>
      <c r="N313" s="229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131</v>
      </c>
      <c r="AU313" s="18" t="s">
        <v>127</v>
      </c>
    </row>
    <row r="314" spans="1:63" s="16" customFormat="1" ht="20.85" customHeight="1">
      <c r="A314" s="16"/>
      <c r="B314" s="275"/>
      <c r="C314" s="276"/>
      <c r="D314" s="277" t="s">
        <v>72</v>
      </c>
      <c r="E314" s="277" t="s">
        <v>394</v>
      </c>
      <c r="F314" s="277" t="s">
        <v>395</v>
      </c>
      <c r="G314" s="276"/>
      <c r="H314" s="276"/>
      <c r="I314" s="278"/>
      <c r="J314" s="279">
        <f>BK314</f>
        <v>0</v>
      </c>
      <c r="K314" s="276"/>
      <c r="L314" s="280"/>
      <c r="M314" s="281"/>
      <c r="N314" s="282"/>
      <c r="O314" s="282"/>
      <c r="P314" s="283">
        <f>SUM(P315:P317)</f>
        <v>0</v>
      </c>
      <c r="Q314" s="282"/>
      <c r="R314" s="283">
        <f>SUM(R315:R317)</f>
        <v>0</v>
      </c>
      <c r="S314" s="282"/>
      <c r="T314" s="284">
        <f>SUM(T315:T317)</f>
        <v>0</v>
      </c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R314" s="285" t="s">
        <v>78</v>
      </c>
      <c r="AT314" s="286" t="s">
        <v>72</v>
      </c>
      <c r="AU314" s="286" t="s">
        <v>127</v>
      </c>
      <c r="AY314" s="285" t="s">
        <v>116</v>
      </c>
      <c r="BK314" s="287">
        <f>SUM(BK315:BK317)</f>
        <v>0</v>
      </c>
    </row>
    <row r="315" spans="1:65" s="2" customFormat="1" ht="21.75" customHeight="1">
      <c r="A315" s="39"/>
      <c r="B315" s="40"/>
      <c r="C315" s="212" t="s">
        <v>396</v>
      </c>
      <c r="D315" s="212" t="s">
        <v>121</v>
      </c>
      <c r="E315" s="213" t="s">
        <v>397</v>
      </c>
      <c r="F315" s="214" t="s">
        <v>398</v>
      </c>
      <c r="G315" s="215" t="s">
        <v>370</v>
      </c>
      <c r="H315" s="216">
        <v>16.653</v>
      </c>
      <c r="I315" s="217"/>
      <c r="J315" s="218">
        <f>ROUND(I315*H315,2)</f>
        <v>0</v>
      </c>
      <c r="K315" s="214" t="s">
        <v>125</v>
      </c>
      <c r="L315" s="45"/>
      <c r="M315" s="219" t="s">
        <v>1</v>
      </c>
      <c r="N315" s="220" t="s">
        <v>38</v>
      </c>
      <c r="O315" s="92"/>
      <c r="P315" s="221">
        <f>O315*H315</f>
        <v>0</v>
      </c>
      <c r="Q315" s="221">
        <v>0</v>
      </c>
      <c r="R315" s="221">
        <f>Q315*H315</f>
        <v>0</v>
      </c>
      <c r="S315" s="221">
        <v>0</v>
      </c>
      <c r="T315" s="22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3" t="s">
        <v>126</v>
      </c>
      <c r="AT315" s="223" t="s">
        <v>121</v>
      </c>
      <c r="AU315" s="223" t="s">
        <v>126</v>
      </c>
      <c r="AY315" s="18" t="s">
        <v>116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8" t="s">
        <v>78</v>
      </c>
      <c r="BK315" s="224">
        <f>ROUND(I315*H315,2)</f>
        <v>0</v>
      </c>
      <c r="BL315" s="18" t="s">
        <v>126</v>
      </c>
      <c r="BM315" s="223" t="s">
        <v>399</v>
      </c>
    </row>
    <row r="316" spans="1:47" s="2" customFormat="1" ht="12">
      <c r="A316" s="39"/>
      <c r="B316" s="40"/>
      <c r="C316" s="41"/>
      <c r="D316" s="225" t="s">
        <v>129</v>
      </c>
      <c r="E316" s="41"/>
      <c r="F316" s="226" t="s">
        <v>400</v>
      </c>
      <c r="G316" s="41"/>
      <c r="H316" s="41"/>
      <c r="I316" s="227"/>
      <c r="J316" s="41"/>
      <c r="K316" s="41"/>
      <c r="L316" s="45"/>
      <c r="M316" s="228"/>
      <c r="N316" s="229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129</v>
      </c>
      <c r="AU316" s="18" t="s">
        <v>126</v>
      </c>
    </row>
    <row r="317" spans="1:47" s="2" customFormat="1" ht="12">
      <c r="A317" s="39"/>
      <c r="B317" s="40"/>
      <c r="C317" s="41"/>
      <c r="D317" s="230" t="s">
        <v>131</v>
      </c>
      <c r="E317" s="41"/>
      <c r="F317" s="231" t="s">
        <v>401</v>
      </c>
      <c r="G317" s="41"/>
      <c r="H317" s="41"/>
      <c r="I317" s="227"/>
      <c r="J317" s="41"/>
      <c r="K317" s="41"/>
      <c r="L317" s="45"/>
      <c r="M317" s="228"/>
      <c r="N317" s="229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131</v>
      </c>
      <c r="AU317" s="18" t="s">
        <v>126</v>
      </c>
    </row>
    <row r="318" spans="1:63" s="12" customFormat="1" ht="22.8" customHeight="1">
      <c r="A318" s="12"/>
      <c r="B318" s="196"/>
      <c r="C318" s="197"/>
      <c r="D318" s="198" t="s">
        <v>72</v>
      </c>
      <c r="E318" s="210" t="s">
        <v>402</v>
      </c>
      <c r="F318" s="210" t="s">
        <v>403</v>
      </c>
      <c r="G318" s="197"/>
      <c r="H318" s="197"/>
      <c r="I318" s="200"/>
      <c r="J318" s="211">
        <f>BK318</f>
        <v>0</v>
      </c>
      <c r="K318" s="197"/>
      <c r="L318" s="202"/>
      <c r="M318" s="203"/>
      <c r="N318" s="204"/>
      <c r="O318" s="204"/>
      <c r="P318" s="205">
        <f>P319+P334+P357+P410+P488</f>
        <v>0</v>
      </c>
      <c r="Q318" s="204"/>
      <c r="R318" s="205">
        <f>R319+R334+R357+R410+R488</f>
        <v>16.02263597</v>
      </c>
      <c r="S318" s="204"/>
      <c r="T318" s="206">
        <f>T319+T334+T357+T410+T488</f>
        <v>1.2689549999999998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7" t="s">
        <v>80</v>
      </c>
      <c r="AT318" s="208" t="s">
        <v>72</v>
      </c>
      <c r="AU318" s="208" t="s">
        <v>78</v>
      </c>
      <c r="AY318" s="207" t="s">
        <v>116</v>
      </c>
      <c r="BK318" s="209">
        <f>BK319+BK334+BK357+BK410+BK488</f>
        <v>0</v>
      </c>
    </row>
    <row r="319" spans="1:63" s="12" customFormat="1" ht="20.85" customHeight="1">
      <c r="A319" s="12"/>
      <c r="B319" s="196"/>
      <c r="C319" s="197"/>
      <c r="D319" s="198" t="s">
        <v>72</v>
      </c>
      <c r="E319" s="210" t="s">
        <v>404</v>
      </c>
      <c r="F319" s="210" t="s">
        <v>405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SUM(P320:P333)</f>
        <v>0</v>
      </c>
      <c r="Q319" s="204"/>
      <c r="R319" s="205">
        <f>SUM(R320:R333)</f>
        <v>1.9039871999999998</v>
      </c>
      <c r="S319" s="204"/>
      <c r="T319" s="206">
        <f>SUM(T320:T333)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80</v>
      </c>
      <c r="AT319" s="208" t="s">
        <v>72</v>
      </c>
      <c r="AU319" s="208" t="s">
        <v>80</v>
      </c>
      <c r="AY319" s="207" t="s">
        <v>116</v>
      </c>
      <c r="BK319" s="209">
        <f>SUM(BK320:BK333)</f>
        <v>0</v>
      </c>
    </row>
    <row r="320" spans="1:65" s="2" customFormat="1" ht="24.15" customHeight="1">
      <c r="A320" s="39"/>
      <c r="B320" s="40"/>
      <c r="C320" s="212" t="s">
        <v>406</v>
      </c>
      <c r="D320" s="212" t="s">
        <v>121</v>
      </c>
      <c r="E320" s="213" t="s">
        <v>407</v>
      </c>
      <c r="F320" s="214" t="s">
        <v>408</v>
      </c>
      <c r="G320" s="215" t="s">
        <v>124</v>
      </c>
      <c r="H320" s="216">
        <v>340.338</v>
      </c>
      <c r="I320" s="217"/>
      <c r="J320" s="218">
        <f>ROUND(I320*H320,2)</f>
        <v>0</v>
      </c>
      <c r="K320" s="214" t="s">
        <v>125</v>
      </c>
      <c r="L320" s="45"/>
      <c r="M320" s="219" t="s">
        <v>1</v>
      </c>
      <c r="N320" s="220" t="s">
        <v>38</v>
      </c>
      <c r="O320" s="92"/>
      <c r="P320" s="221">
        <f>O320*H320</f>
        <v>0</v>
      </c>
      <c r="Q320" s="221">
        <v>0</v>
      </c>
      <c r="R320" s="221">
        <f>Q320*H320</f>
        <v>0</v>
      </c>
      <c r="S320" s="221">
        <v>0</v>
      </c>
      <c r="T320" s="222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3" t="s">
        <v>149</v>
      </c>
      <c r="AT320" s="223" t="s">
        <v>121</v>
      </c>
      <c r="AU320" s="223" t="s">
        <v>127</v>
      </c>
      <c r="AY320" s="18" t="s">
        <v>116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8" t="s">
        <v>78</v>
      </c>
      <c r="BK320" s="224">
        <f>ROUND(I320*H320,2)</f>
        <v>0</v>
      </c>
      <c r="BL320" s="18" t="s">
        <v>149</v>
      </c>
      <c r="BM320" s="223" t="s">
        <v>409</v>
      </c>
    </row>
    <row r="321" spans="1:47" s="2" customFormat="1" ht="12">
      <c r="A321" s="39"/>
      <c r="B321" s="40"/>
      <c r="C321" s="41"/>
      <c r="D321" s="225" t="s">
        <v>129</v>
      </c>
      <c r="E321" s="41"/>
      <c r="F321" s="226" t="s">
        <v>410</v>
      </c>
      <c r="G321" s="41"/>
      <c r="H321" s="41"/>
      <c r="I321" s="227"/>
      <c r="J321" s="41"/>
      <c r="K321" s="41"/>
      <c r="L321" s="45"/>
      <c r="M321" s="228"/>
      <c r="N321" s="229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129</v>
      </c>
      <c r="AU321" s="18" t="s">
        <v>127</v>
      </c>
    </row>
    <row r="322" spans="1:47" s="2" customFormat="1" ht="12">
      <c r="A322" s="39"/>
      <c r="B322" s="40"/>
      <c r="C322" s="41"/>
      <c r="D322" s="230" t="s">
        <v>131</v>
      </c>
      <c r="E322" s="41"/>
      <c r="F322" s="231" t="s">
        <v>411</v>
      </c>
      <c r="G322" s="41"/>
      <c r="H322" s="41"/>
      <c r="I322" s="227"/>
      <c r="J322" s="41"/>
      <c r="K322" s="41"/>
      <c r="L322" s="45"/>
      <c r="M322" s="228"/>
      <c r="N322" s="229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131</v>
      </c>
      <c r="AU322" s="18" t="s">
        <v>127</v>
      </c>
    </row>
    <row r="323" spans="1:51" s="15" customFormat="1" ht="12">
      <c r="A323" s="15"/>
      <c r="B323" s="254"/>
      <c r="C323" s="255"/>
      <c r="D323" s="225" t="s">
        <v>133</v>
      </c>
      <c r="E323" s="256" t="s">
        <v>1</v>
      </c>
      <c r="F323" s="257" t="s">
        <v>412</v>
      </c>
      <c r="G323" s="255"/>
      <c r="H323" s="256" t="s">
        <v>1</v>
      </c>
      <c r="I323" s="258"/>
      <c r="J323" s="255"/>
      <c r="K323" s="255"/>
      <c r="L323" s="259"/>
      <c r="M323" s="260"/>
      <c r="N323" s="261"/>
      <c r="O323" s="261"/>
      <c r="P323" s="261"/>
      <c r="Q323" s="261"/>
      <c r="R323" s="261"/>
      <c r="S323" s="261"/>
      <c r="T323" s="26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3" t="s">
        <v>133</v>
      </c>
      <c r="AU323" s="263" t="s">
        <v>127</v>
      </c>
      <c r="AV323" s="15" t="s">
        <v>78</v>
      </c>
      <c r="AW323" s="15" t="s">
        <v>30</v>
      </c>
      <c r="AX323" s="15" t="s">
        <v>73</v>
      </c>
      <c r="AY323" s="263" t="s">
        <v>116</v>
      </c>
    </row>
    <row r="324" spans="1:51" s="13" customFormat="1" ht="12">
      <c r="A324" s="13"/>
      <c r="B324" s="232"/>
      <c r="C324" s="233"/>
      <c r="D324" s="225" t="s">
        <v>133</v>
      </c>
      <c r="E324" s="234" t="s">
        <v>1</v>
      </c>
      <c r="F324" s="235" t="s">
        <v>413</v>
      </c>
      <c r="G324" s="233"/>
      <c r="H324" s="236">
        <v>308.438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133</v>
      </c>
      <c r="AU324" s="242" t="s">
        <v>127</v>
      </c>
      <c r="AV324" s="13" t="s">
        <v>80</v>
      </c>
      <c r="AW324" s="13" t="s">
        <v>30</v>
      </c>
      <c r="AX324" s="13" t="s">
        <v>73</v>
      </c>
      <c r="AY324" s="242" t="s">
        <v>116</v>
      </c>
    </row>
    <row r="325" spans="1:51" s="15" customFormat="1" ht="12">
      <c r="A325" s="15"/>
      <c r="B325" s="254"/>
      <c r="C325" s="255"/>
      <c r="D325" s="225" t="s">
        <v>133</v>
      </c>
      <c r="E325" s="256" t="s">
        <v>1</v>
      </c>
      <c r="F325" s="257" t="s">
        <v>414</v>
      </c>
      <c r="G325" s="255"/>
      <c r="H325" s="256" t="s">
        <v>1</v>
      </c>
      <c r="I325" s="258"/>
      <c r="J325" s="255"/>
      <c r="K325" s="255"/>
      <c r="L325" s="259"/>
      <c r="M325" s="260"/>
      <c r="N325" s="261"/>
      <c r="O325" s="261"/>
      <c r="P325" s="261"/>
      <c r="Q325" s="261"/>
      <c r="R325" s="261"/>
      <c r="S325" s="261"/>
      <c r="T325" s="26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3" t="s">
        <v>133</v>
      </c>
      <c r="AU325" s="263" t="s">
        <v>127</v>
      </c>
      <c r="AV325" s="15" t="s">
        <v>78</v>
      </c>
      <c r="AW325" s="15" t="s">
        <v>30</v>
      </c>
      <c r="AX325" s="15" t="s">
        <v>73</v>
      </c>
      <c r="AY325" s="263" t="s">
        <v>116</v>
      </c>
    </row>
    <row r="326" spans="1:51" s="13" customFormat="1" ht="12">
      <c r="A326" s="13"/>
      <c r="B326" s="232"/>
      <c r="C326" s="233"/>
      <c r="D326" s="225" t="s">
        <v>133</v>
      </c>
      <c r="E326" s="234" t="s">
        <v>1</v>
      </c>
      <c r="F326" s="235" t="s">
        <v>415</v>
      </c>
      <c r="G326" s="233"/>
      <c r="H326" s="236">
        <v>31.9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133</v>
      </c>
      <c r="AU326" s="242" t="s">
        <v>127</v>
      </c>
      <c r="AV326" s="13" t="s">
        <v>80</v>
      </c>
      <c r="AW326" s="13" t="s">
        <v>30</v>
      </c>
      <c r="AX326" s="13" t="s">
        <v>73</v>
      </c>
      <c r="AY326" s="242" t="s">
        <v>116</v>
      </c>
    </row>
    <row r="327" spans="1:51" s="14" customFormat="1" ht="12">
      <c r="A327" s="14"/>
      <c r="B327" s="243"/>
      <c r="C327" s="244"/>
      <c r="D327" s="225" t="s">
        <v>133</v>
      </c>
      <c r="E327" s="245" t="s">
        <v>1</v>
      </c>
      <c r="F327" s="246" t="s">
        <v>137</v>
      </c>
      <c r="G327" s="244"/>
      <c r="H327" s="247">
        <v>340.338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133</v>
      </c>
      <c r="AU327" s="253" t="s">
        <v>127</v>
      </c>
      <c r="AV327" s="14" t="s">
        <v>126</v>
      </c>
      <c r="AW327" s="14" t="s">
        <v>30</v>
      </c>
      <c r="AX327" s="14" t="s">
        <v>78</v>
      </c>
      <c r="AY327" s="253" t="s">
        <v>116</v>
      </c>
    </row>
    <row r="328" spans="1:65" s="2" customFormat="1" ht="49.05" customHeight="1">
      <c r="A328" s="39"/>
      <c r="B328" s="40"/>
      <c r="C328" s="264" t="s">
        <v>416</v>
      </c>
      <c r="D328" s="264" t="s">
        <v>166</v>
      </c>
      <c r="E328" s="265" t="s">
        <v>417</v>
      </c>
      <c r="F328" s="266" t="s">
        <v>418</v>
      </c>
      <c r="G328" s="267" t="s">
        <v>124</v>
      </c>
      <c r="H328" s="268">
        <v>396.664</v>
      </c>
      <c r="I328" s="269"/>
      <c r="J328" s="270">
        <f>ROUND(I328*H328,2)</f>
        <v>0</v>
      </c>
      <c r="K328" s="266" t="s">
        <v>125</v>
      </c>
      <c r="L328" s="271"/>
      <c r="M328" s="272" t="s">
        <v>1</v>
      </c>
      <c r="N328" s="273" t="s">
        <v>38</v>
      </c>
      <c r="O328" s="92"/>
      <c r="P328" s="221">
        <f>O328*H328</f>
        <v>0</v>
      </c>
      <c r="Q328" s="221">
        <v>0.0048</v>
      </c>
      <c r="R328" s="221">
        <f>Q328*H328</f>
        <v>1.9039871999999998</v>
      </c>
      <c r="S328" s="221">
        <v>0</v>
      </c>
      <c r="T328" s="222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3" t="s">
        <v>347</v>
      </c>
      <c r="AT328" s="223" t="s">
        <v>166</v>
      </c>
      <c r="AU328" s="223" t="s">
        <v>127</v>
      </c>
      <c r="AY328" s="18" t="s">
        <v>116</v>
      </c>
      <c r="BE328" s="224">
        <f>IF(N328="základní",J328,0)</f>
        <v>0</v>
      </c>
      <c r="BF328" s="224">
        <f>IF(N328="snížená",J328,0)</f>
        <v>0</v>
      </c>
      <c r="BG328" s="224">
        <f>IF(N328="zákl. přenesená",J328,0)</f>
        <v>0</v>
      </c>
      <c r="BH328" s="224">
        <f>IF(N328="sníž. přenesená",J328,0)</f>
        <v>0</v>
      </c>
      <c r="BI328" s="224">
        <f>IF(N328="nulová",J328,0)</f>
        <v>0</v>
      </c>
      <c r="BJ328" s="18" t="s">
        <v>78</v>
      </c>
      <c r="BK328" s="224">
        <f>ROUND(I328*H328,2)</f>
        <v>0</v>
      </c>
      <c r="BL328" s="18" t="s">
        <v>149</v>
      </c>
      <c r="BM328" s="223" t="s">
        <v>419</v>
      </c>
    </row>
    <row r="329" spans="1:47" s="2" customFormat="1" ht="12">
      <c r="A329" s="39"/>
      <c r="B329" s="40"/>
      <c r="C329" s="41"/>
      <c r="D329" s="225" t="s">
        <v>129</v>
      </c>
      <c r="E329" s="41"/>
      <c r="F329" s="226" t="s">
        <v>418</v>
      </c>
      <c r="G329" s="41"/>
      <c r="H329" s="41"/>
      <c r="I329" s="227"/>
      <c r="J329" s="41"/>
      <c r="K329" s="41"/>
      <c r="L329" s="45"/>
      <c r="M329" s="228"/>
      <c r="N329" s="229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129</v>
      </c>
      <c r="AU329" s="18" t="s">
        <v>127</v>
      </c>
    </row>
    <row r="330" spans="1:51" s="13" customFormat="1" ht="12">
      <c r="A330" s="13"/>
      <c r="B330" s="232"/>
      <c r="C330" s="233"/>
      <c r="D330" s="225" t="s">
        <v>133</v>
      </c>
      <c r="E330" s="233"/>
      <c r="F330" s="235" t="s">
        <v>420</v>
      </c>
      <c r="G330" s="233"/>
      <c r="H330" s="236">
        <v>396.664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133</v>
      </c>
      <c r="AU330" s="242" t="s">
        <v>127</v>
      </c>
      <c r="AV330" s="13" t="s">
        <v>80</v>
      </c>
      <c r="AW330" s="13" t="s">
        <v>4</v>
      </c>
      <c r="AX330" s="13" t="s">
        <v>78</v>
      </c>
      <c r="AY330" s="242" t="s">
        <v>116</v>
      </c>
    </row>
    <row r="331" spans="1:65" s="2" customFormat="1" ht="24.15" customHeight="1">
      <c r="A331" s="39"/>
      <c r="B331" s="40"/>
      <c r="C331" s="212" t="s">
        <v>421</v>
      </c>
      <c r="D331" s="212" t="s">
        <v>121</v>
      </c>
      <c r="E331" s="213" t="s">
        <v>422</v>
      </c>
      <c r="F331" s="214" t="s">
        <v>423</v>
      </c>
      <c r="G331" s="215" t="s">
        <v>370</v>
      </c>
      <c r="H331" s="216">
        <v>1.904</v>
      </c>
      <c r="I331" s="217"/>
      <c r="J331" s="218">
        <f>ROUND(I331*H331,2)</f>
        <v>0</v>
      </c>
      <c r="K331" s="214" t="s">
        <v>125</v>
      </c>
      <c r="L331" s="45"/>
      <c r="M331" s="219" t="s">
        <v>1</v>
      </c>
      <c r="N331" s="220" t="s">
        <v>38</v>
      </c>
      <c r="O331" s="92"/>
      <c r="P331" s="221">
        <f>O331*H331</f>
        <v>0</v>
      </c>
      <c r="Q331" s="221">
        <v>0</v>
      </c>
      <c r="R331" s="221">
        <f>Q331*H331</f>
        <v>0</v>
      </c>
      <c r="S331" s="221">
        <v>0</v>
      </c>
      <c r="T331" s="222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3" t="s">
        <v>149</v>
      </c>
      <c r="AT331" s="223" t="s">
        <v>121</v>
      </c>
      <c r="AU331" s="223" t="s">
        <v>127</v>
      </c>
      <c r="AY331" s="18" t="s">
        <v>116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8" t="s">
        <v>78</v>
      </c>
      <c r="BK331" s="224">
        <f>ROUND(I331*H331,2)</f>
        <v>0</v>
      </c>
      <c r="BL331" s="18" t="s">
        <v>149</v>
      </c>
      <c r="BM331" s="223" t="s">
        <v>424</v>
      </c>
    </row>
    <row r="332" spans="1:47" s="2" customFormat="1" ht="12">
      <c r="A332" s="39"/>
      <c r="B332" s="40"/>
      <c r="C332" s="41"/>
      <c r="D332" s="225" t="s">
        <v>129</v>
      </c>
      <c r="E332" s="41"/>
      <c r="F332" s="226" t="s">
        <v>425</v>
      </c>
      <c r="G332" s="41"/>
      <c r="H332" s="41"/>
      <c r="I332" s="227"/>
      <c r="J332" s="41"/>
      <c r="K332" s="41"/>
      <c r="L332" s="45"/>
      <c r="M332" s="228"/>
      <c r="N332" s="229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129</v>
      </c>
      <c r="AU332" s="18" t="s">
        <v>127</v>
      </c>
    </row>
    <row r="333" spans="1:47" s="2" customFormat="1" ht="12">
      <c r="A333" s="39"/>
      <c r="B333" s="40"/>
      <c r="C333" s="41"/>
      <c r="D333" s="230" t="s">
        <v>131</v>
      </c>
      <c r="E333" s="41"/>
      <c r="F333" s="231" t="s">
        <v>426</v>
      </c>
      <c r="G333" s="41"/>
      <c r="H333" s="41"/>
      <c r="I333" s="227"/>
      <c r="J333" s="41"/>
      <c r="K333" s="41"/>
      <c r="L333" s="45"/>
      <c r="M333" s="228"/>
      <c r="N333" s="229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131</v>
      </c>
      <c r="AU333" s="18" t="s">
        <v>127</v>
      </c>
    </row>
    <row r="334" spans="1:63" s="12" customFormat="1" ht="20.85" customHeight="1">
      <c r="A334" s="12"/>
      <c r="B334" s="196"/>
      <c r="C334" s="197"/>
      <c r="D334" s="198" t="s">
        <v>72</v>
      </c>
      <c r="E334" s="210" t="s">
        <v>427</v>
      </c>
      <c r="F334" s="210" t="s">
        <v>428</v>
      </c>
      <c r="G334" s="197"/>
      <c r="H334" s="197"/>
      <c r="I334" s="200"/>
      <c r="J334" s="211">
        <f>BK334</f>
        <v>0</v>
      </c>
      <c r="K334" s="197"/>
      <c r="L334" s="202"/>
      <c r="M334" s="203"/>
      <c r="N334" s="204"/>
      <c r="O334" s="204"/>
      <c r="P334" s="205">
        <f>SUM(P335:P356)</f>
        <v>0</v>
      </c>
      <c r="Q334" s="204"/>
      <c r="R334" s="205">
        <f>SUM(R335:R356)</f>
        <v>3.6909759600000003</v>
      </c>
      <c r="S334" s="204"/>
      <c r="T334" s="206">
        <f>SUM(T335:T356)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7" t="s">
        <v>80</v>
      </c>
      <c r="AT334" s="208" t="s">
        <v>72</v>
      </c>
      <c r="AU334" s="208" t="s">
        <v>80</v>
      </c>
      <c r="AY334" s="207" t="s">
        <v>116</v>
      </c>
      <c r="BK334" s="209">
        <f>SUM(BK335:BK356)</f>
        <v>0</v>
      </c>
    </row>
    <row r="335" spans="1:65" s="2" customFormat="1" ht="37.8" customHeight="1">
      <c r="A335" s="39"/>
      <c r="B335" s="40"/>
      <c r="C335" s="212" t="s">
        <v>429</v>
      </c>
      <c r="D335" s="212" t="s">
        <v>121</v>
      </c>
      <c r="E335" s="213" t="s">
        <v>430</v>
      </c>
      <c r="F335" s="214" t="s">
        <v>431</v>
      </c>
      <c r="G335" s="215" t="s">
        <v>124</v>
      </c>
      <c r="H335" s="216">
        <v>230.398</v>
      </c>
      <c r="I335" s="217"/>
      <c r="J335" s="218">
        <f>ROUND(I335*H335,2)</f>
        <v>0</v>
      </c>
      <c r="K335" s="214" t="s">
        <v>125</v>
      </c>
      <c r="L335" s="45"/>
      <c r="M335" s="219" t="s">
        <v>1</v>
      </c>
      <c r="N335" s="220" t="s">
        <v>38</v>
      </c>
      <c r="O335" s="92"/>
      <c r="P335" s="221">
        <f>O335*H335</f>
        <v>0</v>
      </c>
      <c r="Q335" s="221">
        <v>0.00568</v>
      </c>
      <c r="R335" s="221">
        <f>Q335*H335</f>
        <v>1.30866064</v>
      </c>
      <c r="S335" s="221">
        <v>0</v>
      </c>
      <c r="T335" s="222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3" t="s">
        <v>126</v>
      </c>
      <c r="AT335" s="223" t="s">
        <v>121</v>
      </c>
      <c r="AU335" s="223" t="s">
        <v>127</v>
      </c>
      <c r="AY335" s="18" t="s">
        <v>116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8" t="s">
        <v>78</v>
      </c>
      <c r="BK335" s="224">
        <f>ROUND(I335*H335,2)</f>
        <v>0</v>
      </c>
      <c r="BL335" s="18" t="s">
        <v>126</v>
      </c>
      <c r="BM335" s="223" t="s">
        <v>432</v>
      </c>
    </row>
    <row r="336" spans="1:47" s="2" customFormat="1" ht="12">
      <c r="A336" s="39"/>
      <c r="B336" s="40"/>
      <c r="C336" s="41"/>
      <c r="D336" s="225" t="s">
        <v>129</v>
      </c>
      <c r="E336" s="41"/>
      <c r="F336" s="226" t="s">
        <v>433</v>
      </c>
      <c r="G336" s="41"/>
      <c r="H336" s="41"/>
      <c r="I336" s="227"/>
      <c r="J336" s="41"/>
      <c r="K336" s="41"/>
      <c r="L336" s="45"/>
      <c r="M336" s="228"/>
      <c r="N336" s="229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129</v>
      </c>
      <c r="AU336" s="18" t="s">
        <v>127</v>
      </c>
    </row>
    <row r="337" spans="1:47" s="2" customFormat="1" ht="12">
      <c r="A337" s="39"/>
      <c r="B337" s="40"/>
      <c r="C337" s="41"/>
      <c r="D337" s="230" t="s">
        <v>131</v>
      </c>
      <c r="E337" s="41"/>
      <c r="F337" s="231" t="s">
        <v>434</v>
      </c>
      <c r="G337" s="41"/>
      <c r="H337" s="41"/>
      <c r="I337" s="227"/>
      <c r="J337" s="41"/>
      <c r="K337" s="41"/>
      <c r="L337" s="45"/>
      <c r="M337" s="228"/>
      <c r="N337" s="229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131</v>
      </c>
      <c r="AU337" s="18" t="s">
        <v>127</v>
      </c>
    </row>
    <row r="338" spans="1:51" s="13" customFormat="1" ht="12">
      <c r="A338" s="13"/>
      <c r="B338" s="232"/>
      <c r="C338" s="233"/>
      <c r="D338" s="225" t="s">
        <v>133</v>
      </c>
      <c r="E338" s="234" t="s">
        <v>1</v>
      </c>
      <c r="F338" s="235" t="s">
        <v>435</v>
      </c>
      <c r="G338" s="233"/>
      <c r="H338" s="236">
        <v>72.6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133</v>
      </c>
      <c r="AU338" s="242" t="s">
        <v>127</v>
      </c>
      <c r="AV338" s="13" t="s">
        <v>80</v>
      </c>
      <c r="AW338" s="13" t="s">
        <v>30</v>
      </c>
      <c r="AX338" s="13" t="s">
        <v>73</v>
      </c>
      <c r="AY338" s="242" t="s">
        <v>116</v>
      </c>
    </row>
    <row r="339" spans="1:51" s="13" customFormat="1" ht="12">
      <c r="A339" s="13"/>
      <c r="B339" s="232"/>
      <c r="C339" s="233"/>
      <c r="D339" s="225" t="s">
        <v>133</v>
      </c>
      <c r="E339" s="234" t="s">
        <v>1</v>
      </c>
      <c r="F339" s="235" t="s">
        <v>436</v>
      </c>
      <c r="G339" s="233"/>
      <c r="H339" s="236">
        <v>157.798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133</v>
      </c>
      <c r="AU339" s="242" t="s">
        <v>127</v>
      </c>
      <c r="AV339" s="13" t="s">
        <v>80</v>
      </c>
      <c r="AW339" s="13" t="s">
        <v>30</v>
      </c>
      <c r="AX339" s="13" t="s">
        <v>73</v>
      </c>
      <c r="AY339" s="242" t="s">
        <v>116</v>
      </c>
    </row>
    <row r="340" spans="1:51" s="14" customFormat="1" ht="12">
      <c r="A340" s="14"/>
      <c r="B340" s="243"/>
      <c r="C340" s="244"/>
      <c r="D340" s="225" t="s">
        <v>133</v>
      </c>
      <c r="E340" s="245" t="s">
        <v>1</v>
      </c>
      <c r="F340" s="246" t="s">
        <v>137</v>
      </c>
      <c r="G340" s="244"/>
      <c r="H340" s="247">
        <v>230.398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133</v>
      </c>
      <c r="AU340" s="253" t="s">
        <v>127</v>
      </c>
      <c r="AV340" s="14" t="s">
        <v>126</v>
      </c>
      <c r="AW340" s="14" t="s">
        <v>30</v>
      </c>
      <c r="AX340" s="14" t="s">
        <v>78</v>
      </c>
      <c r="AY340" s="253" t="s">
        <v>116</v>
      </c>
    </row>
    <row r="341" spans="1:65" s="2" customFormat="1" ht="24.15" customHeight="1">
      <c r="A341" s="39"/>
      <c r="B341" s="40"/>
      <c r="C341" s="264" t="s">
        <v>437</v>
      </c>
      <c r="D341" s="264" t="s">
        <v>166</v>
      </c>
      <c r="E341" s="265" t="s">
        <v>438</v>
      </c>
      <c r="F341" s="266" t="s">
        <v>439</v>
      </c>
      <c r="G341" s="267" t="s">
        <v>124</v>
      </c>
      <c r="H341" s="268">
        <v>230.398</v>
      </c>
      <c r="I341" s="269"/>
      <c r="J341" s="270">
        <f>ROUND(I341*H341,2)</f>
        <v>0</v>
      </c>
      <c r="K341" s="266" t="s">
        <v>125</v>
      </c>
      <c r="L341" s="271"/>
      <c r="M341" s="272" t="s">
        <v>1</v>
      </c>
      <c r="N341" s="273" t="s">
        <v>38</v>
      </c>
      <c r="O341" s="92"/>
      <c r="P341" s="221">
        <f>O341*H341</f>
        <v>0</v>
      </c>
      <c r="Q341" s="221">
        <v>0.0054</v>
      </c>
      <c r="R341" s="221">
        <f>Q341*H341</f>
        <v>1.2441492</v>
      </c>
      <c r="S341" s="221">
        <v>0</v>
      </c>
      <c r="T341" s="222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3" t="s">
        <v>169</v>
      </c>
      <c r="AT341" s="223" t="s">
        <v>166</v>
      </c>
      <c r="AU341" s="223" t="s">
        <v>127</v>
      </c>
      <c r="AY341" s="18" t="s">
        <v>116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8" t="s">
        <v>78</v>
      </c>
      <c r="BK341" s="224">
        <f>ROUND(I341*H341,2)</f>
        <v>0</v>
      </c>
      <c r="BL341" s="18" t="s">
        <v>126</v>
      </c>
      <c r="BM341" s="223" t="s">
        <v>440</v>
      </c>
    </row>
    <row r="342" spans="1:47" s="2" customFormat="1" ht="12">
      <c r="A342" s="39"/>
      <c r="B342" s="40"/>
      <c r="C342" s="41"/>
      <c r="D342" s="225" t="s">
        <v>129</v>
      </c>
      <c r="E342" s="41"/>
      <c r="F342" s="226" t="s">
        <v>439</v>
      </c>
      <c r="G342" s="41"/>
      <c r="H342" s="41"/>
      <c r="I342" s="227"/>
      <c r="J342" s="41"/>
      <c r="K342" s="41"/>
      <c r="L342" s="45"/>
      <c r="M342" s="228"/>
      <c r="N342" s="229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129</v>
      </c>
      <c r="AU342" s="18" t="s">
        <v>127</v>
      </c>
    </row>
    <row r="343" spans="1:47" s="2" customFormat="1" ht="12">
      <c r="A343" s="39"/>
      <c r="B343" s="40"/>
      <c r="C343" s="41"/>
      <c r="D343" s="225" t="s">
        <v>262</v>
      </c>
      <c r="E343" s="41"/>
      <c r="F343" s="274" t="s">
        <v>441</v>
      </c>
      <c r="G343" s="41"/>
      <c r="H343" s="41"/>
      <c r="I343" s="227"/>
      <c r="J343" s="41"/>
      <c r="K343" s="41"/>
      <c r="L343" s="45"/>
      <c r="M343" s="228"/>
      <c r="N343" s="229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262</v>
      </c>
      <c r="AU343" s="18" t="s">
        <v>127</v>
      </c>
    </row>
    <row r="344" spans="1:51" s="13" customFormat="1" ht="12">
      <c r="A344" s="13"/>
      <c r="B344" s="232"/>
      <c r="C344" s="233"/>
      <c r="D344" s="225" t="s">
        <v>133</v>
      </c>
      <c r="E344" s="234" t="s">
        <v>1</v>
      </c>
      <c r="F344" s="235" t="s">
        <v>442</v>
      </c>
      <c r="G344" s="233"/>
      <c r="H344" s="236">
        <v>230.398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133</v>
      </c>
      <c r="AU344" s="242" t="s">
        <v>127</v>
      </c>
      <c r="AV344" s="13" t="s">
        <v>80</v>
      </c>
      <c r="AW344" s="13" t="s">
        <v>30</v>
      </c>
      <c r="AX344" s="13" t="s">
        <v>78</v>
      </c>
      <c r="AY344" s="242" t="s">
        <v>116</v>
      </c>
    </row>
    <row r="345" spans="1:65" s="2" customFormat="1" ht="24.15" customHeight="1">
      <c r="A345" s="39"/>
      <c r="B345" s="40"/>
      <c r="C345" s="264" t="s">
        <v>443</v>
      </c>
      <c r="D345" s="264" t="s">
        <v>166</v>
      </c>
      <c r="E345" s="265" t="s">
        <v>444</v>
      </c>
      <c r="F345" s="266" t="s">
        <v>445</v>
      </c>
      <c r="G345" s="267" t="s">
        <v>124</v>
      </c>
      <c r="H345" s="268">
        <v>230.398</v>
      </c>
      <c r="I345" s="269"/>
      <c r="J345" s="270">
        <f>ROUND(I345*H345,2)</f>
        <v>0</v>
      </c>
      <c r="K345" s="266" t="s">
        <v>125</v>
      </c>
      <c r="L345" s="271"/>
      <c r="M345" s="272" t="s">
        <v>1</v>
      </c>
      <c r="N345" s="273" t="s">
        <v>38</v>
      </c>
      <c r="O345" s="92"/>
      <c r="P345" s="221">
        <f>O345*H345</f>
        <v>0</v>
      </c>
      <c r="Q345" s="221">
        <v>0.0048</v>
      </c>
      <c r="R345" s="221">
        <f>Q345*H345</f>
        <v>1.1059104</v>
      </c>
      <c r="S345" s="221">
        <v>0</v>
      </c>
      <c r="T345" s="222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3" t="s">
        <v>169</v>
      </c>
      <c r="AT345" s="223" t="s">
        <v>166</v>
      </c>
      <c r="AU345" s="223" t="s">
        <v>127</v>
      </c>
      <c r="AY345" s="18" t="s">
        <v>116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8" t="s">
        <v>78</v>
      </c>
      <c r="BK345" s="224">
        <f>ROUND(I345*H345,2)</f>
        <v>0</v>
      </c>
      <c r="BL345" s="18" t="s">
        <v>126</v>
      </c>
      <c r="BM345" s="223" t="s">
        <v>446</v>
      </c>
    </row>
    <row r="346" spans="1:47" s="2" customFormat="1" ht="12">
      <c r="A346" s="39"/>
      <c r="B346" s="40"/>
      <c r="C346" s="41"/>
      <c r="D346" s="225" t="s">
        <v>129</v>
      </c>
      <c r="E346" s="41"/>
      <c r="F346" s="226" t="s">
        <v>445</v>
      </c>
      <c r="G346" s="41"/>
      <c r="H346" s="41"/>
      <c r="I346" s="227"/>
      <c r="J346" s="41"/>
      <c r="K346" s="41"/>
      <c r="L346" s="45"/>
      <c r="M346" s="228"/>
      <c r="N346" s="229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129</v>
      </c>
      <c r="AU346" s="18" t="s">
        <v>127</v>
      </c>
    </row>
    <row r="347" spans="1:47" s="2" customFormat="1" ht="12">
      <c r="A347" s="39"/>
      <c r="B347" s="40"/>
      <c r="C347" s="41"/>
      <c r="D347" s="225" t="s">
        <v>262</v>
      </c>
      <c r="E347" s="41"/>
      <c r="F347" s="274" t="s">
        <v>441</v>
      </c>
      <c r="G347" s="41"/>
      <c r="H347" s="41"/>
      <c r="I347" s="227"/>
      <c r="J347" s="41"/>
      <c r="K347" s="41"/>
      <c r="L347" s="45"/>
      <c r="M347" s="228"/>
      <c r="N347" s="229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262</v>
      </c>
      <c r="AU347" s="18" t="s">
        <v>127</v>
      </c>
    </row>
    <row r="348" spans="1:51" s="13" customFormat="1" ht="12">
      <c r="A348" s="13"/>
      <c r="B348" s="232"/>
      <c r="C348" s="233"/>
      <c r="D348" s="225" t="s">
        <v>133</v>
      </c>
      <c r="E348" s="234" t="s">
        <v>1</v>
      </c>
      <c r="F348" s="235" t="s">
        <v>442</v>
      </c>
      <c r="G348" s="233"/>
      <c r="H348" s="236">
        <v>230.398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133</v>
      </c>
      <c r="AU348" s="242" t="s">
        <v>127</v>
      </c>
      <c r="AV348" s="13" t="s">
        <v>80</v>
      </c>
      <c r="AW348" s="13" t="s">
        <v>30</v>
      </c>
      <c r="AX348" s="13" t="s">
        <v>78</v>
      </c>
      <c r="AY348" s="242" t="s">
        <v>116</v>
      </c>
    </row>
    <row r="349" spans="1:65" s="2" customFormat="1" ht="24.15" customHeight="1">
      <c r="A349" s="39"/>
      <c r="B349" s="40"/>
      <c r="C349" s="212" t="s">
        <v>447</v>
      </c>
      <c r="D349" s="212" t="s">
        <v>121</v>
      </c>
      <c r="E349" s="213" t="s">
        <v>448</v>
      </c>
      <c r="F349" s="214" t="s">
        <v>449</v>
      </c>
      <c r="G349" s="215" t="s">
        <v>124</v>
      </c>
      <c r="H349" s="216">
        <v>230.398</v>
      </c>
      <c r="I349" s="217"/>
      <c r="J349" s="218">
        <f>ROUND(I349*H349,2)</f>
        <v>0</v>
      </c>
      <c r="K349" s="214" t="s">
        <v>125</v>
      </c>
      <c r="L349" s="45"/>
      <c r="M349" s="219" t="s">
        <v>1</v>
      </c>
      <c r="N349" s="220" t="s">
        <v>38</v>
      </c>
      <c r="O349" s="92"/>
      <c r="P349" s="221">
        <f>O349*H349</f>
        <v>0</v>
      </c>
      <c r="Q349" s="221">
        <v>1E-05</v>
      </c>
      <c r="R349" s="221">
        <f>Q349*H349</f>
        <v>0.00230398</v>
      </c>
      <c r="S349" s="221">
        <v>0</v>
      </c>
      <c r="T349" s="222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3" t="s">
        <v>149</v>
      </c>
      <c r="AT349" s="223" t="s">
        <v>121</v>
      </c>
      <c r="AU349" s="223" t="s">
        <v>127</v>
      </c>
      <c r="AY349" s="18" t="s">
        <v>116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8" t="s">
        <v>78</v>
      </c>
      <c r="BK349" s="224">
        <f>ROUND(I349*H349,2)</f>
        <v>0</v>
      </c>
      <c r="BL349" s="18" t="s">
        <v>149</v>
      </c>
      <c r="BM349" s="223" t="s">
        <v>450</v>
      </c>
    </row>
    <row r="350" spans="1:47" s="2" customFormat="1" ht="12">
      <c r="A350" s="39"/>
      <c r="B350" s="40"/>
      <c r="C350" s="41"/>
      <c r="D350" s="225" t="s">
        <v>129</v>
      </c>
      <c r="E350" s="41"/>
      <c r="F350" s="226" t="s">
        <v>451</v>
      </c>
      <c r="G350" s="41"/>
      <c r="H350" s="41"/>
      <c r="I350" s="227"/>
      <c r="J350" s="41"/>
      <c r="K350" s="41"/>
      <c r="L350" s="45"/>
      <c r="M350" s="228"/>
      <c r="N350" s="229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129</v>
      </c>
      <c r="AU350" s="18" t="s">
        <v>127</v>
      </c>
    </row>
    <row r="351" spans="1:47" s="2" customFormat="1" ht="12">
      <c r="A351" s="39"/>
      <c r="B351" s="40"/>
      <c r="C351" s="41"/>
      <c r="D351" s="230" t="s">
        <v>131</v>
      </c>
      <c r="E351" s="41"/>
      <c r="F351" s="231" t="s">
        <v>452</v>
      </c>
      <c r="G351" s="41"/>
      <c r="H351" s="41"/>
      <c r="I351" s="227"/>
      <c r="J351" s="41"/>
      <c r="K351" s="41"/>
      <c r="L351" s="45"/>
      <c r="M351" s="228"/>
      <c r="N351" s="229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131</v>
      </c>
      <c r="AU351" s="18" t="s">
        <v>127</v>
      </c>
    </row>
    <row r="352" spans="1:65" s="2" customFormat="1" ht="37.8" customHeight="1">
      <c r="A352" s="39"/>
      <c r="B352" s="40"/>
      <c r="C352" s="264" t="s">
        <v>453</v>
      </c>
      <c r="D352" s="264" t="s">
        <v>166</v>
      </c>
      <c r="E352" s="265" t="s">
        <v>454</v>
      </c>
      <c r="F352" s="266" t="s">
        <v>455</v>
      </c>
      <c r="G352" s="267" t="s">
        <v>124</v>
      </c>
      <c r="H352" s="268">
        <v>230.398</v>
      </c>
      <c r="I352" s="269"/>
      <c r="J352" s="270">
        <f>ROUND(I352*H352,2)</f>
        <v>0</v>
      </c>
      <c r="K352" s="266" t="s">
        <v>125</v>
      </c>
      <c r="L352" s="271"/>
      <c r="M352" s="272" t="s">
        <v>1</v>
      </c>
      <c r="N352" s="273" t="s">
        <v>38</v>
      </c>
      <c r="O352" s="92"/>
      <c r="P352" s="221">
        <f>O352*H352</f>
        <v>0</v>
      </c>
      <c r="Q352" s="221">
        <v>0.00013</v>
      </c>
      <c r="R352" s="221">
        <f>Q352*H352</f>
        <v>0.029951739999999998</v>
      </c>
      <c r="S352" s="221">
        <v>0</v>
      </c>
      <c r="T352" s="222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3" t="s">
        <v>347</v>
      </c>
      <c r="AT352" s="223" t="s">
        <v>166</v>
      </c>
      <c r="AU352" s="223" t="s">
        <v>127</v>
      </c>
      <c r="AY352" s="18" t="s">
        <v>116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8" t="s">
        <v>78</v>
      </c>
      <c r="BK352" s="224">
        <f>ROUND(I352*H352,2)</f>
        <v>0</v>
      </c>
      <c r="BL352" s="18" t="s">
        <v>149</v>
      </c>
      <c r="BM352" s="223" t="s">
        <v>456</v>
      </c>
    </row>
    <row r="353" spans="1:47" s="2" customFormat="1" ht="12">
      <c r="A353" s="39"/>
      <c r="B353" s="40"/>
      <c r="C353" s="41"/>
      <c r="D353" s="225" t="s">
        <v>129</v>
      </c>
      <c r="E353" s="41"/>
      <c r="F353" s="226" t="s">
        <v>455</v>
      </c>
      <c r="G353" s="41"/>
      <c r="H353" s="41"/>
      <c r="I353" s="227"/>
      <c r="J353" s="41"/>
      <c r="K353" s="41"/>
      <c r="L353" s="45"/>
      <c r="M353" s="228"/>
      <c r="N353" s="229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129</v>
      </c>
      <c r="AU353" s="18" t="s">
        <v>127</v>
      </c>
    </row>
    <row r="354" spans="1:65" s="2" customFormat="1" ht="24.15" customHeight="1">
      <c r="A354" s="39"/>
      <c r="B354" s="40"/>
      <c r="C354" s="212" t="s">
        <v>457</v>
      </c>
      <c r="D354" s="212" t="s">
        <v>121</v>
      </c>
      <c r="E354" s="213" t="s">
        <v>458</v>
      </c>
      <c r="F354" s="214" t="s">
        <v>459</v>
      </c>
      <c r="G354" s="215" t="s">
        <v>370</v>
      </c>
      <c r="H354" s="216">
        <v>0.032</v>
      </c>
      <c r="I354" s="217"/>
      <c r="J354" s="218">
        <f>ROUND(I354*H354,2)</f>
        <v>0</v>
      </c>
      <c r="K354" s="214" t="s">
        <v>125</v>
      </c>
      <c r="L354" s="45"/>
      <c r="M354" s="219" t="s">
        <v>1</v>
      </c>
      <c r="N354" s="220" t="s">
        <v>38</v>
      </c>
      <c r="O354" s="92"/>
      <c r="P354" s="221">
        <f>O354*H354</f>
        <v>0</v>
      </c>
      <c r="Q354" s="221">
        <v>0</v>
      </c>
      <c r="R354" s="221">
        <f>Q354*H354</f>
        <v>0</v>
      </c>
      <c r="S354" s="221">
        <v>0</v>
      </c>
      <c r="T354" s="222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3" t="s">
        <v>149</v>
      </c>
      <c r="AT354" s="223" t="s">
        <v>121</v>
      </c>
      <c r="AU354" s="223" t="s">
        <v>127</v>
      </c>
      <c r="AY354" s="18" t="s">
        <v>116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8" t="s">
        <v>78</v>
      </c>
      <c r="BK354" s="224">
        <f>ROUND(I354*H354,2)</f>
        <v>0</v>
      </c>
      <c r="BL354" s="18" t="s">
        <v>149</v>
      </c>
      <c r="BM354" s="223" t="s">
        <v>460</v>
      </c>
    </row>
    <row r="355" spans="1:47" s="2" customFormat="1" ht="12">
      <c r="A355" s="39"/>
      <c r="B355" s="40"/>
      <c r="C355" s="41"/>
      <c r="D355" s="225" t="s">
        <v>129</v>
      </c>
      <c r="E355" s="41"/>
      <c r="F355" s="226" t="s">
        <v>461</v>
      </c>
      <c r="G355" s="41"/>
      <c r="H355" s="41"/>
      <c r="I355" s="227"/>
      <c r="J355" s="41"/>
      <c r="K355" s="41"/>
      <c r="L355" s="45"/>
      <c r="M355" s="228"/>
      <c r="N355" s="229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129</v>
      </c>
      <c r="AU355" s="18" t="s">
        <v>127</v>
      </c>
    </row>
    <row r="356" spans="1:47" s="2" customFormat="1" ht="12">
      <c r="A356" s="39"/>
      <c r="B356" s="40"/>
      <c r="C356" s="41"/>
      <c r="D356" s="230" t="s">
        <v>131</v>
      </c>
      <c r="E356" s="41"/>
      <c r="F356" s="231" t="s">
        <v>462</v>
      </c>
      <c r="G356" s="41"/>
      <c r="H356" s="41"/>
      <c r="I356" s="227"/>
      <c r="J356" s="41"/>
      <c r="K356" s="41"/>
      <c r="L356" s="45"/>
      <c r="M356" s="228"/>
      <c r="N356" s="229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131</v>
      </c>
      <c r="AU356" s="18" t="s">
        <v>127</v>
      </c>
    </row>
    <row r="357" spans="1:63" s="12" customFormat="1" ht="20.85" customHeight="1">
      <c r="A357" s="12"/>
      <c r="B357" s="196"/>
      <c r="C357" s="197"/>
      <c r="D357" s="198" t="s">
        <v>72</v>
      </c>
      <c r="E357" s="210" t="s">
        <v>463</v>
      </c>
      <c r="F357" s="210" t="s">
        <v>464</v>
      </c>
      <c r="G357" s="197"/>
      <c r="H357" s="197"/>
      <c r="I357" s="200"/>
      <c r="J357" s="211">
        <f>BK357</f>
        <v>0</v>
      </c>
      <c r="K357" s="197"/>
      <c r="L357" s="202"/>
      <c r="M357" s="203"/>
      <c r="N357" s="204"/>
      <c r="O357" s="204"/>
      <c r="P357" s="205">
        <f>SUM(P358:P409)</f>
        <v>0</v>
      </c>
      <c r="Q357" s="204"/>
      <c r="R357" s="205">
        <f>SUM(R358:R409)</f>
        <v>5.583623550000001</v>
      </c>
      <c r="S357" s="204"/>
      <c r="T357" s="206">
        <f>SUM(T358:T409)</f>
        <v>1.2689549999999998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7" t="s">
        <v>80</v>
      </c>
      <c r="AT357" s="208" t="s">
        <v>72</v>
      </c>
      <c r="AU357" s="208" t="s">
        <v>80</v>
      </c>
      <c r="AY357" s="207" t="s">
        <v>116</v>
      </c>
      <c r="BK357" s="209">
        <f>SUM(BK358:BK409)</f>
        <v>0</v>
      </c>
    </row>
    <row r="358" spans="1:65" s="2" customFormat="1" ht="33" customHeight="1">
      <c r="A358" s="39"/>
      <c r="B358" s="40"/>
      <c r="C358" s="212" t="s">
        <v>465</v>
      </c>
      <c r="D358" s="212" t="s">
        <v>121</v>
      </c>
      <c r="E358" s="213" t="s">
        <v>466</v>
      </c>
      <c r="F358" s="214" t="s">
        <v>467</v>
      </c>
      <c r="G358" s="215" t="s">
        <v>468</v>
      </c>
      <c r="H358" s="216">
        <v>5.76</v>
      </c>
      <c r="I358" s="217"/>
      <c r="J358" s="218">
        <f>ROUND(I358*H358,2)</f>
        <v>0</v>
      </c>
      <c r="K358" s="214" t="s">
        <v>125</v>
      </c>
      <c r="L358" s="45"/>
      <c r="M358" s="219" t="s">
        <v>1</v>
      </c>
      <c r="N358" s="220" t="s">
        <v>38</v>
      </c>
      <c r="O358" s="92"/>
      <c r="P358" s="221">
        <f>O358*H358</f>
        <v>0</v>
      </c>
      <c r="Q358" s="221">
        <v>0.00189</v>
      </c>
      <c r="R358" s="221">
        <f>Q358*H358</f>
        <v>0.0108864</v>
      </c>
      <c r="S358" s="221">
        <v>0</v>
      </c>
      <c r="T358" s="222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3" t="s">
        <v>149</v>
      </c>
      <c r="AT358" s="223" t="s">
        <v>121</v>
      </c>
      <c r="AU358" s="223" t="s">
        <v>127</v>
      </c>
      <c r="AY358" s="18" t="s">
        <v>116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8" t="s">
        <v>78</v>
      </c>
      <c r="BK358" s="224">
        <f>ROUND(I358*H358,2)</f>
        <v>0</v>
      </c>
      <c r="BL358" s="18" t="s">
        <v>149</v>
      </c>
      <c r="BM358" s="223" t="s">
        <v>469</v>
      </c>
    </row>
    <row r="359" spans="1:47" s="2" customFormat="1" ht="12">
      <c r="A359" s="39"/>
      <c r="B359" s="40"/>
      <c r="C359" s="41"/>
      <c r="D359" s="225" t="s">
        <v>129</v>
      </c>
      <c r="E359" s="41"/>
      <c r="F359" s="226" t="s">
        <v>470</v>
      </c>
      <c r="G359" s="41"/>
      <c r="H359" s="41"/>
      <c r="I359" s="227"/>
      <c r="J359" s="41"/>
      <c r="K359" s="41"/>
      <c r="L359" s="45"/>
      <c r="M359" s="228"/>
      <c r="N359" s="229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129</v>
      </c>
      <c r="AU359" s="18" t="s">
        <v>127</v>
      </c>
    </row>
    <row r="360" spans="1:47" s="2" customFormat="1" ht="12">
      <c r="A360" s="39"/>
      <c r="B360" s="40"/>
      <c r="C360" s="41"/>
      <c r="D360" s="230" t="s">
        <v>131</v>
      </c>
      <c r="E360" s="41"/>
      <c r="F360" s="231" t="s">
        <v>471</v>
      </c>
      <c r="G360" s="41"/>
      <c r="H360" s="41"/>
      <c r="I360" s="227"/>
      <c r="J360" s="41"/>
      <c r="K360" s="41"/>
      <c r="L360" s="45"/>
      <c r="M360" s="228"/>
      <c r="N360" s="229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131</v>
      </c>
      <c r="AU360" s="18" t="s">
        <v>127</v>
      </c>
    </row>
    <row r="361" spans="1:51" s="13" customFormat="1" ht="12">
      <c r="A361" s="13"/>
      <c r="B361" s="232"/>
      <c r="C361" s="233"/>
      <c r="D361" s="225" t="s">
        <v>133</v>
      </c>
      <c r="E361" s="234" t="s">
        <v>1</v>
      </c>
      <c r="F361" s="235" t="s">
        <v>472</v>
      </c>
      <c r="G361" s="233"/>
      <c r="H361" s="236">
        <v>5.76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133</v>
      </c>
      <c r="AU361" s="242" t="s">
        <v>127</v>
      </c>
      <c r="AV361" s="13" t="s">
        <v>80</v>
      </c>
      <c r="AW361" s="13" t="s">
        <v>30</v>
      </c>
      <c r="AX361" s="13" t="s">
        <v>78</v>
      </c>
      <c r="AY361" s="242" t="s">
        <v>116</v>
      </c>
    </row>
    <row r="362" spans="1:65" s="2" customFormat="1" ht="33" customHeight="1">
      <c r="A362" s="39"/>
      <c r="B362" s="40"/>
      <c r="C362" s="212" t="s">
        <v>473</v>
      </c>
      <c r="D362" s="212" t="s">
        <v>121</v>
      </c>
      <c r="E362" s="213" t="s">
        <v>474</v>
      </c>
      <c r="F362" s="214" t="s">
        <v>475</v>
      </c>
      <c r="G362" s="215" t="s">
        <v>124</v>
      </c>
      <c r="H362" s="216">
        <v>84.597</v>
      </c>
      <c r="I362" s="217"/>
      <c r="J362" s="218">
        <f>ROUND(I362*H362,2)</f>
        <v>0</v>
      </c>
      <c r="K362" s="214" t="s">
        <v>125</v>
      </c>
      <c r="L362" s="45"/>
      <c r="M362" s="219" t="s">
        <v>1</v>
      </c>
      <c r="N362" s="220" t="s">
        <v>38</v>
      </c>
      <c r="O362" s="92"/>
      <c r="P362" s="221">
        <f>O362*H362</f>
        <v>0</v>
      </c>
      <c r="Q362" s="221">
        <v>0</v>
      </c>
      <c r="R362" s="221">
        <f>Q362*H362</f>
        <v>0</v>
      </c>
      <c r="S362" s="221">
        <v>0</v>
      </c>
      <c r="T362" s="222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3" t="s">
        <v>149</v>
      </c>
      <c r="AT362" s="223" t="s">
        <v>121</v>
      </c>
      <c r="AU362" s="223" t="s">
        <v>127</v>
      </c>
      <c r="AY362" s="18" t="s">
        <v>116</v>
      </c>
      <c r="BE362" s="224">
        <f>IF(N362="základní",J362,0)</f>
        <v>0</v>
      </c>
      <c r="BF362" s="224">
        <f>IF(N362="snížená",J362,0)</f>
        <v>0</v>
      </c>
      <c r="BG362" s="224">
        <f>IF(N362="zákl. přenesená",J362,0)</f>
        <v>0</v>
      </c>
      <c r="BH362" s="224">
        <f>IF(N362="sníž. přenesená",J362,0)</f>
        <v>0</v>
      </c>
      <c r="BI362" s="224">
        <f>IF(N362="nulová",J362,0)</f>
        <v>0</v>
      </c>
      <c r="BJ362" s="18" t="s">
        <v>78</v>
      </c>
      <c r="BK362" s="224">
        <f>ROUND(I362*H362,2)</f>
        <v>0</v>
      </c>
      <c r="BL362" s="18" t="s">
        <v>149</v>
      </c>
      <c r="BM362" s="223" t="s">
        <v>476</v>
      </c>
    </row>
    <row r="363" spans="1:47" s="2" customFormat="1" ht="12">
      <c r="A363" s="39"/>
      <c r="B363" s="40"/>
      <c r="C363" s="41"/>
      <c r="D363" s="225" t="s">
        <v>129</v>
      </c>
      <c r="E363" s="41"/>
      <c r="F363" s="226" t="s">
        <v>477</v>
      </c>
      <c r="G363" s="41"/>
      <c r="H363" s="41"/>
      <c r="I363" s="227"/>
      <c r="J363" s="41"/>
      <c r="K363" s="41"/>
      <c r="L363" s="45"/>
      <c r="M363" s="228"/>
      <c r="N363" s="229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129</v>
      </c>
      <c r="AU363" s="18" t="s">
        <v>127</v>
      </c>
    </row>
    <row r="364" spans="1:47" s="2" customFormat="1" ht="12">
      <c r="A364" s="39"/>
      <c r="B364" s="40"/>
      <c r="C364" s="41"/>
      <c r="D364" s="230" t="s">
        <v>131</v>
      </c>
      <c r="E364" s="41"/>
      <c r="F364" s="231" t="s">
        <v>478</v>
      </c>
      <c r="G364" s="41"/>
      <c r="H364" s="41"/>
      <c r="I364" s="227"/>
      <c r="J364" s="41"/>
      <c r="K364" s="41"/>
      <c r="L364" s="45"/>
      <c r="M364" s="228"/>
      <c r="N364" s="229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131</v>
      </c>
      <c r="AU364" s="18" t="s">
        <v>127</v>
      </c>
    </row>
    <row r="365" spans="1:51" s="15" customFormat="1" ht="12">
      <c r="A365" s="15"/>
      <c r="B365" s="254"/>
      <c r="C365" s="255"/>
      <c r="D365" s="225" t="s">
        <v>133</v>
      </c>
      <c r="E365" s="256" t="s">
        <v>1</v>
      </c>
      <c r="F365" s="257" t="s">
        <v>479</v>
      </c>
      <c r="G365" s="255"/>
      <c r="H365" s="256" t="s">
        <v>1</v>
      </c>
      <c r="I365" s="258"/>
      <c r="J365" s="255"/>
      <c r="K365" s="255"/>
      <c r="L365" s="259"/>
      <c r="M365" s="260"/>
      <c r="N365" s="261"/>
      <c r="O365" s="261"/>
      <c r="P365" s="261"/>
      <c r="Q365" s="261"/>
      <c r="R365" s="261"/>
      <c r="S365" s="261"/>
      <c r="T365" s="262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3" t="s">
        <v>133</v>
      </c>
      <c r="AU365" s="263" t="s">
        <v>127</v>
      </c>
      <c r="AV365" s="15" t="s">
        <v>78</v>
      </c>
      <c r="AW365" s="15" t="s">
        <v>30</v>
      </c>
      <c r="AX365" s="15" t="s">
        <v>73</v>
      </c>
      <c r="AY365" s="263" t="s">
        <v>116</v>
      </c>
    </row>
    <row r="366" spans="1:51" s="13" customFormat="1" ht="12">
      <c r="A366" s="13"/>
      <c r="B366" s="232"/>
      <c r="C366" s="233"/>
      <c r="D366" s="225" t="s">
        <v>133</v>
      </c>
      <c r="E366" s="234" t="s">
        <v>1</v>
      </c>
      <c r="F366" s="235" t="s">
        <v>480</v>
      </c>
      <c r="G366" s="233"/>
      <c r="H366" s="236">
        <v>84.597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133</v>
      </c>
      <c r="AU366" s="242" t="s">
        <v>127</v>
      </c>
      <c r="AV366" s="13" t="s">
        <v>80</v>
      </c>
      <c r="AW366" s="13" t="s">
        <v>30</v>
      </c>
      <c r="AX366" s="13" t="s">
        <v>78</v>
      </c>
      <c r="AY366" s="242" t="s">
        <v>116</v>
      </c>
    </row>
    <row r="367" spans="1:65" s="2" customFormat="1" ht="16.5" customHeight="1">
      <c r="A367" s="39"/>
      <c r="B367" s="40"/>
      <c r="C367" s="264" t="s">
        <v>481</v>
      </c>
      <c r="D367" s="264" t="s">
        <v>166</v>
      </c>
      <c r="E367" s="265" t="s">
        <v>482</v>
      </c>
      <c r="F367" s="266" t="s">
        <v>483</v>
      </c>
      <c r="G367" s="267" t="s">
        <v>468</v>
      </c>
      <c r="H367" s="268">
        <v>2.115</v>
      </c>
      <c r="I367" s="269"/>
      <c r="J367" s="270">
        <f>ROUND(I367*H367,2)</f>
        <v>0</v>
      </c>
      <c r="K367" s="266" t="s">
        <v>125</v>
      </c>
      <c r="L367" s="271"/>
      <c r="M367" s="272" t="s">
        <v>1</v>
      </c>
      <c r="N367" s="273" t="s">
        <v>38</v>
      </c>
      <c r="O367" s="92"/>
      <c r="P367" s="221">
        <f>O367*H367</f>
        <v>0</v>
      </c>
      <c r="Q367" s="221">
        <v>0.55</v>
      </c>
      <c r="R367" s="221">
        <f>Q367*H367</f>
        <v>1.1632500000000001</v>
      </c>
      <c r="S367" s="221">
        <v>0</v>
      </c>
      <c r="T367" s="222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3" t="s">
        <v>347</v>
      </c>
      <c r="AT367" s="223" t="s">
        <v>166</v>
      </c>
      <c r="AU367" s="223" t="s">
        <v>127</v>
      </c>
      <c r="AY367" s="18" t="s">
        <v>116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8" t="s">
        <v>78</v>
      </c>
      <c r="BK367" s="224">
        <f>ROUND(I367*H367,2)</f>
        <v>0</v>
      </c>
      <c r="BL367" s="18" t="s">
        <v>149</v>
      </c>
      <c r="BM367" s="223" t="s">
        <v>484</v>
      </c>
    </row>
    <row r="368" spans="1:47" s="2" customFormat="1" ht="12">
      <c r="A368" s="39"/>
      <c r="B368" s="40"/>
      <c r="C368" s="41"/>
      <c r="D368" s="225" t="s">
        <v>129</v>
      </c>
      <c r="E368" s="41"/>
      <c r="F368" s="226" t="s">
        <v>483</v>
      </c>
      <c r="G368" s="41"/>
      <c r="H368" s="41"/>
      <c r="I368" s="227"/>
      <c r="J368" s="41"/>
      <c r="K368" s="41"/>
      <c r="L368" s="45"/>
      <c r="M368" s="228"/>
      <c r="N368" s="229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129</v>
      </c>
      <c r="AU368" s="18" t="s">
        <v>127</v>
      </c>
    </row>
    <row r="369" spans="1:51" s="15" customFormat="1" ht="12">
      <c r="A369" s="15"/>
      <c r="B369" s="254"/>
      <c r="C369" s="255"/>
      <c r="D369" s="225" t="s">
        <v>133</v>
      </c>
      <c r="E369" s="256" t="s">
        <v>1</v>
      </c>
      <c r="F369" s="257" t="s">
        <v>479</v>
      </c>
      <c r="G369" s="255"/>
      <c r="H369" s="256" t="s">
        <v>1</v>
      </c>
      <c r="I369" s="258"/>
      <c r="J369" s="255"/>
      <c r="K369" s="255"/>
      <c r="L369" s="259"/>
      <c r="M369" s="260"/>
      <c r="N369" s="261"/>
      <c r="O369" s="261"/>
      <c r="P369" s="261"/>
      <c r="Q369" s="261"/>
      <c r="R369" s="261"/>
      <c r="S369" s="261"/>
      <c r="T369" s="262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3" t="s">
        <v>133</v>
      </c>
      <c r="AU369" s="263" t="s">
        <v>127</v>
      </c>
      <c r="AV369" s="15" t="s">
        <v>78</v>
      </c>
      <c r="AW369" s="15" t="s">
        <v>30</v>
      </c>
      <c r="AX369" s="15" t="s">
        <v>73</v>
      </c>
      <c r="AY369" s="263" t="s">
        <v>116</v>
      </c>
    </row>
    <row r="370" spans="1:51" s="13" customFormat="1" ht="12">
      <c r="A370" s="13"/>
      <c r="B370" s="232"/>
      <c r="C370" s="233"/>
      <c r="D370" s="225" t="s">
        <v>133</v>
      </c>
      <c r="E370" s="234" t="s">
        <v>1</v>
      </c>
      <c r="F370" s="235" t="s">
        <v>485</v>
      </c>
      <c r="G370" s="233"/>
      <c r="H370" s="236">
        <v>2.115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133</v>
      </c>
      <c r="AU370" s="242" t="s">
        <v>127</v>
      </c>
      <c r="AV370" s="13" t="s">
        <v>80</v>
      </c>
      <c r="AW370" s="13" t="s">
        <v>30</v>
      </c>
      <c r="AX370" s="13" t="s">
        <v>78</v>
      </c>
      <c r="AY370" s="242" t="s">
        <v>116</v>
      </c>
    </row>
    <row r="371" spans="1:65" s="2" customFormat="1" ht="33" customHeight="1">
      <c r="A371" s="39"/>
      <c r="B371" s="40"/>
      <c r="C371" s="212" t="s">
        <v>486</v>
      </c>
      <c r="D371" s="212" t="s">
        <v>121</v>
      </c>
      <c r="E371" s="213" t="s">
        <v>474</v>
      </c>
      <c r="F371" s="214" t="s">
        <v>475</v>
      </c>
      <c r="G371" s="215" t="s">
        <v>124</v>
      </c>
      <c r="H371" s="216">
        <v>230.398</v>
      </c>
      <c r="I371" s="217"/>
      <c r="J371" s="218">
        <f>ROUND(I371*H371,2)</f>
        <v>0</v>
      </c>
      <c r="K371" s="214" t="s">
        <v>125</v>
      </c>
      <c r="L371" s="45"/>
      <c r="M371" s="219" t="s">
        <v>1</v>
      </c>
      <c r="N371" s="220" t="s">
        <v>38</v>
      </c>
      <c r="O371" s="92"/>
      <c r="P371" s="221">
        <f>O371*H371</f>
        <v>0</v>
      </c>
      <c r="Q371" s="221">
        <v>0</v>
      </c>
      <c r="R371" s="221">
        <f>Q371*H371</f>
        <v>0</v>
      </c>
      <c r="S371" s="221">
        <v>0</v>
      </c>
      <c r="T371" s="222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3" t="s">
        <v>149</v>
      </c>
      <c r="AT371" s="223" t="s">
        <v>121</v>
      </c>
      <c r="AU371" s="223" t="s">
        <v>127</v>
      </c>
      <c r="AY371" s="18" t="s">
        <v>116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8" t="s">
        <v>78</v>
      </c>
      <c r="BK371" s="224">
        <f>ROUND(I371*H371,2)</f>
        <v>0</v>
      </c>
      <c r="BL371" s="18" t="s">
        <v>149</v>
      </c>
      <c r="BM371" s="223" t="s">
        <v>487</v>
      </c>
    </row>
    <row r="372" spans="1:47" s="2" customFormat="1" ht="12">
      <c r="A372" s="39"/>
      <c r="B372" s="40"/>
      <c r="C372" s="41"/>
      <c r="D372" s="225" t="s">
        <v>129</v>
      </c>
      <c r="E372" s="41"/>
      <c r="F372" s="226" t="s">
        <v>477</v>
      </c>
      <c r="G372" s="41"/>
      <c r="H372" s="41"/>
      <c r="I372" s="227"/>
      <c r="J372" s="41"/>
      <c r="K372" s="41"/>
      <c r="L372" s="45"/>
      <c r="M372" s="228"/>
      <c r="N372" s="229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129</v>
      </c>
      <c r="AU372" s="18" t="s">
        <v>127</v>
      </c>
    </row>
    <row r="373" spans="1:47" s="2" customFormat="1" ht="12">
      <c r="A373" s="39"/>
      <c r="B373" s="40"/>
      <c r="C373" s="41"/>
      <c r="D373" s="230" t="s">
        <v>131</v>
      </c>
      <c r="E373" s="41"/>
      <c r="F373" s="231" t="s">
        <v>478</v>
      </c>
      <c r="G373" s="41"/>
      <c r="H373" s="41"/>
      <c r="I373" s="227"/>
      <c r="J373" s="41"/>
      <c r="K373" s="41"/>
      <c r="L373" s="45"/>
      <c r="M373" s="228"/>
      <c r="N373" s="229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131</v>
      </c>
      <c r="AU373" s="18" t="s">
        <v>127</v>
      </c>
    </row>
    <row r="374" spans="1:51" s="13" customFormat="1" ht="12">
      <c r="A374" s="13"/>
      <c r="B374" s="232"/>
      <c r="C374" s="233"/>
      <c r="D374" s="225" t="s">
        <v>133</v>
      </c>
      <c r="E374" s="234" t="s">
        <v>1</v>
      </c>
      <c r="F374" s="235" t="s">
        <v>435</v>
      </c>
      <c r="G374" s="233"/>
      <c r="H374" s="236">
        <v>72.6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133</v>
      </c>
      <c r="AU374" s="242" t="s">
        <v>127</v>
      </c>
      <c r="AV374" s="13" t="s">
        <v>80</v>
      </c>
      <c r="AW374" s="13" t="s">
        <v>30</v>
      </c>
      <c r="AX374" s="13" t="s">
        <v>73</v>
      </c>
      <c r="AY374" s="242" t="s">
        <v>116</v>
      </c>
    </row>
    <row r="375" spans="1:51" s="13" customFormat="1" ht="12">
      <c r="A375" s="13"/>
      <c r="B375" s="232"/>
      <c r="C375" s="233"/>
      <c r="D375" s="225" t="s">
        <v>133</v>
      </c>
      <c r="E375" s="234" t="s">
        <v>1</v>
      </c>
      <c r="F375" s="235" t="s">
        <v>436</v>
      </c>
      <c r="G375" s="233"/>
      <c r="H375" s="236">
        <v>157.798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133</v>
      </c>
      <c r="AU375" s="242" t="s">
        <v>127</v>
      </c>
      <c r="AV375" s="13" t="s">
        <v>80</v>
      </c>
      <c r="AW375" s="13" t="s">
        <v>30</v>
      </c>
      <c r="AX375" s="13" t="s">
        <v>73</v>
      </c>
      <c r="AY375" s="242" t="s">
        <v>116</v>
      </c>
    </row>
    <row r="376" spans="1:51" s="14" customFormat="1" ht="12">
      <c r="A376" s="14"/>
      <c r="B376" s="243"/>
      <c r="C376" s="244"/>
      <c r="D376" s="225" t="s">
        <v>133</v>
      </c>
      <c r="E376" s="245" t="s">
        <v>1</v>
      </c>
      <c r="F376" s="246" t="s">
        <v>137</v>
      </c>
      <c r="G376" s="244"/>
      <c r="H376" s="247">
        <v>230.398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3" t="s">
        <v>133</v>
      </c>
      <c r="AU376" s="253" t="s">
        <v>127</v>
      </c>
      <c r="AV376" s="14" t="s">
        <v>126</v>
      </c>
      <c r="AW376" s="14" t="s">
        <v>30</v>
      </c>
      <c r="AX376" s="14" t="s">
        <v>78</v>
      </c>
      <c r="AY376" s="253" t="s">
        <v>116</v>
      </c>
    </row>
    <row r="377" spans="1:65" s="2" customFormat="1" ht="24.15" customHeight="1">
      <c r="A377" s="39"/>
      <c r="B377" s="40"/>
      <c r="C377" s="264" t="s">
        <v>488</v>
      </c>
      <c r="D377" s="264" t="s">
        <v>166</v>
      </c>
      <c r="E377" s="265" t="s">
        <v>489</v>
      </c>
      <c r="F377" s="266" t="s">
        <v>490</v>
      </c>
      <c r="G377" s="267" t="s">
        <v>468</v>
      </c>
      <c r="H377" s="268">
        <v>6.048</v>
      </c>
      <c r="I377" s="269"/>
      <c r="J377" s="270">
        <f>ROUND(I377*H377,2)</f>
        <v>0</v>
      </c>
      <c r="K377" s="266" t="s">
        <v>125</v>
      </c>
      <c r="L377" s="271"/>
      <c r="M377" s="272" t="s">
        <v>1</v>
      </c>
      <c r="N377" s="273" t="s">
        <v>38</v>
      </c>
      <c r="O377" s="92"/>
      <c r="P377" s="221">
        <f>O377*H377</f>
        <v>0</v>
      </c>
      <c r="Q377" s="221">
        <v>0.55</v>
      </c>
      <c r="R377" s="221">
        <f>Q377*H377</f>
        <v>3.3264000000000005</v>
      </c>
      <c r="S377" s="221">
        <v>0</v>
      </c>
      <c r="T377" s="222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3" t="s">
        <v>347</v>
      </c>
      <c r="AT377" s="223" t="s">
        <v>166</v>
      </c>
      <c r="AU377" s="223" t="s">
        <v>127</v>
      </c>
      <c r="AY377" s="18" t="s">
        <v>116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8" t="s">
        <v>78</v>
      </c>
      <c r="BK377" s="224">
        <f>ROUND(I377*H377,2)</f>
        <v>0</v>
      </c>
      <c r="BL377" s="18" t="s">
        <v>149</v>
      </c>
      <c r="BM377" s="223" t="s">
        <v>491</v>
      </c>
    </row>
    <row r="378" spans="1:47" s="2" customFormat="1" ht="12">
      <c r="A378" s="39"/>
      <c r="B378" s="40"/>
      <c r="C378" s="41"/>
      <c r="D378" s="225" t="s">
        <v>129</v>
      </c>
      <c r="E378" s="41"/>
      <c r="F378" s="226" t="s">
        <v>490</v>
      </c>
      <c r="G378" s="41"/>
      <c r="H378" s="41"/>
      <c r="I378" s="227"/>
      <c r="J378" s="41"/>
      <c r="K378" s="41"/>
      <c r="L378" s="45"/>
      <c r="M378" s="228"/>
      <c r="N378" s="229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129</v>
      </c>
      <c r="AU378" s="18" t="s">
        <v>127</v>
      </c>
    </row>
    <row r="379" spans="1:51" s="13" customFormat="1" ht="12">
      <c r="A379" s="13"/>
      <c r="B379" s="232"/>
      <c r="C379" s="233"/>
      <c r="D379" s="225" t="s">
        <v>133</v>
      </c>
      <c r="E379" s="234" t="s">
        <v>1</v>
      </c>
      <c r="F379" s="235" t="s">
        <v>472</v>
      </c>
      <c r="G379" s="233"/>
      <c r="H379" s="236">
        <v>5.76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133</v>
      </c>
      <c r="AU379" s="242" t="s">
        <v>127</v>
      </c>
      <c r="AV379" s="13" t="s">
        <v>80</v>
      </c>
      <c r="AW379" s="13" t="s">
        <v>30</v>
      </c>
      <c r="AX379" s="13" t="s">
        <v>78</v>
      </c>
      <c r="AY379" s="242" t="s">
        <v>116</v>
      </c>
    </row>
    <row r="380" spans="1:51" s="13" customFormat="1" ht="12">
      <c r="A380" s="13"/>
      <c r="B380" s="232"/>
      <c r="C380" s="233"/>
      <c r="D380" s="225" t="s">
        <v>133</v>
      </c>
      <c r="E380" s="233"/>
      <c r="F380" s="235" t="s">
        <v>492</v>
      </c>
      <c r="G380" s="233"/>
      <c r="H380" s="236">
        <v>6.048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133</v>
      </c>
      <c r="AU380" s="242" t="s">
        <v>127</v>
      </c>
      <c r="AV380" s="13" t="s">
        <v>80</v>
      </c>
      <c r="AW380" s="13" t="s">
        <v>4</v>
      </c>
      <c r="AX380" s="13" t="s">
        <v>78</v>
      </c>
      <c r="AY380" s="242" t="s">
        <v>116</v>
      </c>
    </row>
    <row r="381" spans="1:65" s="2" customFormat="1" ht="16.5" customHeight="1">
      <c r="A381" s="39"/>
      <c r="B381" s="40"/>
      <c r="C381" s="212" t="s">
        <v>493</v>
      </c>
      <c r="D381" s="212" t="s">
        <v>121</v>
      </c>
      <c r="E381" s="213" t="s">
        <v>494</v>
      </c>
      <c r="F381" s="214" t="s">
        <v>495</v>
      </c>
      <c r="G381" s="215" t="s">
        <v>124</v>
      </c>
      <c r="H381" s="216">
        <v>84.597</v>
      </c>
      <c r="I381" s="217"/>
      <c r="J381" s="218">
        <f>ROUND(I381*H381,2)</f>
        <v>0</v>
      </c>
      <c r="K381" s="214" t="s">
        <v>125</v>
      </c>
      <c r="L381" s="45"/>
      <c r="M381" s="219" t="s">
        <v>1</v>
      </c>
      <c r="N381" s="220" t="s">
        <v>38</v>
      </c>
      <c r="O381" s="92"/>
      <c r="P381" s="221">
        <f>O381*H381</f>
        <v>0</v>
      </c>
      <c r="Q381" s="221">
        <v>0</v>
      </c>
      <c r="R381" s="221">
        <f>Q381*H381</f>
        <v>0</v>
      </c>
      <c r="S381" s="221">
        <v>0.015</v>
      </c>
      <c r="T381" s="222">
        <f>S381*H381</f>
        <v>1.2689549999999998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3" t="s">
        <v>149</v>
      </c>
      <c r="AT381" s="223" t="s">
        <v>121</v>
      </c>
      <c r="AU381" s="223" t="s">
        <v>127</v>
      </c>
      <c r="AY381" s="18" t="s">
        <v>116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8" t="s">
        <v>78</v>
      </c>
      <c r="BK381" s="224">
        <f>ROUND(I381*H381,2)</f>
        <v>0</v>
      </c>
      <c r="BL381" s="18" t="s">
        <v>149</v>
      </c>
      <c r="BM381" s="223" t="s">
        <v>496</v>
      </c>
    </row>
    <row r="382" spans="1:47" s="2" customFormat="1" ht="12">
      <c r="A382" s="39"/>
      <c r="B382" s="40"/>
      <c r="C382" s="41"/>
      <c r="D382" s="225" t="s">
        <v>129</v>
      </c>
      <c r="E382" s="41"/>
      <c r="F382" s="226" t="s">
        <v>497</v>
      </c>
      <c r="G382" s="41"/>
      <c r="H382" s="41"/>
      <c r="I382" s="227"/>
      <c r="J382" s="41"/>
      <c r="K382" s="41"/>
      <c r="L382" s="45"/>
      <c r="M382" s="228"/>
      <c r="N382" s="229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129</v>
      </c>
      <c r="AU382" s="18" t="s">
        <v>127</v>
      </c>
    </row>
    <row r="383" spans="1:47" s="2" customFormat="1" ht="12">
      <c r="A383" s="39"/>
      <c r="B383" s="40"/>
      <c r="C383" s="41"/>
      <c r="D383" s="230" t="s">
        <v>131</v>
      </c>
      <c r="E383" s="41"/>
      <c r="F383" s="231" t="s">
        <v>498</v>
      </c>
      <c r="G383" s="41"/>
      <c r="H383" s="41"/>
      <c r="I383" s="227"/>
      <c r="J383" s="41"/>
      <c r="K383" s="41"/>
      <c r="L383" s="45"/>
      <c r="M383" s="228"/>
      <c r="N383" s="229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131</v>
      </c>
      <c r="AU383" s="18" t="s">
        <v>127</v>
      </c>
    </row>
    <row r="384" spans="1:51" s="15" customFormat="1" ht="12">
      <c r="A384" s="15"/>
      <c r="B384" s="254"/>
      <c r="C384" s="255"/>
      <c r="D384" s="225" t="s">
        <v>133</v>
      </c>
      <c r="E384" s="256" t="s">
        <v>1</v>
      </c>
      <c r="F384" s="257" t="s">
        <v>479</v>
      </c>
      <c r="G384" s="255"/>
      <c r="H384" s="256" t="s">
        <v>1</v>
      </c>
      <c r="I384" s="258"/>
      <c r="J384" s="255"/>
      <c r="K384" s="255"/>
      <c r="L384" s="259"/>
      <c r="M384" s="260"/>
      <c r="N384" s="261"/>
      <c r="O384" s="261"/>
      <c r="P384" s="261"/>
      <c r="Q384" s="261"/>
      <c r="R384" s="261"/>
      <c r="S384" s="261"/>
      <c r="T384" s="262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3" t="s">
        <v>133</v>
      </c>
      <c r="AU384" s="263" t="s">
        <v>127</v>
      </c>
      <c r="AV384" s="15" t="s">
        <v>78</v>
      </c>
      <c r="AW384" s="15" t="s">
        <v>30</v>
      </c>
      <c r="AX384" s="15" t="s">
        <v>73</v>
      </c>
      <c r="AY384" s="263" t="s">
        <v>116</v>
      </c>
    </row>
    <row r="385" spans="1:51" s="13" customFormat="1" ht="12">
      <c r="A385" s="13"/>
      <c r="B385" s="232"/>
      <c r="C385" s="233"/>
      <c r="D385" s="225" t="s">
        <v>133</v>
      </c>
      <c r="E385" s="234" t="s">
        <v>1</v>
      </c>
      <c r="F385" s="235" t="s">
        <v>480</v>
      </c>
      <c r="G385" s="233"/>
      <c r="H385" s="236">
        <v>84.597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133</v>
      </c>
      <c r="AU385" s="242" t="s">
        <v>127</v>
      </c>
      <c r="AV385" s="13" t="s">
        <v>80</v>
      </c>
      <c r="AW385" s="13" t="s">
        <v>30</v>
      </c>
      <c r="AX385" s="13" t="s">
        <v>78</v>
      </c>
      <c r="AY385" s="242" t="s">
        <v>116</v>
      </c>
    </row>
    <row r="386" spans="1:65" s="2" customFormat="1" ht="44.25" customHeight="1">
      <c r="A386" s="39"/>
      <c r="B386" s="40"/>
      <c r="C386" s="212" t="s">
        <v>499</v>
      </c>
      <c r="D386" s="212" t="s">
        <v>121</v>
      </c>
      <c r="E386" s="213" t="s">
        <v>500</v>
      </c>
      <c r="F386" s="214" t="s">
        <v>501</v>
      </c>
      <c r="G386" s="215" t="s">
        <v>140</v>
      </c>
      <c r="H386" s="216">
        <v>368.637</v>
      </c>
      <c r="I386" s="217"/>
      <c r="J386" s="218">
        <f>ROUND(I386*H386,2)</f>
        <v>0</v>
      </c>
      <c r="K386" s="214" t="s">
        <v>125</v>
      </c>
      <c r="L386" s="45"/>
      <c r="M386" s="219" t="s">
        <v>1</v>
      </c>
      <c r="N386" s="220" t="s">
        <v>38</v>
      </c>
      <c r="O386" s="92"/>
      <c r="P386" s="221">
        <f>O386*H386</f>
        <v>0</v>
      </c>
      <c r="Q386" s="221">
        <v>0.00015</v>
      </c>
      <c r="R386" s="221">
        <f>Q386*H386</f>
        <v>0.05529554999999999</v>
      </c>
      <c r="S386" s="221">
        <v>0</v>
      </c>
      <c r="T386" s="222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3" t="s">
        <v>149</v>
      </c>
      <c r="AT386" s="223" t="s">
        <v>121</v>
      </c>
      <c r="AU386" s="223" t="s">
        <v>127</v>
      </c>
      <c r="AY386" s="18" t="s">
        <v>116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8" t="s">
        <v>78</v>
      </c>
      <c r="BK386" s="224">
        <f>ROUND(I386*H386,2)</f>
        <v>0</v>
      </c>
      <c r="BL386" s="18" t="s">
        <v>149</v>
      </c>
      <c r="BM386" s="223" t="s">
        <v>502</v>
      </c>
    </row>
    <row r="387" spans="1:47" s="2" customFormat="1" ht="12">
      <c r="A387" s="39"/>
      <c r="B387" s="40"/>
      <c r="C387" s="41"/>
      <c r="D387" s="225" t="s">
        <v>129</v>
      </c>
      <c r="E387" s="41"/>
      <c r="F387" s="226" t="s">
        <v>503</v>
      </c>
      <c r="G387" s="41"/>
      <c r="H387" s="41"/>
      <c r="I387" s="227"/>
      <c r="J387" s="41"/>
      <c r="K387" s="41"/>
      <c r="L387" s="45"/>
      <c r="M387" s="228"/>
      <c r="N387" s="229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129</v>
      </c>
      <c r="AU387" s="18" t="s">
        <v>127</v>
      </c>
    </row>
    <row r="388" spans="1:47" s="2" customFormat="1" ht="12">
      <c r="A388" s="39"/>
      <c r="B388" s="40"/>
      <c r="C388" s="41"/>
      <c r="D388" s="230" t="s">
        <v>131</v>
      </c>
      <c r="E388" s="41"/>
      <c r="F388" s="231" t="s">
        <v>504</v>
      </c>
      <c r="G388" s="41"/>
      <c r="H388" s="41"/>
      <c r="I388" s="227"/>
      <c r="J388" s="41"/>
      <c r="K388" s="41"/>
      <c r="L388" s="45"/>
      <c r="M388" s="228"/>
      <c r="N388" s="229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131</v>
      </c>
      <c r="AU388" s="18" t="s">
        <v>127</v>
      </c>
    </row>
    <row r="389" spans="1:51" s="13" customFormat="1" ht="12">
      <c r="A389" s="13"/>
      <c r="B389" s="232"/>
      <c r="C389" s="233"/>
      <c r="D389" s="225" t="s">
        <v>133</v>
      </c>
      <c r="E389" s="233"/>
      <c r="F389" s="235" t="s">
        <v>505</v>
      </c>
      <c r="G389" s="233"/>
      <c r="H389" s="236">
        <v>368.637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133</v>
      </c>
      <c r="AU389" s="242" t="s">
        <v>127</v>
      </c>
      <c r="AV389" s="13" t="s">
        <v>80</v>
      </c>
      <c r="AW389" s="13" t="s">
        <v>4</v>
      </c>
      <c r="AX389" s="13" t="s">
        <v>78</v>
      </c>
      <c r="AY389" s="242" t="s">
        <v>116</v>
      </c>
    </row>
    <row r="390" spans="1:65" s="2" customFormat="1" ht="16.5" customHeight="1">
      <c r="A390" s="39"/>
      <c r="B390" s="40"/>
      <c r="C390" s="264" t="s">
        <v>506</v>
      </c>
      <c r="D390" s="264" t="s">
        <v>166</v>
      </c>
      <c r="E390" s="265" t="s">
        <v>507</v>
      </c>
      <c r="F390" s="266" t="s">
        <v>508</v>
      </c>
      <c r="G390" s="267" t="s">
        <v>468</v>
      </c>
      <c r="H390" s="268">
        <v>0.885</v>
      </c>
      <c r="I390" s="269"/>
      <c r="J390" s="270">
        <f>ROUND(I390*H390,2)</f>
        <v>0</v>
      </c>
      <c r="K390" s="266" t="s">
        <v>125</v>
      </c>
      <c r="L390" s="271"/>
      <c r="M390" s="272" t="s">
        <v>1</v>
      </c>
      <c r="N390" s="273" t="s">
        <v>38</v>
      </c>
      <c r="O390" s="92"/>
      <c r="P390" s="221">
        <f>O390*H390</f>
        <v>0</v>
      </c>
      <c r="Q390" s="221">
        <v>0.55</v>
      </c>
      <c r="R390" s="221">
        <f>Q390*H390</f>
        <v>0.48675000000000007</v>
      </c>
      <c r="S390" s="221">
        <v>0</v>
      </c>
      <c r="T390" s="222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3" t="s">
        <v>347</v>
      </c>
      <c r="AT390" s="223" t="s">
        <v>166</v>
      </c>
      <c r="AU390" s="223" t="s">
        <v>127</v>
      </c>
      <c r="AY390" s="18" t="s">
        <v>116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8" t="s">
        <v>78</v>
      </c>
      <c r="BK390" s="224">
        <f>ROUND(I390*H390,2)</f>
        <v>0</v>
      </c>
      <c r="BL390" s="18" t="s">
        <v>149</v>
      </c>
      <c r="BM390" s="223" t="s">
        <v>509</v>
      </c>
    </row>
    <row r="391" spans="1:47" s="2" customFormat="1" ht="12">
      <c r="A391" s="39"/>
      <c r="B391" s="40"/>
      <c r="C391" s="41"/>
      <c r="D391" s="225" t="s">
        <v>129</v>
      </c>
      <c r="E391" s="41"/>
      <c r="F391" s="226" t="s">
        <v>508</v>
      </c>
      <c r="G391" s="41"/>
      <c r="H391" s="41"/>
      <c r="I391" s="227"/>
      <c r="J391" s="41"/>
      <c r="K391" s="41"/>
      <c r="L391" s="45"/>
      <c r="M391" s="228"/>
      <c r="N391" s="229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129</v>
      </c>
      <c r="AU391" s="18" t="s">
        <v>127</v>
      </c>
    </row>
    <row r="392" spans="1:51" s="13" customFormat="1" ht="12">
      <c r="A392" s="13"/>
      <c r="B392" s="232"/>
      <c r="C392" s="233"/>
      <c r="D392" s="225" t="s">
        <v>133</v>
      </c>
      <c r="E392" s="234" t="s">
        <v>1</v>
      </c>
      <c r="F392" s="235" t="s">
        <v>510</v>
      </c>
      <c r="G392" s="233"/>
      <c r="H392" s="236">
        <v>0.885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133</v>
      </c>
      <c r="AU392" s="242" t="s">
        <v>127</v>
      </c>
      <c r="AV392" s="13" t="s">
        <v>80</v>
      </c>
      <c r="AW392" s="13" t="s">
        <v>30</v>
      </c>
      <c r="AX392" s="13" t="s">
        <v>78</v>
      </c>
      <c r="AY392" s="242" t="s">
        <v>116</v>
      </c>
    </row>
    <row r="393" spans="1:65" s="2" customFormat="1" ht="24.15" customHeight="1">
      <c r="A393" s="39"/>
      <c r="B393" s="40"/>
      <c r="C393" s="212" t="s">
        <v>511</v>
      </c>
      <c r="D393" s="212" t="s">
        <v>121</v>
      </c>
      <c r="E393" s="213" t="s">
        <v>512</v>
      </c>
      <c r="F393" s="214" t="s">
        <v>513</v>
      </c>
      <c r="G393" s="215" t="s">
        <v>124</v>
      </c>
      <c r="H393" s="216">
        <v>28.71</v>
      </c>
      <c r="I393" s="217"/>
      <c r="J393" s="218">
        <f>ROUND(I393*H393,2)</f>
        <v>0</v>
      </c>
      <c r="K393" s="214" t="s">
        <v>125</v>
      </c>
      <c r="L393" s="45"/>
      <c r="M393" s="219" t="s">
        <v>1</v>
      </c>
      <c r="N393" s="220" t="s">
        <v>38</v>
      </c>
      <c r="O393" s="92"/>
      <c r="P393" s="221">
        <f>O393*H393</f>
        <v>0</v>
      </c>
      <c r="Q393" s="221">
        <v>0.01396</v>
      </c>
      <c r="R393" s="221">
        <f>Q393*H393</f>
        <v>0.4007916</v>
      </c>
      <c r="S393" s="221">
        <v>0</v>
      </c>
      <c r="T393" s="222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3" t="s">
        <v>149</v>
      </c>
      <c r="AT393" s="223" t="s">
        <v>121</v>
      </c>
      <c r="AU393" s="223" t="s">
        <v>127</v>
      </c>
      <c r="AY393" s="18" t="s">
        <v>116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8" t="s">
        <v>78</v>
      </c>
      <c r="BK393" s="224">
        <f>ROUND(I393*H393,2)</f>
        <v>0</v>
      </c>
      <c r="BL393" s="18" t="s">
        <v>149</v>
      </c>
      <c r="BM393" s="223" t="s">
        <v>514</v>
      </c>
    </row>
    <row r="394" spans="1:47" s="2" customFormat="1" ht="12">
      <c r="A394" s="39"/>
      <c r="B394" s="40"/>
      <c r="C394" s="41"/>
      <c r="D394" s="225" t="s">
        <v>129</v>
      </c>
      <c r="E394" s="41"/>
      <c r="F394" s="226" t="s">
        <v>515</v>
      </c>
      <c r="G394" s="41"/>
      <c r="H394" s="41"/>
      <c r="I394" s="227"/>
      <c r="J394" s="41"/>
      <c r="K394" s="41"/>
      <c r="L394" s="45"/>
      <c r="M394" s="228"/>
      <c r="N394" s="229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129</v>
      </c>
      <c r="AU394" s="18" t="s">
        <v>127</v>
      </c>
    </row>
    <row r="395" spans="1:47" s="2" customFormat="1" ht="12">
      <c r="A395" s="39"/>
      <c r="B395" s="40"/>
      <c r="C395" s="41"/>
      <c r="D395" s="230" t="s">
        <v>131</v>
      </c>
      <c r="E395" s="41"/>
      <c r="F395" s="231" t="s">
        <v>516</v>
      </c>
      <c r="G395" s="41"/>
      <c r="H395" s="41"/>
      <c r="I395" s="227"/>
      <c r="J395" s="41"/>
      <c r="K395" s="41"/>
      <c r="L395" s="45"/>
      <c r="M395" s="228"/>
      <c r="N395" s="229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131</v>
      </c>
      <c r="AU395" s="18" t="s">
        <v>127</v>
      </c>
    </row>
    <row r="396" spans="1:51" s="15" customFormat="1" ht="12">
      <c r="A396" s="15"/>
      <c r="B396" s="254"/>
      <c r="C396" s="255"/>
      <c r="D396" s="225" t="s">
        <v>133</v>
      </c>
      <c r="E396" s="256" t="s">
        <v>1</v>
      </c>
      <c r="F396" s="257" t="s">
        <v>517</v>
      </c>
      <c r="G396" s="255"/>
      <c r="H396" s="256" t="s">
        <v>1</v>
      </c>
      <c r="I396" s="258"/>
      <c r="J396" s="255"/>
      <c r="K396" s="255"/>
      <c r="L396" s="259"/>
      <c r="M396" s="260"/>
      <c r="N396" s="261"/>
      <c r="O396" s="261"/>
      <c r="P396" s="261"/>
      <c r="Q396" s="261"/>
      <c r="R396" s="261"/>
      <c r="S396" s="261"/>
      <c r="T396" s="26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3" t="s">
        <v>133</v>
      </c>
      <c r="AU396" s="263" t="s">
        <v>127</v>
      </c>
      <c r="AV396" s="15" t="s">
        <v>78</v>
      </c>
      <c r="AW396" s="15" t="s">
        <v>30</v>
      </c>
      <c r="AX396" s="15" t="s">
        <v>73</v>
      </c>
      <c r="AY396" s="263" t="s">
        <v>116</v>
      </c>
    </row>
    <row r="397" spans="1:51" s="13" customFormat="1" ht="12">
      <c r="A397" s="13"/>
      <c r="B397" s="232"/>
      <c r="C397" s="233"/>
      <c r="D397" s="225" t="s">
        <v>133</v>
      </c>
      <c r="E397" s="234" t="s">
        <v>1</v>
      </c>
      <c r="F397" s="235" t="s">
        <v>518</v>
      </c>
      <c r="G397" s="233"/>
      <c r="H397" s="236">
        <v>28.71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133</v>
      </c>
      <c r="AU397" s="242" t="s">
        <v>127</v>
      </c>
      <c r="AV397" s="13" t="s">
        <v>80</v>
      </c>
      <c r="AW397" s="13" t="s">
        <v>30</v>
      </c>
      <c r="AX397" s="13" t="s">
        <v>78</v>
      </c>
      <c r="AY397" s="242" t="s">
        <v>116</v>
      </c>
    </row>
    <row r="398" spans="1:65" s="2" customFormat="1" ht="24.15" customHeight="1">
      <c r="A398" s="39"/>
      <c r="B398" s="40"/>
      <c r="C398" s="212" t="s">
        <v>519</v>
      </c>
      <c r="D398" s="212" t="s">
        <v>121</v>
      </c>
      <c r="E398" s="213" t="s">
        <v>520</v>
      </c>
      <c r="F398" s="214" t="s">
        <v>521</v>
      </c>
      <c r="G398" s="215" t="s">
        <v>140</v>
      </c>
      <c r="H398" s="216">
        <v>127.6</v>
      </c>
      <c r="I398" s="217"/>
      <c r="J398" s="218">
        <f>ROUND(I398*H398,2)</f>
        <v>0</v>
      </c>
      <c r="K398" s="214" t="s">
        <v>125</v>
      </c>
      <c r="L398" s="45"/>
      <c r="M398" s="219" t="s">
        <v>1</v>
      </c>
      <c r="N398" s="220" t="s">
        <v>38</v>
      </c>
      <c r="O398" s="92"/>
      <c r="P398" s="221">
        <f>O398*H398</f>
        <v>0</v>
      </c>
      <c r="Q398" s="221">
        <v>0</v>
      </c>
      <c r="R398" s="221">
        <f>Q398*H398</f>
        <v>0</v>
      </c>
      <c r="S398" s="221">
        <v>0</v>
      </c>
      <c r="T398" s="222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3" t="s">
        <v>149</v>
      </c>
      <c r="AT398" s="223" t="s">
        <v>121</v>
      </c>
      <c r="AU398" s="223" t="s">
        <v>127</v>
      </c>
      <c r="AY398" s="18" t="s">
        <v>116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18" t="s">
        <v>78</v>
      </c>
      <c r="BK398" s="224">
        <f>ROUND(I398*H398,2)</f>
        <v>0</v>
      </c>
      <c r="BL398" s="18" t="s">
        <v>149</v>
      </c>
      <c r="BM398" s="223" t="s">
        <v>522</v>
      </c>
    </row>
    <row r="399" spans="1:47" s="2" customFormat="1" ht="12">
      <c r="A399" s="39"/>
      <c r="B399" s="40"/>
      <c r="C399" s="41"/>
      <c r="D399" s="225" t="s">
        <v>129</v>
      </c>
      <c r="E399" s="41"/>
      <c r="F399" s="226" t="s">
        <v>523</v>
      </c>
      <c r="G399" s="41"/>
      <c r="H399" s="41"/>
      <c r="I399" s="227"/>
      <c r="J399" s="41"/>
      <c r="K399" s="41"/>
      <c r="L399" s="45"/>
      <c r="M399" s="228"/>
      <c r="N399" s="229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129</v>
      </c>
      <c r="AU399" s="18" t="s">
        <v>127</v>
      </c>
    </row>
    <row r="400" spans="1:47" s="2" customFormat="1" ht="12">
      <c r="A400" s="39"/>
      <c r="B400" s="40"/>
      <c r="C400" s="41"/>
      <c r="D400" s="230" t="s">
        <v>131</v>
      </c>
      <c r="E400" s="41"/>
      <c r="F400" s="231" t="s">
        <v>524</v>
      </c>
      <c r="G400" s="41"/>
      <c r="H400" s="41"/>
      <c r="I400" s="227"/>
      <c r="J400" s="41"/>
      <c r="K400" s="41"/>
      <c r="L400" s="45"/>
      <c r="M400" s="228"/>
      <c r="N400" s="229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131</v>
      </c>
      <c r="AU400" s="18" t="s">
        <v>127</v>
      </c>
    </row>
    <row r="401" spans="1:51" s="15" customFormat="1" ht="12">
      <c r="A401" s="15"/>
      <c r="B401" s="254"/>
      <c r="C401" s="255"/>
      <c r="D401" s="225" t="s">
        <v>133</v>
      </c>
      <c r="E401" s="256" t="s">
        <v>1</v>
      </c>
      <c r="F401" s="257" t="s">
        <v>525</v>
      </c>
      <c r="G401" s="255"/>
      <c r="H401" s="256" t="s">
        <v>1</v>
      </c>
      <c r="I401" s="258"/>
      <c r="J401" s="255"/>
      <c r="K401" s="255"/>
      <c r="L401" s="259"/>
      <c r="M401" s="260"/>
      <c r="N401" s="261"/>
      <c r="O401" s="261"/>
      <c r="P401" s="261"/>
      <c r="Q401" s="261"/>
      <c r="R401" s="261"/>
      <c r="S401" s="261"/>
      <c r="T401" s="26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3" t="s">
        <v>133</v>
      </c>
      <c r="AU401" s="263" t="s">
        <v>127</v>
      </c>
      <c r="AV401" s="15" t="s">
        <v>78</v>
      </c>
      <c r="AW401" s="15" t="s">
        <v>30</v>
      </c>
      <c r="AX401" s="15" t="s">
        <v>73</v>
      </c>
      <c r="AY401" s="263" t="s">
        <v>116</v>
      </c>
    </row>
    <row r="402" spans="1:51" s="13" customFormat="1" ht="12">
      <c r="A402" s="13"/>
      <c r="B402" s="232"/>
      <c r="C402" s="233"/>
      <c r="D402" s="225" t="s">
        <v>133</v>
      </c>
      <c r="E402" s="234" t="s">
        <v>1</v>
      </c>
      <c r="F402" s="235" t="s">
        <v>526</v>
      </c>
      <c r="G402" s="233"/>
      <c r="H402" s="236">
        <v>127.6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133</v>
      </c>
      <c r="AU402" s="242" t="s">
        <v>127</v>
      </c>
      <c r="AV402" s="13" t="s">
        <v>80</v>
      </c>
      <c r="AW402" s="13" t="s">
        <v>30</v>
      </c>
      <c r="AX402" s="13" t="s">
        <v>78</v>
      </c>
      <c r="AY402" s="242" t="s">
        <v>116</v>
      </c>
    </row>
    <row r="403" spans="1:65" s="2" customFormat="1" ht="16.5" customHeight="1">
      <c r="A403" s="39"/>
      <c r="B403" s="40"/>
      <c r="C403" s="264" t="s">
        <v>527</v>
      </c>
      <c r="D403" s="264" t="s">
        <v>166</v>
      </c>
      <c r="E403" s="265" t="s">
        <v>507</v>
      </c>
      <c r="F403" s="266" t="s">
        <v>508</v>
      </c>
      <c r="G403" s="267" t="s">
        <v>468</v>
      </c>
      <c r="H403" s="268">
        <v>0.255</v>
      </c>
      <c r="I403" s="269"/>
      <c r="J403" s="270">
        <f>ROUND(I403*H403,2)</f>
        <v>0</v>
      </c>
      <c r="K403" s="266" t="s">
        <v>125</v>
      </c>
      <c r="L403" s="271"/>
      <c r="M403" s="272" t="s">
        <v>1</v>
      </c>
      <c r="N403" s="273" t="s">
        <v>38</v>
      </c>
      <c r="O403" s="92"/>
      <c r="P403" s="221">
        <f>O403*H403</f>
        <v>0</v>
      </c>
      <c r="Q403" s="221">
        <v>0.55</v>
      </c>
      <c r="R403" s="221">
        <f>Q403*H403</f>
        <v>0.14025</v>
      </c>
      <c r="S403" s="221">
        <v>0</v>
      </c>
      <c r="T403" s="222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3" t="s">
        <v>347</v>
      </c>
      <c r="AT403" s="223" t="s">
        <v>166</v>
      </c>
      <c r="AU403" s="223" t="s">
        <v>127</v>
      </c>
      <c r="AY403" s="18" t="s">
        <v>116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8" t="s">
        <v>78</v>
      </c>
      <c r="BK403" s="224">
        <f>ROUND(I403*H403,2)</f>
        <v>0</v>
      </c>
      <c r="BL403" s="18" t="s">
        <v>149</v>
      </c>
      <c r="BM403" s="223" t="s">
        <v>528</v>
      </c>
    </row>
    <row r="404" spans="1:47" s="2" customFormat="1" ht="12">
      <c r="A404" s="39"/>
      <c r="B404" s="40"/>
      <c r="C404" s="41"/>
      <c r="D404" s="225" t="s">
        <v>129</v>
      </c>
      <c r="E404" s="41"/>
      <c r="F404" s="226" t="s">
        <v>508</v>
      </c>
      <c r="G404" s="41"/>
      <c r="H404" s="41"/>
      <c r="I404" s="227"/>
      <c r="J404" s="41"/>
      <c r="K404" s="41"/>
      <c r="L404" s="45"/>
      <c r="M404" s="228"/>
      <c r="N404" s="229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129</v>
      </c>
      <c r="AU404" s="18" t="s">
        <v>127</v>
      </c>
    </row>
    <row r="405" spans="1:51" s="15" customFormat="1" ht="12">
      <c r="A405" s="15"/>
      <c r="B405" s="254"/>
      <c r="C405" s="255"/>
      <c r="D405" s="225" t="s">
        <v>133</v>
      </c>
      <c r="E405" s="256" t="s">
        <v>1</v>
      </c>
      <c r="F405" s="257" t="s">
        <v>529</v>
      </c>
      <c r="G405" s="255"/>
      <c r="H405" s="256" t="s">
        <v>1</v>
      </c>
      <c r="I405" s="258"/>
      <c r="J405" s="255"/>
      <c r="K405" s="255"/>
      <c r="L405" s="259"/>
      <c r="M405" s="260"/>
      <c r="N405" s="261"/>
      <c r="O405" s="261"/>
      <c r="P405" s="261"/>
      <c r="Q405" s="261"/>
      <c r="R405" s="261"/>
      <c r="S405" s="261"/>
      <c r="T405" s="262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3" t="s">
        <v>133</v>
      </c>
      <c r="AU405" s="263" t="s">
        <v>127</v>
      </c>
      <c r="AV405" s="15" t="s">
        <v>78</v>
      </c>
      <c r="AW405" s="15" t="s">
        <v>30</v>
      </c>
      <c r="AX405" s="15" t="s">
        <v>73</v>
      </c>
      <c r="AY405" s="263" t="s">
        <v>116</v>
      </c>
    </row>
    <row r="406" spans="1:51" s="13" customFormat="1" ht="12">
      <c r="A406" s="13"/>
      <c r="B406" s="232"/>
      <c r="C406" s="233"/>
      <c r="D406" s="225" t="s">
        <v>133</v>
      </c>
      <c r="E406" s="234" t="s">
        <v>1</v>
      </c>
      <c r="F406" s="235" t="s">
        <v>530</v>
      </c>
      <c r="G406" s="233"/>
      <c r="H406" s="236">
        <v>0.255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133</v>
      </c>
      <c r="AU406" s="242" t="s">
        <v>127</v>
      </c>
      <c r="AV406" s="13" t="s">
        <v>80</v>
      </c>
      <c r="AW406" s="13" t="s">
        <v>30</v>
      </c>
      <c r="AX406" s="13" t="s">
        <v>78</v>
      </c>
      <c r="AY406" s="242" t="s">
        <v>116</v>
      </c>
    </row>
    <row r="407" spans="1:65" s="2" customFormat="1" ht="24.15" customHeight="1">
      <c r="A407" s="39"/>
      <c r="B407" s="40"/>
      <c r="C407" s="212" t="s">
        <v>531</v>
      </c>
      <c r="D407" s="212" t="s">
        <v>121</v>
      </c>
      <c r="E407" s="213" t="s">
        <v>532</v>
      </c>
      <c r="F407" s="214" t="s">
        <v>533</v>
      </c>
      <c r="G407" s="215" t="s">
        <v>370</v>
      </c>
      <c r="H407" s="216">
        <v>5.584</v>
      </c>
      <c r="I407" s="217"/>
      <c r="J407" s="218">
        <f>ROUND(I407*H407,2)</f>
        <v>0</v>
      </c>
      <c r="K407" s="214" t="s">
        <v>125</v>
      </c>
      <c r="L407" s="45"/>
      <c r="M407" s="219" t="s">
        <v>1</v>
      </c>
      <c r="N407" s="220" t="s">
        <v>38</v>
      </c>
      <c r="O407" s="92"/>
      <c r="P407" s="221">
        <f>O407*H407</f>
        <v>0</v>
      </c>
      <c r="Q407" s="221">
        <v>0</v>
      </c>
      <c r="R407" s="221">
        <f>Q407*H407</f>
        <v>0</v>
      </c>
      <c r="S407" s="221">
        <v>0</v>
      </c>
      <c r="T407" s="222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3" t="s">
        <v>149</v>
      </c>
      <c r="AT407" s="223" t="s">
        <v>121</v>
      </c>
      <c r="AU407" s="223" t="s">
        <v>127</v>
      </c>
      <c r="AY407" s="18" t="s">
        <v>116</v>
      </c>
      <c r="BE407" s="224">
        <f>IF(N407="základní",J407,0)</f>
        <v>0</v>
      </c>
      <c r="BF407" s="224">
        <f>IF(N407="snížená",J407,0)</f>
        <v>0</v>
      </c>
      <c r="BG407" s="224">
        <f>IF(N407="zákl. přenesená",J407,0)</f>
        <v>0</v>
      </c>
      <c r="BH407" s="224">
        <f>IF(N407="sníž. přenesená",J407,0)</f>
        <v>0</v>
      </c>
      <c r="BI407" s="224">
        <f>IF(N407="nulová",J407,0)</f>
        <v>0</v>
      </c>
      <c r="BJ407" s="18" t="s">
        <v>78</v>
      </c>
      <c r="BK407" s="224">
        <f>ROUND(I407*H407,2)</f>
        <v>0</v>
      </c>
      <c r="BL407" s="18" t="s">
        <v>149</v>
      </c>
      <c r="BM407" s="223" t="s">
        <v>534</v>
      </c>
    </row>
    <row r="408" spans="1:47" s="2" customFormat="1" ht="12">
      <c r="A408" s="39"/>
      <c r="B408" s="40"/>
      <c r="C408" s="41"/>
      <c r="D408" s="225" t="s">
        <v>129</v>
      </c>
      <c r="E408" s="41"/>
      <c r="F408" s="226" t="s">
        <v>535</v>
      </c>
      <c r="G408" s="41"/>
      <c r="H408" s="41"/>
      <c r="I408" s="227"/>
      <c r="J408" s="41"/>
      <c r="K408" s="41"/>
      <c r="L408" s="45"/>
      <c r="M408" s="228"/>
      <c r="N408" s="229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129</v>
      </c>
      <c r="AU408" s="18" t="s">
        <v>127</v>
      </c>
    </row>
    <row r="409" spans="1:47" s="2" customFormat="1" ht="12">
      <c r="A409" s="39"/>
      <c r="B409" s="40"/>
      <c r="C409" s="41"/>
      <c r="D409" s="230" t="s">
        <v>131</v>
      </c>
      <c r="E409" s="41"/>
      <c r="F409" s="231" t="s">
        <v>536</v>
      </c>
      <c r="G409" s="41"/>
      <c r="H409" s="41"/>
      <c r="I409" s="227"/>
      <c r="J409" s="41"/>
      <c r="K409" s="41"/>
      <c r="L409" s="45"/>
      <c r="M409" s="228"/>
      <c r="N409" s="229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131</v>
      </c>
      <c r="AU409" s="18" t="s">
        <v>127</v>
      </c>
    </row>
    <row r="410" spans="1:63" s="12" customFormat="1" ht="20.85" customHeight="1">
      <c r="A410" s="12"/>
      <c r="B410" s="196"/>
      <c r="C410" s="197"/>
      <c r="D410" s="198" t="s">
        <v>72</v>
      </c>
      <c r="E410" s="210" t="s">
        <v>537</v>
      </c>
      <c r="F410" s="210" t="s">
        <v>538</v>
      </c>
      <c r="G410" s="197"/>
      <c r="H410" s="197"/>
      <c r="I410" s="200"/>
      <c r="J410" s="211">
        <f>BK410</f>
        <v>0</v>
      </c>
      <c r="K410" s="197"/>
      <c r="L410" s="202"/>
      <c r="M410" s="203"/>
      <c r="N410" s="204"/>
      <c r="O410" s="204"/>
      <c r="P410" s="205">
        <f>SUM(P411:P487)</f>
        <v>0</v>
      </c>
      <c r="Q410" s="204"/>
      <c r="R410" s="205">
        <f>SUM(R411:R487)</f>
        <v>1.49768982</v>
      </c>
      <c r="S410" s="204"/>
      <c r="T410" s="206">
        <f>SUM(T411:T487)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7" t="s">
        <v>80</v>
      </c>
      <c r="AT410" s="208" t="s">
        <v>72</v>
      </c>
      <c r="AU410" s="208" t="s">
        <v>80</v>
      </c>
      <c r="AY410" s="207" t="s">
        <v>116</v>
      </c>
      <c r="BK410" s="209">
        <f>SUM(BK411:BK487)</f>
        <v>0</v>
      </c>
    </row>
    <row r="411" spans="1:65" s="2" customFormat="1" ht="24.15" customHeight="1">
      <c r="A411" s="39"/>
      <c r="B411" s="40"/>
      <c r="C411" s="212" t="s">
        <v>539</v>
      </c>
      <c r="D411" s="212" t="s">
        <v>121</v>
      </c>
      <c r="E411" s="213" t="s">
        <v>540</v>
      </c>
      <c r="F411" s="214" t="s">
        <v>541</v>
      </c>
      <c r="G411" s="215" t="s">
        <v>140</v>
      </c>
      <c r="H411" s="216">
        <v>75.8</v>
      </c>
      <c r="I411" s="217"/>
      <c r="J411" s="218">
        <f>ROUND(I411*H411,2)</f>
        <v>0</v>
      </c>
      <c r="K411" s="214" t="s">
        <v>125</v>
      </c>
      <c r="L411" s="45"/>
      <c r="M411" s="219" t="s">
        <v>1</v>
      </c>
      <c r="N411" s="220" t="s">
        <v>38</v>
      </c>
      <c r="O411" s="92"/>
      <c r="P411" s="221">
        <f>O411*H411</f>
        <v>0</v>
      </c>
      <c r="Q411" s="221">
        <v>0.00063</v>
      </c>
      <c r="R411" s="221">
        <f>Q411*H411</f>
        <v>0.047754</v>
      </c>
      <c r="S411" s="221">
        <v>0</v>
      </c>
      <c r="T411" s="222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3" t="s">
        <v>149</v>
      </c>
      <c r="AT411" s="223" t="s">
        <v>121</v>
      </c>
      <c r="AU411" s="223" t="s">
        <v>127</v>
      </c>
      <c r="AY411" s="18" t="s">
        <v>116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8" t="s">
        <v>78</v>
      </c>
      <c r="BK411" s="224">
        <f>ROUND(I411*H411,2)</f>
        <v>0</v>
      </c>
      <c r="BL411" s="18" t="s">
        <v>149</v>
      </c>
      <c r="BM411" s="223" t="s">
        <v>542</v>
      </c>
    </row>
    <row r="412" spans="1:47" s="2" customFormat="1" ht="12">
      <c r="A412" s="39"/>
      <c r="B412" s="40"/>
      <c r="C412" s="41"/>
      <c r="D412" s="225" t="s">
        <v>129</v>
      </c>
      <c r="E412" s="41"/>
      <c r="F412" s="226" t="s">
        <v>543</v>
      </c>
      <c r="G412" s="41"/>
      <c r="H412" s="41"/>
      <c r="I412" s="227"/>
      <c r="J412" s="41"/>
      <c r="K412" s="41"/>
      <c r="L412" s="45"/>
      <c r="M412" s="228"/>
      <c r="N412" s="229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129</v>
      </c>
      <c r="AU412" s="18" t="s">
        <v>127</v>
      </c>
    </row>
    <row r="413" spans="1:47" s="2" customFormat="1" ht="12">
      <c r="A413" s="39"/>
      <c r="B413" s="40"/>
      <c r="C413" s="41"/>
      <c r="D413" s="230" t="s">
        <v>131</v>
      </c>
      <c r="E413" s="41"/>
      <c r="F413" s="231" t="s">
        <v>544</v>
      </c>
      <c r="G413" s="41"/>
      <c r="H413" s="41"/>
      <c r="I413" s="227"/>
      <c r="J413" s="41"/>
      <c r="K413" s="41"/>
      <c r="L413" s="45"/>
      <c r="M413" s="228"/>
      <c r="N413" s="229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131</v>
      </c>
      <c r="AU413" s="18" t="s">
        <v>127</v>
      </c>
    </row>
    <row r="414" spans="1:51" s="13" customFormat="1" ht="12">
      <c r="A414" s="13"/>
      <c r="B414" s="232"/>
      <c r="C414" s="233"/>
      <c r="D414" s="225" t="s">
        <v>133</v>
      </c>
      <c r="E414" s="234" t="s">
        <v>1</v>
      </c>
      <c r="F414" s="235" t="s">
        <v>545</v>
      </c>
      <c r="G414" s="233"/>
      <c r="H414" s="236">
        <v>75.8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133</v>
      </c>
      <c r="AU414" s="242" t="s">
        <v>127</v>
      </c>
      <c r="AV414" s="13" t="s">
        <v>80</v>
      </c>
      <c r="AW414" s="13" t="s">
        <v>30</v>
      </c>
      <c r="AX414" s="13" t="s">
        <v>78</v>
      </c>
      <c r="AY414" s="242" t="s">
        <v>116</v>
      </c>
    </row>
    <row r="415" spans="1:65" s="2" customFormat="1" ht="24.15" customHeight="1">
      <c r="A415" s="39"/>
      <c r="B415" s="40"/>
      <c r="C415" s="212" t="s">
        <v>546</v>
      </c>
      <c r="D415" s="212" t="s">
        <v>121</v>
      </c>
      <c r="E415" s="213" t="s">
        <v>547</v>
      </c>
      <c r="F415" s="214" t="s">
        <v>548</v>
      </c>
      <c r="G415" s="215" t="s">
        <v>124</v>
      </c>
      <c r="H415" s="216">
        <v>308.438</v>
      </c>
      <c r="I415" s="217"/>
      <c r="J415" s="218">
        <f>ROUND(I415*H415,2)</f>
        <v>0</v>
      </c>
      <c r="K415" s="214" t="s">
        <v>125</v>
      </c>
      <c r="L415" s="45"/>
      <c r="M415" s="219" t="s">
        <v>1</v>
      </c>
      <c r="N415" s="220" t="s">
        <v>38</v>
      </c>
      <c r="O415" s="92"/>
      <c r="P415" s="221">
        <f>O415*H415</f>
        <v>0</v>
      </c>
      <c r="Q415" s="221">
        <v>0.00299</v>
      </c>
      <c r="R415" s="221">
        <f>Q415*H415</f>
        <v>0.92222962</v>
      </c>
      <c r="S415" s="221">
        <v>0</v>
      </c>
      <c r="T415" s="222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3" t="s">
        <v>149</v>
      </c>
      <c r="AT415" s="223" t="s">
        <v>121</v>
      </c>
      <c r="AU415" s="223" t="s">
        <v>127</v>
      </c>
      <c r="AY415" s="18" t="s">
        <v>116</v>
      </c>
      <c r="BE415" s="224">
        <f>IF(N415="základní",J415,0)</f>
        <v>0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18" t="s">
        <v>78</v>
      </c>
      <c r="BK415" s="224">
        <f>ROUND(I415*H415,2)</f>
        <v>0</v>
      </c>
      <c r="BL415" s="18" t="s">
        <v>149</v>
      </c>
      <c r="BM415" s="223" t="s">
        <v>549</v>
      </c>
    </row>
    <row r="416" spans="1:47" s="2" customFormat="1" ht="12">
      <c r="A416" s="39"/>
      <c r="B416" s="40"/>
      <c r="C416" s="41"/>
      <c r="D416" s="225" t="s">
        <v>129</v>
      </c>
      <c r="E416" s="41"/>
      <c r="F416" s="226" t="s">
        <v>550</v>
      </c>
      <c r="G416" s="41"/>
      <c r="H416" s="41"/>
      <c r="I416" s="227"/>
      <c r="J416" s="41"/>
      <c r="K416" s="41"/>
      <c r="L416" s="45"/>
      <c r="M416" s="228"/>
      <c r="N416" s="229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129</v>
      </c>
      <c r="AU416" s="18" t="s">
        <v>127</v>
      </c>
    </row>
    <row r="417" spans="1:47" s="2" customFormat="1" ht="12">
      <c r="A417" s="39"/>
      <c r="B417" s="40"/>
      <c r="C417" s="41"/>
      <c r="D417" s="230" t="s">
        <v>131</v>
      </c>
      <c r="E417" s="41"/>
      <c r="F417" s="231" t="s">
        <v>551</v>
      </c>
      <c r="G417" s="41"/>
      <c r="H417" s="41"/>
      <c r="I417" s="227"/>
      <c r="J417" s="41"/>
      <c r="K417" s="41"/>
      <c r="L417" s="45"/>
      <c r="M417" s="228"/>
      <c r="N417" s="229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131</v>
      </c>
      <c r="AU417" s="18" t="s">
        <v>127</v>
      </c>
    </row>
    <row r="418" spans="1:51" s="13" customFormat="1" ht="12">
      <c r="A418" s="13"/>
      <c r="B418" s="232"/>
      <c r="C418" s="233"/>
      <c r="D418" s="225" t="s">
        <v>133</v>
      </c>
      <c r="E418" s="234" t="s">
        <v>1</v>
      </c>
      <c r="F418" s="235" t="s">
        <v>413</v>
      </c>
      <c r="G418" s="233"/>
      <c r="H418" s="236">
        <v>308.438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133</v>
      </c>
      <c r="AU418" s="242" t="s">
        <v>127</v>
      </c>
      <c r="AV418" s="13" t="s">
        <v>80</v>
      </c>
      <c r="AW418" s="13" t="s">
        <v>30</v>
      </c>
      <c r="AX418" s="13" t="s">
        <v>78</v>
      </c>
      <c r="AY418" s="242" t="s">
        <v>116</v>
      </c>
    </row>
    <row r="419" spans="1:65" s="2" customFormat="1" ht="24.15" customHeight="1">
      <c r="A419" s="39"/>
      <c r="B419" s="40"/>
      <c r="C419" s="212" t="s">
        <v>552</v>
      </c>
      <c r="D419" s="212" t="s">
        <v>121</v>
      </c>
      <c r="E419" s="213" t="s">
        <v>553</v>
      </c>
      <c r="F419" s="214" t="s">
        <v>554</v>
      </c>
      <c r="G419" s="215" t="s">
        <v>124</v>
      </c>
      <c r="H419" s="216">
        <v>31.9</v>
      </c>
      <c r="I419" s="217"/>
      <c r="J419" s="218">
        <f>ROUND(I419*H419,2)</f>
        <v>0</v>
      </c>
      <c r="K419" s="214" t="s">
        <v>125</v>
      </c>
      <c r="L419" s="45"/>
      <c r="M419" s="219" t="s">
        <v>1</v>
      </c>
      <c r="N419" s="220" t="s">
        <v>38</v>
      </c>
      <c r="O419" s="92"/>
      <c r="P419" s="221">
        <f>O419*H419</f>
        <v>0</v>
      </c>
      <c r="Q419" s="221">
        <v>0.00299</v>
      </c>
      <c r="R419" s="221">
        <f>Q419*H419</f>
        <v>0.095381</v>
      </c>
      <c r="S419" s="221">
        <v>0</v>
      </c>
      <c r="T419" s="222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23" t="s">
        <v>149</v>
      </c>
      <c r="AT419" s="223" t="s">
        <v>121</v>
      </c>
      <c r="AU419" s="223" t="s">
        <v>127</v>
      </c>
      <c r="AY419" s="18" t="s">
        <v>116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8" t="s">
        <v>78</v>
      </c>
      <c r="BK419" s="224">
        <f>ROUND(I419*H419,2)</f>
        <v>0</v>
      </c>
      <c r="BL419" s="18" t="s">
        <v>149</v>
      </c>
      <c r="BM419" s="223" t="s">
        <v>555</v>
      </c>
    </row>
    <row r="420" spans="1:47" s="2" customFormat="1" ht="12">
      <c r="A420" s="39"/>
      <c r="B420" s="40"/>
      <c r="C420" s="41"/>
      <c r="D420" s="225" t="s">
        <v>129</v>
      </c>
      <c r="E420" s="41"/>
      <c r="F420" s="226" t="s">
        <v>556</v>
      </c>
      <c r="G420" s="41"/>
      <c r="H420" s="41"/>
      <c r="I420" s="227"/>
      <c r="J420" s="41"/>
      <c r="K420" s="41"/>
      <c r="L420" s="45"/>
      <c r="M420" s="228"/>
      <c r="N420" s="229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129</v>
      </c>
      <c r="AU420" s="18" t="s">
        <v>127</v>
      </c>
    </row>
    <row r="421" spans="1:47" s="2" customFormat="1" ht="12">
      <c r="A421" s="39"/>
      <c r="B421" s="40"/>
      <c r="C421" s="41"/>
      <c r="D421" s="230" t="s">
        <v>131</v>
      </c>
      <c r="E421" s="41"/>
      <c r="F421" s="231" t="s">
        <v>557</v>
      </c>
      <c r="G421" s="41"/>
      <c r="H421" s="41"/>
      <c r="I421" s="227"/>
      <c r="J421" s="41"/>
      <c r="K421" s="41"/>
      <c r="L421" s="45"/>
      <c r="M421" s="228"/>
      <c r="N421" s="229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131</v>
      </c>
      <c r="AU421" s="18" t="s">
        <v>127</v>
      </c>
    </row>
    <row r="422" spans="1:51" s="15" customFormat="1" ht="12">
      <c r="A422" s="15"/>
      <c r="B422" s="254"/>
      <c r="C422" s="255"/>
      <c r="D422" s="225" t="s">
        <v>133</v>
      </c>
      <c r="E422" s="256" t="s">
        <v>1</v>
      </c>
      <c r="F422" s="257" t="s">
        <v>558</v>
      </c>
      <c r="G422" s="255"/>
      <c r="H422" s="256" t="s">
        <v>1</v>
      </c>
      <c r="I422" s="258"/>
      <c r="J422" s="255"/>
      <c r="K422" s="255"/>
      <c r="L422" s="259"/>
      <c r="M422" s="260"/>
      <c r="N422" s="261"/>
      <c r="O422" s="261"/>
      <c r="P422" s="261"/>
      <c r="Q422" s="261"/>
      <c r="R422" s="261"/>
      <c r="S422" s="261"/>
      <c r="T422" s="262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3" t="s">
        <v>133</v>
      </c>
      <c r="AU422" s="263" t="s">
        <v>127</v>
      </c>
      <c r="AV422" s="15" t="s">
        <v>78</v>
      </c>
      <c r="AW422" s="15" t="s">
        <v>30</v>
      </c>
      <c r="AX422" s="15" t="s">
        <v>73</v>
      </c>
      <c r="AY422" s="263" t="s">
        <v>116</v>
      </c>
    </row>
    <row r="423" spans="1:51" s="13" customFormat="1" ht="12">
      <c r="A423" s="13"/>
      <c r="B423" s="232"/>
      <c r="C423" s="233"/>
      <c r="D423" s="225" t="s">
        <v>133</v>
      </c>
      <c r="E423" s="234" t="s">
        <v>1</v>
      </c>
      <c r="F423" s="235" t="s">
        <v>415</v>
      </c>
      <c r="G423" s="233"/>
      <c r="H423" s="236">
        <v>31.9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133</v>
      </c>
      <c r="AU423" s="242" t="s">
        <v>127</v>
      </c>
      <c r="AV423" s="13" t="s">
        <v>80</v>
      </c>
      <c r="AW423" s="13" t="s">
        <v>30</v>
      </c>
      <c r="AX423" s="13" t="s">
        <v>78</v>
      </c>
      <c r="AY423" s="242" t="s">
        <v>116</v>
      </c>
    </row>
    <row r="424" spans="1:65" s="2" customFormat="1" ht="24.15" customHeight="1">
      <c r="A424" s="39"/>
      <c r="B424" s="40"/>
      <c r="C424" s="264" t="s">
        <v>559</v>
      </c>
      <c r="D424" s="264" t="s">
        <v>166</v>
      </c>
      <c r="E424" s="265" t="s">
        <v>560</v>
      </c>
      <c r="F424" s="266" t="s">
        <v>561</v>
      </c>
      <c r="G424" s="267" t="s">
        <v>562</v>
      </c>
      <c r="H424" s="268">
        <v>2</v>
      </c>
      <c r="I424" s="269"/>
      <c r="J424" s="270">
        <f>ROUND(I424*H424,2)</f>
        <v>0</v>
      </c>
      <c r="K424" s="266" t="s">
        <v>125</v>
      </c>
      <c r="L424" s="271"/>
      <c r="M424" s="272" t="s">
        <v>1</v>
      </c>
      <c r="N424" s="273" t="s">
        <v>38</v>
      </c>
      <c r="O424" s="92"/>
      <c r="P424" s="221">
        <f>O424*H424</f>
        <v>0</v>
      </c>
      <c r="Q424" s="221">
        <v>0.0033</v>
      </c>
      <c r="R424" s="221">
        <f>Q424*H424</f>
        <v>0.0066</v>
      </c>
      <c r="S424" s="221">
        <v>0</v>
      </c>
      <c r="T424" s="222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3" t="s">
        <v>347</v>
      </c>
      <c r="AT424" s="223" t="s">
        <v>166</v>
      </c>
      <c r="AU424" s="223" t="s">
        <v>127</v>
      </c>
      <c r="AY424" s="18" t="s">
        <v>116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8" t="s">
        <v>78</v>
      </c>
      <c r="BK424" s="224">
        <f>ROUND(I424*H424,2)</f>
        <v>0</v>
      </c>
      <c r="BL424" s="18" t="s">
        <v>149</v>
      </c>
      <c r="BM424" s="223" t="s">
        <v>563</v>
      </c>
    </row>
    <row r="425" spans="1:47" s="2" customFormat="1" ht="12">
      <c r="A425" s="39"/>
      <c r="B425" s="40"/>
      <c r="C425" s="41"/>
      <c r="D425" s="225" t="s">
        <v>129</v>
      </c>
      <c r="E425" s="41"/>
      <c r="F425" s="226" t="s">
        <v>561</v>
      </c>
      <c r="G425" s="41"/>
      <c r="H425" s="41"/>
      <c r="I425" s="227"/>
      <c r="J425" s="41"/>
      <c r="K425" s="41"/>
      <c r="L425" s="45"/>
      <c r="M425" s="228"/>
      <c r="N425" s="229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129</v>
      </c>
      <c r="AU425" s="18" t="s">
        <v>127</v>
      </c>
    </row>
    <row r="426" spans="1:65" s="2" customFormat="1" ht="24.15" customHeight="1">
      <c r="A426" s="39"/>
      <c r="B426" s="40"/>
      <c r="C426" s="264" t="s">
        <v>564</v>
      </c>
      <c r="D426" s="264" t="s">
        <v>166</v>
      </c>
      <c r="E426" s="265" t="s">
        <v>565</v>
      </c>
      <c r="F426" s="266" t="s">
        <v>566</v>
      </c>
      <c r="G426" s="267" t="s">
        <v>140</v>
      </c>
      <c r="H426" s="268">
        <v>66.6</v>
      </c>
      <c r="I426" s="269"/>
      <c r="J426" s="270">
        <f>ROUND(I426*H426,2)</f>
        <v>0</v>
      </c>
      <c r="K426" s="266" t="s">
        <v>125</v>
      </c>
      <c r="L426" s="271"/>
      <c r="M426" s="272" t="s">
        <v>1</v>
      </c>
      <c r="N426" s="273" t="s">
        <v>38</v>
      </c>
      <c r="O426" s="92"/>
      <c r="P426" s="221">
        <f>O426*H426</f>
        <v>0</v>
      </c>
      <c r="Q426" s="221">
        <v>0.00055</v>
      </c>
      <c r="R426" s="221">
        <f>Q426*H426</f>
        <v>0.036629999999999996</v>
      </c>
      <c r="S426" s="221">
        <v>0</v>
      </c>
      <c r="T426" s="222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3" t="s">
        <v>347</v>
      </c>
      <c r="AT426" s="223" t="s">
        <v>166</v>
      </c>
      <c r="AU426" s="223" t="s">
        <v>127</v>
      </c>
      <c r="AY426" s="18" t="s">
        <v>116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8" t="s">
        <v>78</v>
      </c>
      <c r="BK426" s="224">
        <f>ROUND(I426*H426,2)</f>
        <v>0</v>
      </c>
      <c r="BL426" s="18" t="s">
        <v>149</v>
      </c>
      <c r="BM426" s="223" t="s">
        <v>567</v>
      </c>
    </row>
    <row r="427" spans="1:47" s="2" customFormat="1" ht="12">
      <c r="A427" s="39"/>
      <c r="B427" s="40"/>
      <c r="C427" s="41"/>
      <c r="D427" s="225" t="s">
        <v>129</v>
      </c>
      <c r="E427" s="41"/>
      <c r="F427" s="226" t="s">
        <v>566</v>
      </c>
      <c r="G427" s="41"/>
      <c r="H427" s="41"/>
      <c r="I427" s="227"/>
      <c r="J427" s="41"/>
      <c r="K427" s="41"/>
      <c r="L427" s="45"/>
      <c r="M427" s="228"/>
      <c r="N427" s="229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129</v>
      </c>
      <c r="AU427" s="18" t="s">
        <v>127</v>
      </c>
    </row>
    <row r="428" spans="1:65" s="2" customFormat="1" ht="24.15" customHeight="1">
      <c r="A428" s="39"/>
      <c r="B428" s="40"/>
      <c r="C428" s="264" t="s">
        <v>568</v>
      </c>
      <c r="D428" s="264" t="s">
        <v>166</v>
      </c>
      <c r="E428" s="265" t="s">
        <v>569</v>
      </c>
      <c r="F428" s="266" t="s">
        <v>570</v>
      </c>
      <c r="G428" s="267" t="s">
        <v>140</v>
      </c>
      <c r="H428" s="268">
        <v>66.6</v>
      </c>
      <c r="I428" s="269"/>
      <c r="J428" s="270">
        <f>ROUND(I428*H428,2)</f>
        <v>0</v>
      </c>
      <c r="K428" s="266" t="s">
        <v>125</v>
      </c>
      <c r="L428" s="271"/>
      <c r="M428" s="272" t="s">
        <v>1</v>
      </c>
      <c r="N428" s="273" t="s">
        <v>38</v>
      </c>
      <c r="O428" s="92"/>
      <c r="P428" s="221">
        <f>O428*H428</f>
        <v>0</v>
      </c>
      <c r="Q428" s="221">
        <v>0.00022</v>
      </c>
      <c r="R428" s="221">
        <f>Q428*H428</f>
        <v>0.014652</v>
      </c>
      <c r="S428" s="221">
        <v>0</v>
      </c>
      <c r="T428" s="222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3" t="s">
        <v>347</v>
      </c>
      <c r="AT428" s="223" t="s">
        <v>166</v>
      </c>
      <c r="AU428" s="223" t="s">
        <v>127</v>
      </c>
      <c r="AY428" s="18" t="s">
        <v>116</v>
      </c>
      <c r="BE428" s="224">
        <f>IF(N428="základní",J428,0)</f>
        <v>0</v>
      </c>
      <c r="BF428" s="224">
        <f>IF(N428="snížená",J428,0)</f>
        <v>0</v>
      </c>
      <c r="BG428" s="224">
        <f>IF(N428="zákl. přenesená",J428,0)</f>
        <v>0</v>
      </c>
      <c r="BH428" s="224">
        <f>IF(N428="sníž. přenesená",J428,0)</f>
        <v>0</v>
      </c>
      <c r="BI428" s="224">
        <f>IF(N428="nulová",J428,0)</f>
        <v>0</v>
      </c>
      <c r="BJ428" s="18" t="s">
        <v>78</v>
      </c>
      <c r="BK428" s="224">
        <f>ROUND(I428*H428,2)</f>
        <v>0</v>
      </c>
      <c r="BL428" s="18" t="s">
        <v>149</v>
      </c>
      <c r="BM428" s="223" t="s">
        <v>571</v>
      </c>
    </row>
    <row r="429" spans="1:47" s="2" customFormat="1" ht="12">
      <c r="A429" s="39"/>
      <c r="B429" s="40"/>
      <c r="C429" s="41"/>
      <c r="D429" s="225" t="s">
        <v>129</v>
      </c>
      <c r="E429" s="41"/>
      <c r="F429" s="226" t="s">
        <v>570</v>
      </c>
      <c r="G429" s="41"/>
      <c r="H429" s="41"/>
      <c r="I429" s="227"/>
      <c r="J429" s="41"/>
      <c r="K429" s="41"/>
      <c r="L429" s="45"/>
      <c r="M429" s="228"/>
      <c r="N429" s="229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129</v>
      </c>
      <c r="AU429" s="18" t="s">
        <v>127</v>
      </c>
    </row>
    <row r="430" spans="1:65" s="2" customFormat="1" ht="21.75" customHeight="1">
      <c r="A430" s="39"/>
      <c r="B430" s="40"/>
      <c r="C430" s="264" t="s">
        <v>572</v>
      </c>
      <c r="D430" s="264" t="s">
        <v>166</v>
      </c>
      <c r="E430" s="265" t="s">
        <v>573</v>
      </c>
      <c r="F430" s="266" t="s">
        <v>574</v>
      </c>
      <c r="G430" s="267" t="s">
        <v>562</v>
      </c>
      <c r="H430" s="268">
        <v>4</v>
      </c>
      <c r="I430" s="269"/>
      <c r="J430" s="270">
        <f>ROUND(I430*H430,2)</f>
        <v>0</v>
      </c>
      <c r="K430" s="266" t="s">
        <v>125</v>
      </c>
      <c r="L430" s="271"/>
      <c r="M430" s="272" t="s">
        <v>1</v>
      </c>
      <c r="N430" s="273" t="s">
        <v>38</v>
      </c>
      <c r="O430" s="92"/>
      <c r="P430" s="221">
        <f>O430*H430</f>
        <v>0</v>
      </c>
      <c r="Q430" s="221">
        <v>0.00063</v>
      </c>
      <c r="R430" s="221">
        <f>Q430*H430</f>
        <v>0.00252</v>
      </c>
      <c r="S430" s="221">
        <v>0</v>
      </c>
      <c r="T430" s="222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3" t="s">
        <v>347</v>
      </c>
      <c r="AT430" s="223" t="s">
        <v>166</v>
      </c>
      <c r="AU430" s="223" t="s">
        <v>127</v>
      </c>
      <c r="AY430" s="18" t="s">
        <v>116</v>
      </c>
      <c r="BE430" s="224">
        <f>IF(N430="základní",J430,0)</f>
        <v>0</v>
      </c>
      <c r="BF430" s="224">
        <f>IF(N430="snížená",J430,0)</f>
        <v>0</v>
      </c>
      <c r="BG430" s="224">
        <f>IF(N430="zákl. přenesená",J430,0)</f>
        <v>0</v>
      </c>
      <c r="BH430" s="224">
        <f>IF(N430="sníž. přenesená",J430,0)</f>
        <v>0</v>
      </c>
      <c r="BI430" s="224">
        <f>IF(N430="nulová",J430,0)</f>
        <v>0</v>
      </c>
      <c r="BJ430" s="18" t="s">
        <v>78</v>
      </c>
      <c r="BK430" s="224">
        <f>ROUND(I430*H430,2)</f>
        <v>0</v>
      </c>
      <c r="BL430" s="18" t="s">
        <v>149</v>
      </c>
      <c r="BM430" s="223" t="s">
        <v>575</v>
      </c>
    </row>
    <row r="431" spans="1:47" s="2" customFormat="1" ht="12">
      <c r="A431" s="39"/>
      <c r="B431" s="40"/>
      <c r="C431" s="41"/>
      <c r="D431" s="225" t="s">
        <v>129</v>
      </c>
      <c r="E431" s="41"/>
      <c r="F431" s="226" t="s">
        <v>574</v>
      </c>
      <c r="G431" s="41"/>
      <c r="H431" s="41"/>
      <c r="I431" s="227"/>
      <c r="J431" s="41"/>
      <c r="K431" s="41"/>
      <c r="L431" s="45"/>
      <c r="M431" s="228"/>
      <c r="N431" s="229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129</v>
      </c>
      <c r="AU431" s="18" t="s">
        <v>127</v>
      </c>
    </row>
    <row r="432" spans="1:65" s="2" customFormat="1" ht="24.15" customHeight="1">
      <c r="A432" s="39"/>
      <c r="B432" s="40"/>
      <c r="C432" s="264" t="s">
        <v>576</v>
      </c>
      <c r="D432" s="264" t="s">
        <v>166</v>
      </c>
      <c r="E432" s="265" t="s">
        <v>577</v>
      </c>
      <c r="F432" s="266" t="s">
        <v>578</v>
      </c>
      <c r="G432" s="267" t="s">
        <v>562</v>
      </c>
      <c r="H432" s="268">
        <v>4</v>
      </c>
      <c r="I432" s="269"/>
      <c r="J432" s="270">
        <f>ROUND(I432*H432,2)</f>
        <v>0</v>
      </c>
      <c r="K432" s="266" t="s">
        <v>125</v>
      </c>
      <c r="L432" s="271"/>
      <c r="M432" s="272" t="s">
        <v>1</v>
      </c>
      <c r="N432" s="273" t="s">
        <v>38</v>
      </c>
      <c r="O432" s="92"/>
      <c r="P432" s="221">
        <f>O432*H432</f>
        <v>0</v>
      </c>
      <c r="Q432" s="221">
        <v>0.00164</v>
      </c>
      <c r="R432" s="221">
        <f>Q432*H432</f>
        <v>0.00656</v>
      </c>
      <c r="S432" s="221">
        <v>0</v>
      </c>
      <c r="T432" s="222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3" t="s">
        <v>347</v>
      </c>
      <c r="AT432" s="223" t="s">
        <v>166</v>
      </c>
      <c r="AU432" s="223" t="s">
        <v>127</v>
      </c>
      <c r="AY432" s="18" t="s">
        <v>116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8" t="s">
        <v>78</v>
      </c>
      <c r="BK432" s="224">
        <f>ROUND(I432*H432,2)</f>
        <v>0</v>
      </c>
      <c r="BL432" s="18" t="s">
        <v>149</v>
      </c>
      <c r="BM432" s="223" t="s">
        <v>579</v>
      </c>
    </row>
    <row r="433" spans="1:47" s="2" customFormat="1" ht="12">
      <c r="A433" s="39"/>
      <c r="B433" s="40"/>
      <c r="C433" s="41"/>
      <c r="D433" s="225" t="s">
        <v>129</v>
      </c>
      <c r="E433" s="41"/>
      <c r="F433" s="226" t="s">
        <v>578</v>
      </c>
      <c r="G433" s="41"/>
      <c r="H433" s="41"/>
      <c r="I433" s="227"/>
      <c r="J433" s="41"/>
      <c r="K433" s="41"/>
      <c r="L433" s="45"/>
      <c r="M433" s="228"/>
      <c r="N433" s="229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129</v>
      </c>
      <c r="AU433" s="18" t="s">
        <v>127</v>
      </c>
    </row>
    <row r="434" spans="1:65" s="2" customFormat="1" ht="24.15" customHeight="1">
      <c r="A434" s="39"/>
      <c r="B434" s="40"/>
      <c r="C434" s="264" t="s">
        <v>580</v>
      </c>
      <c r="D434" s="264" t="s">
        <v>166</v>
      </c>
      <c r="E434" s="265" t="s">
        <v>581</v>
      </c>
      <c r="F434" s="266" t="s">
        <v>582</v>
      </c>
      <c r="G434" s="267" t="s">
        <v>562</v>
      </c>
      <c r="H434" s="268">
        <v>30</v>
      </c>
      <c r="I434" s="269"/>
      <c r="J434" s="270">
        <f>ROUND(I434*H434,2)</f>
        <v>0</v>
      </c>
      <c r="K434" s="266" t="s">
        <v>125</v>
      </c>
      <c r="L434" s="271"/>
      <c r="M434" s="272" t="s">
        <v>1</v>
      </c>
      <c r="N434" s="273" t="s">
        <v>38</v>
      </c>
      <c r="O434" s="92"/>
      <c r="P434" s="221">
        <f>O434*H434</f>
        <v>0</v>
      </c>
      <c r="Q434" s="221">
        <v>0.00052</v>
      </c>
      <c r="R434" s="221">
        <f>Q434*H434</f>
        <v>0.0156</v>
      </c>
      <c r="S434" s="221">
        <v>0</v>
      </c>
      <c r="T434" s="222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3" t="s">
        <v>347</v>
      </c>
      <c r="AT434" s="223" t="s">
        <v>166</v>
      </c>
      <c r="AU434" s="223" t="s">
        <v>127</v>
      </c>
      <c r="AY434" s="18" t="s">
        <v>116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8" t="s">
        <v>78</v>
      </c>
      <c r="BK434" s="224">
        <f>ROUND(I434*H434,2)</f>
        <v>0</v>
      </c>
      <c r="BL434" s="18" t="s">
        <v>149</v>
      </c>
      <c r="BM434" s="223" t="s">
        <v>583</v>
      </c>
    </row>
    <row r="435" spans="1:47" s="2" customFormat="1" ht="12">
      <c r="A435" s="39"/>
      <c r="B435" s="40"/>
      <c r="C435" s="41"/>
      <c r="D435" s="225" t="s">
        <v>129</v>
      </c>
      <c r="E435" s="41"/>
      <c r="F435" s="226" t="s">
        <v>582</v>
      </c>
      <c r="G435" s="41"/>
      <c r="H435" s="41"/>
      <c r="I435" s="227"/>
      <c r="J435" s="41"/>
      <c r="K435" s="41"/>
      <c r="L435" s="45"/>
      <c r="M435" s="228"/>
      <c r="N435" s="229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129</v>
      </c>
      <c r="AU435" s="18" t="s">
        <v>127</v>
      </c>
    </row>
    <row r="436" spans="1:65" s="2" customFormat="1" ht="24.15" customHeight="1">
      <c r="A436" s="39"/>
      <c r="B436" s="40"/>
      <c r="C436" s="212" t="s">
        <v>584</v>
      </c>
      <c r="D436" s="212" t="s">
        <v>121</v>
      </c>
      <c r="E436" s="213" t="s">
        <v>585</v>
      </c>
      <c r="F436" s="214" t="s">
        <v>586</v>
      </c>
      <c r="G436" s="215" t="s">
        <v>140</v>
      </c>
      <c r="H436" s="216">
        <v>9.2</v>
      </c>
      <c r="I436" s="217"/>
      <c r="J436" s="218">
        <f>ROUND(I436*H436,2)</f>
        <v>0</v>
      </c>
      <c r="K436" s="214" t="s">
        <v>125</v>
      </c>
      <c r="L436" s="45"/>
      <c r="M436" s="219" t="s">
        <v>1</v>
      </c>
      <c r="N436" s="220" t="s">
        <v>38</v>
      </c>
      <c r="O436" s="92"/>
      <c r="P436" s="221">
        <f>O436*H436</f>
        <v>0</v>
      </c>
      <c r="Q436" s="221">
        <v>0.00137</v>
      </c>
      <c r="R436" s="221">
        <f>Q436*H436</f>
        <v>0.012603999999999999</v>
      </c>
      <c r="S436" s="221">
        <v>0</v>
      </c>
      <c r="T436" s="222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3" t="s">
        <v>149</v>
      </c>
      <c r="AT436" s="223" t="s">
        <v>121</v>
      </c>
      <c r="AU436" s="223" t="s">
        <v>127</v>
      </c>
      <c r="AY436" s="18" t="s">
        <v>116</v>
      </c>
      <c r="BE436" s="224">
        <f>IF(N436="základní",J436,0)</f>
        <v>0</v>
      </c>
      <c r="BF436" s="224">
        <f>IF(N436="snížená",J436,0)</f>
        <v>0</v>
      </c>
      <c r="BG436" s="224">
        <f>IF(N436="zákl. přenesená",J436,0)</f>
        <v>0</v>
      </c>
      <c r="BH436" s="224">
        <f>IF(N436="sníž. přenesená",J436,0)</f>
        <v>0</v>
      </c>
      <c r="BI436" s="224">
        <f>IF(N436="nulová",J436,0)</f>
        <v>0</v>
      </c>
      <c r="BJ436" s="18" t="s">
        <v>78</v>
      </c>
      <c r="BK436" s="224">
        <f>ROUND(I436*H436,2)</f>
        <v>0</v>
      </c>
      <c r="BL436" s="18" t="s">
        <v>149</v>
      </c>
      <c r="BM436" s="223" t="s">
        <v>587</v>
      </c>
    </row>
    <row r="437" spans="1:47" s="2" customFormat="1" ht="12">
      <c r="A437" s="39"/>
      <c r="B437" s="40"/>
      <c r="C437" s="41"/>
      <c r="D437" s="225" t="s">
        <v>129</v>
      </c>
      <c r="E437" s="41"/>
      <c r="F437" s="226" t="s">
        <v>588</v>
      </c>
      <c r="G437" s="41"/>
      <c r="H437" s="41"/>
      <c r="I437" s="227"/>
      <c r="J437" s="41"/>
      <c r="K437" s="41"/>
      <c r="L437" s="45"/>
      <c r="M437" s="228"/>
      <c r="N437" s="229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129</v>
      </c>
      <c r="AU437" s="18" t="s">
        <v>127</v>
      </c>
    </row>
    <row r="438" spans="1:47" s="2" customFormat="1" ht="12">
      <c r="A438" s="39"/>
      <c r="B438" s="40"/>
      <c r="C438" s="41"/>
      <c r="D438" s="230" t="s">
        <v>131</v>
      </c>
      <c r="E438" s="41"/>
      <c r="F438" s="231" t="s">
        <v>589</v>
      </c>
      <c r="G438" s="41"/>
      <c r="H438" s="41"/>
      <c r="I438" s="227"/>
      <c r="J438" s="41"/>
      <c r="K438" s="41"/>
      <c r="L438" s="45"/>
      <c r="M438" s="228"/>
      <c r="N438" s="229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131</v>
      </c>
      <c r="AU438" s="18" t="s">
        <v>127</v>
      </c>
    </row>
    <row r="439" spans="1:51" s="13" customFormat="1" ht="12">
      <c r="A439" s="13"/>
      <c r="B439" s="232"/>
      <c r="C439" s="233"/>
      <c r="D439" s="225" t="s">
        <v>133</v>
      </c>
      <c r="E439" s="234" t="s">
        <v>1</v>
      </c>
      <c r="F439" s="235" t="s">
        <v>590</v>
      </c>
      <c r="G439" s="233"/>
      <c r="H439" s="236">
        <v>9.2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133</v>
      </c>
      <c r="AU439" s="242" t="s">
        <v>127</v>
      </c>
      <c r="AV439" s="13" t="s">
        <v>80</v>
      </c>
      <c r="AW439" s="13" t="s">
        <v>30</v>
      </c>
      <c r="AX439" s="13" t="s">
        <v>78</v>
      </c>
      <c r="AY439" s="242" t="s">
        <v>116</v>
      </c>
    </row>
    <row r="440" spans="1:65" s="2" customFormat="1" ht="24.15" customHeight="1">
      <c r="A440" s="39"/>
      <c r="B440" s="40"/>
      <c r="C440" s="212" t="s">
        <v>591</v>
      </c>
      <c r="D440" s="212" t="s">
        <v>121</v>
      </c>
      <c r="E440" s="213" t="s">
        <v>592</v>
      </c>
      <c r="F440" s="214" t="s">
        <v>593</v>
      </c>
      <c r="G440" s="215" t="s">
        <v>140</v>
      </c>
      <c r="H440" s="216">
        <v>46.25</v>
      </c>
      <c r="I440" s="217"/>
      <c r="J440" s="218">
        <f>ROUND(I440*H440,2)</f>
        <v>0</v>
      </c>
      <c r="K440" s="214" t="s">
        <v>125</v>
      </c>
      <c r="L440" s="45"/>
      <c r="M440" s="219" t="s">
        <v>1</v>
      </c>
      <c r="N440" s="220" t="s">
        <v>38</v>
      </c>
      <c r="O440" s="92"/>
      <c r="P440" s="221">
        <f>O440*H440</f>
        <v>0</v>
      </c>
      <c r="Q440" s="221">
        <v>0.00137</v>
      </c>
      <c r="R440" s="221">
        <f>Q440*H440</f>
        <v>0.0633625</v>
      </c>
      <c r="S440" s="221">
        <v>0</v>
      </c>
      <c r="T440" s="222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3" t="s">
        <v>149</v>
      </c>
      <c r="AT440" s="223" t="s">
        <v>121</v>
      </c>
      <c r="AU440" s="223" t="s">
        <v>127</v>
      </c>
      <c r="AY440" s="18" t="s">
        <v>116</v>
      </c>
      <c r="BE440" s="224">
        <f>IF(N440="základní",J440,0)</f>
        <v>0</v>
      </c>
      <c r="BF440" s="224">
        <f>IF(N440="snížená",J440,0)</f>
        <v>0</v>
      </c>
      <c r="BG440" s="224">
        <f>IF(N440="zákl. přenesená",J440,0)</f>
        <v>0</v>
      </c>
      <c r="BH440" s="224">
        <f>IF(N440="sníž. přenesená",J440,0)</f>
        <v>0</v>
      </c>
      <c r="BI440" s="224">
        <f>IF(N440="nulová",J440,0)</f>
        <v>0</v>
      </c>
      <c r="BJ440" s="18" t="s">
        <v>78</v>
      </c>
      <c r="BK440" s="224">
        <f>ROUND(I440*H440,2)</f>
        <v>0</v>
      </c>
      <c r="BL440" s="18" t="s">
        <v>149</v>
      </c>
      <c r="BM440" s="223" t="s">
        <v>594</v>
      </c>
    </row>
    <row r="441" spans="1:47" s="2" customFormat="1" ht="12">
      <c r="A441" s="39"/>
      <c r="B441" s="40"/>
      <c r="C441" s="41"/>
      <c r="D441" s="225" t="s">
        <v>129</v>
      </c>
      <c r="E441" s="41"/>
      <c r="F441" s="226" t="s">
        <v>595</v>
      </c>
      <c r="G441" s="41"/>
      <c r="H441" s="41"/>
      <c r="I441" s="227"/>
      <c r="J441" s="41"/>
      <c r="K441" s="41"/>
      <c r="L441" s="45"/>
      <c r="M441" s="228"/>
      <c r="N441" s="229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129</v>
      </c>
      <c r="AU441" s="18" t="s">
        <v>127</v>
      </c>
    </row>
    <row r="442" spans="1:47" s="2" customFormat="1" ht="12">
      <c r="A442" s="39"/>
      <c r="B442" s="40"/>
      <c r="C442" s="41"/>
      <c r="D442" s="230" t="s">
        <v>131</v>
      </c>
      <c r="E442" s="41"/>
      <c r="F442" s="231" t="s">
        <v>596</v>
      </c>
      <c r="G442" s="41"/>
      <c r="H442" s="41"/>
      <c r="I442" s="227"/>
      <c r="J442" s="41"/>
      <c r="K442" s="41"/>
      <c r="L442" s="45"/>
      <c r="M442" s="228"/>
      <c r="N442" s="229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131</v>
      </c>
      <c r="AU442" s="18" t="s">
        <v>127</v>
      </c>
    </row>
    <row r="443" spans="1:51" s="13" customFormat="1" ht="12">
      <c r="A443" s="13"/>
      <c r="B443" s="232"/>
      <c r="C443" s="233"/>
      <c r="D443" s="225" t="s">
        <v>133</v>
      </c>
      <c r="E443" s="234" t="s">
        <v>1</v>
      </c>
      <c r="F443" s="235" t="s">
        <v>597</v>
      </c>
      <c r="G443" s="233"/>
      <c r="H443" s="236">
        <v>46.25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133</v>
      </c>
      <c r="AU443" s="242" t="s">
        <v>127</v>
      </c>
      <c r="AV443" s="13" t="s">
        <v>80</v>
      </c>
      <c r="AW443" s="13" t="s">
        <v>30</v>
      </c>
      <c r="AX443" s="13" t="s">
        <v>78</v>
      </c>
      <c r="AY443" s="242" t="s">
        <v>116</v>
      </c>
    </row>
    <row r="444" spans="1:65" s="2" customFormat="1" ht="16.5" customHeight="1">
      <c r="A444" s="39"/>
      <c r="B444" s="40"/>
      <c r="C444" s="212" t="s">
        <v>598</v>
      </c>
      <c r="D444" s="212" t="s">
        <v>121</v>
      </c>
      <c r="E444" s="213" t="s">
        <v>599</v>
      </c>
      <c r="F444" s="214" t="s">
        <v>600</v>
      </c>
      <c r="G444" s="215" t="s">
        <v>140</v>
      </c>
      <c r="H444" s="216">
        <v>9.5</v>
      </c>
      <c r="I444" s="217"/>
      <c r="J444" s="218">
        <f>ROUND(I444*H444,2)</f>
        <v>0</v>
      </c>
      <c r="K444" s="214" t="s">
        <v>125</v>
      </c>
      <c r="L444" s="45"/>
      <c r="M444" s="219" t="s">
        <v>1</v>
      </c>
      <c r="N444" s="220" t="s">
        <v>38</v>
      </c>
      <c r="O444" s="92"/>
      <c r="P444" s="221">
        <f>O444*H444</f>
        <v>0</v>
      </c>
      <c r="Q444" s="221">
        <v>0.00111</v>
      </c>
      <c r="R444" s="221">
        <f>Q444*H444</f>
        <v>0.010545</v>
      </c>
      <c r="S444" s="221">
        <v>0</v>
      </c>
      <c r="T444" s="222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3" t="s">
        <v>149</v>
      </c>
      <c r="AT444" s="223" t="s">
        <v>121</v>
      </c>
      <c r="AU444" s="223" t="s">
        <v>127</v>
      </c>
      <c r="AY444" s="18" t="s">
        <v>116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8" t="s">
        <v>78</v>
      </c>
      <c r="BK444" s="224">
        <f>ROUND(I444*H444,2)</f>
        <v>0</v>
      </c>
      <c r="BL444" s="18" t="s">
        <v>149</v>
      </c>
      <c r="BM444" s="223" t="s">
        <v>601</v>
      </c>
    </row>
    <row r="445" spans="1:47" s="2" customFormat="1" ht="12">
      <c r="A445" s="39"/>
      <c r="B445" s="40"/>
      <c r="C445" s="41"/>
      <c r="D445" s="225" t="s">
        <v>129</v>
      </c>
      <c r="E445" s="41"/>
      <c r="F445" s="226" t="s">
        <v>602</v>
      </c>
      <c r="G445" s="41"/>
      <c r="H445" s="41"/>
      <c r="I445" s="227"/>
      <c r="J445" s="41"/>
      <c r="K445" s="41"/>
      <c r="L445" s="45"/>
      <c r="M445" s="228"/>
      <c r="N445" s="229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129</v>
      </c>
      <c r="AU445" s="18" t="s">
        <v>127</v>
      </c>
    </row>
    <row r="446" spans="1:47" s="2" customFormat="1" ht="12">
      <c r="A446" s="39"/>
      <c r="B446" s="40"/>
      <c r="C446" s="41"/>
      <c r="D446" s="230" t="s">
        <v>131</v>
      </c>
      <c r="E446" s="41"/>
      <c r="F446" s="231" t="s">
        <v>603</v>
      </c>
      <c r="G446" s="41"/>
      <c r="H446" s="41"/>
      <c r="I446" s="227"/>
      <c r="J446" s="41"/>
      <c r="K446" s="41"/>
      <c r="L446" s="45"/>
      <c r="M446" s="228"/>
      <c r="N446" s="229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131</v>
      </c>
      <c r="AU446" s="18" t="s">
        <v>127</v>
      </c>
    </row>
    <row r="447" spans="1:65" s="2" customFormat="1" ht="24.15" customHeight="1">
      <c r="A447" s="39"/>
      <c r="B447" s="40"/>
      <c r="C447" s="212" t="s">
        <v>604</v>
      </c>
      <c r="D447" s="212" t="s">
        <v>121</v>
      </c>
      <c r="E447" s="213" t="s">
        <v>605</v>
      </c>
      <c r="F447" s="214" t="s">
        <v>606</v>
      </c>
      <c r="G447" s="215" t="s">
        <v>140</v>
      </c>
      <c r="H447" s="216">
        <v>63.8</v>
      </c>
      <c r="I447" s="217"/>
      <c r="J447" s="218">
        <f>ROUND(I447*H447,2)</f>
        <v>0</v>
      </c>
      <c r="K447" s="214" t="s">
        <v>125</v>
      </c>
      <c r="L447" s="45"/>
      <c r="M447" s="219" t="s">
        <v>1</v>
      </c>
      <c r="N447" s="220" t="s">
        <v>38</v>
      </c>
      <c r="O447" s="92"/>
      <c r="P447" s="221">
        <f>O447*H447</f>
        <v>0</v>
      </c>
      <c r="Q447" s="221">
        <v>0.00056</v>
      </c>
      <c r="R447" s="221">
        <f>Q447*H447</f>
        <v>0.035727999999999996</v>
      </c>
      <c r="S447" s="221">
        <v>0</v>
      </c>
      <c r="T447" s="222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23" t="s">
        <v>149</v>
      </c>
      <c r="AT447" s="223" t="s">
        <v>121</v>
      </c>
      <c r="AU447" s="223" t="s">
        <v>127</v>
      </c>
      <c r="AY447" s="18" t="s">
        <v>116</v>
      </c>
      <c r="BE447" s="224">
        <f>IF(N447="základní",J447,0)</f>
        <v>0</v>
      </c>
      <c r="BF447" s="224">
        <f>IF(N447="snížená",J447,0)</f>
        <v>0</v>
      </c>
      <c r="BG447" s="224">
        <f>IF(N447="zákl. přenesená",J447,0)</f>
        <v>0</v>
      </c>
      <c r="BH447" s="224">
        <f>IF(N447="sníž. přenesená",J447,0)</f>
        <v>0</v>
      </c>
      <c r="BI447" s="224">
        <f>IF(N447="nulová",J447,0)</f>
        <v>0</v>
      </c>
      <c r="BJ447" s="18" t="s">
        <v>78</v>
      </c>
      <c r="BK447" s="224">
        <f>ROUND(I447*H447,2)</f>
        <v>0</v>
      </c>
      <c r="BL447" s="18" t="s">
        <v>149</v>
      </c>
      <c r="BM447" s="223" t="s">
        <v>607</v>
      </c>
    </row>
    <row r="448" spans="1:47" s="2" customFormat="1" ht="12">
      <c r="A448" s="39"/>
      <c r="B448" s="40"/>
      <c r="C448" s="41"/>
      <c r="D448" s="225" t="s">
        <v>129</v>
      </c>
      <c r="E448" s="41"/>
      <c r="F448" s="226" t="s">
        <v>608</v>
      </c>
      <c r="G448" s="41"/>
      <c r="H448" s="41"/>
      <c r="I448" s="227"/>
      <c r="J448" s="41"/>
      <c r="K448" s="41"/>
      <c r="L448" s="45"/>
      <c r="M448" s="228"/>
      <c r="N448" s="229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129</v>
      </c>
      <c r="AU448" s="18" t="s">
        <v>127</v>
      </c>
    </row>
    <row r="449" spans="1:47" s="2" customFormat="1" ht="12">
      <c r="A449" s="39"/>
      <c r="B449" s="40"/>
      <c r="C449" s="41"/>
      <c r="D449" s="230" t="s">
        <v>131</v>
      </c>
      <c r="E449" s="41"/>
      <c r="F449" s="231" t="s">
        <v>609</v>
      </c>
      <c r="G449" s="41"/>
      <c r="H449" s="41"/>
      <c r="I449" s="227"/>
      <c r="J449" s="41"/>
      <c r="K449" s="41"/>
      <c r="L449" s="45"/>
      <c r="M449" s="228"/>
      <c r="N449" s="229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131</v>
      </c>
      <c r="AU449" s="18" t="s">
        <v>127</v>
      </c>
    </row>
    <row r="450" spans="1:51" s="13" customFormat="1" ht="12">
      <c r="A450" s="13"/>
      <c r="B450" s="232"/>
      <c r="C450" s="233"/>
      <c r="D450" s="225" t="s">
        <v>133</v>
      </c>
      <c r="E450" s="234" t="s">
        <v>1</v>
      </c>
      <c r="F450" s="235" t="s">
        <v>610</v>
      </c>
      <c r="G450" s="233"/>
      <c r="H450" s="236">
        <v>63.8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133</v>
      </c>
      <c r="AU450" s="242" t="s">
        <v>127</v>
      </c>
      <c r="AV450" s="13" t="s">
        <v>80</v>
      </c>
      <c r="AW450" s="13" t="s">
        <v>30</v>
      </c>
      <c r="AX450" s="13" t="s">
        <v>78</v>
      </c>
      <c r="AY450" s="242" t="s">
        <v>116</v>
      </c>
    </row>
    <row r="451" spans="1:65" s="2" customFormat="1" ht="24.15" customHeight="1">
      <c r="A451" s="39"/>
      <c r="B451" s="40"/>
      <c r="C451" s="212" t="s">
        <v>611</v>
      </c>
      <c r="D451" s="212" t="s">
        <v>121</v>
      </c>
      <c r="E451" s="213" t="s">
        <v>612</v>
      </c>
      <c r="F451" s="214" t="s">
        <v>613</v>
      </c>
      <c r="G451" s="215" t="s">
        <v>562</v>
      </c>
      <c r="H451" s="216">
        <v>580</v>
      </c>
      <c r="I451" s="217"/>
      <c r="J451" s="218">
        <f>ROUND(I451*H451,2)</f>
        <v>0</v>
      </c>
      <c r="K451" s="214" t="s">
        <v>125</v>
      </c>
      <c r="L451" s="45"/>
      <c r="M451" s="219" t="s">
        <v>1</v>
      </c>
      <c r="N451" s="220" t="s">
        <v>38</v>
      </c>
      <c r="O451" s="92"/>
      <c r="P451" s="221">
        <f>O451*H451</f>
        <v>0</v>
      </c>
      <c r="Q451" s="221">
        <v>8E-05</v>
      </c>
      <c r="R451" s="221">
        <f>Q451*H451</f>
        <v>0.046400000000000004</v>
      </c>
      <c r="S451" s="221">
        <v>0</v>
      </c>
      <c r="T451" s="222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3" t="s">
        <v>149</v>
      </c>
      <c r="AT451" s="223" t="s">
        <v>121</v>
      </c>
      <c r="AU451" s="223" t="s">
        <v>127</v>
      </c>
      <c r="AY451" s="18" t="s">
        <v>116</v>
      </c>
      <c r="BE451" s="224">
        <f>IF(N451="základní",J451,0)</f>
        <v>0</v>
      </c>
      <c r="BF451" s="224">
        <f>IF(N451="snížená",J451,0)</f>
        <v>0</v>
      </c>
      <c r="BG451" s="224">
        <f>IF(N451="zákl. přenesená",J451,0)</f>
        <v>0</v>
      </c>
      <c r="BH451" s="224">
        <f>IF(N451="sníž. přenesená",J451,0)</f>
        <v>0</v>
      </c>
      <c r="BI451" s="224">
        <f>IF(N451="nulová",J451,0)</f>
        <v>0</v>
      </c>
      <c r="BJ451" s="18" t="s">
        <v>78</v>
      </c>
      <c r="BK451" s="224">
        <f>ROUND(I451*H451,2)</f>
        <v>0</v>
      </c>
      <c r="BL451" s="18" t="s">
        <v>149</v>
      </c>
      <c r="BM451" s="223" t="s">
        <v>614</v>
      </c>
    </row>
    <row r="452" spans="1:47" s="2" customFormat="1" ht="12">
      <c r="A452" s="39"/>
      <c r="B452" s="40"/>
      <c r="C452" s="41"/>
      <c r="D452" s="225" t="s">
        <v>129</v>
      </c>
      <c r="E452" s="41"/>
      <c r="F452" s="226" t="s">
        <v>615</v>
      </c>
      <c r="G452" s="41"/>
      <c r="H452" s="41"/>
      <c r="I452" s="227"/>
      <c r="J452" s="41"/>
      <c r="K452" s="41"/>
      <c r="L452" s="45"/>
      <c r="M452" s="228"/>
      <c r="N452" s="229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129</v>
      </c>
      <c r="AU452" s="18" t="s">
        <v>127</v>
      </c>
    </row>
    <row r="453" spans="1:47" s="2" customFormat="1" ht="12">
      <c r="A453" s="39"/>
      <c r="B453" s="40"/>
      <c r="C453" s="41"/>
      <c r="D453" s="230" t="s">
        <v>131</v>
      </c>
      <c r="E453" s="41"/>
      <c r="F453" s="231" t="s">
        <v>616</v>
      </c>
      <c r="G453" s="41"/>
      <c r="H453" s="41"/>
      <c r="I453" s="227"/>
      <c r="J453" s="41"/>
      <c r="K453" s="41"/>
      <c r="L453" s="45"/>
      <c r="M453" s="228"/>
      <c r="N453" s="229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131</v>
      </c>
      <c r="AU453" s="18" t="s">
        <v>127</v>
      </c>
    </row>
    <row r="454" spans="1:65" s="2" customFormat="1" ht="24.15" customHeight="1">
      <c r="A454" s="39"/>
      <c r="B454" s="40"/>
      <c r="C454" s="212" t="s">
        <v>617</v>
      </c>
      <c r="D454" s="212" t="s">
        <v>121</v>
      </c>
      <c r="E454" s="213" t="s">
        <v>618</v>
      </c>
      <c r="F454" s="214" t="s">
        <v>619</v>
      </c>
      <c r="G454" s="215" t="s">
        <v>140</v>
      </c>
      <c r="H454" s="216">
        <v>39.52</v>
      </c>
      <c r="I454" s="217"/>
      <c r="J454" s="218">
        <f>ROUND(I454*H454,2)</f>
        <v>0</v>
      </c>
      <c r="K454" s="214" t="s">
        <v>125</v>
      </c>
      <c r="L454" s="45"/>
      <c r="M454" s="219" t="s">
        <v>1</v>
      </c>
      <c r="N454" s="220" t="s">
        <v>38</v>
      </c>
      <c r="O454" s="92"/>
      <c r="P454" s="221">
        <f>O454*H454</f>
        <v>0</v>
      </c>
      <c r="Q454" s="221">
        <v>0.00146</v>
      </c>
      <c r="R454" s="221">
        <f>Q454*H454</f>
        <v>0.0576992</v>
      </c>
      <c r="S454" s="221">
        <v>0</v>
      </c>
      <c r="T454" s="222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3" t="s">
        <v>149</v>
      </c>
      <c r="AT454" s="223" t="s">
        <v>121</v>
      </c>
      <c r="AU454" s="223" t="s">
        <v>127</v>
      </c>
      <c r="AY454" s="18" t="s">
        <v>116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8" t="s">
        <v>78</v>
      </c>
      <c r="BK454" s="224">
        <f>ROUND(I454*H454,2)</f>
        <v>0</v>
      </c>
      <c r="BL454" s="18" t="s">
        <v>149</v>
      </c>
      <c r="BM454" s="223" t="s">
        <v>620</v>
      </c>
    </row>
    <row r="455" spans="1:47" s="2" customFormat="1" ht="12">
      <c r="A455" s="39"/>
      <c r="B455" s="40"/>
      <c r="C455" s="41"/>
      <c r="D455" s="225" t="s">
        <v>129</v>
      </c>
      <c r="E455" s="41"/>
      <c r="F455" s="226" t="s">
        <v>621</v>
      </c>
      <c r="G455" s="41"/>
      <c r="H455" s="41"/>
      <c r="I455" s="227"/>
      <c r="J455" s="41"/>
      <c r="K455" s="41"/>
      <c r="L455" s="45"/>
      <c r="M455" s="228"/>
      <c r="N455" s="229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129</v>
      </c>
      <c r="AU455" s="18" t="s">
        <v>127</v>
      </c>
    </row>
    <row r="456" spans="1:47" s="2" customFormat="1" ht="12">
      <c r="A456" s="39"/>
      <c r="B456" s="40"/>
      <c r="C456" s="41"/>
      <c r="D456" s="230" t="s">
        <v>131</v>
      </c>
      <c r="E456" s="41"/>
      <c r="F456" s="231" t="s">
        <v>622</v>
      </c>
      <c r="G456" s="41"/>
      <c r="H456" s="41"/>
      <c r="I456" s="227"/>
      <c r="J456" s="41"/>
      <c r="K456" s="41"/>
      <c r="L456" s="45"/>
      <c r="M456" s="228"/>
      <c r="N456" s="229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131</v>
      </c>
      <c r="AU456" s="18" t="s">
        <v>127</v>
      </c>
    </row>
    <row r="457" spans="1:51" s="13" customFormat="1" ht="12">
      <c r="A457" s="13"/>
      <c r="B457" s="232"/>
      <c r="C457" s="233"/>
      <c r="D457" s="225" t="s">
        <v>133</v>
      </c>
      <c r="E457" s="234" t="s">
        <v>1</v>
      </c>
      <c r="F457" s="235" t="s">
        <v>623</v>
      </c>
      <c r="G457" s="233"/>
      <c r="H457" s="236">
        <v>39.52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2" t="s">
        <v>133</v>
      </c>
      <c r="AU457" s="242" t="s">
        <v>127</v>
      </c>
      <c r="AV457" s="13" t="s">
        <v>80</v>
      </c>
      <c r="AW457" s="13" t="s">
        <v>30</v>
      </c>
      <c r="AX457" s="13" t="s">
        <v>78</v>
      </c>
      <c r="AY457" s="242" t="s">
        <v>116</v>
      </c>
    </row>
    <row r="458" spans="1:65" s="2" customFormat="1" ht="24.15" customHeight="1">
      <c r="A458" s="39"/>
      <c r="B458" s="40"/>
      <c r="C458" s="212" t="s">
        <v>624</v>
      </c>
      <c r="D458" s="212" t="s">
        <v>121</v>
      </c>
      <c r="E458" s="213" t="s">
        <v>625</v>
      </c>
      <c r="F458" s="214" t="s">
        <v>626</v>
      </c>
      <c r="G458" s="215" t="s">
        <v>124</v>
      </c>
      <c r="H458" s="216">
        <v>4.05</v>
      </c>
      <c r="I458" s="217"/>
      <c r="J458" s="218">
        <f>ROUND(I458*H458,2)</f>
        <v>0</v>
      </c>
      <c r="K458" s="214" t="s">
        <v>125</v>
      </c>
      <c r="L458" s="45"/>
      <c r="M458" s="219" t="s">
        <v>1</v>
      </c>
      <c r="N458" s="220" t="s">
        <v>38</v>
      </c>
      <c r="O458" s="92"/>
      <c r="P458" s="221">
        <f>O458*H458</f>
        <v>0</v>
      </c>
      <c r="Q458" s="221">
        <v>0.00229</v>
      </c>
      <c r="R458" s="221">
        <f>Q458*H458</f>
        <v>0.0092745</v>
      </c>
      <c r="S458" s="221">
        <v>0</v>
      </c>
      <c r="T458" s="222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3" t="s">
        <v>149</v>
      </c>
      <c r="AT458" s="223" t="s">
        <v>121</v>
      </c>
      <c r="AU458" s="223" t="s">
        <v>127</v>
      </c>
      <c r="AY458" s="18" t="s">
        <v>116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78</v>
      </c>
      <c r="BK458" s="224">
        <f>ROUND(I458*H458,2)</f>
        <v>0</v>
      </c>
      <c r="BL458" s="18" t="s">
        <v>149</v>
      </c>
      <c r="BM458" s="223" t="s">
        <v>627</v>
      </c>
    </row>
    <row r="459" spans="1:47" s="2" customFormat="1" ht="12">
      <c r="A459" s="39"/>
      <c r="B459" s="40"/>
      <c r="C459" s="41"/>
      <c r="D459" s="225" t="s">
        <v>129</v>
      </c>
      <c r="E459" s="41"/>
      <c r="F459" s="226" t="s">
        <v>628</v>
      </c>
      <c r="G459" s="41"/>
      <c r="H459" s="41"/>
      <c r="I459" s="227"/>
      <c r="J459" s="41"/>
      <c r="K459" s="41"/>
      <c r="L459" s="45"/>
      <c r="M459" s="228"/>
      <c r="N459" s="229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129</v>
      </c>
      <c r="AU459" s="18" t="s">
        <v>127</v>
      </c>
    </row>
    <row r="460" spans="1:47" s="2" customFormat="1" ht="12">
      <c r="A460" s="39"/>
      <c r="B460" s="40"/>
      <c r="C460" s="41"/>
      <c r="D460" s="230" t="s">
        <v>131</v>
      </c>
      <c r="E460" s="41"/>
      <c r="F460" s="231" t="s">
        <v>629</v>
      </c>
      <c r="G460" s="41"/>
      <c r="H460" s="41"/>
      <c r="I460" s="227"/>
      <c r="J460" s="41"/>
      <c r="K460" s="41"/>
      <c r="L460" s="45"/>
      <c r="M460" s="228"/>
      <c r="N460" s="229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131</v>
      </c>
      <c r="AU460" s="18" t="s">
        <v>127</v>
      </c>
    </row>
    <row r="461" spans="1:51" s="13" customFormat="1" ht="12">
      <c r="A461" s="13"/>
      <c r="B461" s="232"/>
      <c r="C461" s="233"/>
      <c r="D461" s="225" t="s">
        <v>133</v>
      </c>
      <c r="E461" s="234" t="s">
        <v>1</v>
      </c>
      <c r="F461" s="235" t="s">
        <v>630</v>
      </c>
      <c r="G461" s="233"/>
      <c r="H461" s="236">
        <v>4.05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2" t="s">
        <v>133</v>
      </c>
      <c r="AU461" s="242" t="s">
        <v>127</v>
      </c>
      <c r="AV461" s="13" t="s">
        <v>80</v>
      </c>
      <c r="AW461" s="13" t="s">
        <v>30</v>
      </c>
      <c r="AX461" s="13" t="s">
        <v>78</v>
      </c>
      <c r="AY461" s="242" t="s">
        <v>116</v>
      </c>
    </row>
    <row r="462" spans="1:65" s="2" customFormat="1" ht="33" customHeight="1">
      <c r="A462" s="39"/>
      <c r="B462" s="40"/>
      <c r="C462" s="212" t="s">
        <v>631</v>
      </c>
      <c r="D462" s="212" t="s">
        <v>121</v>
      </c>
      <c r="E462" s="213" t="s">
        <v>632</v>
      </c>
      <c r="F462" s="214" t="s">
        <v>633</v>
      </c>
      <c r="G462" s="215" t="s">
        <v>562</v>
      </c>
      <c r="H462" s="216">
        <v>2</v>
      </c>
      <c r="I462" s="217"/>
      <c r="J462" s="218">
        <f>ROUND(I462*H462,2)</f>
        <v>0</v>
      </c>
      <c r="K462" s="214" t="s">
        <v>125</v>
      </c>
      <c r="L462" s="45"/>
      <c r="M462" s="219" t="s">
        <v>1</v>
      </c>
      <c r="N462" s="220" t="s">
        <v>38</v>
      </c>
      <c r="O462" s="92"/>
      <c r="P462" s="221">
        <f>O462*H462</f>
        <v>0</v>
      </c>
      <c r="Q462" s="221">
        <v>0.00044</v>
      </c>
      <c r="R462" s="221">
        <f>Q462*H462</f>
        <v>0.00088</v>
      </c>
      <c r="S462" s="221">
        <v>0</v>
      </c>
      <c r="T462" s="222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3" t="s">
        <v>149</v>
      </c>
      <c r="AT462" s="223" t="s">
        <v>121</v>
      </c>
      <c r="AU462" s="223" t="s">
        <v>127</v>
      </c>
      <c r="AY462" s="18" t="s">
        <v>116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8" t="s">
        <v>78</v>
      </c>
      <c r="BK462" s="224">
        <f>ROUND(I462*H462,2)</f>
        <v>0</v>
      </c>
      <c r="BL462" s="18" t="s">
        <v>149</v>
      </c>
      <c r="BM462" s="223" t="s">
        <v>634</v>
      </c>
    </row>
    <row r="463" spans="1:47" s="2" customFormat="1" ht="12">
      <c r="A463" s="39"/>
      <c r="B463" s="40"/>
      <c r="C463" s="41"/>
      <c r="D463" s="225" t="s">
        <v>129</v>
      </c>
      <c r="E463" s="41"/>
      <c r="F463" s="226" t="s">
        <v>635</v>
      </c>
      <c r="G463" s="41"/>
      <c r="H463" s="41"/>
      <c r="I463" s="227"/>
      <c r="J463" s="41"/>
      <c r="K463" s="41"/>
      <c r="L463" s="45"/>
      <c r="M463" s="228"/>
      <c r="N463" s="229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129</v>
      </c>
      <c r="AU463" s="18" t="s">
        <v>127</v>
      </c>
    </row>
    <row r="464" spans="1:47" s="2" customFormat="1" ht="12">
      <c r="A464" s="39"/>
      <c r="B464" s="40"/>
      <c r="C464" s="41"/>
      <c r="D464" s="230" t="s">
        <v>131</v>
      </c>
      <c r="E464" s="41"/>
      <c r="F464" s="231" t="s">
        <v>636</v>
      </c>
      <c r="G464" s="41"/>
      <c r="H464" s="41"/>
      <c r="I464" s="227"/>
      <c r="J464" s="41"/>
      <c r="K464" s="41"/>
      <c r="L464" s="45"/>
      <c r="M464" s="228"/>
      <c r="N464" s="229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131</v>
      </c>
      <c r="AU464" s="18" t="s">
        <v>127</v>
      </c>
    </row>
    <row r="465" spans="1:65" s="2" customFormat="1" ht="33" customHeight="1">
      <c r="A465" s="39"/>
      <c r="B465" s="40"/>
      <c r="C465" s="212" t="s">
        <v>637</v>
      </c>
      <c r="D465" s="212" t="s">
        <v>121</v>
      </c>
      <c r="E465" s="213" t="s">
        <v>638</v>
      </c>
      <c r="F465" s="214" t="s">
        <v>639</v>
      </c>
      <c r="G465" s="215" t="s">
        <v>562</v>
      </c>
      <c r="H465" s="216">
        <v>4</v>
      </c>
      <c r="I465" s="217"/>
      <c r="J465" s="218">
        <f>ROUND(I465*H465,2)</f>
        <v>0</v>
      </c>
      <c r="K465" s="214" t="s">
        <v>125</v>
      </c>
      <c r="L465" s="45"/>
      <c r="M465" s="219" t="s">
        <v>1</v>
      </c>
      <c r="N465" s="220" t="s">
        <v>38</v>
      </c>
      <c r="O465" s="92"/>
      <c r="P465" s="221">
        <f>O465*H465</f>
        <v>0</v>
      </c>
      <c r="Q465" s="221">
        <v>0.001</v>
      </c>
      <c r="R465" s="221">
        <f>Q465*H465</f>
        <v>0.004</v>
      </c>
      <c r="S465" s="221">
        <v>0</v>
      </c>
      <c r="T465" s="222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3" t="s">
        <v>149</v>
      </c>
      <c r="AT465" s="223" t="s">
        <v>121</v>
      </c>
      <c r="AU465" s="223" t="s">
        <v>127</v>
      </c>
      <c r="AY465" s="18" t="s">
        <v>116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8" t="s">
        <v>78</v>
      </c>
      <c r="BK465" s="224">
        <f>ROUND(I465*H465,2)</f>
        <v>0</v>
      </c>
      <c r="BL465" s="18" t="s">
        <v>149</v>
      </c>
      <c r="BM465" s="223" t="s">
        <v>640</v>
      </c>
    </row>
    <row r="466" spans="1:47" s="2" customFormat="1" ht="12">
      <c r="A466" s="39"/>
      <c r="B466" s="40"/>
      <c r="C466" s="41"/>
      <c r="D466" s="225" t="s">
        <v>129</v>
      </c>
      <c r="E466" s="41"/>
      <c r="F466" s="226" t="s">
        <v>641</v>
      </c>
      <c r="G466" s="41"/>
      <c r="H466" s="41"/>
      <c r="I466" s="227"/>
      <c r="J466" s="41"/>
      <c r="K466" s="41"/>
      <c r="L466" s="45"/>
      <c r="M466" s="228"/>
      <c r="N466" s="229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129</v>
      </c>
      <c r="AU466" s="18" t="s">
        <v>127</v>
      </c>
    </row>
    <row r="467" spans="1:47" s="2" customFormat="1" ht="12">
      <c r="A467" s="39"/>
      <c r="B467" s="40"/>
      <c r="C467" s="41"/>
      <c r="D467" s="230" t="s">
        <v>131</v>
      </c>
      <c r="E467" s="41"/>
      <c r="F467" s="231" t="s">
        <v>642</v>
      </c>
      <c r="G467" s="41"/>
      <c r="H467" s="41"/>
      <c r="I467" s="227"/>
      <c r="J467" s="41"/>
      <c r="K467" s="41"/>
      <c r="L467" s="45"/>
      <c r="M467" s="228"/>
      <c r="N467" s="229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131</v>
      </c>
      <c r="AU467" s="18" t="s">
        <v>127</v>
      </c>
    </row>
    <row r="468" spans="1:65" s="2" customFormat="1" ht="24.15" customHeight="1">
      <c r="A468" s="39"/>
      <c r="B468" s="40"/>
      <c r="C468" s="212" t="s">
        <v>643</v>
      </c>
      <c r="D468" s="212" t="s">
        <v>121</v>
      </c>
      <c r="E468" s="213" t="s">
        <v>644</v>
      </c>
      <c r="F468" s="214" t="s">
        <v>645</v>
      </c>
      <c r="G468" s="215" t="s">
        <v>562</v>
      </c>
      <c r="H468" s="216">
        <v>4</v>
      </c>
      <c r="I468" s="217"/>
      <c r="J468" s="218">
        <f>ROUND(I468*H468,2)</f>
        <v>0</v>
      </c>
      <c r="K468" s="214" t="s">
        <v>125</v>
      </c>
      <c r="L468" s="45"/>
      <c r="M468" s="219" t="s">
        <v>1</v>
      </c>
      <c r="N468" s="220" t="s">
        <v>38</v>
      </c>
      <c r="O468" s="92"/>
      <c r="P468" s="221">
        <f>O468*H468</f>
        <v>0</v>
      </c>
      <c r="Q468" s="221">
        <v>0.00229</v>
      </c>
      <c r="R468" s="221">
        <f>Q468*H468</f>
        <v>0.00916</v>
      </c>
      <c r="S468" s="221">
        <v>0</v>
      </c>
      <c r="T468" s="222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3" t="s">
        <v>149</v>
      </c>
      <c r="AT468" s="223" t="s">
        <v>121</v>
      </c>
      <c r="AU468" s="223" t="s">
        <v>127</v>
      </c>
      <c r="AY468" s="18" t="s">
        <v>116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8" t="s">
        <v>78</v>
      </c>
      <c r="BK468" s="224">
        <f>ROUND(I468*H468,2)</f>
        <v>0</v>
      </c>
      <c r="BL468" s="18" t="s">
        <v>149</v>
      </c>
      <c r="BM468" s="223" t="s">
        <v>646</v>
      </c>
    </row>
    <row r="469" spans="1:47" s="2" customFormat="1" ht="12">
      <c r="A469" s="39"/>
      <c r="B469" s="40"/>
      <c r="C469" s="41"/>
      <c r="D469" s="225" t="s">
        <v>129</v>
      </c>
      <c r="E469" s="41"/>
      <c r="F469" s="226" t="s">
        <v>647</v>
      </c>
      <c r="G469" s="41"/>
      <c r="H469" s="41"/>
      <c r="I469" s="227"/>
      <c r="J469" s="41"/>
      <c r="K469" s="41"/>
      <c r="L469" s="45"/>
      <c r="M469" s="228"/>
      <c r="N469" s="229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129</v>
      </c>
      <c r="AU469" s="18" t="s">
        <v>127</v>
      </c>
    </row>
    <row r="470" spans="1:47" s="2" customFormat="1" ht="12">
      <c r="A470" s="39"/>
      <c r="B470" s="40"/>
      <c r="C470" s="41"/>
      <c r="D470" s="230" t="s">
        <v>131</v>
      </c>
      <c r="E470" s="41"/>
      <c r="F470" s="231" t="s">
        <v>648</v>
      </c>
      <c r="G470" s="41"/>
      <c r="H470" s="41"/>
      <c r="I470" s="227"/>
      <c r="J470" s="41"/>
      <c r="K470" s="41"/>
      <c r="L470" s="45"/>
      <c r="M470" s="228"/>
      <c r="N470" s="229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131</v>
      </c>
      <c r="AU470" s="18" t="s">
        <v>127</v>
      </c>
    </row>
    <row r="471" spans="1:65" s="2" customFormat="1" ht="21.75" customHeight="1">
      <c r="A471" s="39"/>
      <c r="B471" s="40"/>
      <c r="C471" s="212" t="s">
        <v>649</v>
      </c>
      <c r="D471" s="212" t="s">
        <v>121</v>
      </c>
      <c r="E471" s="213" t="s">
        <v>650</v>
      </c>
      <c r="F471" s="214" t="s">
        <v>651</v>
      </c>
      <c r="G471" s="215" t="s">
        <v>140</v>
      </c>
      <c r="H471" s="216">
        <v>63.8</v>
      </c>
      <c r="I471" s="217"/>
      <c r="J471" s="218">
        <f>ROUND(I471*H471,2)</f>
        <v>0</v>
      </c>
      <c r="K471" s="214" t="s">
        <v>125</v>
      </c>
      <c r="L471" s="45"/>
      <c r="M471" s="219" t="s">
        <v>1</v>
      </c>
      <c r="N471" s="220" t="s">
        <v>38</v>
      </c>
      <c r="O471" s="92"/>
      <c r="P471" s="221">
        <f>O471*H471</f>
        <v>0</v>
      </c>
      <c r="Q471" s="221">
        <v>0.00091</v>
      </c>
      <c r="R471" s="221">
        <f>Q471*H471</f>
        <v>0.058058</v>
      </c>
      <c r="S471" s="221">
        <v>0</v>
      </c>
      <c r="T471" s="222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3" t="s">
        <v>149</v>
      </c>
      <c r="AT471" s="223" t="s">
        <v>121</v>
      </c>
      <c r="AU471" s="223" t="s">
        <v>127</v>
      </c>
      <c r="AY471" s="18" t="s">
        <v>116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8" t="s">
        <v>78</v>
      </c>
      <c r="BK471" s="224">
        <f>ROUND(I471*H471,2)</f>
        <v>0</v>
      </c>
      <c r="BL471" s="18" t="s">
        <v>149</v>
      </c>
      <c r="BM471" s="223" t="s">
        <v>652</v>
      </c>
    </row>
    <row r="472" spans="1:47" s="2" customFormat="1" ht="12">
      <c r="A472" s="39"/>
      <c r="B472" s="40"/>
      <c r="C472" s="41"/>
      <c r="D472" s="225" t="s">
        <v>129</v>
      </c>
      <c r="E472" s="41"/>
      <c r="F472" s="226" t="s">
        <v>653</v>
      </c>
      <c r="G472" s="41"/>
      <c r="H472" s="41"/>
      <c r="I472" s="227"/>
      <c r="J472" s="41"/>
      <c r="K472" s="41"/>
      <c r="L472" s="45"/>
      <c r="M472" s="228"/>
      <c r="N472" s="229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129</v>
      </c>
      <c r="AU472" s="18" t="s">
        <v>127</v>
      </c>
    </row>
    <row r="473" spans="1:47" s="2" customFormat="1" ht="12">
      <c r="A473" s="39"/>
      <c r="B473" s="40"/>
      <c r="C473" s="41"/>
      <c r="D473" s="230" t="s">
        <v>131</v>
      </c>
      <c r="E473" s="41"/>
      <c r="F473" s="231" t="s">
        <v>654</v>
      </c>
      <c r="G473" s="41"/>
      <c r="H473" s="41"/>
      <c r="I473" s="227"/>
      <c r="J473" s="41"/>
      <c r="K473" s="41"/>
      <c r="L473" s="45"/>
      <c r="M473" s="228"/>
      <c r="N473" s="229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131</v>
      </c>
      <c r="AU473" s="18" t="s">
        <v>127</v>
      </c>
    </row>
    <row r="474" spans="1:51" s="13" customFormat="1" ht="12">
      <c r="A474" s="13"/>
      <c r="B474" s="232"/>
      <c r="C474" s="233"/>
      <c r="D474" s="225" t="s">
        <v>133</v>
      </c>
      <c r="E474" s="234" t="s">
        <v>1</v>
      </c>
      <c r="F474" s="235" t="s">
        <v>610</v>
      </c>
      <c r="G474" s="233"/>
      <c r="H474" s="236">
        <v>63.8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133</v>
      </c>
      <c r="AU474" s="242" t="s">
        <v>127</v>
      </c>
      <c r="AV474" s="13" t="s">
        <v>80</v>
      </c>
      <c r="AW474" s="13" t="s">
        <v>30</v>
      </c>
      <c r="AX474" s="13" t="s">
        <v>78</v>
      </c>
      <c r="AY474" s="242" t="s">
        <v>116</v>
      </c>
    </row>
    <row r="475" spans="1:65" s="2" customFormat="1" ht="24.15" customHeight="1">
      <c r="A475" s="39"/>
      <c r="B475" s="40"/>
      <c r="C475" s="212" t="s">
        <v>655</v>
      </c>
      <c r="D475" s="212" t="s">
        <v>121</v>
      </c>
      <c r="E475" s="213" t="s">
        <v>656</v>
      </c>
      <c r="F475" s="214" t="s">
        <v>657</v>
      </c>
      <c r="G475" s="215" t="s">
        <v>562</v>
      </c>
      <c r="H475" s="216">
        <v>6</v>
      </c>
      <c r="I475" s="217"/>
      <c r="J475" s="218">
        <f>ROUND(I475*H475,2)</f>
        <v>0</v>
      </c>
      <c r="K475" s="214" t="s">
        <v>125</v>
      </c>
      <c r="L475" s="45"/>
      <c r="M475" s="219" t="s">
        <v>1</v>
      </c>
      <c r="N475" s="220" t="s">
        <v>38</v>
      </c>
      <c r="O475" s="92"/>
      <c r="P475" s="221">
        <f>O475*H475</f>
        <v>0</v>
      </c>
      <c r="Q475" s="221">
        <v>0.00033</v>
      </c>
      <c r="R475" s="221">
        <f>Q475*H475</f>
        <v>0.00198</v>
      </c>
      <c r="S475" s="221">
        <v>0</v>
      </c>
      <c r="T475" s="222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3" t="s">
        <v>149</v>
      </c>
      <c r="AT475" s="223" t="s">
        <v>121</v>
      </c>
      <c r="AU475" s="223" t="s">
        <v>127</v>
      </c>
      <c r="AY475" s="18" t="s">
        <v>116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8" t="s">
        <v>78</v>
      </c>
      <c r="BK475" s="224">
        <f>ROUND(I475*H475,2)</f>
        <v>0</v>
      </c>
      <c r="BL475" s="18" t="s">
        <v>149</v>
      </c>
      <c r="BM475" s="223" t="s">
        <v>658</v>
      </c>
    </row>
    <row r="476" spans="1:47" s="2" customFormat="1" ht="12">
      <c r="A476" s="39"/>
      <c r="B476" s="40"/>
      <c r="C476" s="41"/>
      <c r="D476" s="225" t="s">
        <v>129</v>
      </c>
      <c r="E476" s="41"/>
      <c r="F476" s="226" t="s">
        <v>659</v>
      </c>
      <c r="G476" s="41"/>
      <c r="H476" s="41"/>
      <c r="I476" s="227"/>
      <c r="J476" s="41"/>
      <c r="K476" s="41"/>
      <c r="L476" s="45"/>
      <c r="M476" s="228"/>
      <c r="N476" s="229"/>
      <c r="O476" s="92"/>
      <c r="P476" s="92"/>
      <c r="Q476" s="92"/>
      <c r="R476" s="92"/>
      <c r="S476" s="92"/>
      <c r="T476" s="93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129</v>
      </c>
      <c r="AU476" s="18" t="s">
        <v>127</v>
      </c>
    </row>
    <row r="477" spans="1:47" s="2" customFormat="1" ht="12">
      <c r="A477" s="39"/>
      <c r="B477" s="40"/>
      <c r="C477" s="41"/>
      <c r="D477" s="230" t="s">
        <v>131</v>
      </c>
      <c r="E477" s="41"/>
      <c r="F477" s="231" t="s">
        <v>660</v>
      </c>
      <c r="G477" s="41"/>
      <c r="H477" s="41"/>
      <c r="I477" s="227"/>
      <c r="J477" s="41"/>
      <c r="K477" s="41"/>
      <c r="L477" s="45"/>
      <c r="M477" s="228"/>
      <c r="N477" s="229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131</v>
      </c>
      <c r="AU477" s="18" t="s">
        <v>127</v>
      </c>
    </row>
    <row r="478" spans="1:65" s="2" customFormat="1" ht="24.15" customHeight="1">
      <c r="A478" s="39"/>
      <c r="B478" s="40"/>
      <c r="C478" s="212" t="s">
        <v>661</v>
      </c>
      <c r="D478" s="212" t="s">
        <v>121</v>
      </c>
      <c r="E478" s="213" t="s">
        <v>662</v>
      </c>
      <c r="F478" s="214" t="s">
        <v>663</v>
      </c>
      <c r="G478" s="215" t="s">
        <v>562</v>
      </c>
      <c r="H478" s="216">
        <v>4</v>
      </c>
      <c r="I478" s="217"/>
      <c r="J478" s="218">
        <f>ROUND(I478*H478,2)</f>
        <v>0</v>
      </c>
      <c r="K478" s="214" t="s">
        <v>125</v>
      </c>
      <c r="L478" s="45"/>
      <c r="M478" s="219" t="s">
        <v>1</v>
      </c>
      <c r="N478" s="220" t="s">
        <v>38</v>
      </c>
      <c r="O478" s="92"/>
      <c r="P478" s="221">
        <f>O478*H478</f>
        <v>0</v>
      </c>
      <c r="Q478" s="221">
        <v>0.00019</v>
      </c>
      <c r="R478" s="221">
        <f>Q478*H478</f>
        <v>0.00076</v>
      </c>
      <c r="S478" s="221">
        <v>0</v>
      </c>
      <c r="T478" s="222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3" t="s">
        <v>149</v>
      </c>
      <c r="AT478" s="223" t="s">
        <v>121</v>
      </c>
      <c r="AU478" s="223" t="s">
        <v>127</v>
      </c>
      <c r="AY478" s="18" t="s">
        <v>116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8" t="s">
        <v>78</v>
      </c>
      <c r="BK478" s="224">
        <f>ROUND(I478*H478,2)</f>
        <v>0</v>
      </c>
      <c r="BL478" s="18" t="s">
        <v>149</v>
      </c>
      <c r="BM478" s="223" t="s">
        <v>664</v>
      </c>
    </row>
    <row r="479" spans="1:47" s="2" customFormat="1" ht="12">
      <c r="A479" s="39"/>
      <c r="B479" s="40"/>
      <c r="C479" s="41"/>
      <c r="D479" s="225" t="s">
        <v>129</v>
      </c>
      <c r="E479" s="41"/>
      <c r="F479" s="226" t="s">
        <v>665</v>
      </c>
      <c r="G479" s="41"/>
      <c r="H479" s="41"/>
      <c r="I479" s="227"/>
      <c r="J479" s="41"/>
      <c r="K479" s="41"/>
      <c r="L479" s="45"/>
      <c r="M479" s="228"/>
      <c r="N479" s="229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129</v>
      </c>
      <c r="AU479" s="18" t="s">
        <v>127</v>
      </c>
    </row>
    <row r="480" spans="1:47" s="2" customFormat="1" ht="12">
      <c r="A480" s="39"/>
      <c r="B480" s="40"/>
      <c r="C480" s="41"/>
      <c r="D480" s="230" t="s">
        <v>131</v>
      </c>
      <c r="E480" s="41"/>
      <c r="F480" s="231" t="s">
        <v>666</v>
      </c>
      <c r="G480" s="41"/>
      <c r="H480" s="41"/>
      <c r="I480" s="227"/>
      <c r="J480" s="41"/>
      <c r="K480" s="41"/>
      <c r="L480" s="45"/>
      <c r="M480" s="228"/>
      <c r="N480" s="229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131</v>
      </c>
      <c r="AU480" s="18" t="s">
        <v>127</v>
      </c>
    </row>
    <row r="481" spans="1:65" s="2" customFormat="1" ht="24.15" customHeight="1">
      <c r="A481" s="39"/>
      <c r="B481" s="40"/>
      <c r="C481" s="212" t="s">
        <v>667</v>
      </c>
      <c r="D481" s="212" t="s">
        <v>121</v>
      </c>
      <c r="E481" s="213" t="s">
        <v>668</v>
      </c>
      <c r="F481" s="214" t="s">
        <v>669</v>
      </c>
      <c r="G481" s="215" t="s">
        <v>140</v>
      </c>
      <c r="H481" s="216">
        <v>36.4</v>
      </c>
      <c r="I481" s="217"/>
      <c r="J481" s="218">
        <f>ROUND(I481*H481,2)</f>
        <v>0</v>
      </c>
      <c r="K481" s="214" t="s">
        <v>125</v>
      </c>
      <c r="L481" s="45"/>
      <c r="M481" s="219" t="s">
        <v>1</v>
      </c>
      <c r="N481" s="220" t="s">
        <v>38</v>
      </c>
      <c r="O481" s="92"/>
      <c r="P481" s="221">
        <f>O481*H481</f>
        <v>0</v>
      </c>
      <c r="Q481" s="221">
        <v>0.00108</v>
      </c>
      <c r="R481" s="221">
        <f>Q481*H481</f>
        <v>0.039312</v>
      </c>
      <c r="S481" s="221">
        <v>0</v>
      </c>
      <c r="T481" s="222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3" t="s">
        <v>149</v>
      </c>
      <c r="AT481" s="223" t="s">
        <v>121</v>
      </c>
      <c r="AU481" s="223" t="s">
        <v>127</v>
      </c>
      <c r="AY481" s="18" t="s">
        <v>116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8" t="s">
        <v>78</v>
      </c>
      <c r="BK481" s="224">
        <f>ROUND(I481*H481,2)</f>
        <v>0</v>
      </c>
      <c r="BL481" s="18" t="s">
        <v>149</v>
      </c>
      <c r="BM481" s="223" t="s">
        <v>670</v>
      </c>
    </row>
    <row r="482" spans="1:47" s="2" customFormat="1" ht="12">
      <c r="A482" s="39"/>
      <c r="B482" s="40"/>
      <c r="C482" s="41"/>
      <c r="D482" s="225" t="s">
        <v>129</v>
      </c>
      <c r="E482" s="41"/>
      <c r="F482" s="226" t="s">
        <v>671</v>
      </c>
      <c r="G482" s="41"/>
      <c r="H482" s="41"/>
      <c r="I482" s="227"/>
      <c r="J482" s="41"/>
      <c r="K482" s="41"/>
      <c r="L482" s="45"/>
      <c r="M482" s="228"/>
      <c r="N482" s="229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129</v>
      </c>
      <c r="AU482" s="18" t="s">
        <v>127</v>
      </c>
    </row>
    <row r="483" spans="1:47" s="2" customFormat="1" ht="12">
      <c r="A483" s="39"/>
      <c r="B483" s="40"/>
      <c r="C483" s="41"/>
      <c r="D483" s="230" t="s">
        <v>131</v>
      </c>
      <c r="E483" s="41"/>
      <c r="F483" s="231" t="s">
        <v>672</v>
      </c>
      <c r="G483" s="41"/>
      <c r="H483" s="41"/>
      <c r="I483" s="227"/>
      <c r="J483" s="41"/>
      <c r="K483" s="41"/>
      <c r="L483" s="45"/>
      <c r="M483" s="228"/>
      <c r="N483" s="229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131</v>
      </c>
      <c r="AU483" s="18" t="s">
        <v>127</v>
      </c>
    </row>
    <row r="484" spans="1:51" s="13" customFormat="1" ht="12">
      <c r="A484" s="13"/>
      <c r="B484" s="232"/>
      <c r="C484" s="233"/>
      <c r="D484" s="225" t="s">
        <v>133</v>
      </c>
      <c r="E484" s="234" t="s">
        <v>1</v>
      </c>
      <c r="F484" s="235" t="s">
        <v>673</v>
      </c>
      <c r="G484" s="233"/>
      <c r="H484" s="236">
        <v>36.4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2" t="s">
        <v>133</v>
      </c>
      <c r="AU484" s="242" t="s">
        <v>127</v>
      </c>
      <c r="AV484" s="13" t="s">
        <v>80</v>
      </c>
      <c r="AW484" s="13" t="s">
        <v>30</v>
      </c>
      <c r="AX484" s="13" t="s">
        <v>78</v>
      </c>
      <c r="AY484" s="242" t="s">
        <v>116</v>
      </c>
    </row>
    <row r="485" spans="1:65" s="2" customFormat="1" ht="24.15" customHeight="1">
      <c r="A485" s="39"/>
      <c r="B485" s="40"/>
      <c r="C485" s="212" t="s">
        <v>674</v>
      </c>
      <c r="D485" s="212" t="s">
        <v>121</v>
      </c>
      <c r="E485" s="213" t="s">
        <v>675</v>
      </c>
      <c r="F485" s="214" t="s">
        <v>676</v>
      </c>
      <c r="G485" s="215" t="s">
        <v>370</v>
      </c>
      <c r="H485" s="216">
        <v>1.498</v>
      </c>
      <c r="I485" s="217"/>
      <c r="J485" s="218">
        <f>ROUND(I485*H485,2)</f>
        <v>0</v>
      </c>
      <c r="K485" s="214" t="s">
        <v>125</v>
      </c>
      <c r="L485" s="45"/>
      <c r="M485" s="219" t="s">
        <v>1</v>
      </c>
      <c r="N485" s="220" t="s">
        <v>38</v>
      </c>
      <c r="O485" s="92"/>
      <c r="P485" s="221">
        <f>O485*H485</f>
        <v>0</v>
      </c>
      <c r="Q485" s="221">
        <v>0</v>
      </c>
      <c r="R485" s="221">
        <f>Q485*H485</f>
        <v>0</v>
      </c>
      <c r="S485" s="221">
        <v>0</v>
      </c>
      <c r="T485" s="222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3" t="s">
        <v>149</v>
      </c>
      <c r="AT485" s="223" t="s">
        <v>121</v>
      </c>
      <c r="AU485" s="223" t="s">
        <v>127</v>
      </c>
      <c r="AY485" s="18" t="s">
        <v>116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8" t="s">
        <v>78</v>
      </c>
      <c r="BK485" s="224">
        <f>ROUND(I485*H485,2)</f>
        <v>0</v>
      </c>
      <c r="BL485" s="18" t="s">
        <v>149</v>
      </c>
      <c r="BM485" s="223" t="s">
        <v>677</v>
      </c>
    </row>
    <row r="486" spans="1:47" s="2" customFormat="1" ht="12">
      <c r="A486" s="39"/>
      <c r="B486" s="40"/>
      <c r="C486" s="41"/>
      <c r="D486" s="225" t="s">
        <v>129</v>
      </c>
      <c r="E486" s="41"/>
      <c r="F486" s="226" t="s">
        <v>678</v>
      </c>
      <c r="G486" s="41"/>
      <c r="H486" s="41"/>
      <c r="I486" s="227"/>
      <c r="J486" s="41"/>
      <c r="K486" s="41"/>
      <c r="L486" s="45"/>
      <c r="M486" s="228"/>
      <c r="N486" s="229"/>
      <c r="O486" s="92"/>
      <c r="P486" s="92"/>
      <c r="Q486" s="92"/>
      <c r="R486" s="92"/>
      <c r="S486" s="92"/>
      <c r="T486" s="93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129</v>
      </c>
      <c r="AU486" s="18" t="s">
        <v>127</v>
      </c>
    </row>
    <row r="487" spans="1:47" s="2" customFormat="1" ht="12">
      <c r="A487" s="39"/>
      <c r="B487" s="40"/>
      <c r="C487" s="41"/>
      <c r="D487" s="230" t="s">
        <v>131</v>
      </c>
      <c r="E487" s="41"/>
      <c r="F487" s="231" t="s">
        <v>679</v>
      </c>
      <c r="G487" s="41"/>
      <c r="H487" s="41"/>
      <c r="I487" s="227"/>
      <c r="J487" s="41"/>
      <c r="K487" s="41"/>
      <c r="L487" s="45"/>
      <c r="M487" s="228"/>
      <c r="N487" s="229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131</v>
      </c>
      <c r="AU487" s="18" t="s">
        <v>127</v>
      </c>
    </row>
    <row r="488" spans="1:63" s="12" customFormat="1" ht="20.85" customHeight="1">
      <c r="A488" s="12"/>
      <c r="B488" s="196"/>
      <c r="C488" s="197"/>
      <c r="D488" s="198" t="s">
        <v>72</v>
      </c>
      <c r="E488" s="210" t="s">
        <v>680</v>
      </c>
      <c r="F488" s="210" t="s">
        <v>681</v>
      </c>
      <c r="G488" s="197"/>
      <c r="H488" s="197"/>
      <c r="I488" s="200"/>
      <c r="J488" s="211">
        <f>BK488</f>
        <v>0</v>
      </c>
      <c r="K488" s="197"/>
      <c r="L488" s="202"/>
      <c r="M488" s="203"/>
      <c r="N488" s="204"/>
      <c r="O488" s="204"/>
      <c r="P488" s="205">
        <f>SUM(P489:P581)</f>
        <v>0</v>
      </c>
      <c r="Q488" s="204"/>
      <c r="R488" s="205">
        <f>SUM(R489:R581)</f>
        <v>3.34635944</v>
      </c>
      <c r="S488" s="204"/>
      <c r="T488" s="206">
        <f>SUM(T489:T581)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7" t="s">
        <v>80</v>
      </c>
      <c r="AT488" s="208" t="s">
        <v>72</v>
      </c>
      <c r="AU488" s="208" t="s">
        <v>80</v>
      </c>
      <c r="AY488" s="207" t="s">
        <v>116</v>
      </c>
      <c r="BK488" s="209">
        <f>SUM(BK489:BK581)</f>
        <v>0</v>
      </c>
    </row>
    <row r="489" spans="1:65" s="2" customFormat="1" ht="24.15" customHeight="1">
      <c r="A489" s="39"/>
      <c r="B489" s="40"/>
      <c r="C489" s="212" t="s">
        <v>682</v>
      </c>
      <c r="D489" s="212" t="s">
        <v>121</v>
      </c>
      <c r="E489" s="213" t="s">
        <v>683</v>
      </c>
      <c r="F489" s="214" t="s">
        <v>684</v>
      </c>
      <c r="G489" s="215" t="s">
        <v>124</v>
      </c>
      <c r="H489" s="216">
        <v>3.278</v>
      </c>
      <c r="I489" s="217"/>
      <c r="J489" s="218">
        <f>ROUND(I489*H489,2)</f>
        <v>0</v>
      </c>
      <c r="K489" s="214" t="s">
        <v>125</v>
      </c>
      <c r="L489" s="45"/>
      <c r="M489" s="219" t="s">
        <v>1</v>
      </c>
      <c r="N489" s="220" t="s">
        <v>38</v>
      </c>
      <c r="O489" s="92"/>
      <c r="P489" s="221">
        <f>O489*H489</f>
        <v>0</v>
      </c>
      <c r="Q489" s="221">
        <v>0.00027</v>
      </c>
      <c r="R489" s="221">
        <f>Q489*H489</f>
        <v>0.00088506</v>
      </c>
      <c r="S489" s="221">
        <v>0</v>
      </c>
      <c r="T489" s="222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3" t="s">
        <v>149</v>
      </c>
      <c r="AT489" s="223" t="s">
        <v>121</v>
      </c>
      <c r="AU489" s="223" t="s">
        <v>127</v>
      </c>
      <c r="AY489" s="18" t="s">
        <v>116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8" t="s">
        <v>78</v>
      </c>
      <c r="BK489" s="224">
        <f>ROUND(I489*H489,2)</f>
        <v>0</v>
      </c>
      <c r="BL489" s="18" t="s">
        <v>149</v>
      </c>
      <c r="BM489" s="223" t="s">
        <v>685</v>
      </c>
    </row>
    <row r="490" spans="1:47" s="2" customFormat="1" ht="12">
      <c r="A490" s="39"/>
      <c r="B490" s="40"/>
      <c r="C490" s="41"/>
      <c r="D490" s="225" t="s">
        <v>129</v>
      </c>
      <c r="E490" s="41"/>
      <c r="F490" s="226" t="s">
        <v>686</v>
      </c>
      <c r="G490" s="41"/>
      <c r="H490" s="41"/>
      <c r="I490" s="227"/>
      <c r="J490" s="41"/>
      <c r="K490" s="41"/>
      <c r="L490" s="45"/>
      <c r="M490" s="228"/>
      <c r="N490" s="229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129</v>
      </c>
      <c r="AU490" s="18" t="s">
        <v>127</v>
      </c>
    </row>
    <row r="491" spans="1:47" s="2" customFormat="1" ht="12">
      <c r="A491" s="39"/>
      <c r="B491" s="40"/>
      <c r="C491" s="41"/>
      <c r="D491" s="230" t="s">
        <v>131</v>
      </c>
      <c r="E491" s="41"/>
      <c r="F491" s="231" t="s">
        <v>687</v>
      </c>
      <c r="G491" s="41"/>
      <c r="H491" s="41"/>
      <c r="I491" s="227"/>
      <c r="J491" s="41"/>
      <c r="K491" s="41"/>
      <c r="L491" s="45"/>
      <c r="M491" s="228"/>
      <c r="N491" s="229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131</v>
      </c>
      <c r="AU491" s="18" t="s">
        <v>127</v>
      </c>
    </row>
    <row r="492" spans="1:51" s="15" customFormat="1" ht="12">
      <c r="A492" s="15"/>
      <c r="B492" s="254"/>
      <c r="C492" s="255"/>
      <c r="D492" s="225" t="s">
        <v>133</v>
      </c>
      <c r="E492" s="256" t="s">
        <v>1</v>
      </c>
      <c r="F492" s="257" t="s">
        <v>688</v>
      </c>
      <c r="G492" s="255"/>
      <c r="H492" s="256" t="s">
        <v>1</v>
      </c>
      <c r="I492" s="258"/>
      <c r="J492" s="255"/>
      <c r="K492" s="255"/>
      <c r="L492" s="259"/>
      <c r="M492" s="260"/>
      <c r="N492" s="261"/>
      <c r="O492" s="261"/>
      <c r="P492" s="261"/>
      <c r="Q492" s="261"/>
      <c r="R492" s="261"/>
      <c r="S492" s="261"/>
      <c r="T492" s="262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3" t="s">
        <v>133</v>
      </c>
      <c r="AU492" s="263" t="s">
        <v>127</v>
      </c>
      <c r="AV492" s="15" t="s">
        <v>78</v>
      </c>
      <c r="AW492" s="15" t="s">
        <v>30</v>
      </c>
      <c r="AX492" s="15" t="s">
        <v>73</v>
      </c>
      <c r="AY492" s="263" t="s">
        <v>116</v>
      </c>
    </row>
    <row r="493" spans="1:51" s="13" customFormat="1" ht="12">
      <c r="A493" s="13"/>
      <c r="B493" s="232"/>
      <c r="C493" s="233"/>
      <c r="D493" s="225" t="s">
        <v>133</v>
      </c>
      <c r="E493" s="234" t="s">
        <v>1</v>
      </c>
      <c r="F493" s="235" t="s">
        <v>689</v>
      </c>
      <c r="G493" s="233"/>
      <c r="H493" s="236">
        <v>3.278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133</v>
      </c>
      <c r="AU493" s="242" t="s">
        <v>127</v>
      </c>
      <c r="AV493" s="13" t="s">
        <v>80</v>
      </c>
      <c r="AW493" s="13" t="s">
        <v>30</v>
      </c>
      <c r="AX493" s="13" t="s">
        <v>78</v>
      </c>
      <c r="AY493" s="242" t="s">
        <v>116</v>
      </c>
    </row>
    <row r="494" spans="1:65" s="2" customFormat="1" ht="24.15" customHeight="1">
      <c r="A494" s="39"/>
      <c r="B494" s="40"/>
      <c r="C494" s="264" t="s">
        <v>690</v>
      </c>
      <c r="D494" s="264" t="s">
        <v>166</v>
      </c>
      <c r="E494" s="265" t="s">
        <v>691</v>
      </c>
      <c r="F494" s="266" t="s">
        <v>692</v>
      </c>
      <c r="G494" s="267" t="s">
        <v>124</v>
      </c>
      <c r="H494" s="268">
        <v>3.278</v>
      </c>
      <c r="I494" s="269"/>
      <c r="J494" s="270">
        <f>ROUND(I494*H494,2)</f>
        <v>0</v>
      </c>
      <c r="K494" s="266" t="s">
        <v>125</v>
      </c>
      <c r="L494" s="271"/>
      <c r="M494" s="272" t="s">
        <v>1</v>
      </c>
      <c r="N494" s="273" t="s">
        <v>38</v>
      </c>
      <c r="O494" s="92"/>
      <c r="P494" s="221">
        <f>O494*H494</f>
        <v>0</v>
      </c>
      <c r="Q494" s="221">
        <v>0.03958</v>
      </c>
      <c r="R494" s="221">
        <f>Q494*H494</f>
        <v>0.12974323999999998</v>
      </c>
      <c r="S494" s="221">
        <v>0</v>
      </c>
      <c r="T494" s="222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3" t="s">
        <v>347</v>
      </c>
      <c r="AT494" s="223" t="s">
        <v>166</v>
      </c>
      <c r="AU494" s="223" t="s">
        <v>127</v>
      </c>
      <c r="AY494" s="18" t="s">
        <v>116</v>
      </c>
      <c r="BE494" s="224">
        <f>IF(N494="základní",J494,0)</f>
        <v>0</v>
      </c>
      <c r="BF494" s="224">
        <f>IF(N494="snížená",J494,0)</f>
        <v>0</v>
      </c>
      <c r="BG494" s="224">
        <f>IF(N494="zákl. přenesená",J494,0)</f>
        <v>0</v>
      </c>
      <c r="BH494" s="224">
        <f>IF(N494="sníž. přenesená",J494,0)</f>
        <v>0</v>
      </c>
      <c r="BI494" s="224">
        <f>IF(N494="nulová",J494,0)</f>
        <v>0</v>
      </c>
      <c r="BJ494" s="18" t="s">
        <v>78</v>
      </c>
      <c r="BK494" s="224">
        <f>ROUND(I494*H494,2)</f>
        <v>0</v>
      </c>
      <c r="BL494" s="18" t="s">
        <v>149</v>
      </c>
      <c r="BM494" s="223" t="s">
        <v>693</v>
      </c>
    </row>
    <row r="495" spans="1:47" s="2" customFormat="1" ht="12">
      <c r="A495" s="39"/>
      <c r="B495" s="40"/>
      <c r="C495" s="41"/>
      <c r="D495" s="225" t="s">
        <v>129</v>
      </c>
      <c r="E495" s="41"/>
      <c r="F495" s="226" t="s">
        <v>692</v>
      </c>
      <c r="G495" s="41"/>
      <c r="H495" s="41"/>
      <c r="I495" s="227"/>
      <c r="J495" s="41"/>
      <c r="K495" s="41"/>
      <c r="L495" s="45"/>
      <c r="M495" s="228"/>
      <c r="N495" s="229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129</v>
      </c>
      <c r="AU495" s="18" t="s">
        <v>127</v>
      </c>
    </row>
    <row r="496" spans="1:51" s="15" customFormat="1" ht="12">
      <c r="A496" s="15"/>
      <c r="B496" s="254"/>
      <c r="C496" s="255"/>
      <c r="D496" s="225" t="s">
        <v>133</v>
      </c>
      <c r="E496" s="256" t="s">
        <v>1</v>
      </c>
      <c r="F496" s="257" t="s">
        <v>694</v>
      </c>
      <c r="G496" s="255"/>
      <c r="H496" s="256" t="s">
        <v>1</v>
      </c>
      <c r="I496" s="258"/>
      <c r="J496" s="255"/>
      <c r="K496" s="255"/>
      <c r="L496" s="259"/>
      <c r="M496" s="260"/>
      <c r="N496" s="261"/>
      <c r="O496" s="261"/>
      <c r="P496" s="261"/>
      <c r="Q496" s="261"/>
      <c r="R496" s="261"/>
      <c r="S496" s="261"/>
      <c r="T496" s="262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3" t="s">
        <v>133</v>
      </c>
      <c r="AU496" s="263" t="s">
        <v>127</v>
      </c>
      <c r="AV496" s="15" t="s">
        <v>78</v>
      </c>
      <c r="AW496" s="15" t="s">
        <v>30</v>
      </c>
      <c r="AX496" s="15" t="s">
        <v>73</v>
      </c>
      <c r="AY496" s="263" t="s">
        <v>116</v>
      </c>
    </row>
    <row r="497" spans="1:51" s="13" customFormat="1" ht="12">
      <c r="A497" s="13"/>
      <c r="B497" s="232"/>
      <c r="C497" s="233"/>
      <c r="D497" s="225" t="s">
        <v>133</v>
      </c>
      <c r="E497" s="234" t="s">
        <v>1</v>
      </c>
      <c r="F497" s="235" t="s">
        <v>689</v>
      </c>
      <c r="G497" s="233"/>
      <c r="H497" s="236">
        <v>3.278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2" t="s">
        <v>133</v>
      </c>
      <c r="AU497" s="242" t="s">
        <v>127</v>
      </c>
      <c r="AV497" s="13" t="s">
        <v>80</v>
      </c>
      <c r="AW497" s="13" t="s">
        <v>30</v>
      </c>
      <c r="AX497" s="13" t="s">
        <v>78</v>
      </c>
      <c r="AY497" s="242" t="s">
        <v>116</v>
      </c>
    </row>
    <row r="498" spans="1:65" s="2" customFormat="1" ht="24.15" customHeight="1">
      <c r="A498" s="39"/>
      <c r="B498" s="40"/>
      <c r="C498" s="212" t="s">
        <v>695</v>
      </c>
      <c r="D498" s="212" t="s">
        <v>121</v>
      </c>
      <c r="E498" s="213" t="s">
        <v>696</v>
      </c>
      <c r="F498" s="214" t="s">
        <v>697</v>
      </c>
      <c r="G498" s="215" t="s">
        <v>124</v>
      </c>
      <c r="H498" s="216">
        <v>54.959</v>
      </c>
      <c r="I498" s="217"/>
      <c r="J498" s="218">
        <f>ROUND(I498*H498,2)</f>
        <v>0</v>
      </c>
      <c r="K498" s="214" t="s">
        <v>125</v>
      </c>
      <c r="L498" s="45"/>
      <c r="M498" s="219" t="s">
        <v>1</v>
      </c>
      <c r="N498" s="220" t="s">
        <v>38</v>
      </c>
      <c r="O498" s="92"/>
      <c r="P498" s="221">
        <f>O498*H498</f>
        <v>0</v>
      </c>
      <c r="Q498" s="221">
        <v>0.00026</v>
      </c>
      <c r="R498" s="221">
        <f>Q498*H498</f>
        <v>0.01428934</v>
      </c>
      <c r="S498" s="221">
        <v>0</v>
      </c>
      <c r="T498" s="222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3" t="s">
        <v>149</v>
      </c>
      <c r="AT498" s="223" t="s">
        <v>121</v>
      </c>
      <c r="AU498" s="223" t="s">
        <v>127</v>
      </c>
      <c r="AY498" s="18" t="s">
        <v>116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8" t="s">
        <v>78</v>
      </c>
      <c r="BK498" s="224">
        <f>ROUND(I498*H498,2)</f>
        <v>0</v>
      </c>
      <c r="BL498" s="18" t="s">
        <v>149</v>
      </c>
      <c r="BM498" s="223" t="s">
        <v>698</v>
      </c>
    </row>
    <row r="499" spans="1:47" s="2" customFormat="1" ht="12">
      <c r="A499" s="39"/>
      <c r="B499" s="40"/>
      <c r="C499" s="41"/>
      <c r="D499" s="225" t="s">
        <v>129</v>
      </c>
      <c r="E499" s="41"/>
      <c r="F499" s="226" t="s">
        <v>699</v>
      </c>
      <c r="G499" s="41"/>
      <c r="H499" s="41"/>
      <c r="I499" s="227"/>
      <c r="J499" s="41"/>
      <c r="K499" s="41"/>
      <c r="L499" s="45"/>
      <c r="M499" s="228"/>
      <c r="N499" s="229"/>
      <c r="O499" s="92"/>
      <c r="P499" s="92"/>
      <c r="Q499" s="92"/>
      <c r="R499" s="92"/>
      <c r="S499" s="92"/>
      <c r="T499" s="93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129</v>
      </c>
      <c r="AU499" s="18" t="s">
        <v>127</v>
      </c>
    </row>
    <row r="500" spans="1:47" s="2" customFormat="1" ht="12">
      <c r="A500" s="39"/>
      <c r="B500" s="40"/>
      <c r="C500" s="41"/>
      <c r="D500" s="230" t="s">
        <v>131</v>
      </c>
      <c r="E500" s="41"/>
      <c r="F500" s="231" t="s">
        <v>700</v>
      </c>
      <c r="G500" s="41"/>
      <c r="H500" s="41"/>
      <c r="I500" s="227"/>
      <c r="J500" s="41"/>
      <c r="K500" s="41"/>
      <c r="L500" s="45"/>
      <c r="M500" s="228"/>
      <c r="N500" s="229"/>
      <c r="O500" s="92"/>
      <c r="P500" s="92"/>
      <c r="Q500" s="92"/>
      <c r="R500" s="92"/>
      <c r="S500" s="92"/>
      <c r="T500" s="93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131</v>
      </c>
      <c r="AU500" s="18" t="s">
        <v>127</v>
      </c>
    </row>
    <row r="501" spans="1:51" s="15" customFormat="1" ht="12">
      <c r="A501" s="15"/>
      <c r="B501" s="254"/>
      <c r="C501" s="255"/>
      <c r="D501" s="225" t="s">
        <v>133</v>
      </c>
      <c r="E501" s="256" t="s">
        <v>1</v>
      </c>
      <c r="F501" s="257" t="s">
        <v>701</v>
      </c>
      <c r="G501" s="255"/>
      <c r="H501" s="256" t="s">
        <v>1</v>
      </c>
      <c r="I501" s="258"/>
      <c r="J501" s="255"/>
      <c r="K501" s="255"/>
      <c r="L501" s="259"/>
      <c r="M501" s="260"/>
      <c r="N501" s="261"/>
      <c r="O501" s="261"/>
      <c r="P501" s="261"/>
      <c r="Q501" s="261"/>
      <c r="R501" s="261"/>
      <c r="S501" s="261"/>
      <c r="T501" s="262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3" t="s">
        <v>133</v>
      </c>
      <c r="AU501" s="263" t="s">
        <v>127</v>
      </c>
      <c r="AV501" s="15" t="s">
        <v>78</v>
      </c>
      <c r="AW501" s="15" t="s">
        <v>30</v>
      </c>
      <c r="AX501" s="15" t="s">
        <v>73</v>
      </c>
      <c r="AY501" s="263" t="s">
        <v>116</v>
      </c>
    </row>
    <row r="502" spans="1:51" s="13" customFormat="1" ht="12">
      <c r="A502" s="13"/>
      <c r="B502" s="232"/>
      <c r="C502" s="233"/>
      <c r="D502" s="225" t="s">
        <v>133</v>
      </c>
      <c r="E502" s="234" t="s">
        <v>1</v>
      </c>
      <c r="F502" s="235" t="s">
        <v>336</v>
      </c>
      <c r="G502" s="233"/>
      <c r="H502" s="236">
        <v>12.627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133</v>
      </c>
      <c r="AU502" s="242" t="s">
        <v>127</v>
      </c>
      <c r="AV502" s="13" t="s">
        <v>80</v>
      </c>
      <c r="AW502" s="13" t="s">
        <v>30</v>
      </c>
      <c r="AX502" s="13" t="s">
        <v>73</v>
      </c>
      <c r="AY502" s="242" t="s">
        <v>116</v>
      </c>
    </row>
    <row r="503" spans="1:51" s="15" customFormat="1" ht="12">
      <c r="A503" s="15"/>
      <c r="B503" s="254"/>
      <c r="C503" s="255"/>
      <c r="D503" s="225" t="s">
        <v>133</v>
      </c>
      <c r="E503" s="256" t="s">
        <v>1</v>
      </c>
      <c r="F503" s="257" t="s">
        <v>702</v>
      </c>
      <c r="G503" s="255"/>
      <c r="H503" s="256" t="s">
        <v>1</v>
      </c>
      <c r="I503" s="258"/>
      <c r="J503" s="255"/>
      <c r="K503" s="255"/>
      <c r="L503" s="259"/>
      <c r="M503" s="260"/>
      <c r="N503" s="261"/>
      <c r="O503" s="261"/>
      <c r="P503" s="261"/>
      <c r="Q503" s="261"/>
      <c r="R503" s="261"/>
      <c r="S503" s="261"/>
      <c r="T503" s="262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3" t="s">
        <v>133</v>
      </c>
      <c r="AU503" s="263" t="s">
        <v>127</v>
      </c>
      <c r="AV503" s="15" t="s">
        <v>78</v>
      </c>
      <c r="AW503" s="15" t="s">
        <v>30</v>
      </c>
      <c r="AX503" s="15" t="s">
        <v>73</v>
      </c>
      <c r="AY503" s="263" t="s">
        <v>116</v>
      </c>
    </row>
    <row r="504" spans="1:51" s="13" customFormat="1" ht="12">
      <c r="A504" s="13"/>
      <c r="B504" s="232"/>
      <c r="C504" s="233"/>
      <c r="D504" s="225" t="s">
        <v>133</v>
      </c>
      <c r="E504" s="234" t="s">
        <v>1</v>
      </c>
      <c r="F504" s="235" t="s">
        <v>337</v>
      </c>
      <c r="G504" s="233"/>
      <c r="H504" s="236">
        <v>4.209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133</v>
      </c>
      <c r="AU504" s="242" t="s">
        <v>127</v>
      </c>
      <c r="AV504" s="13" t="s">
        <v>80</v>
      </c>
      <c r="AW504" s="13" t="s">
        <v>30</v>
      </c>
      <c r="AX504" s="13" t="s">
        <v>73</v>
      </c>
      <c r="AY504" s="242" t="s">
        <v>116</v>
      </c>
    </row>
    <row r="505" spans="1:51" s="15" customFormat="1" ht="12">
      <c r="A505" s="15"/>
      <c r="B505" s="254"/>
      <c r="C505" s="255"/>
      <c r="D505" s="225" t="s">
        <v>133</v>
      </c>
      <c r="E505" s="256" t="s">
        <v>1</v>
      </c>
      <c r="F505" s="257" t="s">
        <v>703</v>
      </c>
      <c r="G505" s="255"/>
      <c r="H505" s="256" t="s">
        <v>1</v>
      </c>
      <c r="I505" s="258"/>
      <c r="J505" s="255"/>
      <c r="K505" s="255"/>
      <c r="L505" s="259"/>
      <c r="M505" s="260"/>
      <c r="N505" s="261"/>
      <c r="O505" s="261"/>
      <c r="P505" s="261"/>
      <c r="Q505" s="261"/>
      <c r="R505" s="261"/>
      <c r="S505" s="261"/>
      <c r="T505" s="262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3" t="s">
        <v>133</v>
      </c>
      <c r="AU505" s="263" t="s">
        <v>127</v>
      </c>
      <c r="AV505" s="15" t="s">
        <v>78</v>
      </c>
      <c r="AW505" s="15" t="s">
        <v>30</v>
      </c>
      <c r="AX505" s="15" t="s">
        <v>73</v>
      </c>
      <c r="AY505" s="263" t="s">
        <v>116</v>
      </c>
    </row>
    <row r="506" spans="1:51" s="13" customFormat="1" ht="12">
      <c r="A506" s="13"/>
      <c r="B506" s="232"/>
      <c r="C506" s="233"/>
      <c r="D506" s="225" t="s">
        <v>133</v>
      </c>
      <c r="E506" s="234" t="s">
        <v>1</v>
      </c>
      <c r="F506" s="235" t="s">
        <v>338</v>
      </c>
      <c r="G506" s="233"/>
      <c r="H506" s="236">
        <v>38.123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2" t="s">
        <v>133</v>
      </c>
      <c r="AU506" s="242" t="s">
        <v>127</v>
      </c>
      <c r="AV506" s="13" t="s">
        <v>80</v>
      </c>
      <c r="AW506" s="13" t="s">
        <v>30</v>
      </c>
      <c r="AX506" s="13" t="s">
        <v>73</v>
      </c>
      <c r="AY506" s="242" t="s">
        <v>116</v>
      </c>
    </row>
    <row r="507" spans="1:51" s="14" customFormat="1" ht="12">
      <c r="A507" s="14"/>
      <c r="B507" s="243"/>
      <c r="C507" s="244"/>
      <c r="D507" s="225" t="s">
        <v>133</v>
      </c>
      <c r="E507" s="245" t="s">
        <v>1</v>
      </c>
      <c r="F507" s="246" t="s">
        <v>137</v>
      </c>
      <c r="G507" s="244"/>
      <c r="H507" s="247">
        <v>54.959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3" t="s">
        <v>133</v>
      </c>
      <c r="AU507" s="253" t="s">
        <v>127</v>
      </c>
      <c r="AV507" s="14" t="s">
        <v>126</v>
      </c>
      <c r="AW507" s="14" t="s">
        <v>30</v>
      </c>
      <c r="AX507" s="14" t="s">
        <v>78</v>
      </c>
      <c r="AY507" s="253" t="s">
        <v>116</v>
      </c>
    </row>
    <row r="508" spans="1:65" s="2" customFormat="1" ht="24.15" customHeight="1">
      <c r="A508" s="39"/>
      <c r="B508" s="40"/>
      <c r="C508" s="264" t="s">
        <v>704</v>
      </c>
      <c r="D508" s="264" t="s">
        <v>166</v>
      </c>
      <c r="E508" s="265" t="s">
        <v>705</v>
      </c>
      <c r="F508" s="266" t="s">
        <v>706</v>
      </c>
      <c r="G508" s="267" t="s">
        <v>124</v>
      </c>
      <c r="H508" s="268">
        <v>54.959</v>
      </c>
      <c r="I508" s="269"/>
      <c r="J508" s="270">
        <f>ROUND(I508*H508,2)</f>
        <v>0</v>
      </c>
      <c r="K508" s="266" t="s">
        <v>125</v>
      </c>
      <c r="L508" s="271"/>
      <c r="M508" s="272" t="s">
        <v>1</v>
      </c>
      <c r="N508" s="273" t="s">
        <v>38</v>
      </c>
      <c r="O508" s="92"/>
      <c r="P508" s="221">
        <f>O508*H508</f>
        <v>0</v>
      </c>
      <c r="Q508" s="221">
        <v>0.03796</v>
      </c>
      <c r="R508" s="221">
        <f>Q508*H508</f>
        <v>2.08624364</v>
      </c>
      <c r="S508" s="221">
        <v>0</v>
      </c>
      <c r="T508" s="222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3" t="s">
        <v>347</v>
      </c>
      <c r="AT508" s="223" t="s">
        <v>166</v>
      </c>
      <c r="AU508" s="223" t="s">
        <v>127</v>
      </c>
      <c r="AY508" s="18" t="s">
        <v>116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8" t="s">
        <v>78</v>
      </c>
      <c r="BK508" s="224">
        <f>ROUND(I508*H508,2)</f>
        <v>0</v>
      </c>
      <c r="BL508" s="18" t="s">
        <v>149</v>
      </c>
      <c r="BM508" s="223" t="s">
        <v>707</v>
      </c>
    </row>
    <row r="509" spans="1:47" s="2" customFormat="1" ht="12">
      <c r="A509" s="39"/>
      <c r="B509" s="40"/>
      <c r="C509" s="41"/>
      <c r="D509" s="225" t="s">
        <v>129</v>
      </c>
      <c r="E509" s="41"/>
      <c r="F509" s="226" t="s">
        <v>706</v>
      </c>
      <c r="G509" s="41"/>
      <c r="H509" s="41"/>
      <c r="I509" s="227"/>
      <c r="J509" s="41"/>
      <c r="K509" s="41"/>
      <c r="L509" s="45"/>
      <c r="M509" s="228"/>
      <c r="N509" s="229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129</v>
      </c>
      <c r="AU509" s="18" t="s">
        <v>127</v>
      </c>
    </row>
    <row r="510" spans="1:51" s="15" customFormat="1" ht="12">
      <c r="A510" s="15"/>
      <c r="B510" s="254"/>
      <c r="C510" s="255"/>
      <c r="D510" s="225" t="s">
        <v>133</v>
      </c>
      <c r="E510" s="256" t="s">
        <v>1</v>
      </c>
      <c r="F510" s="257" t="s">
        <v>708</v>
      </c>
      <c r="G510" s="255"/>
      <c r="H510" s="256" t="s">
        <v>1</v>
      </c>
      <c r="I510" s="258"/>
      <c r="J510" s="255"/>
      <c r="K510" s="255"/>
      <c r="L510" s="259"/>
      <c r="M510" s="260"/>
      <c r="N510" s="261"/>
      <c r="O510" s="261"/>
      <c r="P510" s="261"/>
      <c r="Q510" s="261"/>
      <c r="R510" s="261"/>
      <c r="S510" s="261"/>
      <c r="T510" s="26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3" t="s">
        <v>133</v>
      </c>
      <c r="AU510" s="263" t="s">
        <v>127</v>
      </c>
      <c r="AV510" s="15" t="s">
        <v>78</v>
      </c>
      <c r="AW510" s="15" t="s">
        <v>30</v>
      </c>
      <c r="AX510" s="15" t="s">
        <v>73</v>
      </c>
      <c r="AY510" s="263" t="s">
        <v>116</v>
      </c>
    </row>
    <row r="511" spans="1:51" s="13" customFormat="1" ht="12">
      <c r="A511" s="13"/>
      <c r="B511" s="232"/>
      <c r="C511" s="233"/>
      <c r="D511" s="225" t="s">
        <v>133</v>
      </c>
      <c r="E511" s="234" t="s">
        <v>1</v>
      </c>
      <c r="F511" s="235" t="s">
        <v>709</v>
      </c>
      <c r="G511" s="233"/>
      <c r="H511" s="236">
        <v>12.627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133</v>
      </c>
      <c r="AU511" s="242" t="s">
        <v>127</v>
      </c>
      <c r="AV511" s="13" t="s">
        <v>80</v>
      </c>
      <c r="AW511" s="13" t="s">
        <v>30</v>
      </c>
      <c r="AX511" s="13" t="s">
        <v>73</v>
      </c>
      <c r="AY511" s="242" t="s">
        <v>116</v>
      </c>
    </row>
    <row r="512" spans="1:51" s="15" customFormat="1" ht="12">
      <c r="A512" s="15"/>
      <c r="B512" s="254"/>
      <c r="C512" s="255"/>
      <c r="D512" s="225" t="s">
        <v>133</v>
      </c>
      <c r="E512" s="256" t="s">
        <v>1</v>
      </c>
      <c r="F512" s="257" t="s">
        <v>710</v>
      </c>
      <c r="G512" s="255"/>
      <c r="H512" s="256" t="s">
        <v>1</v>
      </c>
      <c r="I512" s="258"/>
      <c r="J512" s="255"/>
      <c r="K512" s="255"/>
      <c r="L512" s="259"/>
      <c r="M512" s="260"/>
      <c r="N512" s="261"/>
      <c r="O512" s="261"/>
      <c r="P512" s="261"/>
      <c r="Q512" s="261"/>
      <c r="R512" s="261"/>
      <c r="S512" s="261"/>
      <c r="T512" s="262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3" t="s">
        <v>133</v>
      </c>
      <c r="AU512" s="263" t="s">
        <v>127</v>
      </c>
      <c r="AV512" s="15" t="s">
        <v>78</v>
      </c>
      <c r="AW512" s="15" t="s">
        <v>30</v>
      </c>
      <c r="AX512" s="15" t="s">
        <v>73</v>
      </c>
      <c r="AY512" s="263" t="s">
        <v>116</v>
      </c>
    </row>
    <row r="513" spans="1:51" s="13" customFormat="1" ht="12">
      <c r="A513" s="13"/>
      <c r="B513" s="232"/>
      <c r="C513" s="233"/>
      <c r="D513" s="225" t="s">
        <v>133</v>
      </c>
      <c r="E513" s="234" t="s">
        <v>1</v>
      </c>
      <c r="F513" s="235" t="s">
        <v>711</v>
      </c>
      <c r="G513" s="233"/>
      <c r="H513" s="236">
        <v>4.209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2" t="s">
        <v>133</v>
      </c>
      <c r="AU513" s="242" t="s">
        <v>127</v>
      </c>
      <c r="AV513" s="13" t="s">
        <v>80</v>
      </c>
      <c r="AW513" s="13" t="s">
        <v>30</v>
      </c>
      <c r="AX513" s="13" t="s">
        <v>73</v>
      </c>
      <c r="AY513" s="242" t="s">
        <v>116</v>
      </c>
    </row>
    <row r="514" spans="1:51" s="15" customFormat="1" ht="12">
      <c r="A514" s="15"/>
      <c r="B514" s="254"/>
      <c r="C514" s="255"/>
      <c r="D514" s="225" t="s">
        <v>133</v>
      </c>
      <c r="E514" s="256" t="s">
        <v>1</v>
      </c>
      <c r="F514" s="257" t="s">
        <v>712</v>
      </c>
      <c r="G514" s="255"/>
      <c r="H514" s="256" t="s">
        <v>1</v>
      </c>
      <c r="I514" s="258"/>
      <c r="J514" s="255"/>
      <c r="K514" s="255"/>
      <c r="L514" s="259"/>
      <c r="M514" s="260"/>
      <c r="N514" s="261"/>
      <c r="O514" s="261"/>
      <c r="P514" s="261"/>
      <c r="Q514" s="261"/>
      <c r="R514" s="261"/>
      <c r="S514" s="261"/>
      <c r="T514" s="262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3" t="s">
        <v>133</v>
      </c>
      <c r="AU514" s="263" t="s">
        <v>127</v>
      </c>
      <c r="AV514" s="15" t="s">
        <v>78</v>
      </c>
      <c r="AW514" s="15" t="s">
        <v>30</v>
      </c>
      <c r="AX514" s="15" t="s">
        <v>73</v>
      </c>
      <c r="AY514" s="263" t="s">
        <v>116</v>
      </c>
    </row>
    <row r="515" spans="1:51" s="13" customFormat="1" ht="12">
      <c r="A515" s="13"/>
      <c r="B515" s="232"/>
      <c r="C515" s="233"/>
      <c r="D515" s="225" t="s">
        <v>133</v>
      </c>
      <c r="E515" s="234" t="s">
        <v>1</v>
      </c>
      <c r="F515" s="235" t="s">
        <v>713</v>
      </c>
      <c r="G515" s="233"/>
      <c r="H515" s="236">
        <v>38.123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133</v>
      </c>
      <c r="AU515" s="242" t="s">
        <v>127</v>
      </c>
      <c r="AV515" s="13" t="s">
        <v>80</v>
      </c>
      <c r="AW515" s="13" t="s">
        <v>30</v>
      </c>
      <c r="AX515" s="13" t="s">
        <v>73</v>
      </c>
      <c r="AY515" s="242" t="s">
        <v>116</v>
      </c>
    </row>
    <row r="516" spans="1:51" s="14" customFormat="1" ht="12">
      <c r="A516" s="14"/>
      <c r="B516" s="243"/>
      <c r="C516" s="244"/>
      <c r="D516" s="225" t="s">
        <v>133</v>
      </c>
      <c r="E516" s="245" t="s">
        <v>1</v>
      </c>
      <c r="F516" s="246" t="s">
        <v>137</v>
      </c>
      <c r="G516" s="244"/>
      <c r="H516" s="247">
        <v>54.959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133</v>
      </c>
      <c r="AU516" s="253" t="s">
        <v>127</v>
      </c>
      <c r="AV516" s="14" t="s">
        <v>126</v>
      </c>
      <c r="AW516" s="14" t="s">
        <v>30</v>
      </c>
      <c r="AX516" s="14" t="s">
        <v>78</v>
      </c>
      <c r="AY516" s="253" t="s">
        <v>116</v>
      </c>
    </row>
    <row r="517" spans="1:65" s="2" customFormat="1" ht="24.15" customHeight="1">
      <c r="A517" s="39"/>
      <c r="B517" s="40"/>
      <c r="C517" s="212" t="s">
        <v>714</v>
      </c>
      <c r="D517" s="212" t="s">
        <v>121</v>
      </c>
      <c r="E517" s="213" t="s">
        <v>715</v>
      </c>
      <c r="F517" s="214" t="s">
        <v>716</v>
      </c>
      <c r="G517" s="215" t="s">
        <v>562</v>
      </c>
      <c r="H517" s="216">
        <v>3</v>
      </c>
      <c r="I517" s="217"/>
      <c r="J517" s="218">
        <f>ROUND(I517*H517,2)</f>
        <v>0</v>
      </c>
      <c r="K517" s="214" t="s">
        <v>125</v>
      </c>
      <c r="L517" s="45"/>
      <c r="M517" s="219" t="s">
        <v>1</v>
      </c>
      <c r="N517" s="220" t="s">
        <v>38</v>
      </c>
      <c r="O517" s="92"/>
      <c r="P517" s="221">
        <f>O517*H517</f>
        <v>0</v>
      </c>
      <c r="Q517" s="221">
        <v>0.00027</v>
      </c>
      <c r="R517" s="221">
        <f>Q517*H517</f>
        <v>0.00081</v>
      </c>
      <c r="S517" s="221">
        <v>0</v>
      </c>
      <c r="T517" s="222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3" t="s">
        <v>149</v>
      </c>
      <c r="AT517" s="223" t="s">
        <v>121</v>
      </c>
      <c r="AU517" s="223" t="s">
        <v>127</v>
      </c>
      <c r="AY517" s="18" t="s">
        <v>116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8" t="s">
        <v>78</v>
      </c>
      <c r="BK517" s="224">
        <f>ROUND(I517*H517,2)</f>
        <v>0</v>
      </c>
      <c r="BL517" s="18" t="s">
        <v>149</v>
      </c>
      <c r="BM517" s="223" t="s">
        <v>717</v>
      </c>
    </row>
    <row r="518" spans="1:47" s="2" customFormat="1" ht="12">
      <c r="A518" s="39"/>
      <c r="B518" s="40"/>
      <c r="C518" s="41"/>
      <c r="D518" s="225" t="s">
        <v>129</v>
      </c>
      <c r="E518" s="41"/>
      <c r="F518" s="226" t="s">
        <v>718</v>
      </c>
      <c r="G518" s="41"/>
      <c r="H518" s="41"/>
      <c r="I518" s="227"/>
      <c r="J518" s="41"/>
      <c r="K518" s="41"/>
      <c r="L518" s="45"/>
      <c r="M518" s="228"/>
      <c r="N518" s="229"/>
      <c r="O518" s="92"/>
      <c r="P518" s="92"/>
      <c r="Q518" s="92"/>
      <c r="R518" s="92"/>
      <c r="S518" s="92"/>
      <c r="T518" s="9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129</v>
      </c>
      <c r="AU518" s="18" t="s">
        <v>127</v>
      </c>
    </row>
    <row r="519" spans="1:47" s="2" customFormat="1" ht="12">
      <c r="A519" s="39"/>
      <c r="B519" s="40"/>
      <c r="C519" s="41"/>
      <c r="D519" s="230" t="s">
        <v>131</v>
      </c>
      <c r="E519" s="41"/>
      <c r="F519" s="231" t="s">
        <v>719</v>
      </c>
      <c r="G519" s="41"/>
      <c r="H519" s="41"/>
      <c r="I519" s="227"/>
      <c r="J519" s="41"/>
      <c r="K519" s="41"/>
      <c r="L519" s="45"/>
      <c r="M519" s="228"/>
      <c r="N519" s="229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131</v>
      </c>
      <c r="AU519" s="18" t="s">
        <v>127</v>
      </c>
    </row>
    <row r="520" spans="1:51" s="15" customFormat="1" ht="12">
      <c r="A520" s="15"/>
      <c r="B520" s="254"/>
      <c r="C520" s="255"/>
      <c r="D520" s="225" t="s">
        <v>133</v>
      </c>
      <c r="E520" s="256" t="s">
        <v>1</v>
      </c>
      <c r="F520" s="257" t="s">
        <v>720</v>
      </c>
      <c r="G520" s="255"/>
      <c r="H520" s="256" t="s">
        <v>1</v>
      </c>
      <c r="I520" s="258"/>
      <c r="J520" s="255"/>
      <c r="K520" s="255"/>
      <c r="L520" s="259"/>
      <c r="M520" s="260"/>
      <c r="N520" s="261"/>
      <c r="O520" s="261"/>
      <c r="P520" s="261"/>
      <c r="Q520" s="261"/>
      <c r="R520" s="261"/>
      <c r="S520" s="261"/>
      <c r="T520" s="262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3" t="s">
        <v>133</v>
      </c>
      <c r="AU520" s="263" t="s">
        <v>127</v>
      </c>
      <c r="AV520" s="15" t="s">
        <v>78</v>
      </c>
      <c r="AW520" s="15" t="s">
        <v>30</v>
      </c>
      <c r="AX520" s="15" t="s">
        <v>73</v>
      </c>
      <c r="AY520" s="263" t="s">
        <v>116</v>
      </c>
    </row>
    <row r="521" spans="1:51" s="13" customFormat="1" ht="12">
      <c r="A521" s="13"/>
      <c r="B521" s="232"/>
      <c r="C521" s="233"/>
      <c r="D521" s="225" t="s">
        <v>133</v>
      </c>
      <c r="E521" s="234" t="s">
        <v>1</v>
      </c>
      <c r="F521" s="235" t="s">
        <v>80</v>
      </c>
      <c r="G521" s="233"/>
      <c r="H521" s="236">
        <v>2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133</v>
      </c>
      <c r="AU521" s="242" t="s">
        <v>127</v>
      </c>
      <c r="AV521" s="13" t="s">
        <v>80</v>
      </c>
      <c r="AW521" s="13" t="s">
        <v>30</v>
      </c>
      <c r="AX521" s="13" t="s">
        <v>73</v>
      </c>
      <c r="AY521" s="242" t="s">
        <v>116</v>
      </c>
    </row>
    <row r="522" spans="1:51" s="15" customFormat="1" ht="12">
      <c r="A522" s="15"/>
      <c r="B522" s="254"/>
      <c r="C522" s="255"/>
      <c r="D522" s="225" t="s">
        <v>133</v>
      </c>
      <c r="E522" s="256" t="s">
        <v>1</v>
      </c>
      <c r="F522" s="257" t="s">
        <v>721</v>
      </c>
      <c r="G522" s="255"/>
      <c r="H522" s="256" t="s">
        <v>1</v>
      </c>
      <c r="I522" s="258"/>
      <c r="J522" s="255"/>
      <c r="K522" s="255"/>
      <c r="L522" s="259"/>
      <c r="M522" s="260"/>
      <c r="N522" s="261"/>
      <c r="O522" s="261"/>
      <c r="P522" s="261"/>
      <c r="Q522" s="261"/>
      <c r="R522" s="261"/>
      <c r="S522" s="261"/>
      <c r="T522" s="262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63" t="s">
        <v>133</v>
      </c>
      <c r="AU522" s="263" t="s">
        <v>127</v>
      </c>
      <c r="AV522" s="15" t="s">
        <v>78</v>
      </c>
      <c r="AW522" s="15" t="s">
        <v>30</v>
      </c>
      <c r="AX522" s="15" t="s">
        <v>73</v>
      </c>
      <c r="AY522" s="263" t="s">
        <v>116</v>
      </c>
    </row>
    <row r="523" spans="1:51" s="13" customFormat="1" ht="12">
      <c r="A523" s="13"/>
      <c r="B523" s="232"/>
      <c r="C523" s="233"/>
      <c r="D523" s="225" t="s">
        <v>133</v>
      </c>
      <c r="E523" s="234" t="s">
        <v>1</v>
      </c>
      <c r="F523" s="235" t="s">
        <v>78</v>
      </c>
      <c r="G523" s="233"/>
      <c r="H523" s="236">
        <v>1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133</v>
      </c>
      <c r="AU523" s="242" t="s">
        <v>127</v>
      </c>
      <c r="AV523" s="13" t="s">
        <v>80</v>
      </c>
      <c r="AW523" s="13" t="s">
        <v>30</v>
      </c>
      <c r="AX523" s="13" t="s">
        <v>73</v>
      </c>
      <c r="AY523" s="242" t="s">
        <v>116</v>
      </c>
    </row>
    <row r="524" spans="1:51" s="14" customFormat="1" ht="12">
      <c r="A524" s="14"/>
      <c r="B524" s="243"/>
      <c r="C524" s="244"/>
      <c r="D524" s="225" t="s">
        <v>133</v>
      </c>
      <c r="E524" s="245" t="s">
        <v>1</v>
      </c>
      <c r="F524" s="246" t="s">
        <v>137</v>
      </c>
      <c r="G524" s="244"/>
      <c r="H524" s="247">
        <v>3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133</v>
      </c>
      <c r="AU524" s="253" t="s">
        <v>127</v>
      </c>
      <c r="AV524" s="14" t="s">
        <v>126</v>
      </c>
      <c r="AW524" s="14" t="s">
        <v>30</v>
      </c>
      <c r="AX524" s="14" t="s">
        <v>78</v>
      </c>
      <c r="AY524" s="253" t="s">
        <v>116</v>
      </c>
    </row>
    <row r="525" spans="1:65" s="2" customFormat="1" ht="21.75" customHeight="1">
      <c r="A525" s="39"/>
      <c r="B525" s="40"/>
      <c r="C525" s="264" t="s">
        <v>722</v>
      </c>
      <c r="D525" s="264" t="s">
        <v>166</v>
      </c>
      <c r="E525" s="265" t="s">
        <v>723</v>
      </c>
      <c r="F525" s="266" t="s">
        <v>724</v>
      </c>
      <c r="G525" s="267" t="s">
        <v>124</v>
      </c>
      <c r="H525" s="268">
        <v>4.38</v>
      </c>
      <c r="I525" s="269"/>
      <c r="J525" s="270">
        <f>ROUND(I525*H525,2)</f>
        <v>0</v>
      </c>
      <c r="K525" s="266" t="s">
        <v>125</v>
      </c>
      <c r="L525" s="271"/>
      <c r="M525" s="272" t="s">
        <v>1</v>
      </c>
      <c r="N525" s="273" t="s">
        <v>38</v>
      </c>
      <c r="O525" s="92"/>
      <c r="P525" s="221">
        <f>O525*H525</f>
        <v>0</v>
      </c>
      <c r="Q525" s="221">
        <v>0.04583</v>
      </c>
      <c r="R525" s="221">
        <f>Q525*H525</f>
        <v>0.2007354</v>
      </c>
      <c r="S525" s="221">
        <v>0</v>
      </c>
      <c r="T525" s="222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3" t="s">
        <v>347</v>
      </c>
      <c r="AT525" s="223" t="s">
        <v>166</v>
      </c>
      <c r="AU525" s="223" t="s">
        <v>127</v>
      </c>
      <c r="AY525" s="18" t="s">
        <v>116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8" t="s">
        <v>78</v>
      </c>
      <c r="BK525" s="224">
        <f>ROUND(I525*H525,2)</f>
        <v>0</v>
      </c>
      <c r="BL525" s="18" t="s">
        <v>149</v>
      </c>
      <c r="BM525" s="223" t="s">
        <v>725</v>
      </c>
    </row>
    <row r="526" spans="1:47" s="2" customFormat="1" ht="12">
      <c r="A526" s="39"/>
      <c r="B526" s="40"/>
      <c r="C526" s="41"/>
      <c r="D526" s="225" t="s">
        <v>129</v>
      </c>
      <c r="E526" s="41"/>
      <c r="F526" s="226" t="s">
        <v>724</v>
      </c>
      <c r="G526" s="41"/>
      <c r="H526" s="41"/>
      <c r="I526" s="227"/>
      <c r="J526" s="41"/>
      <c r="K526" s="41"/>
      <c r="L526" s="45"/>
      <c r="M526" s="228"/>
      <c r="N526" s="229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129</v>
      </c>
      <c r="AU526" s="18" t="s">
        <v>127</v>
      </c>
    </row>
    <row r="527" spans="1:51" s="15" customFormat="1" ht="12">
      <c r="A527" s="15"/>
      <c r="B527" s="254"/>
      <c r="C527" s="255"/>
      <c r="D527" s="225" t="s">
        <v>133</v>
      </c>
      <c r="E527" s="256" t="s">
        <v>1</v>
      </c>
      <c r="F527" s="257" t="s">
        <v>726</v>
      </c>
      <c r="G527" s="255"/>
      <c r="H527" s="256" t="s">
        <v>1</v>
      </c>
      <c r="I527" s="258"/>
      <c r="J527" s="255"/>
      <c r="K527" s="255"/>
      <c r="L527" s="259"/>
      <c r="M527" s="260"/>
      <c r="N527" s="261"/>
      <c r="O527" s="261"/>
      <c r="P527" s="261"/>
      <c r="Q527" s="261"/>
      <c r="R527" s="261"/>
      <c r="S527" s="261"/>
      <c r="T527" s="262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3" t="s">
        <v>133</v>
      </c>
      <c r="AU527" s="263" t="s">
        <v>127</v>
      </c>
      <c r="AV527" s="15" t="s">
        <v>78</v>
      </c>
      <c r="AW527" s="15" t="s">
        <v>30</v>
      </c>
      <c r="AX527" s="15" t="s">
        <v>73</v>
      </c>
      <c r="AY527" s="263" t="s">
        <v>116</v>
      </c>
    </row>
    <row r="528" spans="1:51" s="13" customFormat="1" ht="12">
      <c r="A528" s="13"/>
      <c r="B528" s="232"/>
      <c r="C528" s="233"/>
      <c r="D528" s="225" t="s">
        <v>133</v>
      </c>
      <c r="E528" s="234" t="s">
        <v>1</v>
      </c>
      <c r="F528" s="235" t="s">
        <v>727</v>
      </c>
      <c r="G528" s="233"/>
      <c r="H528" s="236">
        <v>3.9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133</v>
      </c>
      <c r="AU528" s="242" t="s">
        <v>127</v>
      </c>
      <c r="AV528" s="13" t="s">
        <v>80</v>
      </c>
      <c r="AW528" s="13" t="s">
        <v>30</v>
      </c>
      <c r="AX528" s="13" t="s">
        <v>73</v>
      </c>
      <c r="AY528" s="242" t="s">
        <v>116</v>
      </c>
    </row>
    <row r="529" spans="1:51" s="15" customFormat="1" ht="12">
      <c r="A529" s="15"/>
      <c r="B529" s="254"/>
      <c r="C529" s="255"/>
      <c r="D529" s="225" t="s">
        <v>133</v>
      </c>
      <c r="E529" s="256" t="s">
        <v>1</v>
      </c>
      <c r="F529" s="257" t="s">
        <v>728</v>
      </c>
      <c r="G529" s="255"/>
      <c r="H529" s="256" t="s">
        <v>1</v>
      </c>
      <c r="I529" s="258"/>
      <c r="J529" s="255"/>
      <c r="K529" s="255"/>
      <c r="L529" s="259"/>
      <c r="M529" s="260"/>
      <c r="N529" s="261"/>
      <c r="O529" s="261"/>
      <c r="P529" s="261"/>
      <c r="Q529" s="261"/>
      <c r="R529" s="261"/>
      <c r="S529" s="261"/>
      <c r="T529" s="262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3" t="s">
        <v>133</v>
      </c>
      <c r="AU529" s="263" t="s">
        <v>127</v>
      </c>
      <c r="AV529" s="15" t="s">
        <v>78</v>
      </c>
      <c r="AW529" s="15" t="s">
        <v>30</v>
      </c>
      <c r="AX529" s="15" t="s">
        <v>73</v>
      </c>
      <c r="AY529" s="263" t="s">
        <v>116</v>
      </c>
    </row>
    <row r="530" spans="1:51" s="13" customFormat="1" ht="12">
      <c r="A530" s="13"/>
      <c r="B530" s="232"/>
      <c r="C530" s="233"/>
      <c r="D530" s="225" t="s">
        <v>133</v>
      </c>
      <c r="E530" s="234" t="s">
        <v>1</v>
      </c>
      <c r="F530" s="235" t="s">
        <v>729</v>
      </c>
      <c r="G530" s="233"/>
      <c r="H530" s="236">
        <v>0.48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133</v>
      </c>
      <c r="AU530" s="242" t="s">
        <v>127</v>
      </c>
      <c r="AV530" s="13" t="s">
        <v>80</v>
      </c>
      <c r="AW530" s="13" t="s">
        <v>30</v>
      </c>
      <c r="AX530" s="13" t="s">
        <v>73</v>
      </c>
      <c r="AY530" s="242" t="s">
        <v>116</v>
      </c>
    </row>
    <row r="531" spans="1:51" s="14" customFormat="1" ht="12">
      <c r="A531" s="14"/>
      <c r="B531" s="243"/>
      <c r="C531" s="244"/>
      <c r="D531" s="225" t="s">
        <v>133</v>
      </c>
      <c r="E531" s="245" t="s">
        <v>1</v>
      </c>
      <c r="F531" s="246" t="s">
        <v>137</v>
      </c>
      <c r="G531" s="244"/>
      <c r="H531" s="247">
        <v>4.38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3" t="s">
        <v>133</v>
      </c>
      <c r="AU531" s="253" t="s">
        <v>127</v>
      </c>
      <c r="AV531" s="14" t="s">
        <v>126</v>
      </c>
      <c r="AW531" s="14" t="s">
        <v>30</v>
      </c>
      <c r="AX531" s="14" t="s">
        <v>78</v>
      </c>
      <c r="AY531" s="253" t="s">
        <v>116</v>
      </c>
    </row>
    <row r="532" spans="1:65" s="2" customFormat="1" ht="24.15" customHeight="1">
      <c r="A532" s="39"/>
      <c r="B532" s="40"/>
      <c r="C532" s="212" t="s">
        <v>730</v>
      </c>
      <c r="D532" s="212" t="s">
        <v>121</v>
      </c>
      <c r="E532" s="213" t="s">
        <v>731</v>
      </c>
      <c r="F532" s="214" t="s">
        <v>732</v>
      </c>
      <c r="G532" s="215" t="s">
        <v>140</v>
      </c>
      <c r="H532" s="216">
        <v>223.77</v>
      </c>
      <c r="I532" s="217"/>
      <c r="J532" s="218">
        <f>ROUND(I532*H532,2)</f>
        <v>0</v>
      </c>
      <c r="K532" s="214" t="s">
        <v>125</v>
      </c>
      <c r="L532" s="45"/>
      <c r="M532" s="219" t="s">
        <v>1</v>
      </c>
      <c r="N532" s="220" t="s">
        <v>38</v>
      </c>
      <c r="O532" s="92"/>
      <c r="P532" s="221">
        <f>O532*H532</f>
        <v>0</v>
      </c>
      <c r="Q532" s="221">
        <v>2E-05</v>
      </c>
      <c r="R532" s="221">
        <f>Q532*H532</f>
        <v>0.004475400000000001</v>
      </c>
      <c r="S532" s="221">
        <v>0</v>
      </c>
      <c r="T532" s="222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3" t="s">
        <v>149</v>
      </c>
      <c r="AT532" s="223" t="s">
        <v>121</v>
      </c>
      <c r="AU532" s="223" t="s">
        <v>127</v>
      </c>
      <c r="AY532" s="18" t="s">
        <v>116</v>
      </c>
      <c r="BE532" s="224">
        <f>IF(N532="základní",J532,0)</f>
        <v>0</v>
      </c>
      <c r="BF532" s="224">
        <f>IF(N532="snížená",J532,0)</f>
        <v>0</v>
      </c>
      <c r="BG532" s="224">
        <f>IF(N532="zákl. přenesená",J532,0)</f>
        <v>0</v>
      </c>
      <c r="BH532" s="224">
        <f>IF(N532="sníž. přenesená",J532,0)</f>
        <v>0</v>
      </c>
      <c r="BI532" s="224">
        <f>IF(N532="nulová",J532,0)</f>
        <v>0</v>
      </c>
      <c r="BJ532" s="18" t="s">
        <v>78</v>
      </c>
      <c r="BK532" s="224">
        <f>ROUND(I532*H532,2)</f>
        <v>0</v>
      </c>
      <c r="BL532" s="18" t="s">
        <v>149</v>
      </c>
      <c r="BM532" s="223" t="s">
        <v>733</v>
      </c>
    </row>
    <row r="533" spans="1:47" s="2" customFormat="1" ht="12">
      <c r="A533" s="39"/>
      <c r="B533" s="40"/>
      <c r="C533" s="41"/>
      <c r="D533" s="225" t="s">
        <v>129</v>
      </c>
      <c r="E533" s="41"/>
      <c r="F533" s="226" t="s">
        <v>734</v>
      </c>
      <c r="G533" s="41"/>
      <c r="H533" s="41"/>
      <c r="I533" s="227"/>
      <c r="J533" s="41"/>
      <c r="K533" s="41"/>
      <c r="L533" s="45"/>
      <c r="M533" s="228"/>
      <c r="N533" s="229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129</v>
      </c>
      <c r="AU533" s="18" t="s">
        <v>127</v>
      </c>
    </row>
    <row r="534" spans="1:47" s="2" customFormat="1" ht="12">
      <c r="A534" s="39"/>
      <c r="B534" s="40"/>
      <c r="C534" s="41"/>
      <c r="D534" s="230" t="s">
        <v>131</v>
      </c>
      <c r="E534" s="41"/>
      <c r="F534" s="231" t="s">
        <v>735</v>
      </c>
      <c r="G534" s="41"/>
      <c r="H534" s="41"/>
      <c r="I534" s="227"/>
      <c r="J534" s="41"/>
      <c r="K534" s="41"/>
      <c r="L534" s="45"/>
      <c r="M534" s="228"/>
      <c r="N534" s="229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131</v>
      </c>
      <c r="AU534" s="18" t="s">
        <v>127</v>
      </c>
    </row>
    <row r="535" spans="1:51" s="13" customFormat="1" ht="12">
      <c r="A535" s="13"/>
      <c r="B535" s="232"/>
      <c r="C535" s="233"/>
      <c r="D535" s="225" t="s">
        <v>133</v>
      </c>
      <c r="E535" s="234" t="s">
        <v>1</v>
      </c>
      <c r="F535" s="235" t="s">
        <v>736</v>
      </c>
      <c r="G535" s="233"/>
      <c r="H535" s="236">
        <v>223.77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133</v>
      </c>
      <c r="AU535" s="242" t="s">
        <v>127</v>
      </c>
      <c r="AV535" s="13" t="s">
        <v>80</v>
      </c>
      <c r="AW535" s="13" t="s">
        <v>30</v>
      </c>
      <c r="AX535" s="13" t="s">
        <v>78</v>
      </c>
      <c r="AY535" s="242" t="s">
        <v>116</v>
      </c>
    </row>
    <row r="536" spans="1:65" s="2" customFormat="1" ht="33" customHeight="1">
      <c r="A536" s="39"/>
      <c r="B536" s="40"/>
      <c r="C536" s="264" t="s">
        <v>737</v>
      </c>
      <c r="D536" s="264" t="s">
        <v>166</v>
      </c>
      <c r="E536" s="265" t="s">
        <v>738</v>
      </c>
      <c r="F536" s="266" t="s">
        <v>739</v>
      </c>
      <c r="G536" s="267" t="s">
        <v>140</v>
      </c>
      <c r="H536" s="268">
        <v>223.77</v>
      </c>
      <c r="I536" s="269"/>
      <c r="J536" s="270">
        <f>ROUND(I536*H536,2)</f>
        <v>0</v>
      </c>
      <c r="K536" s="266" t="s">
        <v>125</v>
      </c>
      <c r="L536" s="271"/>
      <c r="M536" s="272" t="s">
        <v>1</v>
      </c>
      <c r="N536" s="273" t="s">
        <v>38</v>
      </c>
      <c r="O536" s="92"/>
      <c r="P536" s="221">
        <f>O536*H536</f>
        <v>0</v>
      </c>
      <c r="Q536" s="221">
        <v>0.00047</v>
      </c>
      <c r="R536" s="221">
        <f>Q536*H536</f>
        <v>0.1051719</v>
      </c>
      <c r="S536" s="221">
        <v>0</v>
      </c>
      <c r="T536" s="222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3" t="s">
        <v>347</v>
      </c>
      <c r="AT536" s="223" t="s">
        <v>166</v>
      </c>
      <c r="AU536" s="223" t="s">
        <v>127</v>
      </c>
      <c r="AY536" s="18" t="s">
        <v>116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8" t="s">
        <v>78</v>
      </c>
      <c r="BK536" s="224">
        <f>ROUND(I536*H536,2)</f>
        <v>0</v>
      </c>
      <c r="BL536" s="18" t="s">
        <v>149</v>
      </c>
      <c r="BM536" s="223" t="s">
        <v>740</v>
      </c>
    </row>
    <row r="537" spans="1:47" s="2" customFormat="1" ht="12">
      <c r="A537" s="39"/>
      <c r="B537" s="40"/>
      <c r="C537" s="41"/>
      <c r="D537" s="225" t="s">
        <v>129</v>
      </c>
      <c r="E537" s="41"/>
      <c r="F537" s="226" t="s">
        <v>739</v>
      </c>
      <c r="G537" s="41"/>
      <c r="H537" s="41"/>
      <c r="I537" s="227"/>
      <c r="J537" s="41"/>
      <c r="K537" s="41"/>
      <c r="L537" s="45"/>
      <c r="M537" s="228"/>
      <c r="N537" s="229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129</v>
      </c>
      <c r="AU537" s="18" t="s">
        <v>127</v>
      </c>
    </row>
    <row r="538" spans="1:51" s="13" customFormat="1" ht="12">
      <c r="A538" s="13"/>
      <c r="B538" s="232"/>
      <c r="C538" s="233"/>
      <c r="D538" s="225" t="s">
        <v>133</v>
      </c>
      <c r="E538" s="234" t="s">
        <v>1</v>
      </c>
      <c r="F538" s="235" t="s">
        <v>741</v>
      </c>
      <c r="G538" s="233"/>
      <c r="H538" s="236">
        <v>223.77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2" t="s">
        <v>133</v>
      </c>
      <c r="AU538" s="242" t="s">
        <v>127</v>
      </c>
      <c r="AV538" s="13" t="s">
        <v>80</v>
      </c>
      <c r="AW538" s="13" t="s">
        <v>30</v>
      </c>
      <c r="AX538" s="13" t="s">
        <v>78</v>
      </c>
      <c r="AY538" s="242" t="s">
        <v>116</v>
      </c>
    </row>
    <row r="539" spans="1:65" s="2" customFormat="1" ht="33" customHeight="1">
      <c r="A539" s="39"/>
      <c r="B539" s="40"/>
      <c r="C539" s="212" t="s">
        <v>742</v>
      </c>
      <c r="D539" s="212" t="s">
        <v>121</v>
      </c>
      <c r="E539" s="213" t="s">
        <v>743</v>
      </c>
      <c r="F539" s="214" t="s">
        <v>744</v>
      </c>
      <c r="G539" s="215" t="s">
        <v>562</v>
      </c>
      <c r="H539" s="216">
        <v>4</v>
      </c>
      <c r="I539" s="217"/>
      <c r="J539" s="218">
        <f>ROUND(I539*H539,2)</f>
        <v>0</v>
      </c>
      <c r="K539" s="214" t="s">
        <v>125</v>
      </c>
      <c r="L539" s="45"/>
      <c r="M539" s="219" t="s">
        <v>1</v>
      </c>
      <c r="N539" s="220" t="s">
        <v>38</v>
      </c>
      <c r="O539" s="92"/>
      <c r="P539" s="221">
        <f>O539*H539</f>
        <v>0</v>
      </c>
      <c r="Q539" s="221">
        <v>0.00026</v>
      </c>
      <c r="R539" s="221">
        <f>Q539*H539</f>
        <v>0.00104</v>
      </c>
      <c r="S539" s="221">
        <v>0</v>
      </c>
      <c r="T539" s="222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3" t="s">
        <v>149</v>
      </c>
      <c r="AT539" s="223" t="s">
        <v>121</v>
      </c>
      <c r="AU539" s="223" t="s">
        <v>127</v>
      </c>
      <c r="AY539" s="18" t="s">
        <v>116</v>
      </c>
      <c r="BE539" s="224">
        <f>IF(N539="základní",J539,0)</f>
        <v>0</v>
      </c>
      <c r="BF539" s="224">
        <f>IF(N539="snížená",J539,0)</f>
        <v>0</v>
      </c>
      <c r="BG539" s="224">
        <f>IF(N539="zákl. přenesená",J539,0)</f>
        <v>0</v>
      </c>
      <c r="BH539" s="224">
        <f>IF(N539="sníž. přenesená",J539,0)</f>
        <v>0</v>
      </c>
      <c r="BI539" s="224">
        <f>IF(N539="nulová",J539,0)</f>
        <v>0</v>
      </c>
      <c r="BJ539" s="18" t="s">
        <v>78</v>
      </c>
      <c r="BK539" s="224">
        <f>ROUND(I539*H539,2)</f>
        <v>0</v>
      </c>
      <c r="BL539" s="18" t="s">
        <v>149</v>
      </c>
      <c r="BM539" s="223" t="s">
        <v>745</v>
      </c>
    </row>
    <row r="540" spans="1:47" s="2" customFormat="1" ht="12">
      <c r="A540" s="39"/>
      <c r="B540" s="40"/>
      <c r="C540" s="41"/>
      <c r="D540" s="225" t="s">
        <v>129</v>
      </c>
      <c r="E540" s="41"/>
      <c r="F540" s="226" t="s">
        <v>746</v>
      </c>
      <c r="G540" s="41"/>
      <c r="H540" s="41"/>
      <c r="I540" s="227"/>
      <c r="J540" s="41"/>
      <c r="K540" s="41"/>
      <c r="L540" s="45"/>
      <c r="M540" s="228"/>
      <c r="N540" s="229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129</v>
      </c>
      <c r="AU540" s="18" t="s">
        <v>127</v>
      </c>
    </row>
    <row r="541" spans="1:47" s="2" customFormat="1" ht="12">
      <c r="A541" s="39"/>
      <c r="B541" s="40"/>
      <c r="C541" s="41"/>
      <c r="D541" s="230" t="s">
        <v>131</v>
      </c>
      <c r="E541" s="41"/>
      <c r="F541" s="231" t="s">
        <v>747</v>
      </c>
      <c r="G541" s="41"/>
      <c r="H541" s="41"/>
      <c r="I541" s="227"/>
      <c r="J541" s="41"/>
      <c r="K541" s="41"/>
      <c r="L541" s="45"/>
      <c r="M541" s="228"/>
      <c r="N541" s="229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131</v>
      </c>
      <c r="AU541" s="18" t="s">
        <v>127</v>
      </c>
    </row>
    <row r="542" spans="1:51" s="15" customFormat="1" ht="12">
      <c r="A542" s="15"/>
      <c r="B542" s="254"/>
      <c r="C542" s="255"/>
      <c r="D542" s="225" t="s">
        <v>133</v>
      </c>
      <c r="E542" s="256" t="s">
        <v>1</v>
      </c>
      <c r="F542" s="257" t="s">
        <v>748</v>
      </c>
      <c r="G542" s="255"/>
      <c r="H542" s="256" t="s">
        <v>1</v>
      </c>
      <c r="I542" s="258"/>
      <c r="J542" s="255"/>
      <c r="K542" s="255"/>
      <c r="L542" s="259"/>
      <c r="M542" s="260"/>
      <c r="N542" s="261"/>
      <c r="O542" s="261"/>
      <c r="P542" s="261"/>
      <c r="Q542" s="261"/>
      <c r="R542" s="261"/>
      <c r="S542" s="261"/>
      <c r="T542" s="262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3" t="s">
        <v>133</v>
      </c>
      <c r="AU542" s="263" t="s">
        <v>127</v>
      </c>
      <c r="AV542" s="15" t="s">
        <v>78</v>
      </c>
      <c r="AW542" s="15" t="s">
        <v>30</v>
      </c>
      <c r="AX542" s="15" t="s">
        <v>73</v>
      </c>
      <c r="AY542" s="263" t="s">
        <v>116</v>
      </c>
    </row>
    <row r="543" spans="1:51" s="13" customFormat="1" ht="12">
      <c r="A543" s="13"/>
      <c r="B543" s="232"/>
      <c r="C543" s="233"/>
      <c r="D543" s="225" t="s">
        <v>133</v>
      </c>
      <c r="E543" s="234" t="s">
        <v>1</v>
      </c>
      <c r="F543" s="235" t="s">
        <v>126</v>
      </c>
      <c r="G543" s="233"/>
      <c r="H543" s="236">
        <v>4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133</v>
      </c>
      <c r="AU543" s="242" t="s">
        <v>127</v>
      </c>
      <c r="AV543" s="13" t="s">
        <v>80</v>
      </c>
      <c r="AW543" s="13" t="s">
        <v>30</v>
      </c>
      <c r="AX543" s="13" t="s">
        <v>78</v>
      </c>
      <c r="AY543" s="242" t="s">
        <v>116</v>
      </c>
    </row>
    <row r="544" spans="1:65" s="2" customFormat="1" ht="33" customHeight="1">
      <c r="A544" s="39"/>
      <c r="B544" s="40"/>
      <c r="C544" s="264" t="s">
        <v>749</v>
      </c>
      <c r="D544" s="264" t="s">
        <v>166</v>
      </c>
      <c r="E544" s="265" t="s">
        <v>750</v>
      </c>
      <c r="F544" s="266" t="s">
        <v>751</v>
      </c>
      <c r="G544" s="267" t="s">
        <v>124</v>
      </c>
      <c r="H544" s="268">
        <v>6.164</v>
      </c>
      <c r="I544" s="269"/>
      <c r="J544" s="270">
        <f>ROUND(I544*H544,2)</f>
        <v>0</v>
      </c>
      <c r="K544" s="266" t="s">
        <v>125</v>
      </c>
      <c r="L544" s="271"/>
      <c r="M544" s="272" t="s">
        <v>1</v>
      </c>
      <c r="N544" s="273" t="s">
        <v>38</v>
      </c>
      <c r="O544" s="92"/>
      <c r="P544" s="221">
        <f>O544*H544</f>
        <v>0</v>
      </c>
      <c r="Q544" s="221">
        <v>0.03815</v>
      </c>
      <c r="R544" s="221">
        <f>Q544*H544</f>
        <v>0.23515660000000002</v>
      </c>
      <c r="S544" s="221">
        <v>0</v>
      </c>
      <c r="T544" s="222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23" t="s">
        <v>347</v>
      </c>
      <c r="AT544" s="223" t="s">
        <v>166</v>
      </c>
      <c r="AU544" s="223" t="s">
        <v>127</v>
      </c>
      <c r="AY544" s="18" t="s">
        <v>116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8" t="s">
        <v>78</v>
      </c>
      <c r="BK544" s="224">
        <f>ROUND(I544*H544,2)</f>
        <v>0</v>
      </c>
      <c r="BL544" s="18" t="s">
        <v>149</v>
      </c>
      <c r="BM544" s="223" t="s">
        <v>752</v>
      </c>
    </row>
    <row r="545" spans="1:47" s="2" customFormat="1" ht="12">
      <c r="A545" s="39"/>
      <c r="B545" s="40"/>
      <c r="C545" s="41"/>
      <c r="D545" s="225" t="s">
        <v>129</v>
      </c>
      <c r="E545" s="41"/>
      <c r="F545" s="226" t="s">
        <v>751</v>
      </c>
      <c r="G545" s="41"/>
      <c r="H545" s="41"/>
      <c r="I545" s="227"/>
      <c r="J545" s="41"/>
      <c r="K545" s="41"/>
      <c r="L545" s="45"/>
      <c r="M545" s="228"/>
      <c r="N545" s="229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129</v>
      </c>
      <c r="AU545" s="18" t="s">
        <v>127</v>
      </c>
    </row>
    <row r="546" spans="1:51" s="15" customFormat="1" ht="12">
      <c r="A546" s="15"/>
      <c r="B546" s="254"/>
      <c r="C546" s="255"/>
      <c r="D546" s="225" t="s">
        <v>133</v>
      </c>
      <c r="E546" s="256" t="s">
        <v>1</v>
      </c>
      <c r="F546" s="257" t="s">
        <v>753</v>
      </c>
      <c r="G546" s="255"/>
      <c r="H546" s="256" t="s">
        <v>1</v>
      </c>
      <c r="I546" s="258"/>
      <c r="J546" s="255"/>
      <c r="K546" s="255"/>
      <c r="L546" s="259"/>
      <c r="M546" s="260"/>
      <c r="N546" s="261"/>
      <c r="O546" s="261"/>
      <c r="P546" s="261"/>
      <c r="Q546" s="261"/>
      <c r="R546" s="261"/>
      <c r="S546" s="261"/>
      <c r="T546" s="262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3" t="s">
        <v>133</v>
      </c>
      <c r="AU546" s="263" t="s">
        <v>127</v>
      </c>
      <c r="AV546" s="15" t="s">
        <v>78</v>
      </c>
      <c r="AW546" s="15" t="s">
        <v>30</v>
      </c>
      <c r="AX546" s="15" t="s">
        <v>73</v>
      </c>
      <c r="AY546" s="263" t="s">
        <v>116</v>
      </c>
    </row>
    <row r="547" spans="1:51" s="13" customFormat="1" ht="12">
      <c r="A547" s="13"/>
      <c r="B547" s="232"/>
      <c r="C547" s="233"/>
      <c r="D547" s="225" t="s">
        <v>133</v>
      </c>
      <c r="E547" s="234" t="s">
        <v>1</v>
      </c>
      <c r="F547" s="235" t="s">
        <v>754</v>
      </c>
      <c r="G547" s="233"/>
      <c r="H547" s="236">
        <v>6.164</v>
      </c>
      <c r="I547" s="237"/>
      <c r="J547" s="233"/>
      <c r="K547" s="233"/>
      <c r="L547" s="238"/>
      <c r="M547" s="239"/>
      <c r="N547" s="240"/>
      <c r="O547" s="240"/>
      <c r="P547" s="240"/>
      <c r="Q547" s="240"/>
      <c r="R547" s="240"/>
      <c r="S547" s="240"/>
      <c r="T547" s="24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2" t="s">
        <v>133</v>
      </c>
      <c r="AU547" s="242" t="s">
        <v>127</v>
      </c>
      <c r="AV547" s="13" t="s">
        <v>80</v>
      </c>
      <c r="AW547" s="13" t="s">
        <v>30</v>
      </c>
      <c r="AX547" s="13" t="s">
        <v>78</v>
      </c>
      <c r="AY547" s="242" t="s">
        <v>116</v>
      </c>
    </row>
    <row r="548" spans="1:65" s="2" customFormat="1" ht="24.15" customHeight="1">
      <c r="A548" s="39"/>
      <c r="B548" s="40"/>
      <c r="C548" s="264" t="s">
        <v>755</v>
      </c>
      <c r="D548" s="264" t="s">
        <v>166</v>
      </c>
      <c r="E548" s="265" t="s">
        <v>756</v>
      </c>
      <c r="F548" s="266" t="s">
        <v>757</v>
      </c>
      <c r="G548" s="267" t="s">
        <v>124</v>
      </c>
      <c r="H548" s="268">
        <v>6.164</v>
      </c>
      <c r="I548" s="269"/>
      <c r="J548" s="270">
        <f>ROUND(I548*H548,2)</f>
        <v>0</v>
      </c>
      <c r="K548" s="266" t="s">
        <v>125</v>
      </c>
      <c r="L548" s="271"/>
      <c r="M548" s="272" t="s">
        <v>1</v>
      </c>
      <c r="N548" s="273" t="s">
        <v>38</v>
      </c>
      <c r="O548" s="92"/>
      <c r="P548" s="221">
        <f>O548*H548</f>
        <v>0</v>
      </c>
      <c r="Q548" s="221">
        <v>0.03958</v>
      </c>
      <c r="R548" s="221">
        <f>Q548*H548</f>
        <v>0.24397111999999996</v>
      </c>
      <c r="S548" s="221">
        <v>0</v>
      </c>
      <c r="T548" s="222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3" t="s">
        <v>347</v>
      </c>
      <c r="AT548" s="223" t="s">
        <v>166</v>
      </c>
      <c r="AU548" s="223" t="s">
        <v>127</v>
      </c>
      <c r="AY548" s="18" t="s">
        <v>116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8" t="s">
        <v>78</v>
      </c>
      <c r="BK548" s="224">
        <f>ROUND(I548*H548,2)</f>
        <v>0</v>
      </c>
      <c r="BL548" s="18" t="s">
        <v>149</v>
      </c>
      <c r="BM548" s="223" t="s">
        <v>758</v>
      </c>
    </row>
    <row r="549" spans="1:47" s="2" customFormat="1" ht="12">
      <c r="A549" s="39"/>
      <c r="B549" s="40"/>
      <c r="C549" s="41"/>
      <c r="D549" s="225" t="s">
        <v>129</v>
      </c>
      <c r="E549" s="41"/>
      <c r="F549" s="226" t="s">
        <v>757</v>
      </c>
      <c r="G549" s="41"/>
      <c r="H549" s="41"/>
      <c r="I549" s="227"/>
      <c r="J549" s="41"/>
      <c r="K549" s="41"/>
      <c r="L549" s="45"/>
      <c r="M549" s="228"/>
      <c r="N549" s="229"/>
      <c r="O549" s="92"/>
      <c r="P549" s="92"/>
      <c r="Q549" s="92"/>
      <c r="R549" s="92"/>
      <c r="S549" s="92"/>
      <c r="T549" s="93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129</v>
      </c>
      <c r="AU549" s="18" t="s">
        <v>127</v>
      </c>
    </row>
    <row r="550" spans="1:51" s="15" customFormat="1" ht="12">
      <c r="A550" s="15"/>
      <c r="B550" s="254"/>
      <c r="C550" s="255"/>
      <c r="D550" s="225" t="s">
        <v>133</v>
      </c>
      <c r="E550" s="256" t="s">
        <v>1</v>
      </c>
      <c r="F550" s="257" t="s">
        <v>759</v>
      </c>
      <c r="G550" s="255"/>
      <c r="H550" s="256" t="s">
        <v>1</v>
      </c>
      <c r="I550" s="258"/>
      <c r="J550" s="255"/>
      <c r="K550" s="255"/>
      <c r="L550" s="259"/>
      <c r="M550" s="260"/>
      <c r="N550" s="261"/>
      <c r="O550" s="261"/>
      <c r="P550" s="261"/>
      <c r="Q550" s="261"/>
      <c r="R550" s="261"/>
      <c r="S550" s="261"/>
      <c r="T550" s="262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3" t="s">
        <v>133</v>
      </c>
      <c r="AU550" s="263" t="s">
        <v>127</v>
      </c>
      <c r="AV550" s="15" t="s">
        <v>78</v>
      </c>
      <c r="AW550" s="15" t="s">
        <v>30</v>
      </c>
      <c r="AX550" s="15" t="s">
        <v>73</v>
      </c>
      <c r="AY550" s="263" t="s">
        <v>116</v>
      </c>
    </row>
    <row r="551" spans="1:51" s="13" customFormat="1" ht="12">
      <c r="A551" s="13"/>
      <c r="B551" s="232"/>
      <c r="C551" s="233"/>
      <c r="D551" s="225" t="s">
        <v>133</v>
      </c>
      <c r="E551" s="234" t="s">
        <v>1</v>
      </c>
      <c r="F551" s="235" t="s">
        <v>754</v>
      </c>
      <c r="G551" s="233"/>
      <c r="H551" s="236">
        <v>6.164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133</v>
      </c>
      <c r="AU551" s="242" t="s">
        <v>127</v>
      </c>
      <c r="AV551" s="13" t="s">
        <v>80</v>
      </c>
      <c r="AW551" s="13" t="s">
        <v>30</v>
      </c>
      <c r="AX551" s="13" t="s">
        <v>78</v>
      </c>
      <c r="AY551" s="242" t="s">
        <v>116</v>
      </c>
    </row>
    <row r="552" spans="1:65" s="2" customFormat="1" ht="33" customHeight="1">
      <c r="A552" s="39"/>
      <c r="B552" s="40"/>
      <c r="C552" s="212" t="s">
        <v>760</v>
      </c>
      <c r="D552" s="212" t="s">
        <v>121</v>
      </c>
      <c r="E552" s="213" t="s">
        <v>761</v>
      </c>
      <c r="F552" s="214" t="s">
        <v>762</v>
      </c>
      <c r="G552" s="215" t="s">
        <v>562</v>
      </c>
      <c r="H552" s="216">
        <v>1</v>
      </c>
      <c r="I552" s="217"/>
      <c r="J552" s="218">
        <f>ROUND(I552*H552,2)</f>
        <v>0</v>
      </c>
      <c r="K552" s="214" t="s">
        <v>1</v>
      </c>
      <c r="L552" s="45"/>
      <c r="M552" s="219" t="s">
        <v>1</v>
      </c>
      <c r="N552" s="220" t="s">
        <v>38</v>
      </c>
      <c r="O552" s="92"/>
      <c r="P552" s="221">
        <f>O552*H552</f>
        <v>0</v>
      </c>
      <c r="Q552" s="221">
        <v>0.00026</v>
      </c>
      <c r="R552" s="221">
        <f>Q552*H552</f>
        <v>0.00026</v>
      </c>
      <c r="S552" s="221">
        <v>0</v>
      </c>
      <c r="T552" s="222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3" t="s">
        <v>149</v>
      </c>
      <c r="AT552" s="223" t="s">
        <v>121</v>
      </c>
      <c r="AU552" s="223" t="s">
        <v>127</v>
      </c>
      <c r="AY552" s="18" t="s">
        <v>116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8" t="s">
        <v>78</v>
      </c>
      <c r="BK552" s="224">
        <f>ROUND(I552*H552,2)</f>
        <v>0</v>
      </c>
      <c r="BL552" s="18" t="s">
        <v>149</v>
      </c>
      <c r="BM552" s="223" t="s">
        <v>763</v>
      </c>
    </row>
    <row r="553" spans="1:47" s="2" customFormat="1" ht="12">
      <c r="A553" s="39"/>
      <c r="B553" s="40"/>
      <c r="C553" s="41"/>
      <c r="D553" s="225" t="s">
        <v>129</v>
      </c>
      <c r="E553" s="41"/>
      <c r="F553" s="226" t="s">
        <v>764</v>
      </c>
      <c r="G553" s="41"/>
      <c r="H553" s="41"/>
      <c r="I553" s="227"/>
      <c r="J553" s="41"/>
      <c r="K553" s="41"/>
      <c r="L553" s="45"/>
      <c r="M553" s="228"/>
      <c r="N553" s="229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129</v>
      </c>
      <c r="AU553" s="18" t="s">
        <v>127</v>
      </c>
    </row>
    <row r="554" spans="1:51" s="15" customFormat="1" ht="12">
      <c r="A554" s="15"/>
      <c r="B554" s="254"/>
      <c r="C554" s="255"/>
      <c r="D554" s="225" t="s">
        <v>133</v>
      </c>
      <c r="E554" s="256" t="s">
        <v>1</v>
      </c>
      <c r="F554" s="257" t="s">
        <v>765</v>
      </c>
      <c r="G554" s="255"/>
      <c r="H554" s="256" t="s">
        <v>1</v>
      </c>
      <c r="I554" s="258"/>
      <c r="J554" s="255"/>
      <c r="K554" s="255"/>
      <c r="L554" s="259"/>
      <c r="M554" s="260"/>
      <c r="N554" s="261"/>
      <c r="O554" s="261"/>
      <c r="P554" s="261"/>
      <c r="Q554" s="261"/>
      <c r="R554" s="261"/>
      <c r="S554" s="261"/>
      <c r="T554" s="262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3" t="s">
        <v>133</v>
      </c>
      <c r="AU554" s="263" t="s">
        <v>127</v>
      </c>
      <c r="AV554" s="15" t="s">
        <v>78</v>
      </c>
      <c r="AW554" s="15" t="s">
        <v>30</v>
      </c>
      <c r="AX554" s="15" t="s">
        <v>73</v>
      </c>
      <c r="AY554" s="263" t="s">
        <v>116</v>
      </c>
    </row>
    <row r="555" spans="1:51" s="13" customFormat="1" ht="12">
      <c r="A555" s="13"/>
      <c r="B555" s="232"/>
      <c r="C555" s="233"/>
      <c r="D555" s="225" t="s">
        <v>133</v>
      </c>
      <c r="E555" s="234" t="s">
        <v>1</v>
      </c>
      <c r="F555" s="235" t="s">
        <v>78</v>
      </c>
      <c r="G555" s="233"/>
      <c r="H555" s="236">
        <v>1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133</v>
      </c>
      <c r="AU555" s="242" t="s">
        <v>127</v>
      </c>
      <c r="AV555" s="13" t="s">
        <v>80</v>
      </c>
      <c r="AW555" s="13" t="s">
        <v>30</v>
      </c>
      <c r="AX555" s="13" t="s">
        <v>78</v>
      </c>
      <c r="AY555" s="242" t="s">
        <v>116</v>
      </c>
    </row>
    <row r="556" spans="1:65" s="2" customFormat="1" ht="24.15" customHeight="1">
      <c r="A556" s="39"/>
      <c r="B556" s="40"/>
      <c r="C556" s="264" t="s">
        <v>766</v>
      </c>
      <c r="D556" s="264" t="s">
        <v>166</v>
      </c>
      <c r="E556" s="265" t="s">
        <v>767</v>
      </c>
      <c r="F556" s="266" t="s">
        <v>768</v>
      </c>
      <c r="G556" s="267" t="s">
        <v>124</v>
      </c>
      <c r="H556" s="268">
        <v>3.938</v>
      </c>
      <c r="I556" s="269"/>
      <c r="J556" s="270">
        <f>ROUND(I556*H556,2)</f>
        <v>0</v>
      </c>
      <c r="K556" s="266" t="s">
        <v>125</v>
      </c>
      <c r="L556" s="271"/>
      <c r="M556" s="272" t="s">
        <v>1</v>
      </c>
      <c r="N556" s="273" t="s">
        <v>38</v>
      </c>
      <c r="O556" s="92"/>
      <c r="P556" s="221">
        <f>O556*H556</f>
        <v>0</v>
      </c>
      <c r="Q556" s="221">
        <v>0.02423</v>
      </c>
      <c r="R556" s="221">
        <f>Q556*H556</f>
        <v>0.09541774000000001</v>
      </c>
      <c r="S556" s="221">
        <v>0</v>
      </c>
      <c r="T556" s="222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3" t="s">
        <v>347</v>
      </c>
      <c r="AT556" s="223" t="s">
        <v>166</v>
      </c>
      <c r="AU556" s="223" t="s">
        <v>127</v>
      </c>
      <c r="AY556" s="18" t="s">
        <v>116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8" t="s">
        <v>78</v>
      </c>
      <c r="BK556" s="224">
        <f>ROUND(I556*H556,2)</f>
        <v>0</v>
      </c>
      <c r="BL556" s="18" t="s">
        <v>149</v>
      </c>
      <c r="BM556" s="223" t="s">
        <v>769</v>
      </c>
    </row>
    <row r="557" spans="1:47" s="2" customFormat="1" ht="12">
      <c r="A557" s="39"/>
      <c r="B557" s="40"/>
      <c r="C557" s="41"/>
      <c r="D557" s="225" t="s">
        <v>129</v>
      </c>
      <c r="E557" s="41"/>
      <c r="F557" s="226" t="s">
        <v>768</v>
      </c>
      <c r="G557" s="41"/>
      <c r="H557" s="41"/>
      <c r="I557" s="227"/>
      <c r="J557" s="41"/>
      <c r="K557" s="41"/>
      <c r="L557" s="45"/>
      <c r="M557" s="228"/>
      <c r="N557" s="229"/>
      <c r="O557" s="92"/>
      <c r="P557" s="92"/>
      <c r="Q557" s="92"/>
      <c r="R557" s="92"/>
      <c r="S557" s="92"/>
      <c r="T557" s="93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129</v>
      </c>
      <c r="AU557" s="18" t="s">
        <v>127</v>
      </c>
    </row>
    <row r="558" spans="1:51" s="15" customFormat="1" ht="12">
      <c r="A558" s="15"/>
      <c r="B558" s="254"/>
      <c r="C558" s="255"/>
      <c r="D558" s="225" t="s">
        <v>133</v>
      </c>
      <c r="E558" s="256" t="s">
        <v>1</v>
      </c>
      <c r="F558" s="257" t="s">
        <v>770</v>
      </c>
      <c r="G558" s="255"/>
      <c r="H558" s="256" t="s">
        <v>1</v>
      </c>
      <c r="I558" s="258"/>
      <c r="J558" s="255"/>
      <c r="K558" s="255"/>
      <c r="L558" s="259"/>
      <c r="M558" s="260"/>
      <c r="N558" s="261"/>
      <c r="O558" s="261"/>
      <c r="P558" s="261"/>
      <c r="Q558" s="261"/>
      <c r="R558" s="261"/>
      <c r="S558" s="261"/>
      <c r="T558" s="262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3" t="s">
        <v>133</v>
      </c>
      <c r="AU558" s="263" t="s">
        <v>127</v>
      </c>
      <c r="AV558" s="15" t="s">
        <v>78</v>
      </c>
      <c r="AW558" s="15" t="s">
        <v>30</v>
      </c>
      <c r="AX558" s="15" t="s">
        <v>73</v>
      </c>
      <c r="AY558" s="263" t="s">
        <v>116</v>
      </c>
    </row>
    <row r="559" spans="1:51" s="13" customFormat="1" ht="12">
      <c r="A559" s="13"/>
      <c r="B559" s="232"/>
      <c r="C559" s="233"/>
      <c r="D559" s="225" t="s">
        <v>133</v>
      </c>
      <c r="E559" s="234" t="s">
        <v>1</v>
      </c>
      <c r="F559" s="235" t="s">
        <v>346</v>
      </c>
      <c r="G559" s="233"/>
      <c r="H559" s="236">
        <v>3.938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133</v>
      </c>
      <c r="AU559" s="242" t="s">
        <v>127</v>
      </c>
      <c r="AV559" s="13" t="s">
        <v>80</v>
      </c>
      <c r="AW559" s="13" t="s">
        <v>30</v>
      </c>
      <c r="AX559" s="13" t="s">
        <v>78</v>
      </c>
      <c r="AY559" s="242" t="s">
        <v>116</v>
      </c>
    </row>
    <row r="560" spans="1:65" s="2" customFormat="1" ht="21.75" customHeight="1">
      <c r="A560" s="39"/>
      <c r="B560" s="40"/>
      <c r="C560" s="212" t="s">
        <v>771</v>
      </c>
      <c r="D560" s="212" t="s">
        <v>121</v>
      </c>
      <c r="E560" s="213" t="s">
        <v>772</v>
      </c>
      <c r="F560" s="214" t="s">
        <v>773</v>
      </c>
      <c r="G560" s="215" t="s">
        <v>562</v>
      </c>
      <c r="H560" s="216">
        <v>11</v>
      </c>
      <c r="I560" s="217"/>
      <c r="J560" s="218">
        <f>ROUND(I560*H560,2)</f>
        <v>0</v>
      </c>
      <c r="K560" s="214" t="s">
        <v>125</v>
      </c>
      <c r="L560" s="45"/>
      <c r="M560" s="219" t="s">
        <v>1</v>
      </c>
      <c r="N560" s="220" t="s">
        <v>38</v>
      </c>
      <c r="O560" s="92"/>
      <c r="P560" s="221">
        <f>O560*H560</f>
        <v>0</v>
      </c>
      <c r="Q560" s="221">
        <v>0.00026</v>
      </c>
      <c r="R560" s="221">
        <f>Q560*H560</f>
        <v>0.0028599999999999997</v>
      </c>
      <c r="S560" s="221">
        <v>0</v>
      </c>
      <c r="T560" s="222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3" t="s">
        <v>149</v>
      </c>
      <c r="AT560" s="223" t="s">
        <v>121</v>
      </c>
      <c r="AU560" s="223" t="s">
        <v>127</v>
      </c>
      <c r="AY560" s="18" t="s">
        <v>116</v>
      </c>
      <c r="BE560" s="224">
        <f>IF(N560="základní",J560,0)</f>
        <v>0</v>
      </c>
      <c r="BF560" s="224">
        <f>IF(N560="snížená",J560,0)</f>
        <v>0</v>
      </c>
      <c r="BG560" s="224">
        <f>IF(N560="zákl. přenesená",J560,0)</f>
        <v>0</v>
      </c>
      <c r="BH560" s="224">
        <f>IF(N560="sníž. přenesená",J560,0)</f>
        <v>0</v>
      </c>
      <c r="BI560" s="224">
        <f>IF(N560="nulová",J560,0)</f>
        <v>0</v>
      </c>
      <c r="BJ560" s="18" t="s">
        <v>78</v>
      </c>
      <c r="BK560" s="224">
        <f>ROUND(I560*H560,2)</f>
        <v>0</v>
      </c>
      <c r="BL560" s="18" t="s">
        <v>149</v>
      </c>
      <c r="BM560" s="223" t="s">
        <v>774</v>
      </c>
    </row>
    <row r="561" spans="1:47" s="2" customFormat="1" ht="12">
      <c r="A561" s="39"/>
      <c r="B561" s="40"/>
      <c r="C561" s="41"/>
      <c r="D561" s="225" t="s">
        <v>129</v>
      </c>
      <c r="E561" s="41"/>
      <c r="F561" s="226" t="s">
        <v>775</v>
      </c>
      <c r="G561" s="41"/>
      <c r="H561" s="41"/>
      <c r="I561" s="227"/>
      <c r="J561" s="41"/>
      <c r="K561" s="41"/>
      <c r="L561" s="45"/>
      <c r="M561" s="228"/>
      <c r="N561" s="229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129</v>
      </c>
      <c r="AU561" s="18" t="s">
        <v>127</v>
      </c>
    </row>
    <row r="562" spans="1:47" s="2" customFormat="1" ht="12">
      <c r="A562" s="39"/>
      <c r="B562" s="40"/>
      <c r="C562" s="41"/>
      <c r="D562" s="230" t="s">
        <v>131</v>
      </c>
      <c r="E562" s="41"/>
      <c r="F562" s="231" t="s">
        <v>776</v>
      </c>
      <c r="G562" s="41"/>
      <c r="H562" s="41"/>
      <c r="I562" s="227"/>
      <c r="J562" s="41"/>
      <c r="K562" s="41"/>
      <c r="L562" s="45"/>
      <c r="M562" s="228"/>
      <c r="N562" s="229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131</v>
      </c>
      <c r="AU562" s="18" t="s">
        <v>127</v>
      </c>
    </row>
    <row r="563" spans="1:65" s="2" customFormat="1" ht="33" customHeight="1">
      <c r="A563" s="39"/>
      <c r="B563" s="40"/>
      <c r="C563" s="264" t="s">
        <v>777</v>
      </c>
      <c r="D563" s="264" t="s">
        <v>166</v>
      </c>
      <c r="E563" s="265" t="s">
        <v>778</v>
      </c>
      <c r="F563" s="266" t="s">
        <v>779</v>
      </c>
      <c r="G563" s="267" t="s">
        <v>562</v>
      </c>
      <c r="H563" s="268">
        <v>11</v>
      </c>
      <c r="I563" s="269"/>
      <c r="J563" s="270">
        <f>ROUND(I563*H563,2)</f>
        <v>0</v>
      </c>
      <c r="K563" s="266" t="s">
        <v>125</v>
      </c>
      <c r="L563" s="271"/>
      <c r="M563" s="272" t="s">
        <v>1</v>
      </c>
      <c r="N563" s="273" t="s">
        <v>38</v>
      </c>
      <c r="O563" s="92"/>
      <c r="P563" s="221">
        <f>O563*H563</f>
        <v>0</v>
      </c>
      <c r="Q563" s="221">
        <v>0</v>
      </c>
      <c r="R563" s="221">
        <f>Q563*H563</f>
        <v>0</v>
      </c>
      <c r="S563" s="221">
        <v>0</v>
      </c>
      <c r="T563" s="222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3" t="s">
        <v>347</v>
      </c>
      <c r="AT563" s="223" t="s">
        <v>166</v>
      </c>
      <c r="AU563" s="223" t="s">
        <v>127</v>
      </c>
      <c r="AY563" s="18" t="s">
        <v>116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8" t="s">
        <v>78</v>
      </c>
      <c r="BK563" s="224">
        <f>ROUND(I563*H563,2)</f>
        <v>0</v>
      </c>
      <c r="BL563" s="18" t="s">
        <v>149</v>
      </c>
      <c r="BM563" s="223" t="s">
        <v>780</v>
      </c>
    </row>
    <row r="564" spans="1:47" s="2" customFormat="1" ht="12">
      <c r="A564" s="39"/>
      <c r="B564" s="40"/>
      <c r="C564" s="41"/>
      <c r="D564" s="225" t="s">
        <v>129</v>
      </c>
      <c r="E564" s="41"/>
      <c r="F564" s="226" t="s">
        <v>779</v>
      </c>
      <c r="G564" s="41"/>
      <c r="H564" s="41"/>
      <c r="I564" s="227"/>
      <c r="J564" s="41"/>
      <c r="K564" s="41"/>
      <c r="L564" s="45"/>
      <c r="M564" s="228"/>
      <c r="N564" s="229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129</v>
      </c>
      <c r="AU564" s="18" t="s">
        <v>127</v>
      </c>
    </row>
    <row r="565" spans="1:65" s="2" customFormat="1" ht="24.15" customHeight="1">
      <c r="A565" s="39"/>
      <c r="B565" s="40"/>
      <c r="C565" s="264" t="s">
        <v>781</v>
      </c>
      <c r="D565" s="264" t="s">
        <v>166</v>
      </c>
      <c r="E565" s="265" t="s">
        <v>782</v>
      </c>
      <c r="F565" s="266" t="s">
        <v>783</v>
      </c>
      <c r="G565" s="267" t="s">
        <v>784</v>
      </c>
      <c r="H565" s="268">
        <v>11</v>
      </c>
      <c r="I565" s="269"/>
      <c r="J565" s="270">
        <f>ROUND(I565*H565,2)</f>
        <v>0</v>
      </c>
      <c r="K565" s="266" t="s">
        <v>125</v>
      </c>
      <c r="L565" s="271"/>
      <c r="M565" s="272" t="s">
        <v>1</v>
      </c>
      <c r="N565" s="273" t="s">
        <v>38</v>
      </c>
      <c r="O565" s="92"/>
      <c r="P565" s="221">
        <f>O565*H565</f>
        <v>0</v>
      </c>
      <c r="Q565" s="221">
        <v>0.0039</v>
      </c>
      <c r="R565" s="221">
        <f>Q565*H565</f>
        <v>0.0429</v>
      </c>
      <c r="S565" s="221">
        <v>0</v>
      </c>
      <c r="T565" s="222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3" t="s">
        <v>347</v>
      </c>
      <c r="AT565" s="223" t="s">
        <v>166</v>
      </c>
      <c r="AU565" s="223" t="s">
        <v>127</v>
      </c>
      <c r="AY565" s="18" t="s">
        <v>116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8" t="s">
        <v>78</v>
      </c>
      <c r="BK565" s="224">
        <f>ROUND(I565*H565,2)</f>
        <v>0</v>
      </c>
      <c r="BL565" s="18" t="s">
        <v>149</v>
      </c>
      <c r="BM565" s="223" t="s">
        <v>785</v>
      </c>
    </row>
    <row r="566" spans="1:47" s="2" customFormat="1" ht="12">
      <c r="A566" s="39"/>
      <c r="B566" s="40"/>
      <c r="C566" s="41"/>
      <c r="D566" s="225" t="s">
        <v>129</v>
      </c>
      <c r="E566" s="41"/>
      <c r="F566" s="226" t="s">
        <v>783</v>
      </c>
      <c r="G566" s="41"/>
      <c r="H566" s="41"/>
      <c r="I566" s="227"/>
      <c r="J566" s="41"/>
      <c r="K566" s="41"/>
      <c r="L566" s="45"/>
      <c r="M566" s="228"/>
      <c r="N566" s="229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129</v>
      </c>
      <c r="AU566" s="18" t="s">
        <v>127</v>
      </c>
    </row>
    <row r="567" spans="1:65" s="2" customFormat="1" ht="24.15" customHeight="1">
      <c r="A567" s="39"/>
      <c r="B567" s="40"/>
      <c r="C567" s="212" t="s">
        <v>786</v>
      </c>
      <c r="D567" s="212" t="s">
        <v>121</v>
      </c>
      <c r="E567" s="213" t="s">
        <v>787</v>
      </c>
      <c r="F567" s="214" t="s">
        <v>788</v>
      </c>
      <c r="G567" s="215" t="s">
        <v>562</v>
      </c>
      <c r="H567" s="216">
        <v>18</v>
      </c>
      <c r="I567" s="217"/>
      <c r="J567" s="218">
        <f>ROUND(I567*H567,2)</f>
        <v>0</v>
      </c>
      <c r="K567" s="214" t="s">
        <v>125</v>
      </c>
      <c r="L567" s="45"/>
      <c r="M567" s="219" t="s">
        <v>1</v>
      </c>
      <c r="N567" s="220" t="s">
        <v>38</v>
      </c>
      <c r="O567" s="92"/>
      <c r="P567" s="221">
        <f>O567*H567</f>
        <v>0</v>
      </c>
      <c r="Q567" s="221">
        <v>0</v>
      </c>
      <c r="R567" s="221">
        <f>Q567*H567</f>
        <v>0</v>
      </c>
      <c r="S567" s="221">
        <v>0</v>
      </c>
      <c r="T567" s="222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3" t="s">
        <v>149</v>
      </c>
      <c r="AT567" s="223" t="s">
        <v>121</v>
      </c>
      <c r="AU567" s="223" t="s">
        <v>127</v>
      </c>
      <c r="AY567" s="18" t="s">
        <v>116</v>
      </c>
      <c r="BE567" s="224">
        <f>IF(N567="základní",J567,0)</f>
        <v>0</v>
      </c>
      <c r="BF567" s="224">
        <f>IF(N567="snížená",J567,0)</f>
        <v>0</v>
      </c>
      <c r="BG567" s="224">
        <f>IF(N567="zákl. přenesená",J567,0)</f>
        <v>0</v>
      </c>
      <c r="BH567" s="224">
        <f>IF(N567="sníž. přenesená",J567,0)</f>
        <v>0</v>
      </c>
      <c r="BI567" s="224">
        <f>IF(N567="nulová",J567,0)</f>
        <v>0</v>
      </c>
      <c r="BJ567" s="18" t="s">
        <v>78</v>
      </c>
      <c r="BK567" s="224">
        <f>ROUND(I567*H567,2)</f>
        <v>0</v>
      </c>
      <c r="BL567" s="18" t="s">
        <v>149</v>
      </c>
      <c r="BM567" s="223" t="s">
        <v>789</v>
      </c>
    </row>
    <row r="568" spans="1:47" s="2" customFormat="1" ht="12">
      <c r="A568" s="39"/>
      <c r="B568" s="40"/>
      <c r="C568" s="41"/>
      <c r="D568" s="225" t="s">
        <v>129</v>
      </c>
      <c r="E568" s="41"/>
      <c r="F568" s="226" t="s">
        <v>790</v>
      </c>
      <c r="G568" s="41"/>
      <c r="H568" s="41"/>
      <c r="I568" s="227"/>
      <c r="J568" s="41"/>
      <c r="K568" s="41"/>
      <c r="L568" s="45"/>
      <c r="M568" s="228"/>
      <c r="N568" s="229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129</v>
      </c>
      <c r="AU568" s="18" t="s">
        <v>127</v>
      </c>
    </row>
    <row r="569" spans="1:47" s="2" customFormat="1" ht="12">
      <c r="A569" s="39"/>
      <c r="B569" s="40"/>
      <c r="C569" s="41"/>
      <c r="D569" s="230" t="s">
        <v>131</v>
      </c>
      <c r="E569" s="41"/>
      <c r="F569" s="231" t="s">
        <v>791</v>
      </c>
      <c r="G569" s="41"/>
      <c r="H569" s="41"/>
      <c r="I569" s="227"/>
      <c r="J569" s="41"/>
      <c r="K569" s="41"/>
      <c r="L569" s="45"/>
      <c r="M569" s="228"/>
      <c r="N569" s="229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131</v>
      </c>
      <c r="AU569" s="18" t="s">
        <v>127</v>
      </c>
    </row>
    <row r="570" spans="1:65" s="2" customFormat="1" ht="24.15" customHeight="1">
      <c r="A570" s="39"/>
      <c r="B570" s="40"/>
      <c r="C570" s="264" t="s">
        <v>792</v>
      </c>
      <c r="D570" s="264" t="s">
        <v>166</v>
      </c>
      <c r="E570" s="265" t="s">
        <v>793</v>
      </c>
      <c r="F570" s="266" t="s">
        <v>794</v>
      </c>
      <c r="G570" s="267" t="s">
        <v>140</v>
      </c>
      <c r="H570" s="268">
        <v>28.8</v>
      </c>
      <c r="I570" s="269"/>
      <c r="J570" s="270">
        <f>ROUND(I570*H570,2)</f>
        <v>0</v>
      </c>
      <c r="K570" s="266" t="s">
        <v>125</v>
      </c>
      <c r="L570" s="271"/>
      <c r="M570" s="272" t="s">
        <v>1</v>
      </c>
      <c r="N570" s="273" t="s">
        <v>38</v>
      </c>
      <c r="O570" s="92"/>
      <c r="P570" s="221">
        <f>O570*H570</f>
        <v>0</v>
      </c>
      <c r="Q570" s="221">
        <v>0.004</v>
      </c>
      <c r="R570" s="221">
        <f>Q570*H570</f>
        <v>0.11520000000000001</v>
      </c>
      <c r="S570" s="221">
        <v>0</v>
      </c>
      <c r="T570" s="222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3" t="s">
        <v>347</v>
      </c>
      <c r="AT570" s="223" t="s">
        <v>166</v>
      </c>
      <c r="AU570" s="223" t="s">
        <v>127</v>
      </c>
      <c r="AY570" s="18" t="s">
        <v>116</v>
      </c>
      <c r="BE570" s="224">
        <f>IF(N570="základní",J570,0)</f>
        <v>0</v>
      </c>
      <c r="BF570" s="224">
        <f>IF(N570="snížená",J570,0)</f>
        <v>0</v>
      </c>
      <c r="BG570" s="224">
        <f>IF(N570="zákl. přenesená",J570,0)</f>
        <v>0</v>
      </c>
      <c r="BH570" s="224">
        <f>IF(N570="sníž. přenesená",J570,0)</f>
        <v>0</v>
      </c>
      <c r="BI570" s="224">
        <f>IF(N570="nulová",J570,0)</f>
        <v>0</v>
      </c>
      <c r="BJ570" s="18" t="s">
        <v>78</v>
      </c>
      <c r="BK570" s="224">
        <f>ROUND(I570*H570,2)</f>
        <v>0</v>
      </c>
      <c r="BL570" s="18" t="s">
        <v>149</v>
      </c>
      <c r="BM570" s="223" t="s">
        <v>795</v>
      </c>
    </row>
    <row r="571" spans="1:47" s="2" customFormat="1" ht="12">
      <c r="A571" s="39"/>
      <c r="B571" s="40"/>
      <c r="C571" s="41"/>
      <c r="D571" s="225" t="s">
        <v>129</v>
      </c>
      <c r="E571" s="41"/>
      <c r="F571" s="226" t="s">
        <v>794</v>
      </c>
      <c r="G571" s="41"/>
      <c r="H571" s="41"/>
      <c r="I571" s="227"/>
      <c r="J571" s="41"/>
      <c r="K571" s="41"/>
      <c r="L571" s="45"/>
      <c r="M571" s="228"/>
      <c r="N571" s="229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129</v>
      </c>
      <c r="AU571" s="18" t="s">
        <v>127</v>
      </c>
    </row>
    <row r="572" spans="1:51" s="13" customFormat="1" ht="12">
      <c r="A572" s="13"/>
      <c r="B572" s="232"/>
      <c r="C572" s="233"/>
      <c r="D572" s="225" t="s">
        <v>133</v>
      </c>
      <c r="E572" s="233"/>
      <c r="F572" s="235" t="s">
        <v>796</v>
      </c>
      <c r="G572" s="233"/>
      <c r="H572" s="236">
        <v>28.8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2" t="s">
        <v>133</v>
      </c>
      <c r="AU572" s="242" t="s">
        <v>127</v>
      </c>
      <c r="AV572" s="13" t="s">
        <v>80</v>
      </c>
      <c r="AW572" s="13" t="s">
        <v>4</v>
      </c>
      <c r="AX572" s="13" t="s">
        <v>78</v>
      </c>
      <c r="AY572" s="242" t="s">
        <v>116</v>
      </c>
    </row>
    <row r="573" spans="1:65" s="2" customFormat="1" ht="24.15" customHeight="1">
      <c r="A573" s="39"/>
      <c r="B573" s="40"/>
      <c r="C573" s="212" t="s">
        <v>797</v>
      </c>
      <c r="D573" s="212" t="s">
        <v>121</v>
      </c>
      <c r="E573" s="213" t="s">
        <v>798</v>
      </c>
      <c r="F573" s="214" t="s">
        <v>799</v>
      </c>
      <c r="G573" s="215" t="s">
        <v>562</v>
      </c>
      <c r="H573" s="216">
        <v>6</v>
      </c>
      <c r="I573" s="217"/>
      <c r="J573" s="218">
        <f>ROUND(I573*H573,2)</f>
        <v>0</v>
      </c>
      <c r="K573" s="214" t="s">
        <v>125</v>
      </c>
      <c r="L573" s="45"/>
      <c r="M573" s="219" t="s">
        <v>1</v>
      </c>
      <c r="N573" s="220" t="s">
        <v>38</v>
      </c>
      <c r="O573" s="92"/>
      <c r="P573" s="221">
        <f>O573*H573</f>
        <v>0</v>
      </c>
      <c r="Q573" s="221">
        <v>0</v>
      </c>
      <c r="R573" s="221">
        <f>Q573*H573</f>
        <v>0</v>
      </c>
      <c r="S573" s="221">
        <v>0</v>
      </c>
      <c r="T573" s="222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3" t="s">
        <v>149</v>
      </c>
      <c r="AT573" s="223" t="s">
        <v>121</v>
      </c>
      <c r="AU573" s="223" t="s">
        <v>127</v>
      </c>
      <c r="AY573" s="18" t="s">
        <v>116</v>
      </c>
      <c r="BE573" s="224">
        <f>IF(N573="základní",J573,0)</f>
        <v>0</v>
      </c>
      <c r="BF573" s="224">
        <f>IF(N573="snížená",J573,0)</f>
        <v>0</v>
      </c>
      <c r="BG573" s="224">
        <f>IF(N573="zákl. přenesená",J573,0)</f>
        <v>0</v>
      </c>
      <c r="BH573" s="224">
        <f>IF(N573="sníž. přenesená",J573,0)</f>
        <v>0</v>
      </c>
      <c r="BI573" s="224">
        <f>IF(N573="nulová",J573,0)</f>
        <v>0</v>
      </c>
      <c r="BJ573" s="18" t="s">
        <v>78</v>
      </c>
      <c r="BK573" s="224">
        <f>ROUND(I573*H573,2)</f>
        <v>0</v>
      </c>
      <c r="BL573" s="18" t="s">
        <v>149</v>
      </c>
      <c r="BM573" s="223" t="s">
        <v>800</v>
      </c>
    </row>
    <row r="574" spans="1:47" s="2" customFormat="1" ht="12">
      <c r="A574" s="39"/>
      <c r="B574" s="40"/>
      <c r="C574" s="41"/>
      <c r="D574" s="225" t="s">
        <v>129</v>
      </c>
      <c r="E574" s="41"/>
      <c r="F574" s="226" t="s">
        <v>801</v>
      </c>
      <c r="G574" s="41"/>
      <c r="H574" s="41"/>
      <c r="I574" s="227"/>
      <c r="J574" s="41"/>
      <c r="K574" s="41"/>
      <c r="L574" s="45"/>
      <c r="M574" s="228"/>
      <c r="N574" s="229"/>
      <c r="O574" s="92"/>
      <c r="P574" s="92"/>
      <c r="Q574" s="92"/>
      <c r="R574" s="92"/>
      <c r="S574" s="92"/>
      <c r="T574" s="93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129</v>
      </c>
      <c r="AU574" s="18" t="s">
        <v>127</v>
      </c>
    </row>
    <row r="575" spans="1:47" s="2" customFormat="1" ht="12">
      <c r="A575" s="39"/>
      <c r="B575" s="40"/>
      <c r="C575" s="41"/>
      <c r="D575" s="230" t="s">
        <v>131</v>
      </c>
      <c r="E575" s="41"/>
      <c r="F575" s="231" t="s">
        <v>802</v>
      </c>
      <c r="G575" s="41"/>
      <c r="H575" s="41"/>
      <c r="I575" s="227"/>
      <c r="J575" s="41"/>
      <c r="K575" s="41"/>
      <c r="L575" s="45"/>
      <c r="M575" s="228"/>
      <c r="N575" s="229"/>
      <c r="O575" s="92"/>
      <c r="P575" s="92"/>
      <c r="Q575" s="92"/>
      <c r="R575" s="92"/>
      <c r="S575" s="92"/>
      <c r="T575" s="93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131</v>
      </c>
      <c r="AU575" s="18" t="s">
        <v>127</v>
      </c>
    </row>
    <row r="576" spans="1:65" s="2" customFormat="1" ht="24.15" customHeight="1">
      <c r="A576" s="39"/>
      <c r="B576" s="40"/>
      <c r="C576" s="264" t="s">
        <v>803</v>
      </c>
      <c r="D576" s="264" t="s">
        <v>166</v>
      </c>
      <c r="E576" s="265" t="s">
        <v>804</v>
      </c>
      <c r="F576" s="266" t="s">
        <v>805</v>
      </c>
      <c r="G576" s="267" t="s">
        <v>140</v>
      </c>
      <c r="H576" s="268">
        <v>9.6</v>
      </c>
      <c r="I576" s="269"/>
      <c r="J576" s="270">
        <f>ROUND(I576*H576,2)</f>
        <v>0</v>
      </c>
      <c r="K576" s="266" t="s">
        <v>125</v>
      </c>
      <c r="L576" s="271"/>
      <c r="M576" s="272" t="s">
        <v>1</v>
      </c>
      <c r="N576" s="273" t="s">
        <v>38</v>
      </c>
      <c r="O576" s="92"/>
      <c r="P576" s="221">
        <f>O576*H576</f>
        <v>0</v>
      </c>
      <c r="Q576" s="221">
        <v>0.007</v>
      </c>
      <c r="R576" s="221">
        <f>Q576*H576</f>
        <v>0.0672</v>
      </c>
      <c r="S576" s="221">
        <v>0</v>
      </c>
      <c r="T576" s="222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3" t="s">
        <v>347</v>
      </c>
      <c r="AT576" s="223" t="s">
        <v>166</v>
      </c>
      <c r="AU576" s="223" t="s">
        <v>127</v>
      </c>
      <c r="AY576" s="18" t="s">
        <v>116</v>
      </c>
      <c r="BE576" s="224">
        <f>IF(N576="základní",J576,0)</f>
        <v>0</v>
      </c>
      <c r="BF576" s="224">
        <f>IF(N576="snížená",J576,0)</f>
        <v>0</v>
      </c>
      <c r="BG576" s="224">
        <f>IF(N576="zákl. přenesená",J576,0)</f>
        <v>0</v>
      </c>
      <c r="BH576" s="224">
        <f>IF(N576="sníž. přenesená",J576,0)</f>
        <v>0</v>
      </c>
      <c r="BI576" s="224">
        <f>IF(N576="nulová",J576,0)</f>
        <v>0</v>
      </c>
      <c r="BJ576" s="18" t="s">
        <v>78</v>
      </c>
      <c r="BK576" s="224">
        <f>ROUND(I576*H576,2)</f>
        <v>0</v>
      </c>
      <c r="BL576" s="18" t="s">
        <v>149</v>
      </c>
      <c r="BM576" s="223" t="s">
        <v>806</v>
      </c>
    </row>
    <row r="577" spans="1:47" s="2" customFormat="1" ht="12">
      <c r="A577" s="39"/>
      <c r="B577" s="40"/>
      <c r="C577" s="41"/>
      <c r="D577" s="225" t="s">
        <v>129</v>
      </c>
      <c r="E577" s="41"/>
      <c r="F577" s="226" t="s">
        <v>805</v>
      </c>
      <c r="G577" s="41"/>
      <c r="H577" s="41"/>
      <c r="I577" s="227"/>
      <c r="J577" s="41"/>
      <c r="K577" s="41"/>
      <c r="L577" s="45"/>
      <c r="M577" s="228"/>
      <c r="N577" s="229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129</v>
      </c>
      <c r="AU577" s="18" t="s">
        <v>127</v>
      </c>
    </row>
    <row r="578" spans="1:51" s="13" customFormat="1" ht="12">
      <c r="A578" s="13"/>
      <c r="B578" s="232"/>
      <c r="C578" s="233"/>
      <c r="D578" s="225" t="s">
        <v>133</v>
      </c>
      <c r="E578" s="233"/>
      <c r="F578" s="235" t="s">
        <v>807</v>
      </c>
      <c r="G578" s="233"/>
      <c r="H578" s="236">
        <v>9.6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2" t="s">
        <v>133</v>
      </c>
      <c r="AU578" s="242" t="s">
        <v>127</v>
      </c>
      <c r="AV578" s="13" t="s">
        <v>80</v>
      </c>
      <c r="AW578" s="13" t="s">
        <v>4</v>
      </c>
      <c r="AX578" s="13" t="s">
        <v>78</v>
      </c>
      <c r="AY578" s="242" t="s">
        <v>116</v>
      </c>
    </row>
    <row r="579" spans="1:65" s="2" customFormat="1" ht="24.15" customHeight="1">
      <c r="A579" s="39"/>
      <c r="B579" s="40"/>
      <c r="C579" s="212" t="s">
        <v>808</v>
      </c>
      <c r="D579" s="212" t="s">
        <v>121</v>
      </c>
      <c r="E579" s="213" t="s">
        <v>809</v>
      </c>
      <c r="F579" s="214" t="s">
        <v>810</v>
      </c>
      <c r="G579" s="215" t="s">
        <v>370</v>
      </c>
      <c r="H579" s="216">
        <v>3.346</v>
      </c>
      <c r="I579" s="217"/>
      <c r="J579" s="218">
        <f>ROUND(I579*H579,2)</f>
        <v>0</v>
      </c>
      <c r="K579" s="214" t="s">
        <v>125</v>
      </c>
      <c r="L579" s="45"/>
      <c r="M579" s="219" t="s">
        <v>1</v>
      </c>
      <c r="N579" s="220" t="s">
        <v>38</v>
      </c>
      <c r="O579" s="92"/>
      <c r="P579" s="221">
        <f>O579*H579</f>
        <v>0</v>
      </c>
      <c r="Q579" s="221">
        <v>0</v>
      </c>
      <c r="R579" s="221">
        <f>Q579*H579</f>
        <v>0</v>
      </c>
      <c r="S579" s="221">
        <v>0</v>
      </c>
      <c r="T579" s="222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3" t="s">
        <v>149</v>
      </c>
      <c r="AT579" s="223" t="s">
        <v>121</v>
      </c>
      <c r="AU579" s="223" t="s">
        <v>127</v>
      </c>
      <c r="AY579" s="18" t="s">
        <v>116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8" t="s">
        <v>78</v>
      </c>
      <c r="BK579" s="224">
        <f>ROUND(I579*H579,2)</f>
        <v>0</v>
      </c>
      <c r="BL579" s="18" t="s">
        <v>149</v>
      </c>
      <c r="BM579" s="223" t="s">
        <v>811</v>
      </c>
    </row>
    <row r="580" spans="1:47" s="2" customFormat="1" ht="12">
      <c r="A580" s="39"/>
      <c r="B580" s="40"/>
      <c r="C580" s="41"/>
      <c r="D580" s="225" t="s">
        <v>129</v>
      </c>
      <c r="E580" s="41"/>
      <c r="F580" s="226" t="s">
        <v>812</v>
      </c>
      <c r="G580" s="41"/>
      <c r="H580" s="41"/>
      <c r="I580" s="227"/>
      <c r="J580" s="41"/>
      <c r="K580" s="41"/>
      <c r="L580" s="45"/>
      <c r="M580" s="228"/>
      <c r="N580" s="229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129</v>
      </c>
      <c r="AU580" s="18" t="s">
        <v>127</v>
      </c>
    </row>
    <row r="581" spans="1:47" s="2" customFormat="1" ht="12">
      <c r="A581" s="39"/>
      <c r="B581" s="40"/>
      <c r="C581" s="41"/>
      <c r="D581" s="230" t="s">
        <v>131</v>
      </c>
      <c r="E581" s="41"/>
      <c r="F581" s="231" t="s">
        <v>813</v>
      </c>
      <c r="G581" s="41"/>
      <c r="H581" s="41"/>
      <c r="I581" s="227"/>
      <c r="J581" s="41"/>
      <c r="K581" s="41"/>
      <c r="L581" s="45"/>
      <c r="M581" s="228"/>
      <c r="N581" s="229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131</v>
      </c>
      <c r="AU581" s="18" t="s">
        <v>127</v>
      </c>
    </row>
    <row r="582" spans="1:63" s="12" customFormat="1" ht="25.9" customHeight="1">
      <c r="A582" s="12"/>
      <c r="B582" s="196"/>
      <c r="C582" s="197"/>
      <c r="D582" s="198" t="s">
        <v>72</v>
      </c>
      <c r="E582" s="199" t="s">
        <v>814</v>
      </c>
      <c r="F582" s="199" t="s">
        <v>815</v>
      </c>
      <c r="G582" s="197"/>
      <c r="H582" s="197"/>
      <c r="I582" s="200"/>
      <c r="J582" s="201">
        <f>BK582</f>
        <v>0</v>
      </c>
      <c r="K582" s="197"/>
      <c r="L582" s="202"/>
      <c r="M582" s="203"/>
      <c r="N582" s="204"/>
      <c r="O582" s="204"/>
      <c r="P582" s="205">
        <f>P583</f>
        <v>0</v>
      </c>
      <c r="Q582" s="204"/>
      <c r="R582" s="205">
        <f>R583</f>
        <v>0</v>
      </c>
      <c r="S582" s="204"/>
      <c r="T582" s="206">
        <f>T583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7" t="s">
        <v>165</v>
      </c>
      <c r="AT582" s="208" t="s">
        <v>72</v>
      </c>
      <c r="AU582" s="208" t="s">
        <v>73</v>
      </c>
      <c r="AY582" s="207" t="s">
        <v>116</v>
      </c>
      <c r="BK582" s="209">
        <f>BK583</f>
        <v>0</v>
      </c>
    </row>
    <row r="583" spans="1:63" s="12" customFormat="1" ht="22.8" customHeight="1">
      <c r="A583" s="12"/>
      <c r="B583" s="196"/>
      <c r="C583" s="197"/>
      <c r="D583" s="198" t="s">
        <v>72</v>
      </c>
      <c r="E583" s="210" t="s">
        <v>816</v>
      </c>
      <c r="F583" s="210" t="s">
        <v>817</v>
      </c>
      <c r="G583" s="197"/>
      <c r="H583" s="197"/>
      <c r="I583" s="200"/>
      <c r="J583" s="211">
        <f>BK583</f>
        <v>0</v>
      </c>
      <c r="K583" s="197"/>
      <c r="L583" s="202"/>
      <c r="M583" s="203"/>
      <c r="N583" s="204"/>
      <c r="O583" s="204"/>
      <c r="P583" s="205">
        <f>SUM(P584:P586)</f>
        <v>0</v>
      </c>
      <c r="Q583" s="204"/>
      <c r="R583" s="205">
        <f>SUM(R584:R586)</f>
        <v>0</v>
      </c>
      <c r="S583" s="204"/>
      <c r="T583" s="206">
        <f>SUM(T584:T586)</f>
        <v>0</v>
      </c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R583" s="207" t="s">
        <v>165</v>
      </c>
      <c r="AT583" s="208" t="s">
        <v>72</v>
      </c>
      <c r="AU583" s="208" t="s">
        <v>78</v>
      </c>
      <c r="AY583" s="207" t="s">
        <v>116</v>
      </c>
      <c r="BK583" s="209">
        <f>SUM(BK584:BK586)</f>
        <v>0</v>
      </c>
    </row>
    <row r="584" spans="1:65" s="2" customFormat="1" ht="16.5" customHeight="1">
      <c r="A584" s="39"/>
      <c r="B584" s="40"/>
      <c r="C584" s="212" t="s">
        <v>818</v>
      </c>
      <c r="D584" s="212" t="s">
        <v>121</v>
      </c>
      <c r="E584" s="213" t="s">
        <v>819</v>
      </c>
      <c r="F584" s="214" t="s">
        <v>817</v>
      </c>
      <c r="G584" s="215" t="s">
        <v>820</v>
      </c>
      <c r="H584" s="216">
        <v>1</v>
      </c>
      <c r="I584" s="217"/>
      <c r="J584" s="218">
        <f>ROUND(I584*H584,2)</f>
        <v>0</v>
      </c>
      <c r="K584" s="214" t="s">
        <v>125</v>
      </c>
      <c r="L584" s="45"/>
      <c r="M584" s="219" t="s">
        <v>1</v>
      </c>
      <c r="N584" s="220" t="s">
        <v>38</v>
      </c>
      <c r="O584" s="92"/>
      <c r="P584" s="221">
        <f>O584*H584</f>
        <v>0</v>
      </c>
      <c r="Q584" s="221">
        <v>0</v>
      </c>
      <c r="R584" s="221">
        <f>Q584*H584</f>
        <v>0</v>
      </c>
      <c r="S584" s="221">
        <v>0</v>
      </c>
      <c r="T584" s="222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3" t="s">
        <v>821</v>
      </c>
      <c r="AT584" s="223" t="s">
        <v>121</v>
      </c>
      <c r="AU584" s="223" t="s">
        <v>80</v>
      </c>
      <c r="AY584" s="18" t="s">
        <v>116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8" t="s">
        <v>78</v>
      </c>
      <c r="BK584" s="224">
        <f>ROUND(I584*H584,2)</f>
        <v>0</v>
      </c>
      <c r="BL584" s="18" t="s">
        <v>821</v>
      </c>
      <c r="BM584" s="223" t="s">
        <v>822</v>
      </c>
    </row>
    <row r="585" spans="1:47" s="2" customFormat="1" ht="12">
      <c r="A585" s="39"/>
      <c r="B585" s="40"/>
      <c r="C585" s="41"/>
      <c r="D585" s="225" t="s">
        <v>129</v>
      </c>
      <c r="E585" s="41"/>
      <c r="F585" s="226" t="s">
        <v>817</v>
      </c>
      <c r="G585" s="41"/>
      <c r="H585" s="41"/>
      <c r="I585" s="227"/>
      <c r="J585" s="41"/>
      <c r="K585" s="41"/>
      <c r="L585" s="45"/>
      <c r="M585" s="228"/>
      <c r="N585" s="229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129</v>
      </c>
      <c r="AU585" s="18" t="s">
        <v>80</v>
      </c>
    </row>
    <row r="586" spans="1:47" s="2" customFormat="1" ht="12">
      <c r="A586" s="39"/>
      <c r="B586" s="40"/>
      <c r="C586" s="41"/>
      <c r="D586" s="230" t="s">
        <v>131</v>
      </c>
      <c r="E586" s="41"/>
      <c r="F586" s="231" t="s">
        <v>823</v>
      </c>
      <c r="G586" s="41"/>
      <c r="H586" s="41"/>
      <c r="I586" s="227"/>
      <c r="J586" s="41"/>
      <c r="K586" s="41"/>
      <c r="L586" s="45"/>
      <c r="M586" s="288"/>
      <c r="N586" s="289"/>
      <c r="O586" s="290"/>
      <c r="P586" s="290"/>
      <c r="Q586" s="290"/>
      <c r="R586" s="290"/>
      <c r="S586" s="290"/>
      <c r="T586" s="291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131</v>
      </c>
      <c r="AU586" s="18" t="s">
        <v>80</v>
      </c>
    </row>
    <row r="587" spans="1:31" s="2" customFormat="1" ht="6.95" customHeight="1">
      <c r="A587" s="39"/>
      <c r="B587" s="67"/>
      <c r="C587" s="68"/>
      <c r="D587" s="68"/>
      <c r="E587" s="68"/>
      <c r="F587" s="68"/>
      <c r="G587" s="68"/>
      <c r="H587" s="68"/>
      <c r="I587" s="68"/>
      <c r="J587" s="68"/>
      <c r="K587" s="68"/>
      <c r="L587" s="45"/>
      <c r="M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</row>
  </sheetData>
  <sheetProtection password="CC35" sheet="1" objects="1" scenarios="1" formatColumns="0" formatRows="0" autoFilter="0"/>
  <autoFilter ref="C125:K586"/>
  <mergeCells count="6">
    <mergeCell ref="E7:H7"/>
    <mergeCell ref="E16:H16"/>
    <mergeCell ref="E25:H25"/>
    <mergeCell ref="E85:H85"/>
    <mergeCell ref="E118:H118"/>
    <mergeCell ref="L2:V2"/>
  </mergeCells>
  <hyperlinks>
    <hyperlink ref="F132" r:id="rId1" display="https://podminky.urs.cz/item/CS_URS_2022_01/612325302"/>
    <hyperlink ref="F139" r:id="rId2" display="https://podminky.urs.cz/item/CS_URS_2022_01/619995001"/>
    <hyperlink ref="F146" r:id="rId3" display="https://podminky.urs.cz/item/CS_URS_2022_01/622143003"/>
    <hyperlink ref="F155" r:id="rId4" display="https://podminky.urs.cz/item/CS_URS_2021_01/622211021"/>
    <hyperlink ref="F162" r:id="rId5" display="https://podminky.urs.cz/item/CS_URS_2021_01/622211031"/>
    <hyperlink ref="F171" r:id="rId6" display="https://podminky.urs.cz/item/CS_URS_2022_01/622212051"/>
    <hyperlink ref="F178" r:id="rId7" display="https://podminky.urs.cz/item/CS_URS_2021_01/622252001"/>
    <hyperlink ref="F188" r:id="rId8" display="https://podminky.urs.cz/item/CS_URS_2021_01/622252002"/>
    <hyperlink ref="F226" r:id="rId9" display="https://podminky.urs.cz/item/CS_URS_2022_01/622381022"/>
    <hyperlink ref="F233" r:id="rId10" display="https://podminky.urs.cz/item/CS_URS_2022_01/622521022"/>
    <hyperlink ref="F237" r:id="rId11" display="https://podminky.urs.cz/item/CS_URS_2021_01/629991011"/>
    <hyperlink ref="F241" r:id="rId12" display="https://podminky.urs.cz/item/CS_URS_2021_01/629999011"/>
    <hyperlink ref="F246" r:id="rId13" display="https://podminky.urs.cz/item/CS_URS_2021_01/941211111"/>
    <hyperlink ref="F250" r:id="rId14" display="https://podminky.urs.cz/item/CS_URS_2021_01/941211211"/>
    <hyperlink ref="F254" r:id="rId15" display="https://podminky.urs.cz/item/CS_URS_2021_01/941211811"/>
    <hyperlink ref="F257" r:id="rId16" display="https://podminky.urs.cz/item/CS_URS_2022_01/949101111"/>
    <hyperlink ref="F264" r:id="rId17" display="https://podminky.urs.cz/item/CS_URS_2022_01/968062354"/>
    <hyperlink ref="F270" r:id="rId18" display="https://podminky.urs.cz/item/CS_URS_2022_01/968062355"/>
    <hyperlink ref="F274" r:id="rId19" display="https://podminky.urs.cz/item/CS_URS_2022_01/968062356"/>
    <hyperlink ref="F281" r:id="rId20" display="https://podminky.urs.cz/item/CS_URS_2022_01/968062456"/>
    <hyperlink ref="F287" r:id="rId21" display="https://podminky.urs.cz/item/CS_URS_2022_01/978011191"/>
    <hyperlink ref="F294" r:id="rId22" display="https://podminky.urs.cz/item/CS_URS_2022_01/978013191"/>
    <hyperlink ref="F302" r:id="rId23" display="https://podminky.urs.cz/item/CS_URS_2022_01/997013212"/>
    <hyperlink ref="F305" r:id="rId24" display="https://podminky.urs.cz/item/CS_URS_2022_01/997013501"/>
    <hyperlink ref="F308" r:id="rId25" display="https://podminky.urs.cz/item/CS_URS_2022_01/997013509"/>
    <hyperlink ref="F313" r:id="rId26" display="https://podminky.urs.cz/item/CS_URS_2022_01/997013631"/>
    <hyperlink ref="F317" r:id="rId27" display="https://podminky.urs.cz/item/CS_URS_2022_01/998011002"/>
    <hyperlink ref="F322" r:id="rId28" display="https://podminky.urs.cz/item/CS_URS_2022_01/712431111"/>
    <hyperlink ref="F333" r:id="rId29" display="https://podminky.urs.cz/item/CS_URS_2022_01/998712102"/>
    <hyperlink ref="F337" r:id="rId30" display="https://podminky.urs.cz/item/CS_URS_2022_01/713152101"/>
    <hyperlink ref="F351" r:id="rId31" display="https://podminky.urs.cz/item/CS_URS_2022_01/713191133"/>
    <hyperlink ref="F356" r:id="rId32" display="https://podminky.urs.cz/item/CS_URS_2022_01/998713102"/>
    <hyperlink ref="F360" r:id="rId33" display="https://podminky.urs.cz/item/CS_URS_2022_01/762083122"/>
    <hyperlink ref="F364" r:id="rId34" display="https://podminky.urs.cz/item/CS_URS_2022_01/762341210"/>
    <hyperlink ref="F373" r:id="rId35" display="https://podminky.urs.cz/item/CS_URS_2022_01/762341210"/>
    <hyperlink ref="F383" r:id="rId36" display="https://podminky.urs.cz/item/CS_URS_2022_01/762341811"/>
    <hyperlink ref="F388" r:id="rId37" display="https://podminky.urs.cz/item/CS_URS_2022_01/762342605"/>
    <hyperlink ref="F395" r:id="rId38" display="https://podminky.urs.cz/item/CS_URS_2022_01/762361312"/>
    <hyperlink ref="F400" r:id="rId39" display="https://podminky.urs.cz/item/CS_URS_2022_01/762713111"/>
    <hyperlink ref="F409" r:id="rId40" display="https://podminky.urs.cz/item/CS_URS_2022_01/998762102"/>
    <hyperlink ref="F413" r:id="rId41" display="https://podminky.urs.cz/item/CS_URS_2022_01/764021448"/>
    <hyperlink ref="F417" r:id="rId42" display="https://podminky.urs.cz/item/CS_URS_2022_01/764121452"/>
    <hyperlink ref="F421" r:id="rId43" display="https://podminky.urs.cz/item/CS_URS_2022_01/764121454"/>
    <hyperlink ref="F438" r:id="rId44" display="https://podminky.urs.cz/item/CS_URS_2022_01/764221406"/>
    <hyperlink ref="F442" r:id="rId45" display="https://podminky.urs.cz/item/CS_URS_2022_01/764221436"/>
    <hyperlink ref="F446" r:id="rId46" display="https://podminky.urs.cz/item/CS_URS_2022_01/764221466"/>
    <hyperlink ref="F449" r:id="rId47" display="https://podminky.urs.cz/item/CS_URS_2022_01/764222433"/>
    <hyperlink ref="F453" r:id="rId48" display="https://podminky.urs.cz/item/CS_URS_2022_01/764223458"/>
    <hyperlink ref="F456" r:id="rId49" display="https://podminky.urs.cz/item/CS_URS_2022_01/764226444"/>
    <hyperlink ref="F460" r:id="rId50" display="https://podminky.urs.cz/item/CS_URS_2022_01/764324412"/>
    <hyperlink ref="F464" r:id="rId51" display="https://podminky.urs.cz/item/CS_URS_2022_01/764324454"/>
    <hyperlink ref="F467" r:id="rId52" display="https://podminky.urs.cz/item/CS_URS_2022_01/764325423"/>
    <hyperlink ref="F470" r:id="rId53" display="https://podminky.urs.cz/item/CS_URS_2022_01/764326423"/>
    <hyperlink ref="F473" r:id="rId54" display="https://podminky.urs.cz/item/CS_URS_2022_01/764521404"/>
    <hyperlink ref="F477" r:id="rId55" display="https://podminky.urs.cz/item/CS_URS_2022_01/764521424"/>
    <hyperlink ref="F480" r:id="rId56" display="https://podminky.urs.cz/item/CS_URS_2022_01/764521444"/>
    <hyperlink ref="F483" r:id="rId57" display="https://podminky.urs.cz/item/CS_URS_2022_01/764528422"/>
    <hyperlink ref="F487" r:id="rId58" display="https://podminky.urs.cz/item/CS_URS_2022_01/998764102"/>
    <hyperlink ref="F491" r:id="rId59" display="https://podminky.urs.cz/item/CS_URS_2022_01/766621211"/>
    <hyperlink ref="F500" r:id="rId60" display="https://podminky.urs.cz/item/CS_URS_2022_01/766621212"/>
    <hyperlink ref="F519" r:id="rId61" display="https://podminky.urs.cz/item/CS_URS_2022_01/766621622"/>
    <hyperlink ref="F534" r:id="rId62" display="https://podminky.urs.cz/item/CS_URS_2022_01/766629631"/>
    <hyperlink ref="F541" r:id="rId63" display="https://podminky.urs.cz/item/CS_URS_2022_01/766641132"/>
    <hyperlink ref="F562" r:id="rId64" display="https://podminky.urs.cz/item/CS_URS_2022_01/766671004"/>
    <hyperlink ref="F569" r:id="rId65" display="https://podminky.urs.cz/item/CS_URS_2022_01/766694112"/>
    <hyperlink ref="F575" r:id="rId66" display="https://podminky.urs.cz/item/CS_URS_2022_01/766694122"/>
    <hyperlink ref="F581" r:id="rId67" display="https://podminky.urs.cz/item/CS_URS_2022_01/998766102"/>
    <hyperlink ref="F586" r:id="rId68" display="https://podminky.urs.cz/item/CS_URS_2022_01/03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2022-06-13T10:38:18Z</dcterms:created>
  <dcterms:modified xsi:type="dcterms:W3CDTF">2022-06-13T10:38:22Z</dcterms:modified>
  <cp:category/>
  <cp:version/>
  <cp:contentType/>
  <cp:contentStatus/>
</cp:coreProperties>
</file>