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filterPrivacy="1"/>
  <bookViews>
    <workbookView xWindow="65416" yWindow="65416" windowWidth="29040" windowHeight="15840" activeTab="1"/>
  </bookViews>
  <sheets>
    <sheet name="Rekapitulace stavby" sheetId="1" r:id="rId1"/>
    <sheet name="1112 - Úpravy ob..." sheetId="2" r:id="rId2"/>
  </sheets>
  <definedNames>
    <definedName name="_xlnm._FilterDatabase" localSheetId="1" hidden="1">'1112 - Úpravy ob...'!$C$123:$K$279</definedName>
    <definedName name="_xlnm.Print_Area" localSheetId="1">'1112 - Úpravy ob...'!$C$4:$J$37,'1112 - Úpravy ob...'!$C$50:$J$76,'1112 - Úpravy ob...'!$C$82:$J$107,'1112 - Úpravy ob...'!$C$113:$J$279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'1112 - Úpravy ob...'!$123:$123</definedName>
  </definedNames>
  <calcPr calcId="191029"/>
  <extLst/>
</workbook>
</file>

<file path=xl/sharedStrings.xml><?xml version="1.0" encoding="utf-8"?>
<sst xmlns="http://schemas.openxmlformats.org/spreadsheetml/2006/main" count="2333" uniqueCount="716">
  <si>
    <t>Export Komplet</t>
  </si>
  <si>
    <t/>
  </si>
  <si>
    <t>2.0</t>
  </si>
  <si>
    <t>False</t>
  </si>
  <si>
    <t>{8d2768db-3a70-4134-9646-bc84bca65e35}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</si>
  <si>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</si>
  <si>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</si>
  <si>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</si>
  <si>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</si>
  <si>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</si>
  <si>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</si>
  <si>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</si>
  <si>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</si>
  <si>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</si>
  <si>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</si>
  <si>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</si>
  <si>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</si>
  <si>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</si>
  <si>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</si>
  <si>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</si>
  <si>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</si>
  <si>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</si>
  <si>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24. 10. 2021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</si>
  <si>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</si>
  <si>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</si>
  <si>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</si>
  <si>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</si>
  <si>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</si>
  <si>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</si>
  <si>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</si>
  <si>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</si>
  <si>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</si>
  <si>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</si>
  <si>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</si>
  <si>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</si>
  <si>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</si>
  <si>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</si>
  <si>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</si>
  <si>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</si>
  <si>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</si>
  <si>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</si>
  <si>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</si>
  <si>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</si>
  <si>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</si>
  <si>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</si>
  <si>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</si>
  <si>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</si>
  <si>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</si>
  <si>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</si>
  <si>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</si>
  <si>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</si>
  <si>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</si>
  <si>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</si>
  <si>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</si>
  <si>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</si>
  <si>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</si>
  <si>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</si>
  <si>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</si>
  <si>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</si>
  <si>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</si>
  <si>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</si>
  <si>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</si>
  <si>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</si>
  <si>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</si>
  <si>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</si>
  <si>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</si>
  <si>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</si>
  <si>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</si>
  <si>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</si>
  <si>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</si>
  <si>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</si>
  <si>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</si>
  <si>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</si>
  <si>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</si>
  <si>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</si>
  <si>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</si>
  <si>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</si>
  <si>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</si>
  <si>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</si>
  <si>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</si>
  <si>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</si>
  <si>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</si>
  <si>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</si>
  <si>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</si>
  <si>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</si>
  <si>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</si>
  <si>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</si>
  <si>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722 - Zdravotechnika - vnitřní vodovod</t>
  </si>
  <si>
    <t xml:space="preserve">    731 - Ústřední vytápění - regulace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</si>
  <si>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</si>
  <si>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</si>
  <si>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</si>
  <si>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</si>
  <si>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VRN - Vedlejší rozpočtové náklady   </t>
  </si>
  <si>
    <t xml:space="preserve">    VRN1 - Průzkumné, geodetické a projektové práce   </t>
  </si>
  <si>
    <t xml:space="preserve">    VRN4 - Inženýrská činnost   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</si>
  <si>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</si>
  <si>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</si>
  <si>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</si>
  <si>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</si>
  <si>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</si>
  <si>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</si>
  <si>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</si>
  <si>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</si>
  <si>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</si>
  <si>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</si>
  <si>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</si>
  <si>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</si>
  <si>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</si>
  <si>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</si>
  <si>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</si>
  <si>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</si>
  <si>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</si>
  <si>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153</t>
  </si>
  <si>
    <t>M</t>
  </si>
  <si>
    <t>M001</t>
  </si>
  <si>
    <t>Výkaz-výměr a rozpočet byl zpracován podle dokumentace pro výběr zhotovitele a musí být upřesněn zhotovitelem podle dokumentace pro zhotovení stavby</t>
  </si>
  <si>
    <t>32</t>
  </si>
  <si>
    <t>16</t>
  </si>
  <si>
    <t>1818785571</t>
  </si>
  <si>
    <t>154</t>
  </si>
  <si>
    <t>M002</t>
  </si>
  <si>
    <t>a) veškeré položky na přípomoce, lešení, přesuny hmot a suti, uložení suti na skládku, dopravu, montáž, zpevněné montážní plochy, atd... jsou zahrnuty v jednotlivých jednotkových cenách</t>
  </si>
  <si>
    <t>113755468</t>
  </si>
  <si>
    <t>155</t>
  </si>
  <si>
    <t>M003</t>
  </si>
  <si>
    <t>b) součásti prací jsou veškeré zkoušky, potřebná měření, inspekce, uvedení zařízení do provozu, zaškolení obsluhy, provozní řády, manuály a revize v českém jazyce. Za komplexní vyzkoušení se považuje bezporuchový provoz po dobu minimálně 96 hod</t>
  </si>
  <si>
    <t>-50535742</t>
  </si>
  <si>
    <t>156</t>
  </si>
  <si>
    <t>M004</t>
  </si>
  <si>
    <t>c) součástí dodávky je zpracování veškeré dílenské dokumentace a podkladů pro dokumentaci skutečného provedení</t>
  </si>
  <si>
    <t>2133678532</t>
  </si>
  <si>
    <t>157</t>
  </si>
  <si>
    <t>M005</t>
  </si>
  <si>
    <t>d) součástí dodávky je kompletní dokladová část díla nutná k získání kolaudačního souhlasu stavby</t>
  </si>
  <si>
    <t>-1214142900</t>
  </si>
  <si>
    <t>158</t>
  </si>
  <si>
    <t>M006</t>
  </si>
  <si>
    <t>e) v rozsahu prací zhotovitele jsou rovněž jakékoliv prvky, zařízení, práce a pomocné materiály, neuvedené v tomto soupisu výkonů, které jsou ale nezbytně nutné k dodání, instalaci, dokončení a provozování díla (např. požární ucpávky, štítky pro řádné</t>
  </si>
  <si>
    <t>-1040485503</t>
  </si>
  <si>
    <t>159</t>
  </si>
  <si>
    <t>M007</t>
  </si>
  <si>
    <t>a trvalé značení komponent, zařízení a potrubní  závěsy, nátěry, pomocné konstrukce, montážní materiály, materiály a práce nezbytné z důvodu koordinace s ostatními profesemi, speciální nářadí a nástroje, speciální opatření při provádění prací,</t>
  </si>
  <si>
    <t>-683118507</t>
  </si>
  <si>
    <t>160</t>
  </si>
  <si>
    <t>M008</t>
  </si>
  <si>
    <t>první náplně atd.) které je provedeno řádně a je plně funkční a je v souladu se zákony a předpisy platnými v České republice.</t>
  </si>
  <si>
    <t>1307731053</t>
  </si>
  <si>
    <t>161</t>
  </si>
  <si>
    <t>M009</t>
  </si>
  <si>
    <t>f) součástí dodávky jsou veškerá geodetická měření jako například vytyčení konstrukcí, kontrolní měření, zaměření skutečného stavu apod.</t>
  </si>
  <si>
    <t>70223601</t>
  </si>
  <si>
    <t>162</t>
  </si>
  <si>
    <t>M010</t>
  </si>
  <si>
    <t>g) součástí dodávky jsou i náklady na případně  opatření související s ochranou stávajících sítí, komunikací či staveb</t>
  </si>
  <si>
    <t>-153339993</t>
  </si>
  <si>
    <t>163</t>
  </si>
  <si>
    <t>M011</t>
  </si>
  <si>
    <t>h) součástí jednotkových cen jsou i vícenáklady související s výstavbou v zimním období, průběžný úklid staveniště a přilehlých komunikací, likvidaci odpadů, dočasná dopravní omezení atd</t>
  </si>
  <si>
    <t>-1057170676</t>
  </si>
  <si>
    <t>722</t>
  </si>
  <si>
    <t>Zdravotechnika - vnitřní vodovod</t>
  </si>
  <si>
    <t>4</t>
  </si>
  <si>
    <t>K</t>
  </si>
  <si>
    <t>722174002.WVN</t>
  </si>
  <si>
    <t>Potrubí vodovodní plastové PPR S3.2 svar polyfúze PN 16 D 20x2,8 mm</t>
  </si>
  <si>
    <t>m</t>
  </si>
  <si>
    <t>-1372239859</t>
  </si>
  <si>
    <t>722174004.WVN</t>
  </si>
  <si>
    <t>Potrubí vodovodní plastové PPR S3.2 svar polyfúze PN 16 D 32x4,4 mm</t>
  </si>
  <si>
    <t>607156384</t>
  </si>
  <si>
    <t>722174005.WVN</t>
  </si>
  <si>
    <t>Potrubí vodovodní plastové PPR S3.2 svar polyfúze PN 16 D 40x5,5 mm</t>
  </si>
  <si>
    <t>-585887568</t>
  </si>
  <si>
    <t>3</t>
  </si>
  <si>
    <t>722174006.WVN</t>
  </si>
  <si>
    <t>Potrubí vodovodní plastové PPR S3.2 svar polyfúze PN 16 D 50x6,9 mm</t>
  </si>
  <si>
    <t>525100015</t>
  </si>
  <si>
    <t>5</t>
  </si>
  <si>
    <t>722181241</t>
  </si>
  <si>
    <t>Ochrana vodovodního potrubí přilepenými termoizolačními trubicemi z PE tl přes 13 do 20 mm DN do 22 mm</t>
  </si>
  <si>
    <t>1709706838</t>
  </si>
  <si>
    <t>6</t>
  </si>
  <si>
    <t>722181242</t>
  </si>
  <si>
    <t>Ochrana vodovodního potrubí přilepenými termoizolačními trubicemi z PE tl přes 13 do 20 mm DN přes 22 do 45 mm</t>
  </si>
  <si>
    <t>-2035035285</t>
  </si>
  <si>
    <t>7</t>
  </si>
  <si>
    <t>722181243</t>
  </si>
  <si>
    <t>Ochrana vodovodního potrubí přilepenými termoizolačními trubicemi z PE tl přes 13 do 20 mm DN přes 45 do 63 mm</t>
  </si>
  <si>
    <t>1839244180</t>
  </si>
  <si>
    <t>8</t>
  </si>
  <si>
    <t>722212501</t>
  </si>
  <si>
    <t>Potrubní oddělovač závitový DN 15 PN 10 do 65°C s vodoměrem</t>
  </si>
  <si>
    <t>kus</t>
  </si>
  <si>
    <t>645237756</t>
  </si>
  <si>
    <t>9</t>
  </si>
  <si>
    <t>722213310</t>
  </si>
  <si>
    <t>Úprava vody změkčovací/demineralizační DN 15 do 360 l/hod.</t>
  </si>
  <si>
    <t>-1017541012</t>
  </si>
  <si>
    <t>10</t>
  </si>
  <si>
    <t>722224115</t>
  </si>
  <si>
    <t>Kohout plnicí nebo vypouštěcí G 1/2" PN 10 s jedním závitem</t>
  </si>
  <si>
    <t>375053182</t>
  </si>
  <si>
    <t>11</t>
  </si>
  <si>
    <t>722231074</t>
  </si>
  <si>
    <t>Ventil zpětný mosazný G 1" PN 10 do 110°C se dvěma závity</t>
  </si>
  <si>
    <t>-1587173016</t>
  </si>
  <si>
    <t>722231075</t>
  </si>
  <si>
    <t>Ventil zpětný mosazný G 5/4" PN 10 do 110°C se dvěma závity</t>
  </si>
  <si>
    <t>13374070</t>
  </si>
  <si>
    <t>12</t>
  </si>
  <si>
    <t>722231076</t>
  </si>
  <si>
    <t>Ventil zpětný mosazný G 6/4" PN 10 do 110°C se dvěma závity</t>
  </si>
  <si>
    <t>829226642</t>
  </si>
  <si>
    <t>13</t>
  </si>
  <si>
    <t>722231142</t>
  </si>
  <si>
    <t>Ventil závitový pojistný rohový G 3/4"</t>
  </si>
  <si>
    <t>-1384120892</t>
  </si>
  <si>
    <t>14</t>
  </si>
  <si>
    <t>722231232</t>
  </si>
  <si>
    <t>Ventil elektromagnetický G 1/2" PN 12 do 80°C bez proudu zavřeno se dvěma závity</t>
  </si>
  <si>
    <t>-703711450</t>
  </si>
  <si>
    <t>22</t>
  </si>
  <si>
    <t>722231274</t>
  </si>
  <si>
    <t>Regulátor výstupní teploty termostatický 50-70°C G 5/4" se dvěma závity</t>
  </si>
  <si>
    <t>1120418229</t>
  </si>
  <si>
    <t>722232043</t>
  </si>
  <si>
    <t>Kohout kulový přímý G 1/2" PN 42 do 185°C vnitřní závit</t>
  </si>
  <si>
    <t>206168087</t>
  </si>
  <si>
    <t>722232045</t>
  </si>
  <si>
    <t>Kohout kulový přímý G 1" PN 42 do 185°C vnitřní závit</t>
  </si>
  <si>
    <t>-506792092</t>
  </si>
  <si>
    <t>17</t>
  </si>
  <si>
    <t>722232046</t>
  </si>
  <si>
    <t>Kohout kulový přímý G 5/4" PN 42 do 185°C vnitřní závit</t>
  </si>
  <si>
    <t>937223517</t>
  </si>
  <si>
    <t>18</t>
  </si>
  <si>
    <t>722232047</t>
  </si>
  <si>
    <t>Kohout kulový přímý G 6/4" PN 42 do 185°C vnitřní závit</t>
  </si>
  <si>
    <t>1472197183</t>
  </si>
  <si>
    <t>20</t>
  </si>
  <si>
    <t>722234263</t>
  </si>
  <si>
    <t>Filtr mosazný G 1/2" PN 20 do 80°C s 2x vnitřním závitem</t>
  </si>
  <si>
    <t>805107307</t>
  </si>
  <si>
    <t>19</t>
  </si>
  <si>
    <t>722234265</t>
  </si>
  <si>
    <t>Filtr mosazný G 1" PN 20 do 80°C s 2x vnitřním závitem</t>
  </si>
  <si>
    <t>1400887769</t>
  </si>
  <si>
    <t>23</t>
  </si>
  <si>
    <t>722262302</t>
  </si>
  <si>
    <t>Vodoměr závitový vícevtokový mokroběžný do 40°C G 5/4"x 150 mm Qn 6 m3/h vertikální</t>
  </si>
  <si>
    <t>-371742566</t>
  </si>
  <si>
    <t>45</t>
  </si>
  <si>
    <t>42610403</t>
  </si>
  <si>
    <t>čerpadlo ponorné kalové Hmax 12m Qmax 4l/s 230V</t>
  </si>
  <si>
    <t>-254056674</t>
  </si>
  <si>
    <t>46</t>
  </si>
  <si>
    <t>732821112</t>
  </si>
  <si>
    <t>Spínač plovákový do 10 A napětí 230 V</t>
  </si>
  <si>
    <t>soubor</t>
  </si>
  <si>
    <t>1699203938</t>
  </si>
  <si>
    <t>24</t>
  </si>
  <si>
    <t>722290226</t>
  </si>
  <si>
    <t>Zkouška těsnosti vodovodního potrubí PP-R DN do 50</t>
  </si>
  <si>
    <t>-2090366752</t>
  </si>
  <si>
    <t>25</t>
  </si>
  <si>
    <t>998722202</t>
  </si>
  <si>
    <t>Přesun hmot procentní pro vnitřní vodovod v objektech v přes 6 do 12 m</t>
  </si>
  <si>
    <t>%</t>
  </si>
  <si>
    <t>1462723579</t>
  </si>
  <si>
    <t>26</t>
  </si>
  <si>
    <t>998722293</t>
  </si>
  <si>
    <t>Příplatek k přesunu hmot procentní 722 za zvětšený přesun do 500 m</t>
  </si>
  <si>
    <t>625984713</t>
  </si>
  <si>
    <t>731</t>
  </si>
  <si>
    <t>Ústřední vytápění - regulace</t>
  </si>
  <si>
    <t>soub</t>
  </si>
  <si>
    <t>128</t>
  </si>
  <si>
    <t>132</t>
  </si>
  <si>
    <t>734449101</t>
  </si>
  <si>
    <t>Montáž regulátoru teploty s displejem KNX</t>
  </si>
  <si>
    <t>-598155413</t>
  </si>
  <si>
    <t>133</t>
  </si>
  <si>
    <t>3740012</t>
  </si>
  <si>
    <t xml:space="preserve">Regulátor teploty s displejem KNX, bílé </t>
  </si>
  <si>
    <t>363439809</t>
  </si>
  <si>
    <t>732</t>
  </si>
  <si>
    <t>Ústřední vytápění - strojovny</t>
  </si>
  <si>
    <t>28</t>
  </si>
  <si>
    <t>732111312</t>
  </si>
  <si>
    <t>Trubková hrdla rozdělovačů a sběračů bez přírub DN 20</t>
  </si>
  <si>
    <t>-12549210</t>
  </si>
  <si>
    <t>29</t>
  </si>
  <si>
    <t>732111318</t>
  </si>
  <si>
    <t>Trubková hrdla rozdělovačů a sběračů bez přírub DN 50</t>
  </si>
  <si>
    <t>-906981955</t>
  </si>
  <si>
    <t>27</t>
  </si>
  <si>
    <t>732112235</t>
  </si>
  <si>
    <t>Rozdělovač sdružený hydraulický DN 100 závitový</t>
  </si>
  <si>
    <t>-311026877</t>
  </si>
  <si>
    <t>30</t>
  </si>
  <si>
    <t>732211165</t>
  </si>
  <si>
    <t>Ohřívač stacionární zásobníkový s jedním výměníkem PN 1,0/1,6 o objemu 1000 l v.pl. 10,0 m2</t>
  </si>
  <si>
    <t>-322750927</t>
  </si>
  <si>
    <t>31</t>
  </si>
  <si>
    <t>732231115</t>
  </si>
  <si>
    <t>Akumulační nádrž topné vody bez výměníku se zásobníkem PN 0,3/0,6 o objemu 1000/200 l</t>
  </si>
  <si>
    <t>308785031</t>
  </si>
  <si>
    <t>35</t>
  </si>
  <si>
    <t>732294118</t>
  </si>
  <si>
    <t>Elektrická topná jednotka šroubovací 6/4" o výkonu 9,0 kW</t>
  </si>
  <si>
    <t>-203866103</t>
  </si>
  <si>
    <t>34</t>
  </si>
  <si>
    <t>732294611</t>
  </si>
  <si>
    <t>Příruba pro elektrické topné těleso vč. sady el. anod</t>
  </si>
  <si>
    <t>-1669409800</t>
  </si>
  <si>
    <t>38</t>
  </si>
  <si>
    <t>732331138</t>
  </si>
  <si>
    <t>Nádoba tlaková expanzní pro akumulační ohřev TV s membránou závitové připojení PN 1,0 o objemu 80 l</t>
  </si>
  <si>
    <t>1950149414</t>
  </si>
  <si>
    <t>37</t>
  </si>
  <si>
    <t>732331624.RFX</t>
  </si>
  <si>
    <t>Nádoba tlaková expanzní s membránou závitové připojení PN 0,6 o objemu 300 l</t>
  </si>
  <si>
    <t>765467028</t>
  </si>
  <si>
    <t>39</t>
  </si>
  <si>
    <t>732331778</t>
  </si>
  <si>
    <t>Příslušenství k expanzním nádobám bezpečnostní uzávěr G 1 k měření tlaku</t>
  </si>
  <si>
    <t>2070153690</t>
  </si>
  <si>
    <t>41</t>
  </si>
  <si>
    <t>732421212.GRS</t>
  </si>
  <si>
    <t>Čerpadlo teplovodní mokroběžné závitové cirkulační nerez DN 25 výtlak do 4,0 m průtok 2,20 m3/h pro TUV</t>
  </si>
  <si>
    <t>1615087203</t>
  </si>
  <si>
    <t>40</t>
  </si>
  <si>
    <t>732421475</t>
  </si>
  <si>
    <t>Čerpadlo teplovodní mokroběžné závitové oběhové DN 32 výtlak do 11,0 m průtok 11,0 m3/h pro vytápění</t>
  </si>
  <si>
    <t>-929260958</t>
  </si>
  <si>
    <t>42</t>
  </si>
  <si>
    <t>732522122</t>
  </si>
  <si>
    <t>Tepelné čerpadlo vzduch/voda venkovní jednotka topný výkon/příkon 30,5/15,9 kW splitové provedení</t>
  </si>
  <si>
    <t>738370742</t>
  </si>
  <si>
    <t>147</t>
  </si>
  <si>
    <t>230050033</t>
  </si>
  <si>
    <t>Montáž a zhotovení doplňkové doplňkových konstrukcí</t>
  </si>
  <si>
    <t>kg</t>
  </si>
  <si>
    <t>1573876130</t>
  </si>
  <si>
    <t>148</t>
  </si>
  <si>
    <t>13010420</t>
  </si>
  <si>
    <t>Ocel profilová střední mat. S 235 JR</t>
  </si>
  <si>
    <t>t</t>
  </si>
  <si>
    <t>785820690</t>
  </si>
  <si>
    <t>151</t>
  </si>
  <si>
    <t>HLT.2164508</t>
  </si>
  <si>
    <t>Chemická patrona  M16x125</t>
  </si>
  <si>
    <t>-509274903</t>
  </si>
  <si>
    <t>43</t>
  </si>
  <si>
    <t>998732202</t>
  </si>
  <si>
    <t>Přesun hmot procentní pro strojovny v objektech v přes 6 do 12 m</t>
  </si>
  <si>
    <t>1984664670</t>
  </si>
  <si>
    <t>44</t>
  </si>
  <si>
    <t>998732293</t>
  </si>
  <si>
    <t>Příplatek k přesunu hmot procentní 732 za zvětšený přesun do 500 m</t>
  </si>
  <si>
    <t>-480544628</t>
  </si>
  <si>
    <t>733</t>
  </si>
  <si>
    <t>Ústřední vytápění - rozvodné potrubí</t>
  </si>
  <si>
    <t>47</t>
  </si>
  <si>
    <t>733122225.VGA</t>
  </si>
  <si>
    <t>Potrubí z uhlíkové oceli tenkostěnné vně pozink spojované lisováním D 28x1,5 mm</t>
  </si>
  <si>
    <t>1740234097</t>
  </si>
  <si>
    <t>48</t>
  </si>
  <si>
    <t>733122226.VGA</t>
  </si>
  <si>
    <t>Potrubí z uhlíkové oceli tenkostěnné vně pozink spojované lisováním D 35x1,5 mm</t>
  </si>
  <si>
    <t>1604586307</t>
  </si>
  <si>
    <t>49</t>
  </si>
  <si>
    <t>733122227.VGA</t>
  </si>
  <si>
    <t>Potrubí z uhlíkové oceli tenkostěnné vně pozink spojované lisováním D 42x1,5 mm</t>
  </si>
  <si>
    <t>1869971959</t>
  </si>
  <si>
    <t>50</t>
  </si>
  <si>
    <t>733122228.VGA</t>
  </si>
  <si>
    <t>Potrubí z uhlíkové oceli tenkostěnné vně pozink spojované lisováním D 54x1,5 mm</t>
  </si>
  <si>
    <t>-2038408253</t>
  </si>
  <si>
    <t>51</t>
  </si>
  <si>
    <t>733190107</t>
  </si>
  <si>
    <t>Zkouška těsnosti potrubí ocelové závitové DN do 40</t>
  </si>
  <si>
    <t>-2032444853</t>
  </si>
  <si>
    <t>52</t>
  </si>
  <si>
    <t>733190108</t>
  </si>
  <si>
    <t>Zkouška těsnosti potrubí ocelové závitové DN přes 40 do 50</t>
  </si>
  <si>
    <t>2073949342</t>
  </si>
  <si>
    <t>53</t>
  </si>
  <si>
    <t>733224205</t>
  </si>
  <si>
    <t>Příplatek k potrubí lisovanému za potrubí vedené v kotelnách nebo strojovnách D 28x1,5 mm</t>
  </si>
  <si>
    <t>-686600690</t>
  </si>
  <si>
    <t>54</t>
  </si>
  <si>
    <t>733224206</t>
  </si>
  <si>
    <t>Příplatek k potrubí lisovanému za potrubí vedené v kotelnách nebo strojovnách D 35x1,5 mm</t>
  </si>
  <si>
    <t>251186320</t>
  </si>
  <si>
    <t>55</t>
  </si>
  <si>
    <t>733224207</t>
  </si>
  <si>
    <t>Příplatek k potrubí lisovanému za potrubí vedené v kotelnách nebo strojovnách D 42x1,5 mm</t>
  </si>
  <si>
    <t>1483605812</t>
  </si>
  <si>
    <t>56</t>
  </si>
  <si>
    <t>733224208</t>
  </si>
  <si>
    <t>Příplatek k potrubí lisovanému za potrubí vedené v kotelnách nebo strojovnách D 54x1,5 mm</t>
  </si>
  <si>
    <t>-1783582259</t>
  </si>
  <si>
    <t>57</t>
  </si>
  <si>
    <t>733322303</t>
  </si>
  <si>
    <t>Potrubí plastové vícevrstvé AlPE-Xc spojované lisováním PN 16 do 80°C D 26x3 mm</t>
  </si>
  <si>
    <t>-1940588177</t>
  </si>
  <si>
    <t>58</t>
  </si>
  <si>
    <t>733322304</t>
  </si>
  <si>
    <t>Potrubí plastové vícevrstvé AlPE-Xc spojované lisováním PN 16 do 80°C D 32x3,0 mm</t>
  </si>
  <si>
    <t>1814361713</t>
  </si>
  <si>
    <t>59</t>
  </si>
  <si>
    <t>733322305</t>
  </si>
  <si>
    <t>Potrubí plastové vícevrstvé AlPE-Xc spojované lisováním PN 16 do 80°C D 40x3,5 mm</t>
  </si>
  <si>
    <t>-1980534547</t>
  </si>
  <si>
    <t>60</t>
  </si>
  <si>
    <t>733322306</t>
  </si>
  <si>
    <t>Potrubí plastové vícevrstvé AlPE-Xc spojované lisováním PN 16 do 80°C D 50x4,0 mm</t>
  </si>
  <si>
    <t>-600177591</t>
  </si>
  <si>
    <t>61</t>
  </si>
  <si>
    <t>733322307</t>
  </si>
  <si>
    <t>Potrubí plastové vícevrstvé AlPE-Xc spojované lisováním PN 16 do 80°C D 63x4,5 mm</t>
  </si>
  <si>
    <t>-1136112841</t>
  </si>
  <si>
    <t>62</t>
  </si>
  <si>
    <t>733391101</t>
  </si>
  <si>
    <t>Zkouška těsnosti potrubí plastové D do 32x3,0</t>
  </si>
  <si>
    <t>-1674452707</t>
  </si>
  <si>
    <t>63</t>
  </si>
  <si>
    <t>733391102</t>
  </si>
  <si>
    <t>Zkouška těsnosti potrubí plastové D přes 32x3 do 50x4,6</t>
  </si>
  <si>
    <t>1701687097</t>
  </si>
  <si>
    <t>64</t>
  </si>
  <si>
    <t>733391103</t>
  </si>
  <si>
    <t>Zkouška těsnosti potrubí plastové D přes 50x4,6 do 75x6,8</t>
  </si>
  <si>
    <t>340421203</t>
  </si>
  <si>
    <t>149</t>
  </si>
  <si>
    <t>230050012</t>
  </si>
  <si>
    <t>Uložení potrubí DN přes 25 do 50 mm</t>
  </si>
  <si>
    <t>1182893730</t>
  </si>
  <si>
    <t>152</t>
  </si>
  <si>
    <t>HLT.2164505</t>
  </si>
  <si>
    <t>Chemická patrona M8x80</t>
  </si>
  <si>
    <t>-291880515</t>
  </si>
  <si>
    <t>150</t>
  </si>
  <si>
    <t>230120052</t>
  </si>
  <si>
    <t>Zhotovení prostupů podlahou jádrovým vrtáním průměr 120 mm tloušťky 300 mm</t>
  </si>
  <si>
    <t>-1310065000</t>
  </si>
  <si>
    <t>65</t>
  </si>
  <si>
    <t>733811242</t>
  </si>
  <si>
    <t>Ochrana potrubí ústředního vytápění termoizolačními trubicemi z PE tl přes 13 do 20 mm DN přes 26 do 45 mm</t>
  </si>
  <si>
    <t>-1726578113</t>
  </si>
  <si>
    <t>66</t>
  </si>
  <si>
    <t>733811243</t>
  </si>
  <si>
    <t>Ochrana potrubí ústředního vytápění termoizolačními trubicemi z PE tl přes 13 do 20 mm DN přes 45 do 63 mm</t>
  </si>
  <si>
    <t>-1769446054</t>
  </si>
  <si>
    <t>134</t>
  </si>
  <si>
    <t>727112053</t>
  </si>
  <si>
    <t>Trubní ucpávka ocelového potrubí s hořlavou izolací DN 50 stropem tl 150 mm požární odolnost EI 90-120</t>
  </si>
  <si>
    <t>1094119529</t>
  </si>
  <si>
    <t>67</t>
  </si>
  <si>
    <t>998733202</t>
  </si>
  <si>
    <t>Přesun hmot procentní pro rozvody potrubí v objektech v přes 6 do 12 m</t>
  </si>
  <si>
    <t>-97478909</t>
  </si>
  <si>
    <t>68</t>
  </si>
  <si>
    <t>998733293</t>
  </si>
  <si>
    <t>Příplatek k přesunu hmot procentní 733 za zvětšený přesun do 500 m</t>
  </si>
  <si>
    <t>1791171326</t>
  </si>
  <si>
    <t>734</t>
  </si>
  <si>
    <t>Ústřední vytápění - armatury</t>
  </si>
  <si>
    <t>69</t>
  </si>
  <si>
    <t>734211127</t>
  </si>
  <si>
    <t>Ventil závitový odvzdušňovací G 1/2 PN 14 do 120°C automatický se zpětnou klapkou otopných těles</t>
  </si>
  <si>
    <t>973977635</t>
  </si>
  <si>
    <t>70</t>
  </si>
  <si>
    <t>734242415.GCM</t>
  </si>
  <si>
    <t>Ventil závitový zpětný přímý G 5/4 PN 16 do 110°C</t>
  </si>
  <si>
    <t>-1347539510</t>
  </si>
  <si>
    <t>71</t>
  </si>
  <si>
    <t>734242417.GCM</t>
  </si>
  <si>
    <t>Ventil závitový zpětný přímý G 2 PN 16 do 110°C</t>
  </si>
  <si>
    <t>-657151027</t>
  </si>
  <si>
    <t>72</t>
  </si>
  <si>
    <t>734251211.GCM</t>
  </si>
  <si>
    <t>Ventil závitový pojistný rohový G 1/2 otevírací tlak 300 kPa</t>
  </si>
  <si>
    <t>461349617</t>
  </si>
  <si>
    <t>74</t>
  </si>
  <si>
    <t>734251212.GCM</t>
  </si>
  <si>
    <t>Ventil závitový pojistný rohový G 3/4 otevírací tlak 600 kPa</t>
  </si>
  <si>
    <t>-2099756910</t>
  </si>
  <si>
    <t>73</t>
  </si>
  <si>
    <t>734251213.GCM</t>
  </si>
  <si>
    <t>Ventil závitový pojistný rohový G 1 otevírací tlak 300 kPa</t>
  </si>
  <si>
    <t>-1299891579</t>
  </si>
  <si>
    <t>75</t>
  </si>
  <si>
    <t>734291123.GCM</t>
  </si>
  <si>
    <t>1207974144</t>
  </si>
  <si>
    <t>77</t>
  </si>
  <si>
    <t>734291277.GCM</t>
  </si>
  <si>
    <t>Filtr závitový přímý G 2 PN 30 do 110°C s vnitřními závity a integrovaným magnetem</t>
  </si>
  <si>
    <t>1193081427</t>
  </si>
  <si>
    <t>78</t>
  </si>
  <si>
    <t>734291325</t>
  </si>
  <si>
    <t>Odlučovač nečistot a kalů s magnetickou vložkou G 5/4" PN 10 do 120°C s vnitřními závity</t>
  </si>
  <si>
    <t>-93187950</t>
  </si>
  <si>
    <t>79</t>
  </si>
  <si>
    <t>734292716.GCM</t>
  </si>
  <si>
    <t>Kohout kulový přímý G 1 1/4 PN 42 do 185°C vnitřní závit</t>
  </si>
  <si>
    <t>-1268072942</t>
  </si>
  <si>
    <t>80</t>
  </si>
  <si>
    <t>734292717.GCM</t>
  </si>
  <si>
    <t>Kohout kulový přímý G 1 1/2 PN 42 do 185°C vnitřní závit</t>
  </si>
  <si>
    <t>-1502696206</t>
  </si>
  <si>
    <t>81</t>
  </si>
  <si>
    <t>734292718.GCM</t>
  </si>
  <si>
    <t>Kohout kulový přímý G 2 PN 42 do 185°C vnitřní závit</t>
  </si>
  <si>
    <t>1364478438</t>
  </si>
  <si>
    <t>82</t>
  </si>
  <si>
    <t>734295024</t>
  </si>
  <si>
    <t>Směšovací ventil otopných a chladicích systémů závitový třícestný G 6/4" se servomotorem</t>
  </si>
  <si>
    <t>40800492</t>
  </si>
  <si>
    <t>83</t>
  </si>
  <si>
    <t>734296310</t>
  </si>
  <si>
    <t>Zónový ventil otopných a solárních soustav třícestný 2pólové ovládání příkon 6 W PN 16 T 110°C G 1.1/4"F</t>
  </si>
  <si>
    <t>-2115104602</t>
  </si>
  <si>
    <t>84</t>
  </si>
  <si>
    <t>734411102</t>
  </si>
  <si>
    <t>Teploměr technický s pevným stonkem a jímkou zadní připojení průměr 63 mm délky 75 mm</t>
  </si>
  <si>
    <t>-234085738</t>
  </si>
  <si>
    <t>85</t>
  </si>
  <si>
    <t>734421102</t>
  </si>
  <si>
    <t>Tlakoměr s pevným stonkem a zpětnou klapkou tlak 0-16 bar průměr 63 mm spodní připojení</t>
  </si>
  <si>
    <t>-13328021</t>
  </si>
  <si>
    <t>87</t>
  </si>
  <si>
    <t>734441115</t>
  </si>
  <si>
    <t>Montáž regulátoru tlaku</t>
  </si>
  <si>
    <t>-2057383113</t>
  </si>
  <si>
    <t>86</t>
  </si>
  <si>
    <t>734449111</t>
  </si>
  <si>
    <t>Montáž regulátoru teploty přímého proporcionálního DN 15 se snímačem a jímkou</t>
  </si>
  <si>
    <t>1272804727</t>
  </si>
  <si>
    <t>88</t>
  </si>
  <si>
    <t>998734202</t>
  </si>
  <si>
    <t>Přesun hmot procentní pro armatury v objektech v přes 6 do 12 m</t>
  </si>
  <si>
    <t>-1586801774</t>
  </si>
  <si>
    <t>89</t>
  </si>
  <si>
    <t>998734293</t>
  </si>
  <si>
    <t>Příplatek k přesunu hmot procentní 734 za zvětšený přesun do 500 m</t>
  </si>
  <si>
    <t>571090014</t>
  </si>
  <si>
    <t>735</t>
  </si>
  <si>
    <t>Ústřední vytápění - otopná tělesa</t>
  </si>
  <si>
    <t>94</t>
  </si>
  <si>
    <t>735511053</t>
  </si>
  <si>
    <t>Podlahové vytápění - vodící lišta pro uchycení potrubí Ø 16 mm</t>
  </si>
  <si>
    <t>-1878479455</t>
  </si>
  <si>
    <t>95</t>
  </si>
  <si>
    <t>735511061</t>
  </si>
  <si>
    <t>Podlahové vytápění - krycí a separační PE fólie</t>
  </si>
  <si>
    <t>m2</t>
  </si>
  <si>
    <t>-1772674641</t>
  </si>
  <si>
    <t>96</t>
  </si>
  <si>
    <t>735511062</t>
  </si>
  <si>
    <t>Podlahové vytápění - obvodový dilatační pás samolepící s folií</t>
  </si>
  <si>
    <t>692687779</t>
  </si>
  <si>
    <t>97</t>
  </si>
  <si>
    <t>735511063</t>
  </si>
  <si>
    <t>Podlahové vytápění - ochranná trubka potrubí podlahového topení</t>
  </si>
  <si>
    <t>-134393361</t>
  </si>
  <si>
    <t>98</t>
  </si>
  <si>
    <t>735511064</t>
  </si>
  <si>
    <t>Podlahové vytápění - středový (spárový) dilatační profil</t>
  </si>
  <si>
    <t>-1917837942</t>
  </si>
  <si>
    <t>144</t>
  </si>
  <si>
    <t>ISV.8591057230042</t>
  </si>
  <si>
    <t>EPS 70 - 40mm, λD = 0,039 (W·m-1·K-1),1000x500x40mm, stabilizované desky pro tepel. izolace např. podkladní vrstvy izolací plochých střech, stěny, podlahy apod. Trvalá zatížitelnost v tlaku max. 1200kg/m2 při def. &lt; 2% .</t>
  </si>
  <si>
    <t>-1670079088</t>
  </si>
  <si>
    <t>145</t>
  </si>
  <si>
    <t>ISV.8591057230066</t>
  </si>
  <si>
    <t>EPS 70 - 60mm, λD = 0,039 (W·m-1·K-1),1000x500x60mm, stabilizované desky pro tepel. izolace např. podkladní vrstvy izolací plochých střech, stěny, podlahy apod. Trvalá zatížitelnost v tlaku max. 1200kg/m2 při def. &lt; 2% .</t>
  </si>
  <si>
    <t>1828766489</t>
  </si>
  <si>
    <t>146</t>
  </si>
  <si>
    <t>ISV.8591057519161</t>
  </si>
  <si>
    <t>1416567842</t>
  </si>
  <si>
    <t>142</t>
  </si>
  <si>
    <t>58932908</t>
  </si>
  <si>
    <t>Beton C 20/25 X0 XC2 kamenivo frakce 0/8</t>
  </si>
  <si>
    <t>m3</t>
  </si>
  <si>
    <t>-1066432716</t>
  </si>
  <si>
    <t>143</t>
  </si>
  <si>
    <t>24552540</t>
  </si>
  <si>
    <t>Plastifikátor do betonu pro podlahové topení</t>
  </si>
  <si>
    <t>litr</t>
  </si>
  <si>
    <t>699123706</t>
  </si>
  <si>
    <t>90</t>
  </si>
  <si>
    <t>735511066</t>
  </si>
  <si>
    <t>Podlahové vytápění - rozvodné potrubí Al/PERT 16x2,0 mm pro vodící lištu rozteč 100 mm</t>
  </si>
  <si>
    <t>-518758970</t>
  </si>
  <si>
    <t>91</t>
  </si>
  <si>
    <t>735511067</t>
  </si>
  <si>
    <t>Podlahové vytápění - rozvodné potrubí Al/PERT 16x2,0 mm pro vodící lištu rozteč 150 mm</t>
  </si>
  <si>
    <t>671311840</t>
  </si>
  <si>
    <t>92</t>
  </si>
  <si>
    <t>735511068</t>
  </si>
  <si>
    <t>Podlahové vytápění - rozvodné potrubí Al/PERT 16x2,0 mm pro vodící lištu rozteč 200 mm</t>
  </si>
  <si>
    <t>-1039010175</t>
  </si>
  <si>
    <t>93</t>
  </si>
  <si>
    <t>735511069</t>
  </si>
  <si>
    <t>Podlahové vytápění - rozvodné potrubí Al/PERT 16x2,0 mm pro vodící lištu rozteč 300 mm</t>
  </si>
  <si>
    <t>-625079246</t>
  </si>
  <si>
    <t>139</t>
  </si>
  <si>
    <t>1024555573</t>
  </si>
  <si>
    <t>99</t>
  </si>
  <si>
    <t>735511082</t>
  </si>
  <si>
    <t>Podlahové vytápění - rozdělovač nerezový s průtokoměry tříokruhový</t>
  </si>
  <si>
    <t>-1528048566</t>
  </si>
  <si>
    <t>100</t>
  </si>
  <si>
    <t>735511083</t>
  </si>
  <si>
    <t>Podlahové vytápění - rozdělovač nerezový s průtokoměry čtyřokruhový</t>
  </si>
  <si>
    <t>2048834616</t>
  </si>
  <si>
    <t>101</t>
  </si>
  <si>
    <t>735511084</t>
  </si>
  <si>
    <t>Podlahové vytápění - rozdělovač nerezový s průtokoměry pětiokruhový</t>
  </si>
  <si>
    <t>1881578242</t>
  </si>
  <si>
    <t>102</t>
  </si>
  <si>
    <t>735511085</t>
  </si>
  <si>
    <t>Podlahové vytápění - rozdělovač nerezový s průtokoměry šestiokruhový</t>
  </si>
  <si>
    <t>1467395121</t>
  </si>
  <si>
    <t>103</t>
  </si>
  <si>
    <t>735511086</t>
  </si>
  <si>
    <t>Podlahové vytápění - rozdělovač nerezový s průtokoměry sedmiokruhový</t>
  </si>
  <si>
    <t>-312132128</t>
  </si>
  <si>
    <t>104</t>
  </si>
  <si>
    <t>735511087</t>
  </si>
  <si>
    <t>Podlahové vytápění - rozdělovač nerezový s průtokoměry osmiokruhový</t>
  </si>
  <si>
    <t>593048061</t>
  </si>
  <si>
    <t>105</t>
  </si>
  <si>
    <t>735511088</t>
  </si>
  <si>
    <t>Podlahové vytápění - rozdělovač nerezový s průtokoměry devítiokruhový</t>
  </si>
  <si>
    <t>-1083264289</t>
  </si>
  <si>
    <t>106</t>
  </si>
  <si>
    <t>735511091</t>
  </si>
  <si>
    <t>Podlahové vytápění - rozdělovač nerezový s průtokoměry dvanáctiokruhový</t>
  </si>
  <si>
    <t>-226347688</t>
  </si>
  <si>
    <t>108</t>
  </si>
  <si>
    <t>735511101</t>
  </si>
  <si>
    <t>Podlahové vytápění - skříň podomítková pro rozdělovač s 2-3 okruhy</t>
  </si>
  <si>
    <t>-784429768</t>
  </si>
  <si>
    <t>109</t>
  </si>
  <si>
    <t>735511102</t>
  </si>
  <si>
    <t>Podlahové vytápění - skříň podomítková pro rozdělovač s 2-6 okruhy</t>
  </si>
  <si>
    <t>-1640972768</t>
  </si>
  <si>
    <t>110</t>
  </si>
  <si>
    <t>735511103</t>
  </si>
  <si>
    <t>Podlahové vytápění - skříň podomítková pro rozdělovač s 6-9 okruhy</t>
  </si>
  <si>
    <t>-1654180900</t>
  </si>
  <si>
    <t>111</t>
  </si>
  <si>
    <t>735511105</t>
  </si>
  <si>
    <t>Podlahové vytápění - skříň podomítková pro rozdělovač s 9-12 okruhy</t>
  </si>
  <si>
    <t>161438509</t>
  </si>
  <si>
    <t>107</t>
  </si>
  <si>
    <t>735511137</t>
  </si>
  <si>
    <t>Podlahové vytápění - svěrné šroubení se závitem EK 3/4" pro připojení potrubí 16x2,0 mm na rozdělovač</t>
  </si>
  <si>
    <t>1034108096</t>
  </si>
  <si>
    <t>112</t>
  </si>
  <si>
    <t>735511143</t>
  </si>
  <si>
    <t>Podlahové vytápění - elektrotermická hlavice (termopohon)</t>
  </si>
  <si>
    <t>1769388003</t>
  </si>
  <si>
    <t>113</t>
  </si>
  <si>
    <t>734292825</t>
  </si>
  <si>
    <t>Kohout kulový s teploměrem pro nrezový rozdělovač DN 1" - červený</t>
  </si>
  <si>
    <t>-1152251284</t>
  </si>
  <si>
    <t>114</t>
  </si>
  <si>
    <t>734292826</t>
  </si>
  <si>
    <t>Kohout kulový s teploměrem pro nrezový rozdělovač DN 1" - modrý</t>
  </si>
  <si>
    <t>746256021</t>
  </si>
  <si>
    <t>115</t>
  </si>
  <si>
    <t>735531002</t>
  </si>
  <si>
    <t>Podlahové vytápění elektrické - topná rohož 90 W/m2 - 3,0 m2</t>
  </si>
  <si>
    <t>234436810</t>
  </si>
  <si>
    <t>116</t>
  </si>
  <si>
    <t>998735202</t>
  </si>
  <si>
    <t>Přesun hmot procentní pro otopná tělesa v objektech v přes 6 do 12 m</t>
  </si>
  <si>
    <t>1950734090</t>
  </si>
  <si>
    <t>117</t>
  </si>
  <si>
    <t>998735293</t>
  </si>
  <si>
    <t>Příplatek k přesunu hmot procentní 735 za zvětšený přesun do 500 m</t>
  </si>
  <si>
    <t>1306317974</t>
  </si>
  <si>
    <t>VRN</t>
  </si>
  <si>
    <t xml:space="preserve">Vedlejší rozpočtové náklady   </t>
  </si>
  <si>
    <t>VRN1</t>
  </si>
  <si>
    <t xml:space="preserve">Průzkumné, geodetické a projektové práce   </t>
  </si>
  <si>
    <t>135</t>
  </si>
  <si>
    <t>013254000</t>
  </si>
  <si>
    <t>Dokumentace skutečného provedení stavby</t>
  </si>
  <si>
    <t>…</t>
  </si>
  <si>
    <t>804237185</t>
  </si>
  <si>
    <t>136</t>
  </si>
  <si>
    <t>HZS4211</t>
  </si>
  <si>
    <t>Revize</t>
  </si>
  <si>
    <t>2020235354</t>
  </si>
  <si>
    <t>VRN4</t>
  </si>
  <si>
    <t xml:space="preserve">Inženýrská činnost   </t>
  </si>
  <si>
    <t>138</t>
  </si>
  <si>
    <t>049303000</t>
  </si>
  <si>
    <t>Předávací dokumentce stavby</t>
  </si>
  <si>
    <t>-1250056458</t>
  </si>
  <si>
    <t>VRN8</t>
  </si>
  <si>
    <t>Přesun stavebních kapacit</t>
  </si>
  <si>
    <t>140</t>
  </si>
  <si>
    <t>081103000</t>
  </si>
  <si>
    <t>Náklady na dopravu</t>
  </si>
  <si>
    <t>1024</t>
  </si>
  <si>
    <t>62986962</t>
  </si>
  <si>
    <t>Úpravy objektu na p.č. 402, k.ú. Železná u Smolova 751171</t>
  </si>
  <si>
    <t>Kohout kulový plnící a vypouštěcí G 1/2 PN 10 do 90°C závitový</t>
  </si>
  <si>
    <t>EPS 4000 - 25mm, λD = 0,044 (W·m-1·K-1),1000x500x25mm, elastifikovaný polystyren pro kročejový útlum těžkých plovoucích podlah (beton, anhydrit) s užitným zatížením max. 4 kN/m2.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</si>
</sst>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67">
      <selection activeCell="AI12" sqref="AI12"/>
    </sheetView>
  </sheetViews>
  <sheetFormatPr defaultColWidth="8.7109375" defaultRowHeight="12"/>
  <cols>
    <col min="1" max="1" width="8.140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140625" style="1" customWidth="1"/>
    <col min="35" max="35" width="31.7109375" style="1" customWidth="1"/>
    <col min="36" max="37" width="2.421875" style="1" customWidth="1"/>
    <col min="38" max="38" width="8.140625" style="1" customWidth="1"/>
    <col min="39" max="39" width="3.140625" style="1" customWidth="1"/>
    <col min="40" max="40" width="13.1406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1406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88" t="s">
        <v>5</v>
      </c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174" t="s">
        <v>14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R5" s="17"/>
      <c r="BE5" s="171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176" t="s">
        <v>713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R6" s="17"/>
      <c r="BE6" s="172"/>
      <c r="BS6" s="14" t="s">
        <v>6</v>
      </c>
    </row>
    <row r="7" spans="2:71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2"/>
      <c r="BS7" s="14" t="s">
        <v>6</v>
      </c>
    </row>
    <row r="8" spans="2:71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72"/>
      <c r="BS8" s="14" t="s">
        <v>6</v>
      </c>
    </row>
    <row r="9" spans="2:71" s="1" customFormat="1" ht="14.45" customHeight="1">
      <c r="B9" s="17"/>
      <c r="AR9" s="17"/>
      <c r="BE9" s="172"/>
      <c r="BS9" s="14" t="s">
        <v>6</v>
      </c>
    </row>
    <row r="10" spans="2:71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72"/>
      <c r="BS10" s="14" t="s">
        <v>6</v>
      </c>
    </row>
    <row r="11" spans="2:71" s="1" customFormat="1" ht="18.6" customHeight="1">
      <c r="B11" s="17"/>
      <c r="E11" s="22" t="s">
        <v>20</v>
      </c>
      <c r="AK11" s="24" t="s">
        <v>25</v>
      </c>
      <c r="AN11" s="22" t="s">
        <v>1</v>
      </c>
      <c r="AR11" s="17"/>
      <c r="BE11" s="172"/>
      <c r="BS11" s="14" t="s">
        <v>6</v>
      </c>
    </row>
    <row r="12" spans="2:71" s="1" customFormat="1" ht="6.95" customHeight="1">
      <c r="B12" s="17"/>
      <c r="AR12" s="17"/>
      <c r="BE12" s="172"/>
      <c r="BS12" s="14" t="s">
        <v>6</v>
      </c>
    </row>
    <row r="13" spans="2:71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172"/>
      <c r="BS13" s="14" t="s">
        <v>6</v>
      </c>
    </row>
    <row r="14" spans="2:71" ht="12.75">
      <c r="B14" s="17"/>
      <c r="E14" s="177" t="s">
        <v>27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24" t="s">
        <v>25</v>
      </c>
      <c r="AN14" s="26" t="s">
        <v>27</v>
      </c>
      <c r="AR14" s="17"/>
      <c r="BE14" s="172"/>
      <c r="BS14" s="14" t="s">
        <v>6</v>
      </c>
    </row>
    <row r="15" spans="2:71" s="1" customFormat="1" ht="6.95" customHeight="1">
      <c r="B15" s="17"/>
      <c r="AR15" s="17"/>
      <c r="BE15" s="172"/>
      <c r="BS15" s="14" t="s">
        <v>3</v>
      </c>
    </row>
    <row r="16" spans="2:71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172"/>
      <c r="BS16" s="14" t="s">
        <v>3</v>
      </c>
    </row>
    <row r="17" spans="2:71" s="1" customFormat="1" ht="18.6" customHeight="1">
      <c r="B17" s="17"/>
      <c r="E17" s="22" t="s">
        <v>20</v>
      </c>
      <c r="AK17" s="24" t="s">
        <v>25</v>
      </c>
      <c r="AN17" s="22" t="s">
        <v>1</v>
      </c>
      <c r="AR17" s="17"/>
      <c r="BE17" s="172"/>
      <c r="BS17" s="14" t="s">
        <v>29</v>
      </c>
    </row>
    <row r="18" spans="2:71" s="1" customFormat="1" ht="6.95" customHeight="1">
      <c r="B18" s="17"/>
      <c r="AR18" s="17"/>
      <c r="BE18" s="172"/>
      <c r="BS18" s="14" t="s">
        <v>6</v>
      </c>
    </row>
    <row r="19" spans="2:71" s="1" customFormat="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172"/>
      <c r="BS19" s="14" t="s">
        <v>6</v>
      </c>
    </row>
    <row r="20" spans="2:71" s="1" customFormat="1" ht="18.6" customHeight="1">
      <c r="B20" s="17"/>
      <c r="E20" s="22" t="s">
        <v>20</v>
      </c>
      <c r="AK20" s="24" t="s">
        <v>25</v>
      </c>
      <c r="AN20" s="22" t="s">
        <v>1</v>
      </c>
      <c r="AR20" s="17"/>
      <c r="BE20" s="172"/>
      <c r="BS20" s="14" t="s">
        <v>29</v>
      </c>
    </row>
    <row r="21" spans="2:57" s="1" customFormat="1" ht="6.95" customHeight="1">
      <c r="B21" s="17"/>
      <c r="AR21" s="17"/>
      <c r="BE21" s="172"/>
    </row>
    <row r="22" spans="2:57" s="1" customFormat="1" ht="12" customHeight="1">
      <c r="B22" s="17"/>
      <c r="D22" s="24" t="s">
        <v>31</v>
      </c>
      <c r="AR22" s="17"/>
      <c r="BE22" s="172"/>
    </row>
    <row r="23" spans="2:57" s="1" customFormat="1" ht="16.5" customHeight="1">
      <c r="B23" s="17"/>
      <c r="E23" s="179" t="s">
        <v>1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R23" s="17"/>
      <c r="BE23" s="172"/>
    </row>
    <row r="24" spans="2:57" s="1" customFormat="1" ht="6.95" customHeight="1">
      <c r="B24" s="17"/>
      <c r="AR24" s="17"/>
      <c r="BE24" s="172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2"/>
    </row>
    <row r="26" spans="1:57" s="2" customFormat="1" ht="26.1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0">
        <f>ROUND(AG94,2)</f>
        <v>0</v>
      </c>
      <c r="AL26" s="181"/>
      <c r="AM26" s="181"/>
      <c r="AN26" s="181"/>
      <c r="AO26" s="181"/>
      <c r="AP26" s="29"/>
      <c r="AQ26" s="29"/>
      <c r="AR26" s="30"/>
      <c r="BE26" s="172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2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2" t="s">
        <v>33</v>
      </c>
      <c r="M28" s="182"/>
      <c r="N28" s="182"/>
      <c r="O28" s="182"/>
      <c r="P28" s="182"/>
      <c r="Q28" s="29"/>
      <c r="R28" s="29"/>
      <c r="S28" s="29"/>
      <c r="T28" s="29"/>
      <c r="U28" s="29"/>
      <c r="V28" s="29"/>
      <c r="W28" s="182" t="s">
        <v>34</v>
      </c>
      <c r="X28" s="182"/>
      <c r="Y28" s="182"/>
      <c r="Z28" s="182"/>
      <c r="AA28" s="182"/>
      <c r="AB28" s="182"/>
      <c r="AC28" s="182"/>
      <c r="AD28" s="182"/>
      <c r="AE28" s="182"/>
      <c r="AF28" s="29"/>
      <c r="AG28" s="29"/>
      <c r="AH28" s="29"/>
      <c r="AI28" s="29"/>
      <c r="AJ28" s="29"/>
      <c r="AK28" s="182" t="s">
        <v>35</v>
      </c>
      <c r="AL28" s="182"/>
      <c r="AM28" s="182"/>
      <c r="AN28" s="182"/>
      <c r="AO28" s="182"/>
      <c r="AP28" s="29"/>
      <c r="AQ28" s="29"/>
      <c r="AR28" s="30"/>
      <c r="BE28" s="172"/>
    </row>
    <row r="29" spans="2:57" s="3" customFormat="1" ht="14.45" customHeight="1">
      <c r="B29" s="34"/>
      <c r="D29" s="24" t="s">
        <v>36</v>
      </c>
      <c r="F29" s="24" t="s">
        <v>37</v>
      </c>
      <c r="L29" s="170">
        <v>0.21</v>
      </c>
      <c r="M29" s="169"/>
      <c r="N29" s="169"/>
      <c r="O29" s="169"/>
      <c r="P29" s="169"/>
      <c r="W29" s="168">
        <f>ROUND(AZ94,2)</f>
        <v>0</v>
      </c>
      <c r="X29" s="169"/>
      <c r="Y29" s="169"/>
      <c r="Z29" s="169"/>
      <c r="AA29" s="169"/>
      <c r="AB29" s="169"/>
      <c r="AC29" s="169"/>
      <c r="AD29" s="169"/>
      <c r="AE29" s="169"/>
      <c r="AK29" s="168">
        <f>ROUND(AV94,2)</f>
        <v>0</v>
      </c>
      <c r="AL29" s="169"/>
      <c r="AM29" s="169"/>
      <c r="AN29" s="169"/>
      <c r="AO29" s="169"/>
      <c r="AR29" s="34"/>
      <c r="BE29" s="173"/>
    </row>
    <row r="30" spans="2:57" s="3" customFormat="1" ht="14.45" customHeight="1">
      <c r="B30" s="34"/>
      <c r="F30" s="24" t="s">
        <v>38</v>
      </c>
      <c r="L30" s="170">
        <v>0.15</v>
      </c>
      <c r="M30" s="169"/>
      <c r="N30" s="169"/>
      <c r="O30" s="169"/>
      <c r="P30" s="169"/>
      <c r="W30" s="168">
        <f>ROUND(BA94,2)</f>
        <v>0</v>
      </c>
      <c r="X30" s="169"/>
      <c r="Y30" s="169"/>
      <c r="Z30" s="169"/>
      <c r="AA30" s="169"/>
      <c r="AB30" s="169"/>
      <c r="AC30" s="169"/>
      <c r="AD30" s="169"/>
      <c r="AE30" s="169"/>
      <c r="AK30" s="168">
        <f>ROUND(AW94,2)</f>
        <v>0</v>
      </c>
      <c r="AL30" s="169"/>
      <c r="AM30" s="169"/>
      <c r="AN30" s="169"/>
      <c r="AO30" s="169"/>
      <c r="AR30" s="34"/>
      <c r="BE30" s="173"/>
    </row>
    <row r="31" spans="2:57" s="3" customFormat="1" ht="14.45" customHeight="1" hidden="1">
      <c r="B31" s="34"/>
      <c r="F31" s="24" t="s">
        <v>39</v>
      </c>
      <c r="L31" s="170">
        <v>0.21</v>
      </c>
      <c r="M31" s="169"/>
      <c r="N31" s="169"/>
      <c r="O31" s="169"/>
      <c r="P31" s="169"/>
      <c r="W31" s="168">
        <f>ROUND(BB94,2)</f>
        <v>0</v>
      </c>
      <c r="X31" s="169"/>
      <c r="Y31" s="169"/>
      <c r="Z31" s="169"/>
      <c r="AA31" s="169"/>
      <c r="AB31" s="169"/>
      <c r="AC31" s="169"/>
      <c r="AD31" s="169"/>
      <c r="AE31" s="169"/>
      <c r="AK31" s="168">
        <v>0</v>
      </c>
      <c r="AL31" s="169"/>
      <c r="AM31" s="169"/>
      <c r="AN31" s="169"/>
      <c r="AO31" s="169"/>
      <c r="AR31" s="34"/>
      <c r="BE31" s="173"/>
    </row>
    <row r="32" spans="2:57" s="3" customFormat="1" ht="14.45" customHeight="1" hidden="1">
      <c r="B32" s="34"/>
      <c r="F32" s="24" t="s">
        <v>40</v>
      </c>
      <c r="L32" s="170">
        <v>0.15</v>
      </c>
      <c r="M32" s="169"/>
      <c r="N32" s="169"/>
      <c r="O32" s="169"/>
      <c r="P32" s="169"/>
      <c r="W32" s="168">
        <f>ROUND(BC94,2)</f>
        <v>0</v>
      </c>
      <c r="X32" s="169"/>
      <c r="Y32" s="169"/>
      <c r="Z32" s="169"/>
      <c r="AA32" s="169"/>
      <c r="AB32" s="169"/>
      <c r="AC32" s="169"/>
      <c r="AD32" s="169"/>
      <c r="AE32" s="169"/>
      <c r="AK32" s="168">
        <v>0</v>
      </c>
      <c r="AL32" s="169"/>
      <c r="AM32" s="169"/>
      <c r="AN32" s="169"/>
      <c r="AO32" s="169"/>
      <c r="AR32" s="34"/>
      <c r="BE32" s="173"/>
    </row>
    <row r="33" spans="2:57" s="3" customFormat="1" ht="14.45" customHeight="1" hidden="1">
      <c r="B33" s="34"/>
      <c r="F33" s="24" t="s">
        <v>41</v>
      </c>
      <c r="L33" s="170">
        <v>0</v>
      </c>
      <c r="M33" s="169"/>
      <c r="N33" s="169"/>
      <c r="O33" s="169"/>
      <c r="P33" s="169"/>
      <c r="W33" s="168">
        <f>ROUND(BD94,2)</f>
        <v>0</v>
      </c>
      <c r="X33" s="169"/>
      <c r="Y33" s="169"/>
      <c r="Z33" s="169"/>
      <c r="AA33" s="169"/>
      <c r="AB33" s="169"/>
      <c r="AC33" s="169"/>
      <c r="AD33" s="169"/>
      <c r="AE33" s="169"/>
      <c r="AK33" s="168">
        <v>0</v>
      </c>
      <c r="AL33" s="169"/>
      <c r="AM33" s="169"/>
      <c r="AN33" s="169"/>
      <c r="AO33" s="169"/>
      <c r="AR33" s="34"/>
      <c r="BE33" s="173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2"/>
    </row>
    <row r="35" spans="1:57" s="2" customFormat="1" ht="26.1" customHeight="1">
      <c r="A35" s="29"/>
      <c r="B35" s="30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203" t="s">
        <v>44</v>
      </c>
      <c r="Y35" s="204"/>
      <c r="Z35" s="204"/>
      <c r="AA35" s="204"/>
      <c r="AB35" s="204"/>
      <c r="AC35" s="37"/>
      <c r="AD35" s="37"/>
      <c r="AE35" s="37"/>
      <c r="AF35" s="37"/>
      <c r="AG35" s="37"/>
      <c r="AH35" s="37"/>
      <c r="AI35" s="37"/>
      <c r="AJ35" s="37"/>
      <c r="AK35" s="205">
        <f>SUM(AK26:AK33)</f>
        <v>0</v>
      </c>
      <c r="AL35" s="204"/>
      <c r="AM35" s="204"/>
      <c r="AN35" s="204"/>
      <c r="AO35" s="206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9"/>
      <c r="B60" s="30"/>
      <c r="C60" s="29"/>
      <c r="D60" s="42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47</v>
      </c>
      <c r="AI60" s="32"/>
      <c r="AJ60" s="32"/>
      <c r="AK60" s="32"/>
      <c r="AL60" s="32"/>
      <c r="AM60" s="42" t="s">
        <v>48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9"/>
      <c r="B64" s="30"/>
      <c r="C64" s="29"/>
      <c r="D64" s="40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50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9"/>
      <c r="B75" s="30"/>
      <c r="C75" s="29"/>
      <c r="D75" s="42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47</v>
      </c>
      <c r="AI75" s="32"/>
      <c r="AJ75" s="32"/>
      <c r="AK75" s="32"/>
      <c r="AL75" s="32"/>
      <c r="AM75" s="42" t="s">
        <v>48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1112</v>
      </c>
      <c r="AR84" s="48"/>
    </row>
    <row r="85" spans="2:44" s="5" customFormat="1" ht="36.95" customHeight="1">
      <c r="B85" s="49"/>
      <c r="C85" s="50" t="s">
        <v>16</v>
      </c>
      <c r="L85" s="194" t="str">
        <f>K6</f>
        <v>Úpravy objektu na p.č. 402, k.ú. Železná u Smolova 751171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6" t="str">
        <f>IF(AN8="","",AN8)</f>
        <v>24. 10. 2021</v>
      </c>
      <c r="AN87" s="196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7" t="str">
        <f>IF(E17="","",E17)</f>
        <v xml:space="preserve"> </v>
      </c>
      <c r="AN89" s="198"/>
      <c r="AO89" s="198"/>
      <c r="AP89" s="198"/>
      <c r="AQ89" s="29"/>
      <c r="AR89" s="30"/>
      <c r="AS89" s="199" t="s">
        <v>52</v>
      </c>
      <c r="AT89" s="200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197" t="str">
        <f>IF(E20="","",E20)</f>
        <v xml:space="preserve"> </v>
      </c>
      <c r="AN90" s="198"/>
      <c r="AO90" s="198"/>
      <c r="AP90" s="198"/>
      <c r="AQ90" s="29"/>
      <c r="AR90" s="30"/>
      <c r="AS90" s="201"/>
      <c r="AT90" s="202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1.1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1"/>
      <c r="AT91" s="202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189" t="s">
        <v>53</v>
      </c>
      <c r="D92" s="190"/>
      <c r="E92" s="190"/>
      <c r="F92" s="190"/>
      <c r="G92" s="190"/>
      <c r="H92" s="57"/>
      <c r="I92" s="191" t="s">
        <v>54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2" t="s">
        <v>55</v>
      </c>
      <c r="AH92" s="190"/>
      <c r="AI92" s="190"/>
      <c r="AJ92" s="190"/>
      <c r="AK92" s="190"/>
      <c r="AL92" s="190"/>
      <c r="AM92" s="190"/>
      <c r="AN92" s="191" t="s">
        <v>56</v>
      </c>
      <c r="AO92" s="190"/>
      <c r="AP92" s="193"/>
      <c r="AQ92" s="58" t="s">
        <v>57</v>
      </c>
      <c r="AR92" s="30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  <c r="BE92" s="29"/>
    </row>
    <row r="93" spans="1:57" s="2" customFormat="1" ht="11.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6">
        <f>ROUND(AG95,2)</f>
        <v>0</v>
      </c>
      <c r="AH94" s="186"/>
      <c r="AI94" s="186"/>
      <c r="AJ94" s="186"/>
      <c r="AK94" s="186"/>
      <c r="AL94" s="186"/>
      <c r="AM94" s="186"/>
      <c r="AN94" s="187">
        <f>SUM(AG94,AT94)</f>
        <v>0</v>
      </c>
      <c r="AO94" s="187"/>
      <c r="AP94" s="187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71</v>
      </c>
      <c r="BT94" s="74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0" s="7" customFormat="1" ht="24.75" customHeight="1">
      <c r="A95" s="75" t="s">
        <v>75</v>
      </c>
      <c r="B95" s="76"/>
      <c r="C95" s="77"/>
      <c r="D95" s="185" t="s">
        <v>14</v>
      </c>
      <c r="E95" s="185"/>
      <c r="F95" s="185"/>
      <c r="G95" s="185"/>
      <c r="H95" s="185"/>
      <c r="I95" s="78"/>
      <c r="J95" s="185" t="s">
        <v>713</v>
      </c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3">
        <f>'1112 - Úpravy ob...'!J28</f>
        <v>0</v>
      </c>
      <c r="AH95" s="184"/>
      <c r="AI95" s="184"/>
      <c r="AJ95" s="184"/>
      <c r="AK95" s="184"/>
      <c r="AL95" s="184"/>
      <c r="AM95" s="184"/>
      <c r="AN95" s="183">
        <f>SUM(AG95,AT95)</f>
        <v>0</v>
      </c>
      <c r="AO95" s="184"/>
      <c r="AP95" s="184"/>
      <c r="AQ95" s="79" t="s">
        <v>76</v>
      </c>
      <c r="AR95" s="76"/>
      <c r="AS95" s="80">
        <v>0</v>
      </c>
      <c r="AT95" s="81">
        <f>ROUND(SUM(AV95:AW95),2)</f>
        <v>0</v>
      </c>
      <c r="AU95" s="82">
        <f>'1112 - Úpravy ob...'!P124</f>
        <v>0</v>
      </c>
      <c r="AV95" s="81">
        <f>'1112 - Úpravy ob...'!J31</f>
        <v>0</v>
      </c>
      <c r="AW95" s="81">
        <f>'1112 - Úpravy ob...'!J32</f>
        <v>0</v>
      </c>
      <c r="AX95" s="81">
        <f>'1112 - Úpravy ob...'!J33</f>
        <v>0</v>
      </c>
      <c r="AY95" s="81">
        <f>'1112 - Úpravy ob...'!J34</f>
        <v>0</v>
      </c>
      <c r="AZ95" s="81">
        <f>'1112 - Úpravy ob...'!F31</f>
        <v>0</v>
      </c>
      <c r="BA95" s="81">
        <f>'1112 - Úpravy ob...'!F32</f>
        <v>0</v>
      </c>
      <c r="BB95" s="81">
        <f>'1112 - Úpravy ob...'!F33</f>
        <v>0</v>
      </c>
      <c r="BC95" s="81">
        <f>'1112 - Úpravy ob...'!F34</f>
        <v>0</v>
      </c>
      <c r="BD95" s="83">
        <f>'1112 - Úpravy ob...'!F35</f>
        <v>0</v>
      </c>
      <c r="BT95" s="84" t="s">
        <v>77</v>
      </c>
      <c r="BU95" s="84" t="s">
        <v>78</v>
      </c>
      <c r="BV95" s="84" t="s">
        <v>73</v>
      </c>
      <c r="BW95" s="84" t="s">
        <v>4</v>
      </c>
      <c r="BX95" s="84" t="s">
        <v>74</v>
      </c>
      <c r="CL95" s="84" t="s">
        <v>1</v>
      </c>
    </row>
    <row r="96" spans="1:57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95" location="'1112 - Stavební úrpavy ob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80"/>
  <sheetViews>
    <sheetView showGridLines="0" tabSelected="1" workbookViewId="0" topLeftCell="A111">
      <selection activeCell="F277" sqref="F277"/>
    </sheetView>
  </sheetViews>
  <sheetFormatPr defaultColWidth="8.7109375" defaultRowHeight="12"/>
  <cols>
    <col min="1" max="1" width="8.140625" style="1" customWidth="1"/>
    <col min="2" max="2" width="1.1484375" style="1" customWidth="1"/>
    <col min="3" max="4" width="4.1406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0" width="22.140625" style="1" customWidth="1"/>
    <col min="11" max="11" width="22.140625" style="1" hidden="1" customWidth="1"/>
    <col min="12" max="12" width="9.140625" style="1" customWidth="1"/>
    <col min="13" max="13" width="10.7109375" style="1" hidden="1" customWidth="1"/>
    <col min="14" max="14" width="9.140625" style="1" hidden="1" customWidth="1"/>
    <col min="15" max="20" width="14.140625" style="1" hidden="1" customWidth="1"/>
    <col min="21" max="21" width="16.140625" style="1" hidden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/>
    <row r="2" spans="12:46" s="1" customFormat="1" ht="36.95" customHeight="1">
      <c r="L2" s="188" t="s">
        <v>5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s="1" customFormat="1" ht="24.95" customHeight="1">
      <c r="B4" s="17"/>
      <c r="D4" s="18" t="s">
        <v>80</v>
      </c>
      <c r="L4" s="17"/>
      <c r="M4" s="85" t="s">
        <v>10</v>
      </c>
      <c r="AT4" s="14" t="s">
        <v>3</v>
      </c>
    </row>
    <row r="5" spans="2:12" s="1" customFormat="1" ht="6.95" customHeight="1">
      <c r="B5" s="17"/>
      <c r="L5" s="17"/>
    </row>
    <row r="6" spans="1:31" s="2" customFormat="1" ht="12" customHeight="1">
      <c r="A6" s="29"/>
      <c r="B6" s="30"/>
      <c r="C6" s="29"/>
      <c r="D6" s="24" t="s">
        <v>16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" customFormat="1" ht="16.5" customHeight="1">
      <c r="A7" s="29"/>
      <c r="B7" s="30"/>
      <c r="C7" s="29"/>
      <c r="D7" s="29"/>
      <c r="E7" s="194" t="s">
        <v>713</v>
      </c>
      <c r="F7" s="207"/>
      <c r="G7" s="207"/>
      <c r="H7" s="207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" customFormat="1" ht="12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2" customHeight="1">
      <c r="A9" s="29"/>
      <c r="B9" s="30"/>
      <c r="C9" s="29"/>
      <c r="D9" s="24" t="s">
        <v>17</v>
      </c>
      <c r="E9" s="29"/>
      <c r="F9" s="22" t="s">
        <v>1</v>
      </c>
      <c r="G9" s="29"/>
      <c r="H9" s="29"/>
      <c r="I9" s="24" t="s">
        <v>18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4" t="s">
        <v>19</v>
      </c>
      <c r="E10" s="29"/>
      <c r="F10" s="22" t="s">
        <v>20</v>
      </c>
      <c r="G10" s="29"/>
      <c r="H10" s="29"/>
      <c r="I10" s="24" t="s">
        <v>21</v>
      </c>
      <c r="J10" s="52" t="str">
        <f>'Rekapitulace stavby'!AN8</f>
        <v>24. 10. 2021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1.1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23</v>
      </c>
      <c r="E12" s="29"/>
      <c r="F12" s="29"/>
      <c r="G12" s="29"/>
      <c r="H12" s="29"/>
      <c r="I12" s="24" t="s">
        <v>24</v>
      </c>
      <c r="J12" s="22" t="str">
        <f>IF('Rekapitulace stavby'!AN10="","",'Rekapitulace stavby'!AN10)</f>
        <v/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8" customHeight="1">
      <c r="A13" s="29"/>
      <c r="B13" s="30"/>
      <c r="C13" s="29"/>
      <c r="D13" s="29"/>
      <c r="E13" s="22" t="str">
        <f>IF('Rekapitulace stavby'!E11="","",'Rekapitulace stavby'!E11)</f>
        <v xml:space="preserve"> </v>
      </c>
      <c r="F13" s="29"/>
      <c r="G13" s="29"/>
      <c r="H13" s="29"/>
      <c r="I13" s="24" t="s">
        <v>25</v>
      </c>
      <c r="J13" s="22" t="str">
        <f>IF('Rekapitulace stavby'!AN11="","",'Rekapitulace stavby'!AN11)</f>
        <v/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2" customHeight="1">
      <c r="A15" s="29"/>
      <c r="B15" s="30"/>
      <c r="C15" s="29"/>
      <c r="D15" s="24" t="s">
        <v>26</v>
      </c>
      <c r="E15" s="29"/>
      <c r="F15" s="29"/>
      <c r="G15" s="29"/>
      <c r="H15" s="29"/>
      <c r="I15" s="24" t="s">
        <v>24</v>
      </c>
      <c r="J15" s="25" t="str">
        <f>'Rekapitulace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8" customHeight="1">
      <c r="A16" s="29"/>
      <c r="B16" s="30"/>
      <c r="C16" s="29"/>
      <c r="D16" s="29"/>
      <c r="E16" s="208" t="str">
        <f>'Rekapitulace stavby'!E14</f>
        <v>Vyplň údaj</v>
      </c>
      <c r="F16" s="174"/>
      <c r="G16" s="174"/>
      <c r="H16" s="174"/>
      <c r="I16" s="24" t="s">
        <v>25</v>
      </c>
      <c r="J16" s="25" t="str">
        <f>'Rekapitulace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28</v>
      </c>
      <c r="E18" s="29"/>
      <c r="F18" s="29"/>
      <c r="G18" s="29"/>
      <c r="H18" s="29"/>
      <c r="I18" s="24" t="s">
        <v>24</v>
      </c>
      <c r="J18" s="22" t="str">
        <f>IF('Rekapitulace stavby'!AN16="","",'Rekapitulace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IF('Rekapitulace stavby'!E17="","",'Rekapitulace stavby'!E17)</f>
        <v xml:space="preserve"> </v>
      </c>
      <c r="F19" s="29"/>
      <c r="G19" s="29"/>
      <c r="H19" s="29"/>
      <c r="I19" s="24" t="s">
        <v>25</v>
      </c>
      <c r="J19" s="22" t="str">
        <f>IF('Rekapitulace stavby'!AN17="","",'Rekapitulace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30</v>
      </c>
      <c r="E21" s="29"/>
      <c r="F21" s="29"/>
      <c r="G21" s="29"/>
      <c r="H21" s="29"/>
      <c r="I21" s="24" t="s">
        <v>24</v>
      </c>
      <c r="J21" s="22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IF('Rekapitulace stavby'!E20="","",'Rekapitulace stavby'!E20)</f>
        <v xml:space="preserve"> </v>
      </c>
      <c r="F22" s="29"/>
      <c r="G22" s="29"/>
      <c r="H22" s="29"/>
      <c r="I22" s="24" t="s">
        <v>25</v>
      </c>
      <c r="J22" s="22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31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6"/>
      <c r="B25" s="87"/>
      <c r="C25" s="86"/>
      <c r="D25" s="86"/>
      <c r="E25" s="179" t="s">
        <v>1</v>
      </c>
      <c r="F25" s="179"/>
      <c r="G25" s="179"/>
      <c r="H25" s="179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89" t="s">
        <v>32</v>
      </c>
      <c r="E28" s="29"/>
      <c r="F28" s="29"/>
      <c r="G28" s="29"/>
      <c r="H28" s="29"/>
      <c r="I28" s="29"/>
      <c r="J28" s="68">
        <f>ROUND(J124,2)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34</v>
      </c>
      <c r="G30" s="29"/>
      <c r="H30" s="29"/>
      <c r="I30" s="33" t="s">
        <v>33</v>
      </c>
      <c r="J30" s="33" t="s">
        <v>35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0" t="s">
        <v>36</v>
      </c>
      <c r="E31" s="24" t="s">
        <v>37</v>
      </c>
      <c r="F31" s="91">
        <f>ROUND((SUM(BE124:BE279)),2)</f>
        <v>0</v>
      </c>
      <c r="G31" s="29"/>
      <c r="H31" s="29"/>
      <c r="I31" s="92">
        <v>0.21</v>
      </c>
      <c r="J31" s="91">
        <f>ROUND(((SUM(BE124:BE279))*I31),2)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38</v>
      </c>
      <c r="F32" s="91">
        <f>ROUND((SUM(BF124:BF279)),2)</f>
        <v>0</v>
      </c>
      <c r="G32" s="29"/>
      <c r="H32" s="29"/>
      <c r="I32" s="92">
        <v>0.15</v>
      </c>
      <c r="J32" s="91">
        <f>ROUND(((SUM(BF124:BF279))*I32),2)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29"/>
      <c r="E33" s="24" t="s">
        <v>39</v>
      </c>
      <c r="F33" s="91">
        <f>ROUND((SUM(BG124:BG279)),2)</f>
        <v>0</v>
      </c>
      <c r="G33" s="29"/>
      <c r="H33" s="29"/>
      <c r="I33" s="92">
        <v>0.21</v>
      </c>
      <c r="J33" s="91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4" t="s">
        <v>40</v>
      </c>
      <c r="F34" s="91">
        <f>ROUND((SUM(BH124:BH279)),2)</f>
        <v>0</v>
      </c>
      <c r="G34" s="29"/>
      <c r="H34" s="29"/>
      <c r="I34" s="92">
        <v>0.15</v>
      </c>
      <c r="J34" s="91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41</v>
      </c>
      <c r="F35" s="91">
        <f>ROUND((SUM(BI124:BI279)),2)</f>
        <v>0</v>
      </c>
      <c r="G35" s="29"/>
      <c r="H35" s="29"/>
      <c r="I35" s="92">
        <v>0</v>
      </c>
      <c r="J35" s="9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3"/>
      <c r="D37" s="94" t="s">
        <v>42</v>
      </c>
      <c r="E37" s="57"/>
      <c r="F37" s="57"/>
      <c r="G37" s="95" t="s">
        <v>43</v>
      </c>
      <c r="H37" s="96" t="s">
        <v>44</v>
      </c>
      <c r="I37" s="57"/>
      <c r="J37" s="97">
        <f>SUM(J28:J35)</f>
        <v>0</v>
      </c>
      <c r="K37" s="98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47</v>
      </c>
      <c r="E61" s="32"/>
      <c r="F61" s="99" t="s">
        <v>48</v>
      </c>
      <c r="G61" s="42" t="s">
        <v>47</v>
      </c>
      <c r="H61" s="32"/>
      <c r="I61" s="32"/>
      <c r="J61" s="100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47</v>
      </c>
      <c r="E76" s="32"/>
      <c r="F76" s="99" t="s">
        <v>48</v>
      </c>
      <c r="G76" s="42" t="s">
        <v>47</v>
      </c>
      <c r="H76" s="32"/>
      <c r="I76" s="32"/>
      <c r="J76" s="100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81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194" t="str">
        <f>E7</f>
        <v>Úpravy objektu na p.č. 402, k.ú. Železná u Smolova 751171</v>
      </c>
      <c r="F85" s="207"/>
      <c r="G85" s="207"/>
      <c r="H85" s="20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2" customHeight="1">
      <c r="A87" s="29"/>
      <c r="B87" s="30"/>
      <c r="C87" s="24" t="s">
        <v>19</v>
      </c>
      <c r="D87" s="29"/>
      <c r="E87" s="29"/>
      <c r="F87" s="22" t="str">
        <f>F10</f>
        <v xml:space="preserve"> </v>
      </c>
      <c r="G87" s="29"/>
      <c r="H87" s="29"/>
      <c r="I87" s="24" t="s">
        <v>21</v>
      </c>
      <c r="J87" s="52" t="str">
        <f>IF(J10="","",J10)</f>
        <v>24. 10. 2021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5.2" customHeight="1">
      <c r="A89" s="29"/>
      <c r="B89" s="30"/>
      <c r="C89" s="24" t="s">
        <v>23</v>
      </c>
      <c r="D89" s="29"/>
      <c r="E89" s="29"/>
      <c r="F89" s="22" t="str">
        <f>E13</f>
        <v xml:space="preserve"> </v>
      </c>
      <c r="G89" s="29"/>
      <c r="H89" s="29"/>
      <c r="I89" s="24" t="s">
        <v>28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5.2" customHeight="1">
      <c r="A90" s="29"/>
      <c r="B90" s="30"/>
      <c r="C90" s="24" t="s">
        <v>26</v>
      </c>
      <c r="D90" s="29"/>
      <c r="E90" s="29"/>
      <c r="F90" s="22" t="str">
        <f>IF(E16="","",E16)</f>
        <v>Vyplň údaj</v>
      </c>
      <c r="G90" s="29"/>
      <c r="H90" s="29"/>
      <c r="I90" s="24" t="s">
        <v>30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9.25" customHeight="1">
      <c r="A92" s="29"/>
      <c r="B92" s="30"/>
      <c r="C92" s="101" t="s">
        <v>82</v>
      </c>
      <c r="D92" s="93"/>
      <c r="E92" s="93"/>
      <c r="F92" s="93"/>
      <c r="G92" s="93"/>
      <c r="H92" s="93"/>
      <c r="I92" s="93"/>
      <c r="J92" s="102" t="s">
        <v>83</v>
      </c>
      <c r="K92" s="93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3.1" customHeight="1">
      <c r="A94" s="29"/>
      <c r="B94" s="30"/>
      <c r="C94" s="103" t="s">
        <v>84</v>
      </c>
      <c r="D94" s="29"/>
      <c r="E94" s="29"/>
      <c r="F94" s="29"/>
      <c r="G94" s="29"/>
      <c r="H94" s="29"/>
      <c r="I94" s="29"/>
      <c r="J94" s="68">
        <f>J124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85</v>
      </c>
    </row>
    <row r="95" spans="2:12" s="9" customFormat="1" ht="24.95" customHeight="1">
      <c r="B95" s="104"/>
      <c r="D95" s="105" t="s">
        <v>86</v>
      </c>
      <c r="E95" s="106"/>
      <c r="F95" s="106"/>
      <c r="G95" s="106"/>
      <c r="H95" s="106"/>
      <c r="I95" s="106"/>
      <c r="J95" s="107">
        <f>J125</f>
        <v>0</v>
      </c>
      <c r="L95" s="104"/>
    </row>
    <row r="96" spans="2:12" s="9" customFormat="1" ht="24.95" customHeight="1">
      <c r="B96" s="104"/>
      <c r="D96" s="105" t="s">
        <v>86</v>
      </c>
      <c r="E96" s="106"/>
      <c r="F96" s="106"/>
      <c r="G96" s="106"/>
      <c r="H96" s="106"/>
      <c r="I96" s="106"/>
      <c r="J96" s="107">
        <f>J137</f>
        <v>0</v>
      </c>
      <c r="L96" s="104"/>
    </row>
    <row r="97" spans="2:12" s="10" customFormat="1" ht="20.1" customHeight="1">
      <c r="B97" s="108"/>
      <c r="D97" s="109" t="s">
        <v>87</v>
      </c>
      <c r="E97" s="110"/>
      <c r="F97" s="110"/>
      <c r="G97" s="110"/>
      <c r="H97" s="110"/>
      <c r="I97" s="110"/>
      <c r="J97" s="111">
        <f>J138</f>
        <v>0</v>
      </c>
      <c r="L97" s="108"/>
    </row>
    <row r="98" spans="2:12" s="10" customFormat="1" ht="20.1" customHeight="1">
      <c r="B98" s="108"/>
      <c r="D98" s="109" t="s">
        <v>88</v>
      </c>
      <c r="E98" s="110"/>
      <c r="F98" s="110"/>
      <c r="G98" s="110"/>
      <c r="H98" s="110"/>
      <c r="I98" s="110"/>
      <c r="J98" s="111">
        <f>J167</f>
        <v>0</v>
      </c>
      <c r="L98" s="108"/>
    </row>
    <row r="99" spans="2:12" s="10" customFormat="1" ht="20.1" customHeight="1">
      <c r="B99" s="108"/>
      <c r="D99" s="109" t="s">
        <v>89</v>
      </c>
      <c r="E99" s="110"/>
      <c r="F99" s="110"/>
      <c r="G99" s="110"/>
      <c r="H99" s="110"/>
      <c r="I99" s="110"/>
      <c r="J99" s="111">
        <f>J170</f>
        <v>0</v>
      </c>
      <c r="L99" s="108"/>
    </row>
    <row r="100" spans="2:12" s="10" customFormat="1" ht="20.1" customHeight="1">
      <c r="B100" s="108"/>
      <c r="D100" s="109" t="s">
        <v>90</v>
      </c>
      <c r="E100" s="110"/>
      <c r="F100" s="110"/>
      <c r="G100" s="110"/>
      <c r="H100" s="110"/>
      <c r="I100" s="110"/>
      <c r="J100" s="111">
        <f>J189</f>
        <v>0</v>
      </c>
      <c r="L100" s="108"/>
    </row>
    <row r="101" spans="2:12" s="10" customFormat="1" ht="20.1" customHeight="1">
      <c r="B101" s="108"/>
      <c r="D101" s="109" t="s">
        <v>91</v>
      </c>
      <c r="E101" s="110"/>
      <c r="F101" s="110"/>
      <c r="G101" s="110"/>
      <c r="H101" s="110"/>
      <c r="I101" s="110"/>
      <c r="J101" s="111">
        <f>J216</f>
        <v>0</v>
      </c>
      <c r="L101" s="108"/>
    </row>
    <row r="102" spans="2:12" s="10" customFormat="1" ht="20.1" customHeight="1">
      <c r="B102" s="108"/>
      <c r="D102" s="109" t="s">
        <v>92</v>
      </c>
      <c r="E102" s="110"/>
      <c r="F102" s="110"/>
      <c r="G102" s="110"/>
      <c r="H102" s="110"/>
      <c r="I102" s="110"/>
      <c r="J102" s="111">
        <f>J237</f>
        <v>0</v>
      </c>
      <c r="L102" s="108"/>
    </row>
    <row r="103" spans="2:12" s="9" customFormat="1" ht="24.95" customHeight="1">
      <c r="B103" s="104"/>
      <c r="D103" s="105" t="s">
        <v>93</v>
      </c>
      <c r="E103" s="106"/>
      <c r="F103" s="106"/>
      <c r="G103" s="106"/>
      <c r="H103" s="106"/>
      <c r="I103" s="106"/>
      <c r="J103" s="107">
        <f>J272</f>
        <v>0</v>
      </c>
      <c r="L103" s="104"/>
    </row>
    <row r="104" spans="2:12" s="10" customFormat="1" ht="20.1" customHeight="1">
      <c r="B104" s="108"/>
      <c r="D104" s="109" t="s">
        <v>94</v>
      </c>
      <c r="E104" s="110"/>
      <c r="F104" s="110"/>
      <c r="G104" s="110"/>
      <c r="H104" s="110"/>
      <c r="I104" s="110"/>
      <c r="J104" s="111">
        <f>J273</f>
        <v>0</v>
      </c>
      <c r="L104" s="108"/>
    </row>
    <row r="105" spans="2:12" s="10" customFormat="1" ht="20.1" customHeight="1">
      <c r="B105" s="108"/>
      <c r="D105" s="109" t="s">
        <v>95</v>
      </c>
      <c r="E105" s="110"/>
      <c r="F105" s="110"/>
      <c r="G105" s="110"/>
      <c r="H105" s="110"/>
      <c r="I105" s="110"/>
      <c r="J105" s="111">
        <f>J276</f>
        <v>0</v>
      </c>
      <c r="L105" s="108"/>
    </row>
    <row r="106" spans="2:12" s="10" customFormat="1" ht="20.1" customHeight="1">
      <c r="B106" s="108"/>
      <c r="D106" s="109" t="s">
        <v>96</v>
      </c>
      <c r="E106" s="110"/>
      <c r="F106" s="110"/>
      <c r="G106" s="110"/>
      <c r="H106" s="110"/>
      <c r="I106" s="110"/>
      <c r="J106" s="111">
        <f>J278</f>
        <v>0</v>
      </c>
      <c r="L106" s="108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4.95" customHeight="1">
      <c r="A113" s="29"/>
      <c r="B113" s="30"/>
      <c r="C113" s="18" t="s">
        <v>97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16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194" t="str">
        <f>E7</f>
        <v>Úpravy objektu na p.č. 402, k.ú. Železná u Smolova 751171</v>
      </c>
      <c r="F116" s="207"/>
      <c r="G116" s="207"/>
      <c r="H116" s="207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19</v>
      </c>
      <c r="D118" s="29"/>
      <c r="E118" s="29"/>
      <c r="F118" s="22" t="str">
        <f>F10</f>
        <v xml:space="preserve"> </v>
      </c>
      <c r="G118" s="29"/>
      <c r="H118" s="29"/>
      <c r="I118" s="24" t="s">
        <v>21</v>
      </c>
      <c r="J118" s="52" t="str">
        <f>IF(J10="","",J10)</f>
        <v>24. 10. 2021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5.2" customHeight="1">
      <c r="A120" s="29"/>
      <c r="B120" s="30"/>
      <c r="C120" s="24" t="s">
        <v>23</v>
      </c>
      <c r="D120" s="29"/>
      <c r="E120" s="29"/>
      <c r="F120" s="22" t="str">
        <f>E13</f>
        <v xml:space="preserve"> </v>
      </c>
      <c r="G120" s="29"/>
      <c r="H120" s="29"/>
      <c r="I120" s="24" t="s">
        <v>28</v>
      </c>
      <c r="J120" s="27" t="str">
        <f>E19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5.2" customHeight="1">
      <c r="A121" s="29"/>
      <c r="B121" s="30"/>
      <c r="C121" s="24" t="s">
        <v>26</v>
      </c>
      <c r="D121" s="29"/>
      <c r="E121" s="29"/>
      <c r="F121" s="22" t="str">
        <f>IF(E16="","",E16)</f>
        <v>Vyplň údaj</v>
      </c>
      <c r="G121" s="29"/>
      <c r="H121" s="29"/>
      <c r="I121" s="24" t="s">
        <v>30</v>
      </c>
      <c r="J121" s="27" t="str">
        <f>E22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1" customFormat="1" ht="29.25" customHeight="1">
      <c r="A123" s="112"/>
      <c r="B123" s="113"/>
      <c r="C123" s="114" t="s">
        <v>98</v>
      </c>
      <c r="D123" s="115" t="s">
        <v>57</v>
      </c>
      <c r="E123" s="115" t="s">
        <v>53</v>
      </c>
      <c r="F123" s="115" t="s">
        <v>54</v>
      </c>
      <c r="G123" s="115" t="s">
        <v>99</v>
      </c>
      <c r="H123" s="115" t="s">
        <v>100</v>
      </c>
      <c r="I123" s="115" t="s">
        <v>101</v>
      </c>
      <c r="J123" s="116" t="s">
        <v>83</v>
      </c>
      <c r="K123" s="117" t="s">
        <v>102</v>
      </c>
      <c r="L123" s="118"/>
      <c r="M123" s="59" t="s">
        <v>1</v>
      </c>
      <c r="N123" s="60" t="s">
        <v>36</v>
      </c>
      <c r="O123" s="60" t="s">
        <v>103</v>
      </c>
      <c r="P123" s="60" t="s">
        <v>104</v>
      </c>
      <c r="Q123" s="60" t="s">
        <v>105</v>
      </c>
      <c r="R123" s="60" t="s">
        <v>106</v>
      </c>
      <c r="S123" s="60" t="s">
        <v>107</v>
      </c>
      <c r="T123" s="61" t="s">
        <v>108</v>
      </c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</row>
    <row r="124" spans="1:63" s="2" customFormat="1" ht="23.1" customHeight="1">
      <c r="A124" s="29"/>
      <c r="B124" s="30"/>
      <c r="C124" s="66" t="s">
        <v>109</v>
      </c>
      <c r="D124" s="29"/>
      <c r="E124" s="29"/>
      <c r="F124" s="29"/>
      <c r="G124" s="29"/>
      <c r="H124" s="29"/>
      <c r="I124" s="29"/>
      <c r="J124" s="119">
        <f>BK124</f>
        <v>0</v>
      </c>
      <c r="K124" s="29"/>
      <c r="L124" s="30"/>
      <c r="M124" s="62"/>
      <c r="N124" s="53"/>
      <c r="O124" s="63"/>
      <c r="P124" s="120">
        <f>P125+P137+P272</f>
        <v>0</v>
      </c>
      <c r="Q124" s="63"/>
      <c r="R124" s="120">
        <f>R125+R137+R272</f>
        <v>448.19970000000006</v>
      </c>
      <c r="S124" s="63"/>
      <c r="T124" s="121">
        <f>T125+T137+T272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71</v>
      </c>
      <c r="AU124" s="14" t="s">
        <v>85</v>
      </c>
      <c r="BK124" s="122">
        <f>BK125+BK137+BK272</f>
        <v>0</v>
      </c>
    </row>
    <row r="125" spans="2:63" s="12" customFormat="1" ht="26.1" customHeight="1">
      <c r="B125" s="123"/>
      <c r="D125" s="124" t="s">
        <v>71</v>
      </c>
      <c r="E125" s="125" t="s">
        <v>110</v>
      </c>
      <c r="F125" s="125" t="s">
        <v>111</v>
      </c>
      <c r="I125" s="126"/>
      <c r="J125" s="127">
        <f>BK125</f>
        <v>0</v>
      </c>
      <c r="L125" s="123"/>
      <c r="M125" s="128"/>
      <c r="N125" s="129"/>
      <c r="O125" s="129"/>
      <c r="P125" s="130">
        <f>SUM(P126:P136)</f>
        <v>0</v>
      </c>
      <c r="Q125" s="129"/>
      <c r="R125" s="130">
        <f>SUM(R126:R136)</f>
        <v>0</v>
      </c>
      <c r="S125" s="129"/>
      <c r="T125" s="131">
        <f>SUM(T126:T136)</f>
        <v>0</v>
      </c>
      <c r="AR125" s="124" t="s">
        <v>79</v>
      </c>
      <c r="AT125" s="132" t="s">
        <v>71</v>
      </c>
      <c r="AU125" s="132" t="s">
        <v>72</v>
      </c>
      <c r="AY125" s="124" t="s">
        <v>112</v>
      </c>
      <c r="BK125" s="133">
        <f>SUM(BK126:BK136)</f>
        <v>0</v>
      </c>
    </row>
    <row r="126" spans="1:65" s="2" customFormat="1" ht="24.2" customHeight="1">
      <c r="A126" s="29"/>
      <c r="B126" s="134"/>
      <c r="C126" s="161" t="s">
        <v>113</v>
      </c>
      <c r="D126" s="161" t="s">
        <v>114</v>
      </c>
      <c r="E126" s="162" t="s">
        <v>115</v>
      </c>
      <c r="F126" s="163" t="s">
        <v>116</v>
      </c>
      <c r="G126" s="164" t="s">
        <v>1</v>
      </c>
      <c r="H126" s="165">
        <v>1</v>
      </c>
      <c r="I126" s="166"/>
      <c r="J126" s="167">
        <f aca="true" t="shared" si="0" ref="J126:J136">ROUND(I126*H126,2)</f>
        <v>0</v>
      </c>
      <c r="K126" s="135"/>
      <c r="L126" s="136"/>
      <c r="M126" s="137" t="s">
        <v>1</v>
      </c>
      <c r="N126" s="138" t="s">
        <v>37</v>
      </c>
      <c r="O126" s="55"/>
      <c r="P126" s="139">
        <f aca="true" t="shared" si="1" ref="P126:P136">O126*H126</f>
        <v>0</v>
      </c>
      <c r="Q126" s="139">
        <v>0</v>
      </c>
      <c r="R126" s="139">
        <f aca="true" t="shared" si="2" ref="R126:R136">Q126*H126</f>
        <v>0</v>
      </c>
      <c r="S126" s="139">
        <v>0</v>
      </c>
      <c r="T126" s="140">
        <f aca="true" t="shared" si="3" ref="T126:T136"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1" t="s">
        <v>117</v>
      </c>
      <c r="AT126" s="141" t="s">
        <v>114</v>
      </c>
      <c r="AU126" s="141" t="s">
        <v>77</v>
      </c>
      <c r="AY126" s="14" t="s">
        <v>112</v>
      </c>
      <c r="BE126" s="142">
        <f aca="true" t="shared" si="4" ref="BE126:BE136">IF(N126="základní",J126,0)</f>
        <v>0</v>
      </c>
      <c r="BF126" s="142">
        <f aca="true" t="shared" si="5" ref="BF126:BF136">IF(N126="snížená",J126,0)</f>
        <v>0</v>
      </c>
      <c r="BG126" s="142">
        <f aca="true" t="shared" si="6" ref="BG126:BG136">IF(N126="zákl. přenesená",J126,0)</f>
        <v>0</v>
      </c>
      <c r="BH126" s="142">
        <f aca="true" t="shared" si="7" ref="BH126:BH136">IF(N126="sníž. přenesená",J126,0)</f>
        <v>0</v>
      </c>
      <c r="BI126" s="142">
        <f aca="true" t="shared" si="8" ref="BI126:BI136">IF(N126="nulová",J126,0)</f>
        <v>0</v>
      </c>
      <c r="BJ126" s="14" t="s">
        <v>77</v>
      </c>
      <c r="BK126" s="142">
        <f aca="true" t="shared" si="9" ref="BK126:BK136">ROUND(I126*H126,2)</f>
        <v>0</v>
      </c>
      <c r="BL126" s="14" t="s">
        <v>118</v>
      </c>
      <c r="BM126" s="141" t="s">
        <v>119</v>
      </c>
    </row>
    <row r="127" spans="1:65" s="2" customFormat="1" ht="24.2" customHeight="1">
      <c r="A127" s="29"/>
      <c r="B127" s="134"/>
      <c r="C127" s="161" t="s">
        <v>120</v>
      </c>
      <c r="D127" s="161" t="s">
        <v>114</v>
      </c>
      <c r="E127" s="162" t="s">
        <v>121</v>
      </c>
      <c r="F127" s="163" t="s">
        <v>122</v>
      </c>
      <c r="G127" s="164" t="s">
        <v>1</v>
      </c>
      <c r="H127" s="165">
        <v>1</v>
      </c>
      <c r="I127" s="166"/>
      <c r="J127" s="167">
        <f t="shared" si="0"/>
        <v>0</v>
      </c>
      <c r="K127" s="135"/>
      <c r="L127" s="136"/>
      <c r="M127" s="137" t="s">
        <v>1</v>
      </c>
      <c r="N127" s="138" t="s">
        <v>37</v>
      </c>
      <c r="O127" s="55"/>
      <c r="P127" s="139">
        <f t="shared" si="1"/>
        <v>0</v>
      </c>
      <c r="Q127" s="139">
        <v>0</v>
      </c>
      <c r="R127" s="139">
        <f t="shared" si="2"/>
        <v>0</v>
      </c>
      <c r="S127" s="139">
        <v>0</v>
      </c>
      <c r="T127" s="140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1" t="s">
        <v>117</v>
      </c>
      <c r="AT127" s="141" t="s">
        <v>114</v>
      </c>
      <c r="AU127" s="141" t="s">
        <v>77</v>
      </c>
      <c r="AY127" s="14" t="s">
        <v>112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4" t="s">
        <v>77</v>
      </c>
      <c r="BK127" s="142">
        <f t="shared" si="9"/>
        <v>0</v>
      </c>
      <c r="BL127" s="14" t="s">
        <v>118</v>
      </c>
      <c r="BM127" s="141" t="s">
        <v>123</v>
      </c>
    </row>
    <row r="128" spans="1:65" s="2" customFormat="1" ht="38.1" customHeight="1">
      <c r="A128" s="29"/>
      <c r="B128" s="134"/>
      <c r="C128" s="161" t="s">
        <v>124</v>
      </c>
      <c r="D128" s="161" t="s">
        <v>114</v>
      </c>
      <c r="E128" s="162" t="s">
        <v>125</v>
      </c>
      <c r="F128" s="163" t="s">
        <v>126</v>
      </c>
      <c r="G128" s="164" t="s">
        <v>1</v>
      </c>
      <c r="H128" s="165">
        <v>1</v>
      </c>
      <c r="I128" s="166"/>
      <c r="J128" s="167">
        <f t="shared" si="0"/>
        <v>0</v>
      </c>
      <c r="K128" s="135"/>
      <c r="L128" s="136"/>
      <c r="M128" s="137" t="s">
        <v>1</v>
      </c>
      <c r="N128" s="138" t="s">
        <v>37</v>
      </c>
      <c r="O128" s="55"/>
      <c r="P128" s="139">
        <f t="shared" si="1"/>
        <v>0</v>
      </c>
      <c r="Q128" s="139">
        <v>0</v>
      </c>
      <c r="R128" s="139">
        <f t="shared" si="2"/>
        <v>0</v>
      </c>
      <c r="S128" s="139">
        <v>0</v>
      </c>
      <c r="T128" s="140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1" t="s">
        <v>117</v>
      </c>
      <c r="AT128" s="141" t="s">
        <v>114</v>
      </c>
      <c r="AU128" s="141" t="s">
        <v>77</v>
      </c>
      <c r="AY128" s="14" t="s">
        <v>112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4" t="s">
        <v>77</v>
      </c>
      <c r="BK128" s="142">
        <f t="shared" si="9"/>
        <v>0</v>
      </c>
      <c r="BL128" s="14" t="s">
        <v>118</v>
      </c>
      <c r="BM128" s="141" t="s">
        <v>127</v>
      </c>
    </row>
    <row r="129" spans="1:65" s="2" customFormat="1" ht="24.2" customHeight="1">
      <c r="A129" s="29"/>
      <c r="B129" s="134"/>
      <c r="C129" s="161" t="s">
        <v>128</v>
      </c>
      <c r="D129" s="161" t="s">
        <v>114</v>
      </c>
      <c r="E129" s="162" t="s">
        <v>129</v>
      </c>
      <c r="F129" s="163" t="s">
        <v>130</v>
      </c>
      <c r="G129" s="164" t="s">
        <v>1</v>
      </c>
      <c r="H129" s="165">
        <v>1</v>
      </c>
      <c r="I129" s="166"/>
      <c r="J129" s="167">
        <f t="shared" si="0"/>
        <v>0</v>
      </c>
      <c r="K129" s="135"/>
      <c r="L129" s="136"/>
      <c r="M129" s="137" t="s">
        <v>1</v>
      </c>
      <c r="N129" s="138" t="s">
        <v>37</v>
      </c>
      <c r="O129" s="55"/>
      <c r="P129" s="139">
        <f t="shared" si="1"/>
        <v>0</v>
      </c>
      <c r="Q129" s="139">
        <v>0</v>
      </c>
      <c r="R129" s="139">
        <f t="shared" si="2"/>
        <v>0</v>
      </c>
      <c r="S129" s="139">
        <v>0</v>
      </c>
      <c r="T129" s="140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1" t="s">
        <v>117</v>
      </c>
      <c r="AT129" s="141" t="s">
        <v>114</v>
      </c>
      <c r="AU129" s="141" t="s">
        <v>77</v>
      </c>
      <c r="AY129" s="14" t="s">
        <v>112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4" t="s">
        <v>77</v>
      </c>
      <c r="BK129" s="142">
        <f t="shared" si="9"/>
        <v>0</v>
      </c>
      <c r="BL129" s="14" t="s">
        <v>118</v>
      </c>
      <c r="BM129" s="141" t="s">
        <v>131</v>
      </c>
    </row>
    <row r="130" spans="1:65" s="2" customFormat="1" ht="21.75" customHeight="1">
      <c r="A130" s="29"/>
      <c r="B130" s="134"/>
      <c r="C130" s="161" t="s">
        <v>132</v>
      </c>
      <c r="D130" s="161" t="s">
        <v>114</v>
      </c>
      <c r="E130" s="162" t="s">
        <v>133</v>
      </c>
      <c r="F130" s="163" t="s">
        <v>134</v>
      </c>
      <c r="G130" s="164" t="s">
        <v>1</v>
      </c>
      <c r="H130" s="165">
        <v>1</v>
      </c>
      <c r="I130" s="166"/>
      <c r="J130" s="167">
        <f t="shared" si="0"/>
        <v>0</v>
      </c>
      <c r="K130" s="135"/>
      <c r="L130" s="136"/>
      <c r="M130" s="137" t="s">
        <v>1</v>
      </c>
      <c r="N130" s="138" t="s">
        <v>37</v>
      </c>
      <c r="O130" s="55"/>
      <c r="P130" s="139">
        <f t="shared" si="1"/>
        <v>0</v>
      </c>
      <c r="Q130" s="139">
        <v>0</v>
      </c>
      <c r="R130" s="139">
        <f t="shared" si="2"/>
        <v>0</v>
      </c>
      <c r="S130" s="139">
        <v>0</v>
      </c>
      <c r="T130" s="14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1" t="s">
        <v>117</v>
      </c>
      <c r="AT130" s="141" t="s">
        <v>114</v>
      </c>
      <c r="AU130" s="141" t="s">
        <v>77</v>
      </c>
      <c r="AY130" s="14" t="s">
        <v>112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4" t="s">
        <v>77</v>
      </c>
      <c r="BK130" s="142">
        <f t="shared" si="9"/>
        <v>0</v>
      </c>
      <c r="BL130" s="14" t="s">
        <v>118</v>
      </c>
      <c r="BM130" s="141" t="s">
        <v>135</v>
      </c>
    </row>
    <row r="131" spans="1:65" s="2" customFormat="1" ht="38.1" customHeight="1">
      <c r="A131" s="29"/>
      <c r="B131" s="134"/>
      <c r="C131" s="161" t="s">
        <v>136</v>
      </c>
      <c r="D131" s="161" t="s">
        <v>114</v>
      </c>
      <c r="E131" s="162" t="s">
        <v>137</v>
      </c>
      <c r="F131" s="163" t="s">
        <v>138</v>
      </c>
      <c r="G131" s="164" t="s">
        <v>1</v>
      </c>
      <c r="H131" s="165">
        <v>1</v>
      </c>
      <c r="I131" s="166"/>
      <c r="J131" s="167">
        <f t="shared" si="0"/>
        <v>0</v>
      </c>
      <c r="K131" s="135"/>
      <c r="L131" s="136"/>
      <c r="M131" s="137" t="s">
        <v>1</v>
      </c>
      <c r="N131" s="138" t="s">
        <v>37</v>
      </c>
      <c r="O131" s="55"/>
      <c r="P131" s="139">
        <f t="shared" si="1"/>
        <v>0</v>
      </c>
      <c r="Q131" s="139">
        <v>0</v>
      </c>
      <c r="R131" s="139">
        <f t="shared" si="2"/>
        <v>0</v>
      </c>
      <c r="S131" s="139">
        <v>0</v>
      </c>
      <c r="T131" s="14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1" t="s">
        <v>117</v>
      </c>
      <c r="AT131" s="141" t="s">
        <v>114</v>
      </c>
      <c r="AU131" s="141" t="s">
        <v>77</v>
      </c>
      <c r="AY131" s="14" t="s">
        <v>112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4" t="s">
        <v>77</v>
      </c>
      <c r="BK131" s="142">
        <f t="shared" si="9"/>
        <v>0</v>
      </c>
      <c r="BL131" s="14" t="s">
        <v>118</v>
      </c>
      <c r="BM131" s="141" t="s">
        <v>139</v>
      </c>
    </row>
    <row r="132" spans="1:65" s="2" customFormat="1" ht="38.1" customHeight="1">
      <c r="A132" s="29"/>
      <c r="B132" s="134"/>
      <c r="C132" s="161" t="s">
        <v>140</v>
      </c>
      <c r="D132" s="161" t="s">
        <v>114</v>
      </c>
      <c r="E132" s="162" t="s">
        <v>141</v>
      </c>
      <c r="F132" s="163" t="s">
        <v>142</v>
      </c>
      <c r="G132" s="164" t="s">
        <v>1</v>
      </c>
      <c r="H132" s="165">
        <v>1</v>
      </c>
      <c r="I132" s="166"/>
      <c r="J132" s="167">
        <f t="shared" si="0"/>
        <v>0</v>
      </c>
      <c r="K132" s="135"/>
      <c r="L132" s="136"/>
      <c r="M132" s="137" t="s">
        <v>1</v>
      </c>
      <c r="N132" s="138" t="s">
        <v>37</v>
      </c>
      <c r="O132" s="55"/>
      <c r="P132" s="139">
        <f t="shared" si="1"/>
        <v>0</v>
      </c>
      <c r="Q132" s="139">
        <v>0</v>
      </c>
      <c r="R132" s="139">
        <f t="shared" si="2"/>
        <v>0</v>
      </c>
      <c r="S132" s="139">
        <v>0</v>
      </c>
      <c r="T132" s="14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1" t="s">
        <v>117</v>
      </c>
      <c r="AT132" s="141" t="s">
        <v>114</v>
      </c>
      <c r="AU132" s="141" t="s">
        <v>77</v>
      </c>
      <c r="AY132" s="14" t="s">
        <v>112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4" t="s">
        <v>77</v>
      </c>
      <c r="BK132" s="142">
        <f t="shared" si="9"/>
        <v>0</v>
      </c>
      <c r="BL132" s="14" t="s">
        <v>118</v>
      </c>
      <c r="BM132" s="141" t="s">
        <v>143</v>
      </c>
    </row>
    <row r="133" spans="1:65" s="2" customFormat="1" ht="24.2" customHeight="1">
      <c r="A133" s="29"/>
      <c r="B133" s="134"/>
      <c r="C133" s="161" t="s">
        <v>144</v>
      </c>
      <c r="D133" s="161" t="s">
        <v>114</v>
      </c>
      <c r="E133" s="162" t="s">
        <v>145</v>
      </c>
      <c r="F133" s="163" t="s">
        <v>146</v>
      </c>
      <c r="G133" s="164" t="s">
        <v>1</v>
      </c>
      <c r="H133" s="165">
        <v>1</v>
      </c>
      <c r="I133" s="166"/>
      <c r="J133" s="167">
        <f t="shared" si="0"/>
        <v>0</v>
      </c>
      <c r="K133" s="135"/>
      <c r="L133" s="136"/>
      <c r="M133" s="137" t="s">
        <v>1</v>
      </c>
      <c r="N133" s="138" t="s">
        <v>37</v>
      </c>
      <c r="O133" s="55"/>
      <c r="P133" s="139">
        <f t="shared" si="1"/>
        <v>0</v>
      </c>
      <c r="Q133" s="139">
        <v>0</v>
      </c>
      <c r="R133" s="139">
        <f t="shared" si="2"/>
        <v>0</v>
      </c>
      <c r="S133" s="139">
        <v>0</v>
      </c>
      <c r="T133" s="14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1" t="s">
        <v>117</v>
      </c>
      <c r="AT133" s="141" t="s">
        <v>114</v>
      </c>
      <c r="AU133" s="141" t="s">
        <v>77</v>
      </c>
      <c r="AY133" s="14" t="s">
        <v>112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4" t="s">
        <v>77</v>
      </c>
      <c r="BK133" s="142">
        <f t="shared" si="9"/>
        <v>0</v>
      </c>
      <c r="BL133" s="14" t="s">
        <v>118</v>
      </c>
      <c r="BM133" s="141" t="s">
        <v>147</v>
      </c>
    </row>
    <row r="134" spans="1:65" s="2" customFormat="1" ht="24.2" customHeight="1">
      <c r="A134" s="29"/>
      <c r="B134" s="134"/>
      <c r="C134" s="161" t="s">
        <v>148</v>
      </c>
      <c r="D134" s="161" t="s">
        <v>114</v>
      </c>
      <c r="E134" s="162" t="s">
        <v>149</v>
      </c>
      <c r="F134" s="163" t="s">
        <v>150</v>
      </c>
      <c r="G134" s="164" t="s">
        <v>1</v>
      </c>
      <c r="H134" s="165">
        <v>1</v>
      </c>
      <c r="I134" s="166"/>
      <c r="J134" s="167">
        <f t="shared" si="0"/>
        <v>0</v>
      </c>
      <c r="K134" s="135"/>
      <c r="L134" s="136"/>
      <c r="M134" s="137" t="s">
        <v>1</v>
      </c>
      <c r="N134" s="138" t="s">
        <v>37</v>
      </c>
      <c r="O134" s="55"/>
      <c r="P134" s="139">
        <f t="shared" si="1"/>
        <v>0</v>
      </c>
      <c r="Q134" s="139">
        <v>0</v>
      </c>
      <c r="R134" s="139">
        <f t="shared" si="2"/>
        <v>0</v>
      </c>
      <c r="S134" s="139">
        <v>0</v>
      </c>
      <c r="T134" s="14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1" t="s">
        <v>117</v>
      </c>
      <c r="AT134" s="141" t="s">
        <v>114</v>
      </c>
      <c r="AU134" s="141" t="s">
        <v>77</v>
      </c>
      <c r="AY134" s="14" t="s">
        <v>112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4" t="s">
        <v>77</v>
      </c>
      <c r="BK134" s="142">
        <f t="shared" si="9"/>
        <v>0</v>
      </c>
      <c r="BL134" s="14" t="s">
        <v>118</v>
      </c>
      <c r="BM134" s="141" t="s">
        <v>151</v>
      </c>
    </row>
    <row r="135" spans="1:65" s="2" customFormat="1" ht="24.2" customHeight="1">
      <c r="A135" s="29"/>
      <c r="B135" s="134"/>
      <c r="C135" s="161" t="s">
        <v>152</v>
      </c>
      <c r="D135" s="161" t="s">
        <v>114</v>
      </c>
      <c r="E135" s="162" t="s">
        <v>153</v>
      </c>
      <c r="F135" s="163" t="s">
        <v>154</v>
      </c>
      <c r="G135" s="164" t="s">
        <v>1</v>
      </c>
      <c r="H135" s="165">
        <v>1</v>
      </c>
      <c r="I135" s="166"/>
      <c r="J135" s="167">
        <f t="shared" si="0"/>
        <v>0</v>
      </c>
      <c r="K135" s="135"/>
      <c r="L135" s="136"/>
      <c r="M135" s="137" t="s">
        <v>1</v>
      </c>
      <c r="N135" s="138" t="s">
        <v>37</v>
      </c>
      <c r="O135" s="55"/>
      <c r="P135" s="139">
        <f t="shared" si="1"/>
        <v>0</v>
      </c>
      <c r="Q135" s="139">
        <v>0</v>
      </c>
      <c r="R135" s="139">
        <f t="shared" si="2"/>
        <v>0</v>
      </c>
      <c r="S135" s="139">
        <v>0</v>
      </c>
      <c r="T135" s="14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1" t="s">
        <v>117</v>
      </c>
      <c r="AT135" s="141" t="s">
        <v>114</v>
      </c>
      <c r="AU135" s="141" t="s">
        <v>77</v>
      </c>
      <c r="AY135" s="14" t="s">
        <v>112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4" t="s">
        <v>77</v>
      </c>
      <c r="BK135" s="142">
        <f t="shared" si="9"/>
        <v>0</v>
      </c>
      <c r="BL135" s="14" t="s">
        <v>118</v>
      </c>
      <c r="BM135" s="141" t="s">
        <v>155</v>
      </c>
    </row>
    <row r="136" spans="1:65" s="2" customFormat="1" ht="24.2" customHeight="1">
      <c r="A136" s="29"/>
      <c r="B136" s="134"/>
      <c r="C136" s="161" t="s">
        <v>156</v>
      </c>
      <c r="D136" s="161" t="s">
        <v>114</v>
      </c>
      <c r="E136" s="162" t="s">
        <v>157</v>
      </c>
      <c r="F136" s="163" t="s">
        <v>158</v>
      </c>
      <c r="G136" s="164" t="s">
        <v>1</v>
      </c>
      <c r="H136" s="165">
        <v>1</v>
      </c>
      <c r="I136" s="166"/>
      <c r="J136" s="167">
        <f t="shared" si="0"/>
        <v>0</v>
      </c>
      <c r="K136" s="135"/>
      <c r="L136" s="136"/>
      <c r="M136" s="137" t="s">
        <v>1</v>
      </c>
      <c r="N136" s="138" t="s">
        <v>37</v>
      </c>
      <c r="O136" s="55"/>
      <c r="P136" s="139">
        <f t="shared" si="1"/>
        <v>0</v>
      </c>
      <c r="Q136" s="139">
        <v>0</v>
      </c>
      <c r="R136" s="139">
        <f t="shared" si="2"/>
        <v>0</v>
      </c>
      <c r="S136" s="139">
        <v>0</v>
      </c>
      <c r="T136" s="14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1" t="s">
        <v>117</v>
      </c>
      <c r="AT136" s="141" t="s">
        <v>114</v>
      </c>
      <c r="AU136" s="141" t="s">
        <v>77</v>
      </c>
      <c r="AY136" s="14" t="s">
        <v>112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4" t="s">
        <v>77</v>
      </c>
      <c r="BK136" s="142">
        <f t="shared" si="9"/>
        <v>0</v>
      </c>
      <c r="BL136" s="14" t="s">
        <v>118</v>
      </c>
      <c r="BM136" s="141" t="s">
        <v>159</v>
      </c>
    </row>
    <row r="137" spans="2:63" s="12" customFormat="1" ht="26.1" customHeight="1">
      <c r="B137" s="123"/>
      <c r="D137" s="124" t="s">
        <v>71</v>
      </c>
      <c r="E137" s="125" t="s">
        <v>110</v>
      </c>
      <c r="F137" s="125" t="s">
        <v>111</v>
      </c>
      <c r="I137" s="126"/>
      <c r="J137" s="127">
        <f>BK137</f>
        <v>0</v>
      </c>
      <c r="L137" s="123"/>
      <c r="M137" s="128"/>
      <c r="N137" s="129"/>
      <c r="O137" s="129"/>
      <c r="P137" s="130">
        <f>P138+P167+P170+P189+P216+P237</f>
        <v>0</v>
      </c>
      <c r="Q137" s="129"/>
      <c r="R137" s="130">
        <f>R138+R167+R170+R189+R216+R237</f>
        <v>448.19970000000006</v>
      </c>
      <c r="S137" s="129"/>
      <c r="T137" s="131">
        <f>T138+T167+T170+T189+T216+T237</f>
        <v>0</v>
      </c>
      <c r="AR137" s="124" t="s">
        <v>79</v>
      </c>
      <c r="AT137" s="132" t="s">
        <v>71</v>
      </c>
      <c r="AU137" s="132" t="s">
        <v>72</v>
      </c>
      <c r="AY137" s="124" t="s">
        <v>112</v>
      </c>
      <c r="BK137" s="133">
        <f>BK138+BK167+BK170+BK189+BK216+BK237</f>
        <v>0</v>
      </c>
    </row>
    <row r="138" spans="2:63" s="12" customFormat="1" ht="23.1" customHeight="1">
      <c r="B138" s="123"/>
      <c r="D138" s="124" t="s">
        <v>71</v>
      </c>
      <c r="E138" s="143" t="s">
        <v>160</v>
      </c>
      <c r="F138" s="143" t="s">
        <v>161</v>
      </c>
      <c r="I138" s="126"/>
      <c r="J138" s="144">
        <f>BK138</f>
        <v>0</v>
      </c>
      <c r="L138" s="123"/>
      <c r="M138" s="128"/>
      <c r="N138" s="129"/>
      <c r="O138" s="129"/>
      <c r="P138" s="130">
        <f>SUM(P139:P166)</f>
        <v>0</v>
      </c>
      <c r="Q138" s="129"/>
      <c r="R138" s="130">
        <f>SUM(R139:R166)</f>
        <v>0.22835000000000005</v>
      </c>
      <c r="S138" s="129"/>
      <c r="T138" s="131">
        <f>SUM(T139:T166)</f>
        <v>0</v>
      </c>
      <c r="AR138" s="124" t="s">
        <v>79</v>
      </c>
      <c r="AT138" s="132" t="s">
        <v>71</v>
      </c>
      <c r="AU138" s="132" t="s">
        <v>77</v>
      </c>
      <c r="AY138" s="124" t="s">
        <v>112</v>
      </c>
      <c r="BK138" s="133">
        <f>SUM(BK139:BK166)</f>
        <v>0</v>
      </c>
    </row>
    <row r="139" spans="1:65" s="2" customFormat="1" ht="16.5" customHeight="1">
      <c r="A139" s="29"/>
      <c r="B139" s="134"/>
      <c r="C139" s="145" t="s">
        <v>162</v>
      </c>
      <c r="D139" s="145" t="s">
        <v>163</v>
      </c>
      <c r="E139" s="146" t="s">
        <v>164</v>
      </c>
      <c r="F139" s="147" t="s">
        <v>165</v>
      </c>
      <c r="G139" s="148" t="s">
        <v>166</v>
      </c>
      <c r="H139" s="149">
        <v>5</v>
      </c>
      <c r="I139" s="150"/>
      <c r="J139" s="151">
        <f aca="true" t="shared" si="10" ref="J139:J166">ROUND(I139*H139,2)</f>
        <v>0</v>
      </c>
      <c r="K139" s="152"/>
      <c r="L139" s="30"/>
      <c r="M139" s="153" t="s">
        <v>1</v>
      </c>
      <c r="N139" s="154" t="s">
        <v>37</v>
      </c>
      <c r="O139" s="55"/>
      <c r="P139" s="139">
        <f aca="true" t="shared" si="11" ref="P139:P166">O139*H139</f>
        <v>0</v>
      </c>
      <c r="Q139" s="139">
        <v>0.00084</v>
      </c>
      <c r="R139" s="139">
        <f aca="true" t="shared" si="12" ref="R139:R166">Q139*H139</f>
        <v>0.004200000000000001</v>
      </c>
      <c r="S139" s="139">
        <v>0</v>
      </c>
      <c r="T139" s="140">
        <f aca="true" t="shared" si="13" ref="T139:T166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1" t="s">
        <v>118</v>
      </c>
      <c r="AT139" s="141" t="s">
        <v>163</v>
      </c>
      <c r="AU139" s="141" t="s">
        <v>79</v>
      </c>
      <c r="AY139" s="14" t="s">
        <v>112</v>
      </c>
      <c r="BE139" s="142">
        <f aca="true" t="shared" si="14" ref="BE139:BE166">IF(N139="základní",J139,0)</f>
        <v>0</v>
      </c>
      <c r="BF139" s="142">
        <f aca="true" t="shared" si="15" ref="BF139:BF166">IF(N139="snížená",J139,0)</f>
        <v>0</v>
      </c>
      <c r="BG139" s="142">
        <f aca="true" t="shared" si="16" ref="BG139:BG166">IF(N139="zákl. přenesená",J139,0)</f>
        <v>0</v>
      </c>
      <c r="BH139" s="142">
        <f aca="true" t="shared" si="17" ref="BH139:BH166">IF(N139="sníž. přenesená",J139,0)</f>
        <v>0</v>
      </c>
      <c r="BI139" s="142">
        <f aca="true" t="shared" si="18" ref="BI139:BI166">IF(N139="nulová",J139,0)</f>
        <v>0</v>
      </c>
      <c r="BJ139" s="14" t="s">
        <v>77</v>
      </c>
      <c r="BK139" s="142">
        <f aca="true" t="shared" si="19" ref="BK139:BK166">ROUND(I139*H139,2)</f>
        <v>0</v>
      </c>
      <c r="BL139" s="14" t="s">
        <v>118</v>
      </c>
      <c r="BM139" s="141" t="s">
        <v>167</v>
      </c>
    </row>
    <row r="140" spans="1:65" s="2" customFormat="1" ht="16.5" customHeight="1">
      <c r="A140" s="29"/>
      <c r="B140" s="134"/>
      <c r="C140" s="145" t="s">
        <v>77</v>
      </c>
      <c r="D140" s="145" t="s">
        <v>163</v>
      </c>
      <c r="E140" s="146" t="s">
        <v>168</v>
      </c>
      <c r="F140" s="147" t="s">
        <v>169</v>
      </c>
      <c r="G140" s="148" t="s">
        <v>166</v>
      </c>
      <c r="H140" s="149">
        <v>15</v>
      </c>
      <c r="I140" s="150"/>
      <c r="J140" s="151">
        <f t="shared" si="10"/>
        <v>0</v>
      </c>
      <c r="K140" s="152"/>
      <c r="L140" s="30"/>
      <c r="M140" s="153" t="s">
        <v>1</v>
      </c>
      <c r="N140" s="154" t="s">
        <v>37</v>
      </c>
      <c r="O140" s="55"/>
      <c r="P140" s="139">
        <f t="shared" si="11"/>
        <v>0</v>
      </c>
      <c r="Q140" s="139">
        <v>0.00144</v>
      </c>
      <c r="R140" s="139">
        <f t="shared" si="12"/>
        <v>0.0216</v>
      </c>
      <c r="S140" s="139">
        <v>0</v>
      </c>
      <c r="T140" s="140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1" t="s">
        <v>118</v>
      </c>
      <c r="AT140" s="141" t="s">
        <v>163</v>
      </c>
      <c r="AU140" s="141" t="s">
        <v>79</v>
      </c>
      <c r="AY140" s="14" t="s">
        <v>112</v>
      </c>
      <c r="BE140" s="142">
        <f t="shared" si="14"/>
        <v>0</v>
      </c>
      <c r="BF140" s="142">
        <f t="shared" si="15"/>
        <v>0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4" t="s">
        <v>77</v>
      </c>
      <c r="BK140" s="142">
        <f t="shared" si="19"/>
        <v>0</v>
      </c>
      <c r="BL140" s="14" t="s">
        <v>118</v>
      </c>
      <c r="BM140" s="141" t="s">
        <v>170</v>
      </c>
    </row>
    <row r="141" spans="1:65" s="2" customFormat="1" ht="16.5" customHeight="1">
      <c r="A141" s="29"/>
      <c r="B141" s="134"/>
      <c r="C141" s="145" t="s">
        <v>79</v>
      </c>
      <c r="D141" s="145" t="s">
        <v>163</v>
      </c>
      <c r="E141" s="146" t="s">
        <v>171</v>
      </c>
      <c r="F141" s="147" t="s">
        <v>172</v>
      </c>
      <c r="G141" s="148" t="s">
        <v>166</v>
      </c>
      <c r="H141" s="149">
        <v>5</v>
      </c>
      <c r="I141" s="150"/>
      <c r="J141" s="151">
        <f t="shared" si="10"/>
        <v>0</v>
      </c>
      <c r="K141" s="152"/>
      <c r="L141" s="30"/>
      <c r="M141" s="153" t="s">
        <v>1</v>
      </c>
      <c r="N141" s="154" t="s">
        <v>37</v>
      </c>
      <c r="O141" s="55"/>
      <c r="P141" s="139">
        <f t="shared" si="11"/>
        <v>0</v>
      </c>
      <c r="Q141" s="139">
        <v>0.00281</v>
      </c>
      <c r="R141" s="139">
        <f t="shared" si="12"/>
        <v>0.01405</v>
      </c>
      <c r="S141" s="139">
        <v>0</v>
      </c>
      <c r="T141" s="140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1" t="s">
        <v>118</v>
      </c>
      <c r="AT141" s="141" t="s">
        <v>163</v>
      </c>
      <c r="AU141" s="141" t="s">
        <v>79</v>
      </c>
      <c r="AY141" s="14" t="s">
        <v>112</v>
      </c>
      <c r="BE141" s="142">
        <f t="shared" si="14"/>
        <v>0</v>
      </c>
      <c r="BF141" s="142">
        <f t="shared" si="15"/>
        <v>0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4" t="s">
        <v>77</v>
      </c>
      <c r="BK141" s="142">
        <f t="shared" si="19"/>
        <v>0</v>
      </c>
      <c r="BL141" s="14" t="s">
        <v>118</v>
      </c>
      <c r="BM141" s="141" t="s">
        <v>173</v>
      </c>
    </row>
    <row r="142" spans="1:65" s="2" customFormat="1" ht="16.5" customHeight="1">
      <c r="A142" s="29"/>
      <c r="B142" s="134"/>
      <c r="C142" s="145" t="s">
        <v>174</v>
      </c>
      <c r="D142" s="145" t="s">
        <v>163</v>
      </c>
      <c r="E142" s="146" t="s">
        <v>175</v>
      </c>
      <c r="F142" s="147" t="s">
        <v>176</v>
      </c>
      <c r="G142" s="148" t="s">
        <v>166</v>
      </c>
      <c r="H142" s="149">
        <v>25</v>
      </c>
      <c r="I142" s="150"/>
      <c r="J142" s="151">
        <f t="shared" si="10"/>
        <v>0</v>
      </c>
      <c r="K142" s="152"/>
      <c r="L142" s="30"/>
      <c r="M142" s="153" t="s">
        <v>1</v>
      </c>
      <c r="N142" s="154" t="s">
        <v>37</v>
      </c>
      <c r="O142" s="55"/>
      <c r="P142" s="139">
        <f t="shared" si="11"/>
        <v>0</v>
      </c>
      <c r="Q142" s="139">
        <v>0.00362</v>
      </c>
      <c r="R142" s="139">
        <f t="shared" si="12"/>
        <v>0.0905</v>
      </c>
      <c r="S142" s="139">
        <v>0</v>
      </c>
      <c r="T142" s="140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1" t="s">
        <v>118</v>
      </c>
      <c r="AT142" s="141" t="s">
        <v>163</v>
      </c>
      <c r="AU142" s="141" t="s">
        <v>79</v>
      </c>
      <c r="AY142" s="14" t="s">
        <v>112</v>
      </c>
      <c r="BE142" s="142">
        <f t="shared" si="14"/>
        <v>0</v>
      </c>
      <c r="BF142" s="142">
        <f t="shared" si="15"/>
        <v>0</v>
      </c>
      <c r="BG142" s="142">
        <f t="shared" si="16"/>
        <v>0</v>
      </c>
      <c r="BH142" s="142">
        <f t="shared" si="17"/>
        <v>0</v>
      </c>
      <c r="BI142" s="142">
        <f t="shared" si="18"/>
        <v>0</v>
      </c>
      <c r="BJ142" s="14" t="s">
        <v>77</v>
      </c>
      <c r="BK142" s="142">
        <f t="shared" si="19"/>
        <v>0</v>
      </c>
      <c r="BL142" s="14" t="s">
        <v>118</v>
      </c>
      <c r="BM142" s="141" t="s">
        <v>177</v>
      </c>
    </row>
    <row r="143" spans="1:65" s="2" customFormat="1" ht="21.75" customHeight="1">
      <c r="A143" s="29"/>
      <c r="B143" s="134"/>
      <c r="C143" s="145" t="s">
        <v>178</v>
      </c>
      <c r="D143" s="145" t="s">
        <v>163</v>
      </c>
      <c r="E143" s="146" t="s">
        <v>179</v>
      </c>
      <c r="F143" s="147" t="s">
        <v>180</v>
      </c>
      <c r="G143" s="148" t="s">
        <v>166</v>
      </c>
      <c r="H143" s="149">
        <v>5</v>
      </c>
      <c r="I143" s="150"/>
      <c r="J143" s="151">
        <f t="shared" si="10"/>
        <v>0</v>
      </c>
      <c r="K143" s="152"/>
      <c r="L143" s="30"/>
      <c r="M143" s="153" t="s">
        <v>1</v>
      </c>
      <c r="N143" s="154" t="s">
        <v>37</v>
      </c>
      <c r="O143" s="55"/>
      <c r="P143" s="139">
        <f t="shared" si="11"/>
        <v>0</v>
      </c>
      <c r="Q143" s="139">
        <v>0.00012</v>
      </c>
      <c r="R143" s="139">
        <f t="shared" si="12"/>
        <v>0.0006000000000000001</v>
      </c>
      <c r="S143" s="139">
        <v>0</v>
      </c>
      <c r="T143" s="140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1" t="s">
        <v>118</v>
      </c>
      <c r="AT143" s="141" t="s">
        <v>163</v>
      </c>
      <c r="AU143" s="141" t="s">
        <v>79</v>
      </c>
      <c r="AY143" s="14" t="s">
        <v>112</v>
      </c>
      <c r="BE143" s="142">
        <f t="shared" si="14"/>
        <v>0</v>
      </c>
      <c r="BF143" s="142">
        <f t="shared" si="15"/>
        <v>0</v>
      </c>
      <c r="BG143" s="142">
        <f t="shared" si="16"/>
        <v>0</v>
      </c>
      <c r="BH143" s="142">
        <f t="shared" si="17"/>
        <v>0</v>
      </c>
      <c r="BI143" s="142">
        <f t="shared" si="18"/>
        <v>0</v>
      </c>
      <c r="BJ143" s="14" t="s">
        <v>77</v>
      </c>
      <c r="BK143" s="142">
        <f t="shared" si="19"/>
        <v>0</v>
      </c>
      <c r="BL143" s="14" t="s">
        <v>118</v>
      </c>
      <c r="BM143" s="141" t="s">
        <v>181</v>
      </c>
    </row>
    <row r="144" spans="1:65" s="2" customFormat="1" ht="24.2" customHeight="1">
      <c r="A144" s="29"/>
      <c r="B144" s="134"/>
      <c r="C144" s="145" t="s">
        <v>182</v>
      </c>
      <c r="D144" s="145" t="s">
        <v>163</v>
      </c>
      <c r="E144" s="146" t="s">
        <v>183</v>
      </c>
      <c r="F144" s="147" t="s">
        <v>184</v>
      </c>
      <c r="G144" s="148" t="s">
        <v>166</v>
      </c>
      <c r="H144" s="149">
        <v>20</v>
      </c>
      <c r="I144" s="150"/>
      <c r="J144" s="151">
        <f t="shared" si="10"/>
        <v>0</v>
      </c>
      <c r="K144" s="152"/>
      <c r="L144" s="30"/>
      <c r="M144" s="153" t="s">
        <v>1</v>
      </c>
      <c r="N144" s="154" t="s">
        <v>37</v>
      </c>
      <c r="O144" s="55"/>
      <c r="P144" s="139">
        <f t="shared" si="11"/>
        <v>0</v>
      </c>
      <c r="Q144" s="139">
        <v>0.00016</v>
      </c>
      <c r="R144" s="139">
        <f t="shared" si="12"/>
        <v>0.0032</v>
      </c>
      <c r="S144" s="139">
        <v>0</v>
      </c>
      <c r="T144" s="140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1" t="s">
        <v>118</v>
      </c>
      <c r="AT144" s="141" t="s">
        <v>163</v>
      </c>
      <c r="AU144" s="141" t="s">
        <v>79</v>
      </c>
      <c r="AY144" s="14" t="s">
        <v>112</v>
      </c>
      <c r="BE144" s="142">
        <f t="shared" si="14"/>
        <v>0</v>
      </c>
      <c r="BF144" s="142">
        <f t="shared" si="15"/>
        <v>0</v>
      </c>
      <c r="BG144" s="142">
        <f t="shared" si="16"/>
        <v>0</v>
      </c>
      <c r="BH144" s="142">
        <f t="shared" si="17"/>
        <v>0</v>
      </c>
      <c r="BI144" s="142">
        <f t="shared" si="18"/>
        <v>0</v>
      </c>
      <c r="BJ144" s="14" t="s">
        <v>77</v>
      </c>
      <c r="BK144" s="142">
        <f t="shared" si="19"/>
        <v>0</v>
      </c>
      <c r="BL144" s="14" t="s">
        <v>118</v>
      </c>
      <c r="BM144" s="141" t="s">
        <v>185</v>
      </c>
    </row>
    <row r="145" spans="1:65" s="2" customFormat="1" ht="24.2" customHeight="1">
      <c r="A145" s="29"/>
      <c r="B145" s="134"/>
      <c r="C145" s="145" t="s">
        <v>186</v>
      </c>
      <c r="D145" s="145" t="s">
        <v>163</v>
      </c>
      <c r="E145" s="146" t="s">
        <v>187</v>
      </c>
      <c r="F145" s="147" t="s">
        <v>188</v>
      </c>
      <c r="G145" s="148" t="s">
        <v>166</v>
      </c>
      <c r="H145" s="149">
        <v>25</v>
      </c>
      <c r="I145" s="150"/>
      <c r="J145" s="151">
        <f t="shared" si="10"/>
        <v>0</v>
      </c>
      <c r="K145" s="152"/>
      <c r="L145" s="30"/>
      <c r="M145" s="153" t="s">
        <v>1</v>
      </c>
      <c r="N145" s="154" t="s">
        <v>37</v>
      </c>
      <c r="O145" s="55"/>
      <c r="P145" s="139">
        <f t="shared" si="11"/>
        <v>0</v>
      </c>
      <c r="Q145" s="139">
        <v>0.00019</v>
      </c>
      <c r="R145" s="139">
        <f t="shared" si="12"/>
        <v>0.00475</v>
      </c>
      <c r="S145" s="139">
        <v>0</v>
      </c>
      <c r="T145" s="140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1" t="s">
        <v>118</v>
      </c>
      <c r="AT145" s="141" t="s">
        <v>163</v>
      </c>
      <c r="AU145" s="141" t="s">
        <v>79</v>
      </c>
      <c r="AY145" s="14" t="s">
        <v>112</v>
      </c>
      <c r="BE145" s="142">
        <f t="shared" si="14"/>
        <v>0</v>
      </c>
      <c r="BF145" s="142">
        <f t="shared" si="15"/>
        <v>0</v>
      </c>
      <c r="BG145" s="142">
        <f t="shared" si="16"/>
        <v>0</v>
      </c>
      <c r="BH145" s="142">
        <f t="shared" si="17"/>
        <v>0</v>
      </c>
      <c r="BI145" s="142">
        <f t="shared" si="18"/>
        <v>0</v>
      </c>
      <c r="BJ145" s="14" t="s">
        <v>77</v>
      </c>
      <c r="BK145" s="142">
        <f t="shared" si="19"/>
        <v>0</v>
      </c>
      <c r="BL145" s="14" t="s">
        <v>118</v>
      </c>
      <c r="BM145" s="141" t="s">
        <v>189</v>
      </c>
    </row>
    <row r="146" spans="1:65" s="2" customFormat="1" ht="16.5" customHeight="1">
      <c r="A146" s="29"/>
      <c r="B146" s="134"/>
      <c r="C146" s="145" t="s">
        <v>190</v>
      </c>
      <c r="D146" s="145" t="s">
        <v>163</v>
      </c>
      <c r="E146" s="146" t="s">
        <v>191</v>
      </c>
      <c r="F146" s="147" t="s">
        <v>192</v>
      </c>
      <c r="G146" s="148" t="s">
        <v>193</v>
      </c>
      <c r="H146" s="149">
        <v>1</v>
      </c>
      <c r="I146" s="150"/>
      <c r="J146" s="151">
        <f t="shared" si="10"/>
        <v>0</v>
      </c>
      <c r="K146" s="152"/>
      <c r="L146" s="30"/>
      <c r="M146" s="153" t="s">
        <v>1</v>
      </c>
      <c r="N146" s="154" t="s">
        <v>37</v>
      </c>
      <c r="O146" s="55"/>
      <c r="P146" s="139">
        <f t="shared" si="11"/>
        <v>0</v>
      </c>
      <c r="Q146" s="139">
        <v>0.03473</v>
      </c>
      <c r="R146" s="139">
        <f t="shared" si="12"/>
        <v>0.03473</v>
      </c>
      <c r="S146" s="139">
        <v>0</v>
      </c>
      <c r="T146" s="140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1" t="s">
        <v>118</v>
      </c>
      <c r="AT146" s="141" t="s">
        <v>163</v>
      </c>
      <c r="AU146" s="141" t="s">
        <v>79</v>
      </c>
      <c r="AY146" s="14" t="s">
        <v>112</v>
      </c>
      <c r="BE146" s="142">
        <f t="shared" si="14"/>
        <v>0</v>
      </c>
      <c r="BF146" s="142">
        <f t="shared" si="15"/>
        <v>0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4" t="s">
        <v>77</v>
      </c>
      <c r="BK146" s="142">
        <f t="shared" si="19"/>
        <v>0</v>
      </c>
      <c r="BL146" s="14" t="s">
        <v>118</v>
      </c>
      <c r="BM146" s="141" t="s">
        <v>194</v>
      </c>
    </row>
    <row r="147" spans="1:65" s="2" customFormat="1" ht="16.5" customHeight="1">
      <c r="A147" s="29"/>
      <c r="B147" s="134"/>
      <c r="C147" s="145" t="s">
        <v>195</v>
      </c>
      <c r="D147" s="145" t="s">
        <v>163</v>
      </c>
      <c r="E147" s="146" t="s">
        <v>196</v>
      </c>
      <c r="F147" s="147" t="s">
        <v>197</v>
      </c>
      <c r="G147" s="148" t="s">
        <v>193</v>
      </c>
      <c r="H147" s="149">
        <v>1</v>
      </c>
      <c r="I147" s="150"/>
      <c r="J147" s="151">
        <f t="shared" si="10"/>
        <v>0</v>
      </c>
      <c r="K147" s="152"/>
      <c r="L147" s="30"/>
      <c r="M147" s="153" t="s">
        <v>1</v>
      </c>
      <c r="N147" s="154" t="s">
        <v>37</v>
      </c>
      <c r="O147" s="55"/>
      <c r="P147" s="139">
        <f t="shared" si="11"/>
        <v>0</v>
      </c>
      <c r="Q147" s="139">
        <v>0.00801</v>
      </c>
      <c r="R147" s="139">
        <f t="shared" si="12"/>
        <v>0.00801</v>
      </c>
      <c r="S147" s="139">
        <v>0</v>
      </c>
      <c r="T147" s="140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1" t="s">
        <v>118</v>
      </c>
      <c r="AT147" s="141" t="s">
        <v>163</v>
      </c>
      <c r="AU147" s="141" t="s">
        <v>79</v>
      </c>
      <c r="AY147" s="14" t="s">
        <v>112</v>
      </c>
      <c r="BE147" s="142">
        <f t="shared" si="14"/>
        <v>0</v>
      </c>
      <c r="BF147" s="142">
        <f t="shared" si="15"/>
        <v>0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4" t="s">
        <v>77</v>
      </c>
      <c r="BK147" s="142">
        <f t="shared" si="19"/>
        <v>0</v>
      </c>
      <c r="BL147" s="14" t="s">
        <v>118</v>
      </c>
      <c r="BM147" s="141" t="s">
        <v>198</v>
      </c>
    </row>
    <row r="148" spans="1:65" s="2" customFormat="1" ht="16.5" customHeight="1">
      <c r="A148" s="29"/>
      <c r="B148" s="134"/>
      <c r="C148" s="145" t="s">
        <v>199</v>
      </c>
      <c r="D148" s="145" t="s">
        <v>163</v>
      </c>
      <c r="E148" s="146" t="s">
        <v>200</v>
      </c>
      <c r="F148" s="147" t="s">
        <v>201</v>
      </c>
      <c r="G148" s="148" t="s">
        <v>193</v>
      </c>
      <c r="H148" s="149">
        <v>2</v>
      </c>
      <c r="I148" s="150"/>
      <c r="J148" s="151">
        <f t="shared" si="10"/>
        <v>0</v>
      </c>
      <c r="K148" s="152"/>
      <c r="L148" s="30"/>
      <c r="M148" s="153" t="s">
        <v>1</v>
      </c>
      <c r="N148" s="154" t="s">
        <v>37</v>
      </c>
      <c r="O148" s="55"/>
      <c r="P148" s="139">
        <f t="shared" si="11"/>
        <v>0</v>
      </c>
      <c r="Q148" s="139">
        <v>0.00022</v>
      </c>
      <c r="R148" s="139">
        <f t="shared" si="12"/>
        <v>0.00044</v>
      </c>
      <c r="S148" s="139">
        <v>0</v>
      </c>
      <c r="T148" s="140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1" t="s">
        <v>118</v>
      </c>
      <c r="AT148" s="141" t="s">
        <v>163</v>
      </c>
      <c r="AU148" s="141" t="s">
        <v>79</v>
      </c>
      <c r="AY148" s="14" t="s">
        <v>112</v>
      </c>
      <c r="BE148" s="142">
        <f t="shared" si="14"/>
        <v>0</v>
      </c>
      <c r="BF148" s="142">
        <f t="shared" si="15"/>
        <v>0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4" t="s">
        <v>77</v>
      </c>
      <c r="BK148" s="142">
        <f t="shared" si="19"/>
        <v>0</v>
      </c>
      <c r="BL148" s="14" t="s">
        <v>118</v>
      </c>
      <c r="BM148" s="141" t="s">
        <v>202</v>
      </c>
    </row>
    <row r="149" spans="1:65" s="2" customFormat="1" ht="16.5" customHeight="1">
      <c r="A149" s="29"/>
      <c r="B149" s="134"/>
      <c r="C149" s="145" t="s">
        <v>203</v>
      </c>
      <c r="D149" s="145" t="s">
        <v>163</v>
      </c>
      <c r="E149" s="146" t="s">
        <v>204</v>
      </c>
      <c r="F149" s="147" t="s">
        <v>205</v>
      </c>
      <c r="G149" s="148" t="s">
        <v>193</v>
      </c>
      <c r="H149" s="149">
        <v>2</v>
      </c>
      <c r="I149" s="150"/>
      <c r="J149" s="151">
        <f t="shared" si="10"/>
        <v>0</v>
      </c>
      <c r="K149" s="152"/>
      <c r="L149" s="30"/>
      <c r="M149" s="153" t="s">
        <v>1</v>
      </c>
      <c r="N149" s="154" t="s">
        <v>37</v>
      </c>
      <c r="O149" s="55"/>
      <c r="P149" s="139">
        <f t="shared" si="11"/>
        <v>0</v>
      </c>
      <c r="Q149" s="139">
        <v>0.00052</v>
      </c>
      <c r="R149" s="139">
        <f t="shared" si="12"/>
        <v>0.00104</v>
      </c>
      <c r="S149" s="139">
        <v>0</v>
      </c>
      <c r="T149" s="140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1" t="s">
        <v>118</v>
      </c>
      <c r="AT149" s="141" t="s">
        <v>163</v>
      </c>
      <c r="AU149" s="141" t="s">
        <v>79</v>
      </c>
      <c r="AY149" s="14" t="s">
        <v>112</v>
      </c>
      <c r="BE149" s="142">
        <f t="shared" si="14"/>
        <v>0</v>
      </c>
      <c r="BF149" s="142">
        <f t="shared" si="15"/>
        <v>0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4" t="s">
        <v>77</v>
      </c>
      <c r="BK149" s="142">
        <f t="shared" si="19"/>
        <v>0</v>
      </c>
      <c r="BL149" s="14" t="s">
        <v>118</v>
      </c>
      <c r="BM149" s="141" t="s">
        <v>206</v>
      </c>
    </row>
    <row r="150" spans="1:65" s="2" customFormat="1" ht="16.5" customHeight="1">
      <c r="A150" s="29"/>
      <c r="B150" s="134"/>
      <c r="C150" s="145" t="s">
        <v>7</v>
      </c>
      <c r="D150" s="145" t="s">
        <v>163</v>
      </c>
      <c r="E150" s="146" t="s">
        <v>207</v>
      </c>
      <c r="F150" s="147" t="s">
        <v>208</v>
      </c>
      <c r="G150" s="148" t="s">
        <v>193</v>
      </c>
      <c r="H150" s="149">
        <v>1</v>
      </c>
      <c r="I150" s="150"/>
      <c r="J150" s="151">
        <f t="shared" si="10"/>
        <v>0</v>
      </c>
      <c r="K150" s="152"/>
      <c r="L150" s="30"/>
      <c r="M150" s="153" t="s">
        <v>1</v>
      </c>
      <c r="N150" s="154" t="s">
        <v>37</v>
      </c>
      <c r="O150" s="55"/>
      <c r="P150" s="139">
        <f t="shared" si="11"/>
        <v>0</v>
      </c>
      <c r="Q150" s="139">
        <v>0.00082</v>
      </c>
      <c r="R150" s="139">
        <f t="shared" si="12"/>
        <v>0.00082</v>
      </c>
      <c r="S150" s="139">
        <v>0</v>
      </c>
      <c r="T150" s="140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1" t="s">
        <v>118</v>
      </c>
      <c r="AT150" s="141" t="s">
        <v>163</v>
      </c>
      <c r="AU150" s="141" t="s">
        <v>79</v>
      </c>
      <c r="AY150" s="14" t="s">
        <v>112</v>
      </c>
      <c r="BE150" s="142">
        <f t="shared" si="14"/>
        <v>0</v>
      </c>
      <c r="BF150" s="142">
        <f t="shared" si="15"/>
        <v>0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4" t="s">
        <v>77</v>
      </c>
      <c r="BK150" s="142">
        <f t="shared" si="19"/>
        <v>0</v>
      </c>
      <c r="BL150" s="14" t="s">
        <v>118</v>
      </c>
      <c r="BM150" s="141" t="s">
        <v>209</v>
      </c>
    </row>
    <row r="151" spans="1:65" s="2" customFormat="1" ht="16.5" customHeight="1">
      <c r="A151" s="29"/>
      <c r="B151" s="134"/>
      <c r="C151" s="145" t="s">
        <v>210</v>
      </c>
      <c r="D151" s="145" t="s">
        <v>163</v>
      </c>
      <c r="E151" s="146" t="s">
        <v>211</v>
      </c>
      <c r="F151" s="147" t="s">
        <v>212</v>
      </c>
      <c r="G151" s="148" t="s">
        <v>193</v>
      </c>
      <c r="H151" s="149">
        <v>1</v>
      </c>
      <c r="I151" s="150"/>
      <c r="J151" s="151">
        <f t="shared" si="10"/>
        <v>0</v>
      </c>
      <c r="K151" s="152"/>
      <c r="L151" s="30"/>
      <c r="M151" s="153" t="s">
        <v>1</v>
      </c>
      <c r="N151" s="154" t="s">
        <v>37</v>
      </c>
      <c r="O151" s="55"/>
      <c r="P151" s="139">
        <f t="shared" si="11"/>
        <v>0</v>
      </c>
      <c r="Q151" s="139">
        <v>0.0005</v>
      </c>
      <c r="R151" s="139">
        <f t="shared" si="12"/>
        <v>0.0005</v>
      </c>
      <c r="S151" s="139">
        <v>0</v>
      </c>
      <c r="T151" s="140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1" t="s">
        <v>118</v>
      </c>
      <c r="AT151" s="141" t="s">
        <v>163</v>
      </c>
      <c r="AU151" s="141" t="s">
        <v>79</v>
      </c>
      <c r="AY151" s="14" t="s">
        <v>112</v>
      </c>
      <c r="BE151" s="142">
        <f t="shared" si="14"/>
        <v>0</v>
      </c>
      <c r="BF151" s="142">
        <f t="shared" si="15"/>
        <v>0</v>
      </c>
      <c r="BG151" s="142">
        <f t="shared" si="16"/>
        <v>0</v>
      </c>
      <c r="BH151" s="142">
        <f t="shared" si="17"/>
        <v>0</v>
      </c>
      <c r="BI151" s="142">
        <f t="shared" si="18"/>
        <v>0</v>
      </c>
      <c r="BJ151" s="14" t="s">
        <v>77</v>
      </c>
      <c r="BK151" s="142">
        <f t="shared" si="19"/>
        <v>0</v>
      </c>
      <c r="BL151" s="14" t="s">
        <v>118</v>
      </c>
      <c r="BM151" s="141" t="s">
        <v>213</v>
      </c>
    </row>
    <row r="152" spans="1:65" s="2" customFormat="1" ht="16.5" customHeight="1">
      <c r="A152" s="29"/>
      <c r="B152" s="134"/>
      <c r="C152" s="145" t="s">
        <v>214</v>
      </c>
      <c r="D152" s="145" t="s">
        <v>163</v>
      </c>
      <c r="E152" s="146" t="s">
        <v>215</v>
      </c>
      <c r="F152" s="147" t="s">
        <v>216</v>
      </c>
      <c r="G152" s="148" t="s">
        <v>193</v>
      </c>
      <c r="H152" s="149">
        <v>3</v>
      </c>
      <c r="I152" s="150"/>
      <c r="J152" s="151">
        <f t="shared" si="10"/>
        <v>0</v>
      </c>
      <c r="K152" s="152"/>
      <c r="L152" s="30"/>
      <c r="M152" s="153" t="s">
        <v>1</v>
      </c>
      <c r="N152" s="154" t="s">
        <v>37</v>
      </c>
      <c r="O152" s="55"/>
      <c r="P152" s="139">
        <f t="shared" si="11"/>
        <v>0</v>
      </c>
      <c r="Q152" s="139">
        <v>0.00041</v>
      </c>
      <c r="R152" s="139">
        <f t="shared" si="12"/>
        <v>0.00123</v>
      </c>
      <c r="S152" s="139">
        <v>0</v>
      </c>
      <c r="T152" s="140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1" t="s">
        <v>118</v>
      </c>
      <c r="AT152" s="141" t="s">
        <v>163</v>
      </c>
      <c r="AU152" s="141" t="s">
        <v>79</v>
      </c>
      <c r="AY152" s="14" t="s">
        <v>112</v>
      </c>
      <c r="BE152" s="142">
        <f t="shared" si="14"/>
        <v>0</v>
      </c>
      <c r="BF152" s="142">
        <f t="shared" si="15"/>
        <v>0</v>
      </c>
      <c r="BG152" s="142">
        <f t="shared" si="16"/>
        <v>0</v>
      </c>
      <c r="BH152" s="142">
        <f t="shared" si="17"/>
        <v>0</v>
      </c>
      <c r="BI152" s="142">
        <f t="shared" si="18"/>
        <v>0</v>
      </c>
      <c r="BJ152" s="14" t="s">
        <v>77</v>
      </c>
      <c r="BK152" s="142">
        <f t="shared" si="19"/>
        <v>0</v>
      </c>
      <c r="BL152" s="14" t="s">
        <v>118</v>
      </c>
      <c r="BM152" s="141" t="s">
        <v>217</v>
      </c>
    </row>
    <row r="153" spans="1:65" s="2" customFormat="1" ht="16.5" customHeight="1">
      <c r="A153" s="29"/>
      <c r="B153" s="134"/>
      <c r="C153" s="145" t="s">
        <v>218</v>
      </c>
      <c r="D153" s="145" t="s">
        <v>163</v>
      </c>
      <c r="E153" s="146" t="s">
        <v>219</v>
      </c>
      <c r="F153" s="147" t="s">
        <v>220</v>
      </c>
      <c r="G153" s="148" t="s">
        <v>193</v>
      </c>
      <c r="H153" s="149">
        <v>1</v>
      </c>
      <c r="I153" s="150"/>
      <c r="J153" s="151">
        <f t="shared" si="10"/>
        <v>0</v>
      </c>
      <c r="K153" s="152"/>
      <c r="L153" s="30"/>
      <c r="M153" s="153" t="s">
        <v>1</v>
      </c>
      <c r="N153" s="154" t="s">
        <v>37</v>
      </c>
      <c r="O153" s="55"/>
      <c r="P153" s="139">
        <f t="shared" si="11"/>
        <v>0</v>
      </c>
      <c r="Q153" s="139">
        <v>0.00075</v>
      </c>
      <c r="R153" s="139">
        <f t="shared" si="12"/>
        <v>0.00075</v>
      </c>
      <c r="S153" s="139">
        <v>0</v>
      </c>
      <c r="T153" s="140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1" t="s">
        <v>118</v>
      </c>
      <c r="AT153" s="141" t="s">
        <v>163</v>
      </c>
      <c r="AU153" s="141" t="s">
        <v>79</v>
      </c>
      <c r="AY153" s="14" t="s">
        <v>112</v>
      </c>
      <c r="BE153" s="142">
        <f t="shared" si="14"/>
        <v>0</v>
      </c>
      <c r="BF153" s="142">
        <f t="shared" si="15"/>
        <v>0</v>
      </c>
      <c r="BG153" s="142">
        <f t="shared" si="16"/>
        <v>0</v>
      </c>
      <c r="BH153" s="142">
        <f t="shared" si="17"/>
        <v>0</v>
      </c>
      <c r="BI153" s="142">
        <f t="shared" si="18"/>
        <v>0</v>
      </c>
      <c r="BJ153" s="14" t="s">
        <v>77</v>
      </c>
      <c r="BK153" s="142">
        <f t="shared" si="19"/>
        <v>0</v>
      </c>
      <c r="BL153" s="14" t="s">
        <v>118</v>
      </c>
      <c r="BM153" s="141" t="s">
        <v>221</v>
      </c>
    </row>
    <row r="154" spans="1:65" s="2" customFormat="1" ht="16.5" customHeight="1">
      <c r="A154" s="29"/>
      <c r="B154" s="134"/>
      <c r="C154" s="145" t="s">
        <v>222</v>
      </c>
      <c r="D154" s="145" t="s">
        <v>163</v>
      </c>
      <c r="E154" s="146" t="s">
        <v>223</v>
      </c>
      <c r="F154" s="147" t="s">
        <v>224</v>
      </c>
      <c r="G154" s="148" t="s">
        <v>193</v>
      </c>
      <c r="H154" s="149">
        <v>1</v>
      </c>
      <c r="I154" s="150"/>
      <c r="J154" s="151">
        <f t="shared" si="10"/>
        <v>0</v>
      </c>
      <c r="K154" s="152"/>
      <c r="L154" s="30"/>
      <c r="M154" s="153" t="s">
        <v>1</v>
      </c>
      <c r="N154" s="154" t="s">
        <v>37</v>
      </c>
      <c r="O154" s="55"/>
      <c r="P154" s="139">
        <f t="shared" si="11"/>
        <v>0</v>
      </c>
      <c r="Q154" s="139">
        <v>0.00343</v>
      </c>
      <c r="R154" s="139">
        <f t="shared" si="12"/>
        <v>0.00343</v>
      </c>
      <c r="S154" s="139">
        <v>0</v>
      </c>
      <c r="T154" s="140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1" t="s">
        <v>118</v>
      </c>
      <c r="AT154" s="141" t="s">
        <v>163</v>
      </c>
      <c r="AU154" s="141" t="s">
        <v>79</v>
      </c>
      <c r="AY154" s="14" t="s">
        <v>112</v>
      </c>
      <c r="BE154" s="142">
        <f t="shared" si="14"/>
        <v>0</v>
      </c>
      <c r="BF154" s="142">
        <f t="shared" si="15"/>
        <v>0</v>
      </c>
      <c r="BG154" s="142">
        <f t="shared" si="16"/>
        <v>0</v>
      </c>
      <c r="BH154" s="142">
        <f t="shared" si="17"/>
        <v>0</v>
      </c>
      <c r="BI154" s="142">
        <f t="shared" si="18"/>
        <v>0</v>
      </c>
      <c r="BJ154" s="14" t="s">
        <v>77</v>
      </c>
      <c r="BK154" s="142">
        <f t="shared" si="19"/>
        <v>0</v>
      </c>
      <c r="BL154" s="14" t="s">
        <v>118</v>
      </c>
      <c r="BM154" s="141" t="s">
        <v>225</v>
      </c>
    </row>
    <row r="155" spans="1:65" s="2" customFormat="1" ht="16.5" customHeight="1">
      <c r="A155" s="29"/>
      <c r="B155" s="134"/>
      <c r="C155" s="145" t="s">
        <v>8</v>
      </c>
      <c r="D155" s="145" t="s">
        <v>163</v>
      </c>
      <c r="E155" s="146" t="s">
        <v>226</v>
      </c>
      <c r="F155" s="147" t="s">
        <v>227</v>
      </c>
      <c r="G155" s="148" t="s">
        <v>193</v>
      </c>
      <c r="H155" s="149">
        <v>2</v>
      </c>
      <c r="I155" s="150"/>
      <c r="J155" s="151">
        <f t="shared" si="10"/>
        <v>0</v>
      </c>
      <c r="K155" s="152"/>
      <c r="L155" s="30"/>
      <c r="M155" s="153" t="s">
        <v>1</v>
      </c>
      <c r="N155" s="154" t="s">
        <v>37</v>
      </c>
      <c r="O155" s="55"/>
      <c r="P155" s="139">
        <f t="shared" si="11"/>
        <v>0</v>
      </c>
      <c r="Q155" s="139">
        <v>0.00021</v>
      </c>
      <c r="R155" s="139">
        <f t="shared" si="12"/>
        <v>0.00042</v>
      </c>
      <c r="S155" s="139">
        <v>0</v>
      </c>
      <c r="T155" s="140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1" t="s">
        <v>118</v>
      </c>
      <c r="AT155" s="141" t="s">
        <v>163</v>
      </c>
      <c r="AU155" s="141" t="s">
        <v>79</v>
      </c>
      <c r="AY155" s="14" t="s">
        <v>112</v>
      </c>
      <c r="BE155" s="142">
        <f t="shared" si="14"/>
        <v>0</v>
      </c>
      <c r="BF155" s="142">
        <f t="shared" si="15"/>
        <v>0</v>
      </c>
      <c r="BG155" s="142">
        <f t="shared" si="16"/>
        <v>0</v>
      </c>
      <c r="BH155" s="142">
        <f t="shared" si="17"/>
        <v>0</v>
      </c>
      <c r="BI155" s="142">
        <f t="shared" si="18"/>
        <v>0</v>
      </c>
      <c r="BJ155" s="14" t="s">
        <v>77</v>
      </c>
      <c r="BK155" s="142">
        <f t="shared" si="19"/>
        <v>0</v>
      </c>
      <c r="BL155" s="14" t="s">
        <v>118</v>
      </c>
      <c r="BM155" s="141" t="s">
        <v>228</v>
      </c>
    </row>
    <row r="156" spans="1:65" s="2" customFormat="1" ht="16.5" customHeight="1">
      <c r="A156" s="29"/>
      <c r="B156" s="134"/>
      <c r="C156" s="145" t="s">
        <v>118</v>
      </c>
      <c r="D156" s="145" t="s">
        <v>163</v>
      </c>
      <c r="E156" s="146" t="s">
        <v>229</v>
      </c>
      <c r="F156" s="147" t="s">
        <v>230</v>
      </c>
      <c r="G156" s="148" t="s">
        <v>193</v>
      </c>
      <c r="H156" s="149">
        <v>5</v>
      </c>
      <c r="I156" s="150"/>
      <c r="J156" s="151">
        <f t="shared" si="10"/>
        <v>0</v>
      </c>
      <c r="K156" s="152"/>
      <c r="L156" s="30"/>
      <c r="M156" s="153" t="s">
        <v>1</v>
      </c>
      <c r="N156" s="154" t="s">
        <v>37</v>
      </c>
      <c r="O156" s="55"/>
      <c r="P156" s="139">
        <f t="shared" si="11"/>
        <v>0</v>
      </c>
      <c r="Q156" s="139">
        <v>0.0005</v>
      </c>
      <c r="R156" s="139">
        <f t="shared" si="12"/>
        <v>0.0025</v>
      </c>
      <c r="S156" s="139">
        <v>0</v>
      </c>
      <c r="T156" s="140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1" t="s">
        <v>118</v>
      </c>
      <c r="AT156" s="141" t="s">
        <v>163</v>
      </c>
      <c r="AU156" s="141" t="s">
        <v>79</v>
      </c>
      <c r="AY156" s="14" t="s">
        <v>112</v>
      </c>
      <c r="BE156" s="142">
        <f t="shared" si="14"/>
        <v>0</v>
      </c>
      <c r="BF156" s="142">
        <f t="shared" si="15"/>
        <v>0</v>
      </c>
      <c r="BG156" s="142">
        <f t="shared" si="16"/>
        <v>0</v>
      </c>
      <c r="BH156" s="142">
        <f t="shared" si="17"/>
        <v>0</v>
      </c>
      <c r="BI156" s="142">
        <f t="shared" si="18"/>
        <v>0</v>
      </c>
      <c r="BJ156" s="14" t="s">
        <v>77</v>
      </c>
      <c r="BK156" s="142">
        <f t="shared" si="19"/>
        <v>0</v>
      </c>
      <c r="BL156" s="14" t="s">
        <v>118</v>
      </c>
      <c r="BM156" s="141" t="s">
        <v>231</v>
      </c>
    </row>
    <row r="157" spans="1:65" s="2" customFormat="1" ht="16.5" customHeight="1">
      <c r="A157" s="29"/>
      <c r="B157" s="134"/>
      <c r="C157" s="145" t="s">
        <v>232</v>
      </c>
      <c r="D157" s="145" t="s">
        <v>163</v>
      </c>
      <c r="E157" s="146" t="s">
        <v>233</v>
      </c>
      <c r="F157" s="147" t="s">
        <v>234</v>
      </c>
      <c r="G157" s="148" t="s">
        <v>193</v>
      </c>
      <c r="H157" s="149">
        <v>6</v>
      </c>
      <c r="I157" s="150"/>
      <c r="J157" s="151">
        <f t="shared" si="10"/>
        <v>0</v>
      </c>
      <c r="K157" s="152"/>
      <c r="L157" s="30"/>
      <c r="M157" s="153" t="s">
        <v>1</v>
      </c>
      <c r="N157" s="154" t="s">
        <v>37</v>
      </c>
      <c r="O157" s="55"/>
      <c r="P157" s="139">
        <f t="shared" si="11"/>
        <v>0</v>
      </c>
      <c r="Q157" s="139">
        <v>0.0007</v>
      </c>
      <c r="R157" s="139">
        <f t="shared" si="12"/>
        <v>0.0042</v>
      </c>
      <c r="S157" s="139">
        <v>0</v>
      </c>
      <c r="T157" s="140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1" t="s">
        <v>118</v>
      </c>
      <c r="AT157" s="141" t="s">
        <v>163</v>
      </c>
      <c r="AU157" s="141" t="s">
        <v>79</v>
      </c>
      <c r="AY157" s="14" t="s">
        <v>112</v>
      </c>
      <c r="BE157" s="142">
        <f t="shared" si="14"/>
        <v>0</v>
      </c>
      <c r="BF157" s="142">
        <f t="shared" si="15"/>
        <v>0</v>
      </c>
      <c r="BG157" s="142">
        <f t="shared" si="16"/>
        <v>0</v>
      </c>
      <c r="BH157" s="142">
        <f t="shared" si="17"/>
        <v>0</v>
      </c>
      <c r="BI157" s="142">
        <f t="shared" si="18"/>
        <v>0</v>
      </c>
      <c r="BJ157" s="14" t="s">
        <v>77</v>
      </c>
      <c r="BK157" s="142">
        <f t="shared" si="19"/>
        <v>0</v>
      </c>
      <c r="BL157" s="14" t="s">
        <v>118</v>
      </c>
      <c r="BM157" s="141" t="s">
        <v>235</v>
      </c>
    </row>
    <row r="158" spans="1:65" s="2" customFormat="1" ht="16.5" customHeight="1">
      <c r="A158" s="29"/>
      <c r="B158" s="134"/>
      <c r="C158" s="145" t="s">
        <v>236</v>
      </c>
      <c r="D158" s="145" t="s">
        <v>163</v>
      </c>
      <c r="E158" s="146" t="s">
        <v>237</v>
      </c>
      <c r="F158" s="147" t="s">
        <v>238</v>
      </c>
      <c r="G158" s="148" t="s">
        <v>193</v>
      </c>
      <c r="H158" s="149">
        <v>2</v>
      </c>
      <c r="I158" s="150"/>
      <c r="J158" s="151">
        <f t="shared" si="10"/>
        <v>0</v>
      </c>
      <c r="K158" s="152"/>
      <c r="L158" s="30"/>
      <c r="M158" s="153" t="s">
        <v>1</v>
      </c>
      <c r="N158" s="154" t="s">
        <v>37</v>
      </c>
      <c r="O158" s="55"/>
      <c r="P158" s="139">
        <f t="shared" si="11"/>
        <v>0</v>
      </c>
      <c r="Q158" s="139">
        <v>0.00107</v>
      </c>
      <c r="R158" s="139">
        <f t="shared" si="12"/>
        <v>0.00214</v>
      </c>
      <c r="S158" s="139">
        <v>0</v>
      </c>
      <c r="T158" s="140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1" t="s">
        <v>118</v>
      </c>
      <c r="AT158" s="141" t="s">
        <v>163</v>
      </c>
      <c r="AU158" s="141" t="s">
        <v>79</v>
      </c>
      <c r="AY158" s="14" t="s">
        <v>112</v>
      </c>
      <c r="BE158" s="142">
        <f t="shared" si="14"/>
        <v>0</v>
      </c>
      <c r="BF158" s="142">
        <f t="shared" si="15"/>
        <v>0</v>
      </c>
      <c r="BG158" s="142">
        <f t="shared" si="16"/>
        <v>0</v>
      </c>
      <c r="BH158" s="142">
        <f t="shared" si="17"/>
        <v>0</v>
      </c>
      <c r="BI158" s="142">
        <f t="shared" si="18"/>
        <v>0</v>
      </c>
      <c r="BJ158" s="14" t="s">
        <v>77</v>
      </c>
      <c r="BK158" s="142">
        <f t="shared" si="19"/>
        <v>0</v>
      </c>
      <c r="BL158" s="14" t="s">
        <v>118</v>
      </c>
      <c r="BM158" s="141" t="s">
        <v>239</v>
      </c>
    </row>
    <row r="159" spans="1:65" s="2" customFormat="1" ht="16.5" customHeight="1">
      <c r="A159" s="29"/>
      <c r="B159" s="134"/>
      <c r="C159" s="145" t="s">
        <v>240</v>
      </c>
      <c r="D159" s="145" t="s">
        <v>163</v>
      </c>
      <c r="E159" s="146" t="s">
        <v>241</v>
      </c>
      <c r="F159" s="147" t="s">
        <v>242</v>
      </c>
      <c r="G159" s="148" t="s">
        <v>193</v>
      </c>
      <c r="H159" s="149">
        <v>1</v>
      </c>
      <c r="I159" s="150"/>
      <c r="J159" s="151">
        <f t="shared" si="10"/>
        <v>0</v>
      </c>
      <c r="K159" s="152"/>
      <c r="L159" s="30"/>
      <c r="M159" s="153" t="s">
        <v>1</v>
      </c>
      <c r="N159" s="154" t="s">
        <v>37</v>
      </c>
      <c r="O159" s="55"/>
      <c r="P159" s="139">
        <f t="shared" si="11"/>
        <v>0</v>
      </c>
      <c r="Q159" s="139">
        <v>0.00015</v>
      </c>
      <c r="R159" s="139">
        <f t="shared" si="12"/>
        <v>0.00015</v>
      </c>
      <c r="S159" s="139">
        <v>0</v>
      </c>
      <c r="T159" s="140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1" t="s">
        <v>118</v>
      </c>
      <c r="AT159" s="141" t="s">
        <v>163</v>
      </c>
      <c r="AU159" s="141" t="s">
        <v>79</v>
      </c>
      <c r="AY159" s="14" t="s">
        <v>112</v>
      </c>
      <c r="BE159" s="142">
        <f t="shared" si="14"/>
        <v>0</v>
      </c>
      <c r="BF159" s="142">
        <f t="shared" si="15"/>
        <v>0</v>
      </c>
      <c r="BG159" s="142">
        <f t="shared" si="16"/>
        <v>0</v>
      </c>
      <c r="BH159" s="142">
        <f t="shared" si="17"/>
        <v>0</v>
      </c>
      <c r="BI159" s="142">
        <f t="shared" si="18"/>
        <v>0</v>
      </c>
      <c r="BJ159" s="14" t="s">
        <v>77</v>
      </c>
      <c r="BK159" s="142">
        <f t="shared" si="19"/>
        <v>0</v>
      </c>
      <c r="BL159" s="14" t="s">
        <v>118</v>
      </c>
      <c r="BM159" s="141" t="s">
        <v>243</v>
      </c>
    </row>
    <row r="160" spans="1:65" s="2" customFormat="1" ht="16.5" customHeight="1">
      <c r="A160" s="29"/>
      <c r="B160" s="134"/>
      <c r="C160" s="145" t="s">
        <v>244</v>
      </c>
      <c r="D160" s="145" t="s">
        <v>163</v>
      </c>
      <c r="E160" s="146" t="s">
        <v>245</v>
      </c>
      <c r="F160" s="147" t="s">
        <v>246</v>
      </c>
      <c r="G160" s="148" t="s">
        <v>193</v>
      </c>
      <c r="H160" s="149">
        <v>1</v>
      </c>
      <c r="I160" s="150"/>
      <c r="J160" s="151">
        <f t="shared" si="10"/>
        <v>0</v>
      </c>
      <c r="K160" s="152"/>
      <c r="L160" s="30"/>
      <c r="M160" s="153" t="s">
        <v>1</v>
      </c>
      <c r="N160" s="154" t="s">
        <v>37</v>
      </c>
      <c r="O160" s="55"/>
      <c r="P160" s="139">
        <f t="shared" si="11"/>
        <v>0</v>
      </c>
      <c r="Q160" s="139">
        <v>0.00031</v>
      </c>
      <c r="R160" s="139">
        <f t="shared" si="12"/>
        <v>0.00031</v>
      </c>
      <c r="S160" s="139">
        <v>0</v>
      </c>
      <c r="T160" s="140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1" t="s">
        <v>118</v>
      </c>
      <c r="AT160" s="141" t="s">
        <v>163</v>
      </c>
      <c r="AU160" s="141" t="s">
        <v>79</v>
      </c>
      <c r="AY160" s="14" t="s">
        <v>112</v>
      </c>
      <c r="BE160" s="142">
        <f t="shared" si="14"/>
        <v>0</v>
      </c>
      <c r="BF160" s="142">
        <f t="shared" si="15"/>
        <v>0</v>
      </c>
      <c r="BG160" s="142">
        <f t="shared" si="16"/>
        <v>0</v>
      </c>
      <c r="BH160" s="142">
        <f t="shared" si="17"/>
        <v>0</v>
      </c>
      <c r="BI160" s="142">
        <f t="shared" si="18"/>
        <v>0</v>
      </c>
      <c r="BJ160" s="14" t="s">
        <v>77</v>
      </c>
      <c r="BK160" s="142">
        <f t="shared" si="19"/>
        <v>0</v>
      </c>
      <c r="BL160" s="14" t="s">
        <v>118</v>
      </c>
      <c r="BM160" s="141" t="s">
        <v>247</v>
      </c>
    </row>
    <row r="161" spans="1:65" s="2" customFormat="1" ht="16.5" customHeight="1">
      <c r="A161" s="29"/>
      <c r="B161" s="134"/>
      <c r="C161" s="145" t="s">
        <v>248</v>
      </c>
      <c r="D161" s="145" t="s">
        <v>163</v>
      </c>
      <c r="E161" s="146" t="s">
        <v>249</v>
      </c>
      <c r="F161" s="147" t="s">
        <v>250</v>
      </c>
      <c r="G161" s="148" t="s">
        <v>193</v>
      </c>
      <c r="H161" s="149">
        <v>1</v>
      </c>
      <c r="I161" s="150"/>
      <c r="J161" s="151">
        <f t="shared" si="10"/>
        <v>0</v>
      </c>
      <c r="K161" s="152"/>
      <c r="L161" s="30"/>
      <c r="M161" s="153" t="s">
        <v>1</v>
      </c>
      <c r="N161" s="154" t="s">
        <v>37</v>
      </c>
      <c r="O161" s="55"/>
      <c r="P161" s="139">
        <f t="shared" si="11"/>
        <v>0</v>
      </c>
      <c r="Q161" s="139">
        <v>0.00485</v>
      </c>
      <c r="R161" s="139">
        <f t="shared" si="12"/>
        <v>0.00485</v>
      </c>
      <c r="S161" s="139">
        <v>0</v>
      </c>
      <c r="T161" s="140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1" t="s">
        <v>118</v>
      </c>
      <c r="AT161" s="141" t="s">
        <v>163</v>
      </c>
      <c r="AU161" s="141" t="s">
        <v>79</v>
      </c>
      <c r="AY161" s="14" t="s">
        <v>112</v>
      </c>
      <c r="BE161" s="142">
        <f t="shared" si="14"/>
        <v>0</v>
      </c>
      <c r="BF161" s="142">
        <f t="shared" si="15"/>
        <v>0</v>
      </c>
      <c r="BG161" s="142">
        <f t="shared" si="16"/>
        <v>0</v>
      </c>
      <c r="BH161" s="142">
        <f t="shared" si="17"/>
        <v>0</v>
      </c>
      <c r="BI161" s="142">
        <f t="shared" si="18"/>
        <v>0</v>
      </c>
      <c r="BJ161" s="14" t="s">
        <v>77</v>
      </c>
      <c r="BK161" s="142">
        <f t="shared" si="19"/>
        <v>0</v>
      </c>
      <c r="BL161" s="14" t="s">
        <v>118</v>
      </c>
      <c r="BM161" s="141" t="s">
        <v>251</v>
      </c>
    </row>
    <row r="162" spans="1:65" s="2" customFormat="1" ht="16.5" customHeight="1">
      <c r="A162" s="29"/>
      <c r="B162" s="134"/>
      <c r="C162" s="161" t="s">
        <v>252</v>
      </c>
      <c r="D162" s="161" t="s">
        <v>114</v>
      </c>
      <c r="E162" s="162" t="s">
        <v>253</v>
      </c>
      <c r="F162" s="163" t="s">
        <v>254</v>
      </c>
      <c r="G162" s="164" t="s">
        <v>193</v>
      </c>
      <c r="H162" s="165">
        <v>1</v>
      </c>
      <c r="I162" s="166"/>
      <c r="J162" s="167">
        <f t="shared" si="10"/>
        <v>0</v>
      </c>
      <c r="K162" s="135"/>
      <c r="L162" s="136"/>
      <c r="M162" s="137" t="s">
        <v>1</v>
      </c>
      <c r="N162" s="138" t="s">
        <v>37</v>
      </c>
      <c r="O162" s="55"/>
      <c r="P162" s="139">
        <f t="shared" si="11"/>
        <v>0</v>
      </c>
      <c r="Q162" s="139">
        <v>0.014</v>
      </c>
      <c r="R162" s="139">
        <f t="shared" si="12"/>
        <v>0.014</v>
      </c>
      <c r="S162" s="139">
        <v>0</v>
      </c>
      <c r="T162" s="140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1" t="s">
        <v>117</v>
      </c>
      <c r="AT162" s="141" t="s">
        <v>114</v>
      </c>
      <c r="AU162" s="141" t="s">
        <v>79</v>
      </c>
      <c r="AY162" s="14" t="s">
        <v>112</v>
      </c>
      <c r="BE162" s="142">
        <f t="shared" si="14"/>
        <v>0</v>
      </c>
      <c r="BF162" s="142">
        <f t="shared" si="15"/>
        <v>0</v>
      </c>
      <c r="BG162" s="142">
        <f t="shared" si="16"/>
        <v>0</v>
      </c>
      <c r="BH162" s="142">
        <f t="shared" si="17"/>
        <v>0</v>
      </c>
      <c r="BI162" s="142">
        <f t="shared" si="18"/>
        <v>0</v>
      </c>
      <c r="BJ162" s="14" t="s">
        <v>77</v>
      </c>
      <c r="BK162" s="142">
        <f t="shared" si="19"/>
        <v>0</v>
      </c>
      <c r="BL162" s="14" t="s">
        <v>118</v>
      </c>
      <c r="BM162" s="141" t="s">
        <v>255</v>
      </c>
    </row>
    <row r="163" spans="1:65" s="2" customFormat="1" ht="16.5" customHeight="1">
      <c r="A163" s="29"/>
      <c r="B163" s="134"/>
      <c r="C163" s="145" t="s">
        <v>256</v>
      </c>
      <c r="D163" s="145" t="s">
        <v>163</v>
      </c>
      <c r="E163" s="146" t="s">
        <v>257</v>
      </c>
      <c r="F163" s="147" t="s">
        <v>258</v>
      </c>
      <c r="G163" s="148" t="s">
        <v>259</v>
      </c>
      <c r="H163" s="149">
        <v>1</v>
      </c>
      <c r="I163" s="150"/>
      <c r="J163" s="151">
        <f t="shared" si="10"/>
        <v>0</v>
      </c>
      <c r="K163" s="152"/>
      <c r="L163" s="30"/>
      <c r="M163" s="153" t="s">
        <v>1</v>
      </c>
      <c r="N163" s="154" t="s">
        <v>37</v>
      </c>
      <c r="O163" s="55"/>
      <c r="P163" s="139">
        <f t="shared" si="11"/>
        <v>0</v>
      </c>
      <c r="Q163" s="139">
        <v>0.00043</v>
      </c>
      <c r="R163" s="139">
        <f t="shared" si="12"/>
        <v>0.00043</v>
      </c>
      <c r="S163" s="139">
        <v>0</v>
      </c>
      <c r="T163" s="140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1" t="s">
        <v>118</v>
      </c>
      <c r="AT163" s="141" t="s">
        <v>163</v>
      </c>
      <c r="AU163" s="141" t="s">
        <v>79</v>
      </c>
      <c r="AY163" s="14" t="s">
        <v>112</v>
      </c>
      <c r="BE163" s="142">
        <f t="shared" si="14"/>
        <v>0</v>
      </c>
      <c r="BF163" s="142">
        <f t="shared" si="15"/>
        <v>0</v>
      </c>
      <c r="BG163" s="142">
        <f t="shared" si="16"/>
        <v>0</v>
      </c>
      <c r="BH163" s="142">
        <f t="shared" si="17"/>
        <v>0</v>
      </c>
      <c r="BI163" s="142">
        <f t="shared" si="18"/>
        <v>0</v>
      </c>
      <c r="BJ163" s="14" t="s">
        <v>77</v>
      </c>
      <c r="BK163" s="142">
        <f t="shared" si="19"/>
        <v>0</v>
      </c>
      <c r="BL163" s="14" t="s">
        <v>118</v>
      </c>
      <c r="BM163" s="141" t="s">
        <v>260</v>
      </c>
    </row>
    <row r="164" spans="1:65" s="2" customFormat="1" ht="16.5" customHeight="1">
      <c r="A164" s="29"/>
      <c r="B164" s="134"/>
      <c r="C164" s="145" t="s">
        <v>261</v>
      </c>
      <c r="D164" s="145" t="s">
        <v>163</v>
      </c>
      <c r="E164" s="146" t="s">
        <v>262</v>
      </c>
      <c r="F164" s="147" t="s">
        <v>263</v>
      </c>
      <c r="G164" s="148" t="s">
        <v>166</v>
      </c>
      <c r="H164" s="149">
        <v>50</v>
      </c>
      <c r="I164" s="150"/>
      <c r="J164" s="151">
        <f t="shared" si="10"/>
        <v>0</v>
      </c>
      <c r="K164" s="152"/>
      <c r="L164" s="30"/>
      <c r="M164" s="153" t="s">
        <v>1</v>
      </c>
      <c r="N164" s="154" t="s">
        <v>37</v>
      </c>
      <c r="O164" s="55"/>
      <c r="P164" s="139">
        <f t="shared" si="11"/>
        <v>0</v>
      </c>
      <c r="Q164" s="139">
        <v>0.00019</v>
      </c>
      <c r="R164" s="139">
        <f t="shared" si="12"/>
        <v>0.0095</v>
      </c>
      <c r="S164" s="139">
        <v>0</v>
      </c>
      <c r="T164" s="140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1" t="s">
        <v>118</v>
      </c>
      <c r="AT164" s="141" t="s">
        <v>163</v>
      </c>
      <c r="AU164" s="141" t="s">
        <v>79</v>
      </c>
      <c r="AY164" s="14" t="s">
        <v>112</v>
      </c>
      <c r="BE164" s="142">
        <f t="shared" si="14"/>
        <v>0</v>
      </c>
      <c r="BF164" s="142">
        <f t="shared" si="15"/>
        <v>0</v>
      </c>
      <c r="BG164" s="142">
        <f t="shared" si="16"/>
        <v>0</v>
      </c>
      <c r="BH164" s="142">
        <f t="shared" si="17"/>
        <v>0</v>
      </c>
      <c r="BI164" s="142">
        <f t="shared" si="18"/>
        <v>0</v>
      </c>
      <c r="BJ164" s="14" t="s">
        <v>77</v>
      </c>
      <c r="BK164" s="142">
        <f t="shared" si="19"/>
        <v>0</v>
      </c>
      <c r="BL164" s="14" t="s">
        <v>118</v>
      </c>
      <c r="BM164" s="141" t="s">
        <v>264</v>
      </c>
    </row>
    <row r="165" spans="1:65" s="2" customFormat="1" ht="16.5" customHeight="1">
      <c r="A165" s="29"/>
      <c r="B165" s="134"/>
      <c r="C165" s="145" t="s">
        <v>265</v>
      </c>
      <c r="D165" s="145" t="s">
        <v>163</v>
      </c>
      <c r="E165" s="146" t="s">
        <v>266</v>
      </c>
      <c r="F165" s="147" t="s">
        <v>267</v>
      </c>
      <c r="G165" s="148" t="s">
        <v>268</v>
      </c>
      <c r="H165" s="155"/>
      <c r="I165" s="150"/>
      <c r="J165" s="151">
        <f t="shared" si="10"/>
        <v>0</v>
      </c>
      <c r="K165" s="152"/>
      <c r="L165" s="30"/>
      <c r="M165" s="153" t="s">
        <v>1</v>
      </c>
      <c r="N165" s="154" t="s">
        <v>37</v>
      </c>
      <c r="O165" s="55"/>
      <c r="P165" s="139">
        <f t="shared" si="11"/>
        <v>0</v>
      </c>
      <c r="Q165" s="139">
        <v>0</v>
      </c>
      <c r="R165" s="139">
        <f t="shared" si="12"/>
        <v>0</v>
      </c>
      <c r="S165" s="139">
        <v>0</v>
      </c>
      <c r="T165" s="140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1" t="s">
        <v>118</v>
      </c>
      <c r="AT165" s="141" t="s">
        <v>163</v>
      </c>
      <c r="AU165" s="141" t="s">
        <v>79</v>
      </c>
      <c r="AY165" s="14" t="s">
        <v>112</v>
      </c>
      <c r="BE165" s="142">
        <f t="shared" si="14"/>
        <v>0</v>
      </c>
      <c r="BF165" s="142">
        <f t="shared" si="15"/>
        <v>0</v>
      </c>
      <c r="BG165" s="142">
        <f t="shared" si="16"/>
        <v>0</v>
      </c>
      <c r="BH165" s="142">
        <f t="shared" si="17"/>
        <v>0</v>
      </c>
      <c r="BI165" s="142">
        <f t="shared" si="18"/>
        <v>0</v>
      </c>
      <c r="BJ165" s="14" t="s">
        <v>77</v>
      </c>
      <c r="BK165" s="142">
        <f t="shared" si="19"/>
        <v>0</v>
      </c>
      <c r="BL165" s="14" t="s">
        <v>118</v>
      </c>
      <c r="BM165" s="141" t="s">
        <v>269</v>
      </c>
    </row>
    <row r="166" spans="1:65" s="2" customFormat="1" ht="16.5" customHeight="1">
      <c r="A166" s="29"/>
      <c r="B166" s="134"/>
      <c r="C166" s="145" t="s">
        <v>270</v>
      </c>
      <c r="D166" s="145" t="s">
        <v>163</v>
      </c>
      <c r="E166" s="146" t="s">
        <v>271</v>
      </c>
      <c r="F166" s="147" t="s">
        <v>272</v>
      </c>
      <c r="G166" s="148" t="s">
        <v>268</v>
      </c>
      <c r="H166" s="155"/>
      <c r="I166" s="150"/>
      <c r="J166" s="151">
        <f t="shared" si="10"/>
        <v>0</v>
      </c>
      <c r="K166" s="152"/>
      <c r="L166" s="30"/>
      <c r="M166" s="153" t="s">
        <v>1</v>
      </c>
      <c r="N166" s="154" t="s">
        <v>37</v>
      </c>
      <c r="O166" s="55"/>
      <c r="P166" s="139">
        <f t="shared" si="11"/>
        <v>0</v>
      </c>
      <c r="Q166" s="139">
        <v>0</v>
      </c>
      <c r="R166" s="139">
        <f t="shared" si="12"/>
        <v>0</v>
      </c>
      <c r="S166" s="139">
        <v>0</v>
      </c>
      <c r="T166" s="140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1" t="s">
        <v>118</v>
      </c>
      <c r="AT166" s="141" t="s">
        <v>163</v>
      </c>
      <c r="AU166" s="141" t="s">
        <v>79</v>
      </c>
      <c r="AY166" s="14" t="s">
        <v>112</v>
      </c>
      <c r="BE166" s="142">
        <f t="shared" si="14"/>
        <v>0</v>
      </c>
      <c r="BF166" s="142">
        <f t="shared" si="15"/>
        <v>0</v>
      </c>
      <c r="BG166" s="142">
        <f t="shared" si="16"/>
        <v>0</v>
      </c>
      <c r="BH166" s="142">
        <f t="shared" si="17"/>
        <v>0</v>
      </c>
      <c r="BI166" s="142">
        <f t="shared" si="18"/>
        <v>0</v>
      </c>
      <c r="BJ166" s="14" t="s">
        <v>77</v>
      </c>
      <c r="BK166" s="142">
        <f t="shared" si="19"/>
        <v>0</v>
      </c>
      <c r="BL166" s="14" t="s">
        <v>118</v>
      </c>
      <c r="BM166" s="141" t="s">
        <v>273</v>
      </c>
    </row>
    <row r="167" spans="2:63" s="12" customFormat="1" ht="23.1" customHeight="1">
      <c r="B167" s="123"/>
      <c r="D167" s="124" t="s">
        <v>71</v>
      </c>
      <c r="E167" s="143" t="s">
        <v>274</v>
      </c>
      <c r="F167" s="143" t="s">
        <v>275</v>
      </c>
      <c r="I167" s="126"/>
      <c r="J167" s="144">
        <f>BK167</f>
        <v>0</v>
      </c>
      <c r="L167" s="123"/>
      <c r="M167" s="128"/>
      <c r="N167" s="129"/>
      <c r="O167" s="129"/>
      <c r="P167" s="130">
        <f>SUM(P168:P169)</f>
        <v>0</v>
      </c>
      <c r="Q167" s="129"/>
      <c r="R167" s="130">
        <f>SUM(R168:R169)</f>
        <v>0.08064</v>
      </c>
      <c r="S167" s="129"/>
      <c r="T167" s="131">
        <f>SUM(T168:T169)</f>
        <v>0</v>
      </c>
      <c r="AR167" s="124" t="s">
        <v>79</v>
      </c>
      <c r="AT167" s="132" t="s">
        <v>71</v>
      </c>
      <c r="AU167" s="132" t="s">
        <v>77</v>
      </c>
      <c r="AY167" s="124" t="s">
        <v>112</v>
      </c>
      <c r="BK167" s="133">
        <f>SUM(BK168:BK169)</f>
        <v>0</v>
      </c>
    </row>
    <row r="168" spans="1:65" s="2" customFormat="1" ht="16.5" customHeight="1">
      <c r="A168" s="29"/>
      <c r="B168" s="134"/>
      <c r="C168" s="145" t="s">
        <v>278</v>
      </c>
      <c r="D168" s="145" t="s">
        <v>163</v>
      </c>
      <c r="E168" s="146" t="s">
        <v>279</v>
      </c>
      <c r="F168" s="147" t="s">
        <v>280</v>
      </c>
      <c r="G168" s="148" t="s">
        <v>259</v>
      </c>
      <c r="H168" s="149">
        <v>63</v>
      </c>
      <c r="I168" s="150"/>
      <c r="J168" s="151">
        <f aca="true" t="shared" si="20" ref="J168:J169">ROUND(I168*H168,2)</f>
        <v>0</v>
      </c>
      <c r="K168" s="152"/>
      <c r="L168" s="30"/>
      <c r="M168" s="153" t="s">
        <v>1</v>
      </c>
      <c r="N168" s="154" t="s">
        <v>37</v>
      </c>
      <c r="O168" s="55"/>
      <c r="P168" s="139">
        <f aca="true" t="shared" si="21" ref="P168:P169">O168*H168</f>
        <v>0</v>
      </c>
      <c r="Q168" s="139">
        <v>0.00093</v>
      </c>
      <c r="R168" s="139">
        <f aca="true" t="shared" si="22" ref="R168:R169">Q168*H168</f>
        <v>0.05859</v>
      </c>
      <c r="S168" s="139">
        <v>0</v>
      </c>
      <c r="T168" s="140">
        <f aca="true" t="shared" si="23" ref="T168:T169"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1" t="s">
        <v>118</v>
      </c>
      <c r="AT168" s="141" t="s">
        <v>163</v>
      </c>
      <c r="AU168" s="141" t="s">
        <v>79</v>
      </c>
      <c r="AY168" s="14" t="s">
        <v>112</v>
      </c>
      <c r="BE168" s="142">
        <f aca="true" t="shared" si="24" ref="BE168:BE169">IF(N168="základní",J168,0)</f>
        <v>0</v>
      </c>
      <c r="BF168" s="142">
        <f aca="true" t="shared" si="25" ref="BF168:BF169">IF(N168="snížená",J168,0)</f>
        <v>0</v>
      </c>
      <c r="BG168" s="142">
        <f aca="true" t="shared" si="26" ref="BG168:BG169">IF(N168="zákl. přenesená",J168,0)</f>
        <v>0</v>
      </c>
      <c r="BH168" s="142">
        <f aca="true" t="shared" si="27" ref="BH168:BH169">IF(N168="sníž. přenesená",J168,0)</f>
        <v>0</v>
      </c>
      <c r="BI168" s="142">
        <f aca="true" t="shared" si="28" ref="BI168:BI169">IF(N168="nulová",J168,0)</f>
        <v>0</v>
      </c>
      <c r="BJ168" s="14" t="s">
        <v>77</v>
      </c>
      <c r="BK168" s="142">
        <f aca="true" t="shared" si="29" ref="BK168:BK169">ROUND(I168*H168,2)</f>
        <v>0</v>
      </c>
      <c r="BL168" s="14" t="s">
        <v>118</v>
      </c>
      <c r="BM168" s="141" t="s">
        <v>281</v>
      </c>
    </row>
    <row r="169" spans="1:65" s="2" customFormat="1" ht="16.5" customHeight="1">
      <c r="A169" s="29"/>
      <c r="B169" s="134"/>
      <c r="C169" s="161" t="s">
        <v>282</v>
      </c>
      <c r="D169" s="161" t="s">
        <v>114</v>
      </c>
      <c r="E169" s="162" t="s">
        <v>283</v>
      </c>
      <c r="F169" s="163" t="s">
        <v>284</v>
      </c>
      <c r="G169" s="164" t="s">
        <v>193</v>
      </c>
      <c r="H169" s="165">
        <v>63</v>
      </c>
      <c r="I169" s="166"/>
      <c r="J169" s="167">
        <f t="shared" si="20"/>
        <v>0</v>
      </c>
      <c r="K169" s="135"/>
      <c r="L169" s="136"/>
      <c r="M169" s="137" t="s">
        <v>1</v>
      </c>
      <c r="N169" s="138" t="s">
        <v>37</v>
      </c>
      <c r="O169" s="55"/>
      <c r="P169" s="139">
        <f t="shared" si="21"/>
        <v>0</v>
      </c>
      <c r="Q169" s="139">
        <v>0.00035</v>
      </c>
      <c r="R169" s="139">
        <f t="shared" si="22"/>
        <v>0.02205</v>
      </c>
      <c r="S169" s="139">
        <v>0</v>
      </c>
      <c r="T169" s="140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1" t="s">
        <v>117</v>
      </c>
      <c r="AT169" s="141" t="s">
        <v>114</v>
      </c>
      <c r="AU169" s="141" t="s">
        <v>79</v>
      </c>
      <c r="AY169" s="14" t="s">
        <v>112</v>
      </c>
      <c r="BE169" s="142">
        <f t="shared" si="24"/>
        <v>0</v>
      </c>
      <c r="BF169" s="142">
        <f t="shared" si="25"/>
        <v>0</v>
      </c>
      <c r="BG169" s="142">
        <f t="shared" si="26"/>
        <v>0</v>
      </c>
      <c r="BH169" s="142">
        <f t="shared" si="27"/>
        <v>0</v>
      </c>
      <c r="BI169" s="142">
        <f t="shared" si="28"/>
        <v>0</v>
      </c>
      <c r="BJ169" s="14" t="s">
        <v>77</v>
      </c>
      <c r="BK169" s="142">
        <f t="shared" si="29"/>
        <v>0</v>
      </c>
      <c r="BL169" s="14" t="s">
        <v>118</v>
      </c>
      <c r="BM169" s="141" t="s">
        <v>285</v>
      </c>
    </row>
    <row r="170" spans="2:63" s="12" customFormat="1" ht="23.1" customHeight="1">
      <c r="B170" s="123"/>
      <c r="D170" s="124" t="s">
        <v>71</v>
      </c>
      <c r="E170" s="143" t="s">
        <v>286</v>
      </c>
      <c r="F170" s="143" t="s">
        <v>287</v>
      </c>
      <c r="I170" s="126"/>
      <c r="J170" s="144">
        <f>BK170</f>
        <v>0</v>
      </c>
      <c r="L170" s="123"/>
      <c r="M170" s="128"/>
      <c r="N170" s="129"/>
      <c r="O170" s="129"/>
      <c r="P170" s="130">
        <f>SUM(P171:P188)</f>
        <v>0</v>
      </c>
      <c r="Q170" s="129"/>
      <c r="R170" s="130">
        <f>SUM(R171:R188)</f>
        <v>2.41317</v>
      </c>
      <c r="S170" s="129"/>
      <c r="T170" s="131">
        <f>SUM(T171:T188)</f>
        <v>0</v>
      </c>
      <c r="AR170" s="124" t="s">
        <v>79</v>
      </c>
      <c r="AT170" s="132" t="s">
        <v>71</v>
      </c>
      <c r="AU170" s="132" t="s">
        <v>77</v>
      </c>
      <c r="AY170" s="124" t="s">
        <v>112</v>
      </c>
      <c r="BK170" s="133">
        <f>SUM(BK171:BK188)</f>
        <v>0</v>
      </c>
    </row>
    <row r="171" spans="1:65" s="2" customFormat="1" ht="16.5" customHeight="1">
      <c r="A171" s="29"/>
      <c r="B171" s="134"/>
      <c r="C171" s="145" t="s">
        <v>288</v>
      </c>
      <c r="D171" s="145" t="s">
        <v>163</v>
      </c>
      <c r="E171" s="146" t="s">
        <v>289</v>
      </c>
      <c r="F171" s="147" t="s">
        <v>290</v>
      </c>
      <c r="G171" s="148" t="s">
        <v>193</v>
      </c>
      <c r="H171" s="149">
        <v>2</v>
      </c>
      <c r="I171" s="150"/>
      <c r="J171" s="151">
        <f aca="true" t="shared" si="30" ref="J171:J188">ROUND(I171*H171,2)</f>
        <v>0</v>
      </c>
      <c r="K171" s="152"/>
      <c r="L171" s="30"/>
      <c r="M171" s="153" t="s">
        <v>1</v>
      </c>
      <c r="N171" s="154" t="s">
        <v>37</v>
      </c>
      <c r="O171" s="55"/>
      <c r="P171" s="139">
        <f aca="true" t="shared" si="31" ref="P171:P188">O171*H171</f>
        <v>0</v>
      </c>
      <c r="Q171" s="139">
        <v>0.00059</v>
      </c>
      <c r="R171" s="139">
        <f aca="true" t="shared" si="32" ref="R171:R188">Q171*H171</f>
        <v>0.00118</v>
      </c>
      <c r="S171" s="139">
        <v>0</v>
      </c>
      <c r="T171" s="140">
        <f aca="true" t="shared" si="33" ref="T171:T188"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1" t="s">
        <v>118</v>
      </c>
      <c r="AT171" s="141" t="s">
        <v>163</v>
      </c>
      <c r="AU171" s="141" t="s">
        <v>79</v>
      </c>
      <c r="AY171" s="14" t="s">
        <v>112</v>
      </c>
      <c r="BE171" s="142">
        <f aca="true" t="shared" si="34" ref="BE171:BE188">IF(N171="základní",J171,0)</f>
        <v>0</v>
      </c>
      <c r="BF171" s="142">
        <f aca="true" t="shared" si="35" ref="BF171:BF188">IF(N171="snížená",J171,0)</f>
        <v>0</v>
      </c>
      <c r="BG171" s="142">
        <f aca="true" t="shared" si="36" ref="BG171:BG188">IF(N171="zákl. přenesená",J171,0)</f>
        <v>0</v>
      </c>
      <c r="BH171" s="142">
        <f aca="true" t="shared" si="37" ref="BH171:BH188">IF(N171="sníž. přenesená",J171,0)</f>
        <v>0</v>
      </c>
      <c r="BI171" s="142">
        <f aca="true" t="shared" si="38" ref="BI171:BI188">IF(N171="nulová",J171,0)</f>
        <v>0</v>
      </c>
      <c r="BJ171" s="14" t="s">
        <v>77</v>
      </c>
      <c r="BK171" s="142">
        <f aca="true" t="shared" si="39" ref="BK171:BK188">ROUND(I171*H171,2)</f>
        <v>0</v>
      </c>
      <c r="BL171" s="14" t="s">
        <v>118</v>
      </c>
      <c r="BM171" s="141" t="s">
        <v>291</v>
      </c>
    </row>
    <row r="172" spans="1:65" s="2" customFormat="1" ht="16.5" customHeight="1">
      <c r="A172" s="29"/>
      <c r="B172" s="134"/>
      <c r="C172" s="145" t="s">
        <v>292</v>
      </c>
      <c r="D172" s="145" t="s">
        <v>163</v>
      </c>
      <c r="E172" s="146" t="s">
        <v>293</v>
      </c>
      <c r="F172" s="147" t="s">
        <v>294</v>
      </c>
      <c r="G172" s="148" t="s">
        <v>193</v>
      </c>
      <c r="H172" s="149">
        <v>8</v>
      </c>
      <c r="I172" s="150"/>
      <c r="J172" s="151">
        <f t="shared" si="30"/>
        <v>0</v>
      </c>
      <c r="K172" s="152"/>
      <c r="L172" s="30"/>
      <c r="M172" s="153" t="s">
        <v>1</v>
      </c>
      <c r="N172" s="154" t="s">
        <v>37</v>
      </c>
      <c r="O172" s="55"/>
      <c r="P172" s="139">
        <f t="shared" si="31"/>
        <v>0</v>
      </c>
      <c r="Q172" s="139">
        <v>0.0017</v>
      </c>
      <c r="R172" s="139">
        <f t="shared" si="32"/>
        <v>0.0136</v>
      </c>
      <c r="S172" s="139">
        <v>0</v>
      </c>
      <c r="T172" s="140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1" t="s">
        <v>118</v>
      </c>
      <c r="AT172" s="141" t="s">
        <v>163</v>
      </c>
      <c r="AU172" s="141" t="s">
        <v>79</v>
      </c>
      <c r="AY172" s="14" t="s">
        <v>112</v>
      </c>
      <c r="BE172" s="142">
        <f t="shared" si="34"/>
        <v>0</v>
      </c>
      <c r="BF172" s="142">
        <f t="shared" si="35"/>
        <v>0</v>
      </c>
      <c r="BG172" s="142">
        <f t="shared" si="36"/>
        <v>0</v>
      </c>
      <c r="BH172" s="142">
        <f t="shared" si="37"/>
        <v>0</v>
      </c>
      <c r="BI172" s="142">
        <f t="shared" si="38"/>
        <v>0</v>
      </c>
      <c r="BJ172" s="14" t="s">
        <v>77</v>
      </c>
      <c r="BK172" s="142">
        <f t="shared" si="39"/>
        <v>0</v>
      </c>
      <c r="BL172" s="14" t="s">
        <v>118</v>
      </c>
      <c r="BM172" s="141" t="s">
        <v>295</v>
      </c>
    </row>
    <row r="173" spans="1:65" s="2" customFormat="1" ht="16.5" customHeight="1">
      <c r="A173" s="29"/>
      <c r="B173" s="134"/>
      <c r="C173" s="145" t="s">
        <v>296</v>
      </c>
      <c r="D173" s="145" t="s">
        <v>163</v>
      </c>
      <c r="E173" s="146" t="s">
        <v>297</v>
      </c>
      <c r="F173" s="147" t="s">
        <v>298</v>
      </c>
      <c r="G173" s="148" t="s">
        <v>193</v>
      </c>
      <c r="H173" s="149">
        <v>1</v>
      </c>
      <c r="I173" s="150"/>
      <c r="J173" s="151">
        <f t="shared" si="30"/>
        <v>0</v>
      </c>
      <c r="K173" s="152"/>
      <c r="L173" s="30"/>
      <c r="M173" s="153" t="s">
        <v>1</v>
      </c>
      <c r="N173" s="154" t="s">
        <v>37</v>
      </c>
      <c r="O173" s="55"/>
      <c r="P173" s="139">
        <f t="shared" si="31"/>
        <v>0</v>
      </c>
      <c r="Q173" s="139">
        <v>0.05584</v>
      </c>
      <c r="R173" s="139">
        <f t="shared" si="32"/>
        <v>0.05584</v>
      </c>
      <c r="S173" s="139">
        <v>0</v>
      </c>
      <c r="T173" s="140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1" t="s">
        <v>118</v>
      </c>
      <c r="AT173" s="141" t="s">
        <v>163</v>
      </c>
      <c r="AU173" s="141" t="s">
        <v>79</v>
      </c>
      <c r="AY173" s="14" t="s">
        <v>112</v>
      </c>
      <c r="BE173" s="142">
        <f t="shared" si="34"/>
        <v>0</v>
      </c>
      <c r="BF173" s="142">
        <f t="shared" si="35"/>
        <v>0</v>
      </c>
      <c r="BG173" s="142">
        <f t="shared" si="36"/>
        <v>0</v>
      </c>
      <c r="BH173" s="142">
        <f t="shared" si="37"/>
        <v>0</v>
      </c>
      <c r="BI173" s="142">
        <f t="shared" si="38"/>
        <v>0</v>
      </c>
      <c r="BJ173" s="14" t="s">
        <v>77</v>
      </c>
      <c r="BK173" s="142">
        <f t="shared" si="39"/>
        <v>0</v>
      </c>
      <c r="BL173" s="14" t="s">
        <v>118</v>
      </c>
      <c r="BM173" s="141" t="s">
        <v>299</v>
      </c>
    </row>
    <row r="174" spans="1:65" s="2" customFormat="1" ht="16.5" customHeight="1">
      <c r="A174" s="29"/>
      <c r="B174" s="134"/>
      <c r="C174" s="145" t="s">
        <v>300</v>
      </c>
      <c r="D174" s="145" t="s">
        <v>163</v>
      </c>
      <c r="E174" s="146" t="s">
        <v>301</v>
      </c>
      <c r="F174" s="147" t="s">
        <v>302</v>
      </c>
      <c r="G174" s="148" t="s">
        <v>259</v>
      </c>
      <c r="H174" s="149">
        <v>2</v>
      </c>
      <c r="I174" s="150"/>
      <c r="J174" s="151">
        <f t="shared" si="30"/>
        <v>0</v>
      </c>
      <c r="K174" s="152"/>
      <c r="L174" s="30"/>
      <c r="M174" s="153" t="s">
        <v>1</v>
      </c>
      <c r="N174" s="154" t="s">
        <v>37</v>
      </c>
      <c r="O174" s="55"/>
      <c r="P174" s="139">
        <f t="shared" si="31"/>
        <v>0</v>
      </c>
      <c r="Q174" s="139">
        <v>0.28705</v>
      </c>
      <c r="R174" s="139">
        <f t="shared" si="32"/>
        <v>0.5741</v>
      </c>
      <c r="S174" s="139">
        <v>0</v>
      </c>
      <c r="T174" s="140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1" t="s">
        <v>118</v>
      </c>
      <c r="AT174" s="141" t="s">
        <v>163</v>
      </c>
      <c r="AU174" s="141" t="s">
        <v>79</v>
      </c>
      <c r="AY174" s="14" t="s">
        <v>112</v>
      </c>
      <c r="BE174" s="142">
        <f t="shared" si="34"/>
        <v>0</v>
      </c>
      <c r="BF174" s="142">
        <f t="shared" si="35"/>
        <v>0</v>
      </c>
      <c r="BG174" s="142">
        <f t="shared" si="36"/>
        <v>0</v>
      </c>
      <c r="BH174" s="142">
        <f t="shared" si="37"/>
        <v>0</v>
      </c>
      <c r="BI174" s="142">
        <f t="shared" si="38"/>
        <v>0</v>
      </c>
      <c r="BJ174" s="14" t="s">
        <v>77</v>
      </c>
      <c r="BK174" s="142">
        <f t="shared" si="39"/>
        <v>0</v>
      </c>
      <c r="BL174" s="14" t="s">
        <v>118</v>
      </c>
      <c r="BM174" s="141" t="s">
        <v>303</v>
      </c>
    </row>
    <row r="175" spans="1:65" s="2" customFormat="1" ht="16.5" customHeight="1">
      <c r="A175" s="29"/>
      <c r="B175" s="134"/>
      <c r="C175" s="145" t="s">
        <v>304</v>
      </c>
      <c r="D175" s="145" t="s">
        <v>163</v>
      </c>
      <c r="E175" s="146" t="s">
        <v>305</v>
      </c>
      <c r="F175" s="147" t="s">
        <v>306</v>
      </c>
      <c r="G175" s="148" t="s">
        <v>259</v>
      </c>
      <c r="H175" s="149">
        <v>1</v>
      </c>
      <c r="I175" s="150"/>
      <c r="J175" s="151">
        <f t="shared" si="30"/>
        <v>0</v>
      </c>
      <c r="K175" s="152"/>
      <c r="L175" s="30"/>
      <c r="M175" s="153" t="s">
        <v>1</v>
      </c>
      <c r="N175" s="154" t="s">
        <v>37</v>
      </c>
      <c r="O175" s="55"/>
      <c r="P175" s="139">
        <f t="shared" si="31"/>
        <v>0</v>
      </c>
      <c r="Q175" s="139">
        <v>0.19805</v>
      </c>
      <c r="R175" s="139">
        <f t="shared" si="32"/>
        <v>0.19805</v>
      </c>
      <c r="S175" s="139">
        <v>0</v>
      </c>
      <c r="T175" s="140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1" t="s">
        <v>118</v>
      </c>
      <c r="AT175" s="141" t="s">
        <v>163</v>
      </c>
      <c r="AU175" s="141" t="s">
        <v>79</v>
      </c>
      <c r="AY175" s="14" t="s">
        <v>112</v>
      </c>
      <c r="BE175" s="142">
        <f t="shared" si="34"/>
        <v>0</v>
      </c>
      <c r="BF175" s="142">
        <f t="shared" si="35"/>
        <v>0</v>
      </c>
      <c r="BG175" s="142">
        <f t="shared" si="36"/>
        <v>0</v>
      </c>
      <c r="BH175" s="142">
        <f t="shared" si="37"/>
        <v>0</v>
      </c>
      <c r="BI175" s="142">
        <f t="shared" si="38"/>
        <v>0</v>
      </c>
      <c r="BJ175" s="14" t="s">
        <v>77</v>
      </c>
      <c r="BK175" s="142">
        <f t="shared" si="39"/>
        <v>0</v>
      </c>
      <c r="BL175" s="14" t="s">
        <v>118</v>
      </c>
      <c r="BM175" s="141" t="s">
        <v>307</v>
      </c>
    </row>
    <row r="176" spans="1:65" s="2" customFormat="1" ht="16.5" customHeight="1">
      <c r="A176" s="29"/>
      <c r="B176" s="134"/>
      <c r="C176" s="145" t="s">
        <v>308</v>
      </c>
      <c r="D176" s="145" t="s">
        <v>163</v>
      </c>
      <c r="E176" s="146" t="s">
        <v>309</v>
      </c>
      <c r="F176" s="147" t="s">
        <v>310</v>
      </c>
      <c r="G176" s="148" t="s">
        <v>259</v>
      </c>
      <c r="H176" s="149">
        <v>4</v>
      </c>
      <c r="I176" s="150"/>
      <c r="J176" s="151">
        <f t="shared" si="30"/>
        <v>0</v>
      </c>
      <c r="K176" s="152"/>
      <c r="L176" s="30"/>
      <c r="M176" s="153" t="s">
        <v>1</v>
      </c>
      <c r="N176" s="154" t="s">
        <v>37</v>
      </c>
      <c r="O176" s="55"/>
      <c r="P176" s="139">
        <f t="shared" si="31"/>
        <v>0</v>
      </c>
      <c r="Q176" s="139">
        <v>0.00286</v>
      </c>
      <c r="R176" s="139">
        <f t="shared" si="32"/>
        <v>0.01144</v>
      </c>
      <c r="S176" s="139">
        <v>0</v>
      </c>
      <c r="T176" s="140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1" t="s">
        <v>118</v>
      </c>
      <c r="AT176" s="141" t="s">
        <v>163</v>
      </c>
      <c r="AU176" s="141" t="s">
        <v>79</v>
      </c>
      <c r="AY176" s="14" t="s">
        <v>112</v>
      </c>
      <c r="BE176" s="142">
        <f t="shared" si="34"/>
        <v>0</v>
      </c>
      <c r="BF176" s="142">
        <f t="shared" si="35"/>
        <v>0</v>
      </c>
      <c r="BG176" s="142">
        <f t="shared" si="36"/>
        <v>0</v>
      </c>
      <c r="BH176" s="142">
        <f t="shared" si="37"/>
        <v>0</v>
      </c>
      <c r="BI176" s="142">
        <f t="shared" si="38"/>
        <v>0</v>
      </c>
      <c r="BJ176" s="14" t="s">
        <v>77</v>
      </c>
      <c r="BK176" s="142">
        <f t="shared" si="39"/>
        <v>0</v>
      </c>
      <c r="BL176" s="14" t="s">
        <v>118</v>
      </c>
      <c r="BM176" s="141" t="s">
        <v>311</v>
      </c>
    </row>
    <row r="177" spans="1:65" s="2" customFormat="1" ht="16.5" customHeight="1">
      <c r="A177" s="29"/>
      <c r="B177" s="134"/>
      <c r="C177" s="145" t="s">
        <v>312</v>
      </c>
      <c r="D177" s="145" t="s">
        <v>163</v>
      </c>
      <c r="E177" s="146" t="s">
        <v>313</v>
      </c>
      <c r="F177" s="147" t="s">
        <v>314</v>
      </c>
      <c r="G177" s="148" t="s">
        <v>259</v>
      </c>
      <c r="H177" s="149">
        <v>3</v>
      </c>
      <c r="I177" s="150"/>
      <c r="J177" s="151">
        <f t="shared" si="30"/>
        <v>0</v>
      </c>
      <c r="K177" s="152"/>
      <c r="L177" s="30"/>
      <c r="M177" s="153" t="s">
        <v>1</v>
      </c>
      <c r="N177" s="154" t="s">
        <v>37</v>
      </c>
      <c r="O177" s="55"/>
      <c r="P177" s="139">
        <f t="shared" si="31"/>
        <v>0</v>
      </c>
      <c r="Q177" s="139">
        <v>0.00412</v>
      </c>
      <c r="R177" s="139">
        <f t="shared" si="32"/>
        <v>0.012360000000000001</v>
      </c>
      <c r="S177" s="139">
        <v>0</v>
      </c>
      <c r="T177" s="140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1" t="s">
        <v>118</v>
      </c>
      <c r="AT177" s="141" t="s">
        <v>163</v>
      </c>
      <c r="AU177" s="141" t="s">
        <v>79</v>
      </c>
      <c r="AY177" s="14" t="s">
        <v>112</v>
      </c>
      <c r="BE177" s="142">
        <f t="shared" si="34"/>
        <v>0</v>
      </c>
      <c r="BF177" s="142">
        <f t="shared" si="35"/>
        <v>0</v>
      </c>
      <c r="BG177" s="142">
        <f t="shared" si="36"/>
        <v>0</v>
      </c>
      <c r="BH177" s="142">
        <f t="shared" si="37"/>
        <v>0</v>
      </c>
      <c r="BI177" s="142">
        <f t="shared" si="38"/>
        <v>0</v>
      </c>
      <c r="BJ177" s="14" t="s">
        <v>77</v>
      </c>
      <c r="BK177" s="142">
        <f t="shared" si="39"/>
        <v>0</v>
      </c>
      <c r="BL177" s="14" t="s">
        <v>118</v>
      </c>
      <c r="BM177" s="141" t="s">
        <v>315</v>
      </c>
    </row>
    <row r="178" spans="1:65" s="2" customFormat="1" ht="21.75" customHeight="1">
      <c r="A178" s="29"/>
      <c r="B178" s="134"/>
      <c r="C178" s="145" t="s">
        <v>316</v>
      </c>
      <c r="D178" s="145" t="s">
        <v>163</v>
      </c>
      <c r="E178" s="146" t="s">
        <v>317</v>
      </c>
      <c r="F178" s="147" t="s">
        <v>318</v>
      </c>
      <c r="G178" s="148" t="s">
        <v>259</v>
      </c>
      <c r="H178" s="149">
        <v>1</v>
      </c>
      <c r="I178" s="150"/>
      <c r="J178" s="151">
        <f t="shared" si="30"/>
        <v>0</v>
      </c>
      <c r="K178" s="152"/>
      <c r="L178" s="30"/>
      <c r="M178" s="153" t="s">
        <v>1</v>
      </c>
      <c r="N178" s="154" t="s">
        <v>37</v>
      </c>
      <c r="O178" s="55"/>
      <c r="P178" s="139">
        <f t="shared" si="31"/>
        <v>0</v>
      </c>
      <c r="Q178" s="139">
        <v>0.01762</v>
      </c>
      <c r="R178" s="139">
        <f t="shared" si="32"/>
        <v>0.01762</v>
      </c>
      <c r="S178" s="139">
        <v>0</v>
      </c>
      <c r="T178" s="140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1" t="s">
        <v>118</v>
      </c>
      <c r="AT178" s="141" t="s">
        <v>163</v>
      </c>
      <c r="AU178" s="141" t="s">
        <v>79</v>
      </c>
      <c r="AY178" s="14" t="s">
        <v>112</v>
      </c>
      <c r="BE178" s="142">
        <f t="shared" si="34"/>
        <v>0</v>
      </c>
      <c r="BF178" s="142">
        <f t="shared" si="35"/>
        <v>0</v>
      </c>
      <c r="BG178" s="142">
        <f t="shared" si="36"/>
        <v>0</v>
      </c>
      <c r="BH178" s="142">
        <f t="shared" si="37"/>
        <v>0</v>
      </c>
      <c r="BI178" s="142">
        <f t="shared" si="38"/>
        <v>0</v>
      </c>
      <c r="BJ178" s="14" t="s">
        <v>77</v>
      </c>
      <c r="BK178" s="142">
        <f t="shared" si="39"/>
        <v>0</v>
      </c>
      <c r="BL178" s="14" t="s">
        <v>118</v>
      </c>
      <c r="BM178" s="141" t="s">
        <v>319</v>
      </c>
    </row>
    <row r="179" spans="1:65" s="2" customFormat="1" ht="16.5" customHeight="1">
      <c r="A179" s="29"/>
      <c r="B179" s="134"/>
      <c r="C179" s="145" t="s">
        <v>320</v>
      </c>
      <c r="D179" s="145" t="s">
        <v>163</v>
      </c>
      <c r="E179" s="146" t="s">
        <v>321</v>
      </c>
      <c r="F179" s="147" t="s">
        <v>322</v>
      </c>
      <c r="G179" s="148" t="s">
        <v>259</v>
      </c>
      <c r="H179" s="149">
        <v>1</v>
      </c>
      <c r="I179" s="150"/>
      <c r="J179" s="151">
        <f t="shared" si="30"/>
        <v>0</v>
      </c>
      <c r="K179" s="152"/>
      <c r="L179" s="30"/>
      <c r="M179" s="153" t="s">
        <v>1</v>
      </c>
      <c r="N179" s="154" t="s">
        <v>37</v>
      </c>
      <c r="O179" s="55"/>
      <c r="P179" s="139">
        <f t="shared" si="31"/>
        <v>0</v>
      </c>
      <c r="Q179" s="139">
        <v>0.02837</v>
      </c>
      <c r="R179" s="139">
        <f t="shared" si="32"/>
        <v>0.02837</v>
      </c>
      <c r="S179" s="139">
        <v>0</v>
      </c>
      <c r="T179" s="140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1" t="s">
        <v>118</v>
      </c>
      <c r="AT179" s="141" t="s">
        <v>163</v>
      </c>
      <c r="AU179" s="141" t="s">
        <v>79</v>
      </c>
      <c r="AY179" s="14" t="s">
        <v>112</v>
      </c>
      <c r="BE179" s="142">
        <f t="shared" si="34"/>
        <v>0</v>
      </c>
      <c r="BF179" s="142">
        <f t="shared" si="35"/>
        <v>0</v>
      </c>
      <c r="BG179" s="142">
        <f t="shared" si="36"/>
        <v>0</v>
      </c>
      <c r="BH179" s="142">
        <f t="shared" si="37"/>
        <v>0</v>
      </c>
      <c r="BI179" s="142">
        <f t="shared" si="38"/>
        <v>0</v>
      </c>
      <c r="BJ179" s="14" t="s">
        <v>77</v>
      </c>
      <c r="BK179" s="142">
        <f t="shared" si="39"/>
        <v>0</v>
      </c>
      <c r="BL179" s="14" t="s">
        <v>118</v>
      </c>
      <c r="BM179" s="141" t="s">
        <v>323</v>
      </c>
    </row>
    <row r="180" spans="1:65" s="2" customFormat="1" ht="16.5" customHeight="1">
      <c r="A180" s="29"/>
      <c r="B180" s="134"/>
      <c r="C180" s="145" t="s">
        <v>324</v>
      </c>
      <c r="D180" s="145" t="s">
        <v>163</v>
      </c>
      <c r="E180" s="146" t="s">
        <v>325</v>
      </c>
      <c r="F180" s="147" t="s">
        <v>326</v>
      </c>
      <c r="G180" s="148" t="s">
        <v>193</v>
      </c>
      <c r="H180" s="149">
        <v>1</v>
      </c>
      <c r="I180" s="150"/>
      <c r="J180" s="151">
        <f t="shared" si="30"/>
        <v>0</v>
      </c>
      <c r="K180" s="152"/>
      <c r="L180" s="30"/>
      <c r="M180" s="153" t="s">
        <v>1</v>
      </c>
      <c r="N180" s="154" t="s">
        <v>37</v>
      </c>
      <c r="O180" s="55"/>
      <c r="P180" s="139">
        <f t="shared" si="31"/>
        <v>0</v>
      </c>
      <c r="Q180" s="139">
        <v>0.00076</v>
      </c>
      <c r="R180" s="139">
        <f t="shared" si="32"/>
        <v>0.00076</v>
      </c>
      <c r="S180" s="139">
        <v>0</v>
      </c>
      <c r="T180" s="140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1" t="s">
        <v>118</v>
      </c>
      <c r="AT180" s="141" t="s">
        <v>163</v>
      </c>
      <c r="AU180" s="141" t="s">
        <v>79</v>
      </c>
      <c r="AY180" s="14" t="s">
        <v>112</v>
      </c>
      <c r="BE180" s="142">
        <f t="shared" si="34"/>
        <v>0</v>
      </c>
      <c r="BF180" s="142">
        <f t="shared" si="35"/>
        <v>0</v>
      </c>
      <c r="BG180" s="142">
        <f t="shared" si="36"/>
        <v>0</v>
      </c>
      <c r="BH180" s="142">
        <f t="shared" si="37"/>
        <v>0</v>
      </c>
      <c r="BI180" s="142">
        <f t="shared" si="38"/>
        <v>0</v>
      </c>
      <c r="BJ180" s="14" t="s">
        <v>77</v>
      </c>
      <c r="BK180" s="142">
        <f t="shared" si="39"/>
        <v>0</v>
      </c>
      <c r="BL180" s="14" t="s">
        <v>118</v>
      </c>
      <c r="BM180" s="141" t="s">
        <v>327</v>
      </c>
    </row>
    <row r="181" spans="1:65" s="2" customFormat="1" ht="21.75" customHeight="1">
      <c r="A181" s="29"/>
      <c r="B181" s="134"/>
      <c r="C181" s="145" t="s">
        <v>328</v>
      </c>
      <c r="D181" s="145" t="s">
        <v>163</v>
      </c>
      <c r="E181" s="146" t="s">
        <v>329</v>
      </c>
      <c r="F181" s="147" t="s">
        <v>330</v>
      </c>
      <c r="G181" s="148" t="s">
        <v>259</v>
      </c>
      <c r="H181" s="149">
        <v>1</v>
      </c>
      <c r="I181" s="150"/>
      <c r="J181" s="151">
        <f t="shared" si="30"/>
        <v>0</v>
      </c>
      <c r="K181" s="152"/>
      <c r="L181" s="30"/>
      <c r="M181" s="153" t="s">
        <v>1</v>
      </c>
      <c r="N181" s="154" t="s">
        <v>37</v>
      </c>
      <c r="O181" s="55"/>
      <c r="P181" s="139">
        <f t="shared" si="31"/>
        <v>0</v>
      </c>
      <c r="Q181" s="139">
        <v>0.00328</v>
      </c>
      <c r="R181" s="139">
        <f t="shared" si="32"/>
        <v>0.00328</v>
      </c>
      <c r="S181" s="139">
        <v>0</v>
      </c>
      <c r="T181" s="140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1" t="s">
        <v>118</v>
      </c>
      <c r="AT181" s="141" t="s">
        <v>163</v>
      </c>
      <c r="AU181" s="141" t="s">
        <v>79</v>
      </c>
      <c r="AY181" s="14" t="s">
        <v>112</v>
      </c>
      <c r="BE181" s="142">
        <f t="shared" si="34"/>
        <v>0</v>
      </c>
      <c r="BF181" s="142">
        <f t="shared" si="35"/>
        <v>0</v>
      </c>
      <c r="BG181" s="142">
        <f t="shared" si="36"/>
        <v>0</v>
      </c>
      <c r="BH181" s="142">
        <f t="shared" si="37"/>
        <v>0</v>
      </c>
      <c r="BI181" s="142">
        <f t="shared" si="38"/>
        <v>0</v>
      </c>
      <c r="BJ181" s="14" t="s">
        <v>77</v>
      </c>
      <c r="BK181" s="142">
        <f t="shared" si="39"/>
        <v>0</v>
      </c>
      <c r="BL181" s="14" t="s">
        <v>118</v>
      </c>
      <c r="BM181" s="141" t="s">
        <v>331</v>
      </c>
    </row>
    <row r="182" spans="1:65" s="2" customFormat="1" ht="21.75" customHeight="1">
      <c r="A182" s="29"/>
      <c r="B182" s="134"/>
      <c r="C182" s="145" t="s">
        <v>332</v>
      </c>
      <c r="D182" s="145" t="s">
        <v>163</v>
      </c>
      <c r="E182" s="146" t="s">
        <v>333</v>
      </c>
      <c r="F182" s="147" t="s">
        <v>334</v>
      </c>
      <c r="G182" s="148" t="s">
        <v>259</v>
      </c>
      <c r="H182" s="149">
        <v>3</v>
      </c>
      <c r="I182" s="150"/>
      <c r="J182" s="151">
        <f t="shared" si="30"/>
        <v>0</v>
      </c>
      <c r="K182" s="152"/>
      <c r="L182" s="30"/>
      <c r="M182" s="153" t="s">
        <v>1</v>
      </c>
      <c r="N182" s="154" t="s">
        <v>37</v>
      </c>
      <c r="O182" s="55"/>
      <c r="P182" s="139">
        <f t="shared" si="31"/>
        <v>0</v>
      </c>
      <c r="Q182" s="139">
        <v>0.00699</v>
      </c>
      <c r="R182" s="139">
        <f t="shared" si="32"/>
        <v>0.02097</v>
      </c>
      <c r="S182" s="139">
        <v>0</v>
      </c>
      <c r="T182" s="140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1" t="s">
        <v>118</v>
      </c>
      <c r="AT182" s="141" t="s">
        <v>163</v>
      </c>
      <c r="AU182" s="141" t="s">
        <v>79</v>
      </c>
      <c r="AY182" s="14" t="s">
        <v>112</v>
      </c>
      <c r="BE182" s="142">
        <f t="shared" si="34"/>
        <v>0</v>
      </c>
      <c r="BF182" s="142">
        <f t="shared" si="35"/>
        <v>0</v>
      </c>
      <c r="BG182" s="142">
        <f t="shared" si="36"/>
        <v>0</v>
      </c>
      <c r="BH182" s="142">
        <f t="shared" si="37"/>
        <v>0</v>
      </c>
      <c r="BI182" s="142">
        <f t="shared" si="38"/>
        <v>0</v>
      </c>
      <c r="BJ182" s="14" t="s">
        <v>77</v>
      </c>
      <c r="BK182" s="142">
        <f t="shared" si="39"/>
        <v>0</v>
      </c>
      <c r="BL182" s="14" t="s">
        <v>118</v>
      </c>
      <c r="BM182" s="141" t="s">
        <v>335</v>
      </c>
    </row>
    <row r="183" spans="1:65" s="2" customFormat="1" ht="21.75" customHeight="1">
      <c r="A183" s="29"/>
      <c r="B183" s="134"/>
      <c r="C183" s="145" t="s">
        <v>336</v>
      </c>
      <c r="D183" s="145" t="s">
        <v>163</v>
      </c>
      <c r="E183" s="146" t="s">
        <v>337</v>
      </c>
      <c r="F183" s="147" t="s">
        <v>338</v>
      </c>
      <c r="G183" s="148" t="s">
        <v>259</v>
      </c>
      <c r="H183" s="149">
        <v>4</v>
      </c>
      <c r="I183" s="150"/>
      <c r="J183" s="151">
        <f t="shared" si="30"/>
        <v>0</v>
      </c>
      <c r="K183" s="152"/>
      <c r="L183" s="30"/>
      <c r="M183" s="153" t="s">
        <v>1</v>
      </c>
      <c r="N183" s="154" t="s">
        <v>37</v>
      </c>
      <c r="O183" s="55"/>
      <c r="P183" s="139">
        <f t="shared" si="31"/>
        <v>0</v>
      </c>
      <c r="Q183" s="139">
        <v>0.2339</v>
      </c>
      <c r="R183" s="139">
        <f t="shared" si="32"/>
        <v>0.9356</v>
      </c>
      <c r="S183" s="139">
        <v>0</v>
      </c>
      <c r="T183" s="140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1" t="s">
        <v>118</v>
      </c>
      <c r="AT183" s="141" t="s">
        <v>163</v>
      </c>
      <c r="AU183" s="141" t="s">
        <v>79</v>
      </c>
      <c r="AY183" s="14" t="s">
        <v>112</v>
      </c>
      <c r="BE183" s="142">
        <f t="shared" si="34"/>
        <v>0</v>
      </c>
      <c r="BF183" s="142">
        <f t="shared" si="35"/>
        <v>0</v>
      </c>
      <c r="BG183" s="142">
        <f t="shared" si="36"/>
        <v>0</v>
      </c>
      <c r="BH183" s="142">
        <f t="shared" si="37"/>
        <v>0</v>
      </c>
      <c r="BI183" s="142">
        <f t="shared" si="38"/>
        <v>0</v>
      </c>
      <c r="BJ183" s="14" t="s">
        <v>77</v>
      </c>
      <c r="BK183" s="142">
        <f t="shared" si="39"/>
        <v>0</v>
      </c>
      <c r="BL183" s="14" t="s">
        <v>118</v>
      </c>
      <c r="BM183" s="141" t="s">
        <v>339</v>
      </c>
    </row>
    <row r="184" spans="1:65" s="2" customFormat="1" ht="16.5" customHeight="1">
      <c r="A184" s="29"/>
      <c r="B184" s="134"/>
      <c r="C184" s="145" t="s">
        <v>340</v>
      </c>
      <c r="D184" s="145" t="s">
        <v>163</v>
      </c>
      <c r="E184" s="146" t="s">
        <v>341</v>
      </c>
      <c r="F184" s="147" t="s">
        <v>342</v>
      </c>
      <c r="G184" s="148" t="s">
        <v>343</v>
      </c>
      <c r="H184" s="149">
        <v>500</v>
      </c>
      <c r="I184" s="150"/>
      <c r="J184" s="151">
        <f t="shared" si="30"/>
        <v>0</v>
      </c>
      <c r="K184" s="152"/>
      <c r="L184" s="30"/>
      <c r="M184" s="153" t="s">
        <v>1</v>
      </c>
      <c r="N184" s="154" t="s">
        <v>37</v>
      </c>
      <c r="O184" s="55"/>
      <c r="P184" s="139">
        <f t="shared" si="31"/>
        <v>0</v>
      </c>
      <c r="Q184" s="139">
        <v>8E-05</v>
      </c>
      <c r="R184" s="139">
        <f t="shared" si="32"/>
        <v>0.04</v>
      </c>
      <c r="S184" s="139">
        <v>0</v>
      </c>
      <c r="T184" s="140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1" t="s">
        <v>118</v>
      </c>
      <c r="AT184" s="141" t="s">
        <v>163</v>
      </c>
      <c r="AU184" s="141" t="s">
        <v>79</v>
      </c>
      <c r="AY184" s="14" t="s">
        <v>112</v>
      </c>
      <c r="BE184" s="142">
        <f t="shared" si="34"/>
        <v>0</v>
      </c>
      <c r="BF184" s="142">
        <f t="shared" si="35"/>
        <v>0</v>
      </c>
      <c r="BG184" s="142">
        <f t="shared" si="36"/>
        <v>0</v>
      </c>
      <c r="BH184" s="142">
        <f t="shared" si="37"/>
        <v>0</v>
      </c>
      <c r="BI184" s="142">
        <f t="shared" si="38"/>
        <v>0</v>
      </c>
      <c r="BJ184" s="14" t="s">
        <v>77</v>
      </c>
      <c r="BK184" s="142">
        <f t="shared" si="39"/>
        <v>0</v>
      </c>
      <c r="BL184" s="14" t="s">
        <v>118</v>
      </c>
      <c r="BM184" s="141" t="s">
        <v>344</v>
      </c>
    </row>
    <row r="185" spans="1:65" s="2" customFormat="1" ht="16.5" customHeight="1">
      <c r="A185" s="29"/>
      <c r="B185" s="134"/>
      <c r="C185" s="161" t="s">
        <v>345</v>
      </c>
      <c r="D185" s="161" t="s">
        <v>114</v>
      </c>
      <c r="E185" s="162" t="s">
        <v>346</v>
      </c>
      <c r="F185" s="163" t="s">
        <v>347</v>
      </c>
      <c r="G185" s="164" t="s">
        <v>348</v>
      </c>
      <c r="H185" s="165">
        <v>0.5</v>
      </c>
      <c r="I185" s="166"/>
      <c r="J185" s="167">
        <f t="shared" si="30"/>
        <v>0</v>
      </c>
      <c r="K185" s="135"/>
      <c r="L185" s="136"/>
      <c r="M185" s="137" t="s">
        <v>1</v>
      </c>
      <c r="N185" s="138" t="s">
        <v>37</v>
      </c>
      <c r="O185" s="55"/>
      <c r="P185" s="139">
        <f t="shared" si="31"/>
        <v>0</v>
      </c>
      <c r="Q185" s="139">
        <v>1</v>
      </c>
      <c r="R185" s="139">
        <f t="shared" si="32"/>
        <v>0.5</v>
      </c>
      <c r="S185" s="139">
        <v>0</v>
      </c>
      <c r="T185" s="140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1" t="s">
        <v>277</v>
      </c>
      <c r="AT185" s="141" t="s">
        <v>114</v>
      </c>
      <c r="AU185" s="141" t="s">
        <v>79</v>
      </c>
      <c r="AY185" s="14" t="s">
        <v>112</v>
      </c>
      <c r="BE185" s="142">
        <f t="shared" si="34"/>
        <v>0</v>
      </c>
      <c r="BF185" s="142">
        <f t="shared" si="35"/>
        <v>0</v>
      </c>
      <c r="BG185" s="142">
        <f t="shared" si="36"/>
        <v>0</v>
      </c>
      <c r="BH185" s="142">
        <f t="shared" si="37"/>
        <v>0</v>
      </c>
      <c r="BI185" s="142">
        <f t="shared" si="38"/>
        <v>0</v>
      </c>
      <c r="BJ185" s="14" t="s">
        <v>77</v>
      </c>
      <c r="BK185" s="142">
        <f t="shared" si="39"/>
        <v>0</v>
      </c>
      <c r="BL185" s="14" t="s">
        <v>277</v>
      </c>
      <c r="BM185" s="141" t="s">
        <v>349</v>
      </c>
    </row>
    <row r="186" spans="1:65" s="2" customFormat="1" ht="16.5" customHeight="1">
      <c r="A186" s="29"/>
      <c r="B186" s="134"/>
      <c r="C186" s="161" t="s">
        <v>350</v>
      </c>
      <c r="D186" s="161" t="s">
        <v>114</v>
      </c>
      <c r="E186" s="162" t="s">
        <v>351</v>
      </c>
      <c r="F186" s="163" t="s">
        <v>352</v>
      </c>
      <c r="G186" s="164" t="s">
        <v>193</v>
      </c>
      <c r="H186" s="165">
        <v>50</v>
      </c>
      <c r="I186" s="166"/>
      <c r="J186" s="167">
        <f t="shared" si="30"/>
        <v>0</v>
      </c>
      <c r="K186" s="135"/>
      <c r="L186" s="136"/>
      <c r="M186" s="137" t="s">
        <v>1</v>
      </c>
      <c r="N186" s="138" t="s">
        <v>37</v>
      </c>
      <c r="O186" s="55"/>
      <c r="P186" s="139">
        <f t="shared" si="31"/>
        <v>0</v>
      </c>
      <c r="Q186" s="139">
        <v>0</v>
      </c>
      <c r="R186" s="139">
        <f t="shared" si="32"/>
        <v>0</v>
      </c>
      <c r="S186" s="139">
        <v>0</v>
      </c>
      <c r="T186" s="140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1" t="s">
        <v>277</v>
      </c>
      <c r="AT186" s="141" t="s">
        <v>114</v>
      </c>
      <c r="AU186" s="141" t="s">
        <v>79</v>
      </c>
      <c r="AY186" s="14" t="s">
        <v>112</v>
      </c>
      <c r="BE186" s="142">
        <f t="shared" si="34"/>
        <v>0</v>
      </c>
      <c r="BF186" s="142">
        <f t="shared" si="35"/>
        <v>0</v>
      </c>
      <c r="BG186" s="142">
        <f t="shared" si="36"/>
        <v>0</v>
      </c>
      <c r="BH186" s="142">
        <f t="shared" si="37"/>
        <v>0</v>
      </c>
      <c r="BI186" s="142">
        <f t="shared" si="38"/>
        <v>0</v>
      </c>
      <c r="BJ186" s="14" t="s">
        <v>77</v>
      </c>
      <c r="BK186" s="142">
        <f t="shared" si="39"/>
        <v>0</v>
      </c>
      <c r="BL186" s="14" t="s">
        <v>277</v>
      </c>
      <c r="BM186" s="141" t="s">
        <v>353</v>
      </c>
    </row>
    <row r="187" spans="1:65" s="2" customFormat="1" ht="16.5" customHeight="1">
      <c r="A187" s="29"/>
      <c r="B187" s="134"/>
      <c r="C187" s="145" t="s">
        <v>354</v>
      </c>
      <c r="D187" s="145" t="s">
        <v>163</v>
      </c>
      <c r="E187" s="146" t="s">
        <v>355</v>
      </c>
      <c r="F187" s="147" t="s">
        <v>356</v>
      </c>
      <c r="G187" s="148" t="s">
        <v>268</v>
      </c>
      <c r="H187" s="155"/>
      <c r="I187" s="150"/>
      <c r="J187" s="151">
        <f t="shared" si="30"/>
        <v>0</v>
      </c>
      <c r="K187" s="152"/>
      <c r="L187" s="30"/>
      <c r="M187" s="153" t="s">
        <v>1</v>
      </c>
      <c r="N187" s="154" t="s">
        <v>37</v>
      </c>
      <c r="O187" s="55"/>
      <c r="P187" s="139">
        <f t="shared" si="31"/>
        <v>0</v>
      </c>
      <c r="Q187" s="139">
        <v>0</v>
      </c>
      <c r="R187" s="139">
        <f t="shared" si="32"/>
        <v>0</v>
      </c>
      <c r="S187" s="139">
        <v>0</v>
      </c>
      <c r="T187" s="140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1" t="s">
        <v>118</v>
      </c>
      <c r="AT187" s="141" t="s">
        <v>163</v>
      </c>
      <c r="AU187" s="141" t="s">
        <v>79</v>
      </c>
      <c r="AY187" s="14" t="s">
        <v>112</v>
      </c>
      <c r="BE187" s="142">
        <f t="shared" si="34"/>
        <v>0</v>
      </c>
      <c r="BF187" s="142">
        <f t="shared" si="35"/>
        <v>0</v>
      </c>
      <c r="BG187" s="142">
        <f t="shared" si="36"/>
        <v>0</v>
      </c>
      <c r="BH187" s="142">
        <f t="shared" si="37"/>
        <v>0</v>
      </c>
      <c r="BI187" s="142">
        <f t="shared" si="38"/>
        <v>0</v>
      </c>
      <c r="BJ187" s="14" t="s">
        <v>77</v>
      </c>
      <c r="BK187" s="142">
        <f t="shared" si="39"/>
        <v>0</v>
      </c>
      <c r="BL187" s="14" t="s">
        <v>118</v>
      </c>
      <c r="BM187" s="141" t="s">
        <v>357</v>
      </c>
    </row>
    <row r="188" spans="1:65" s="2" customFormat="1" ht="16.5" customHeight="1">
      <c r="A188" s="29"/>
      <c r="B188" s="134"/>
      <c r="C188" s="145" t="s">
        <v>358</v>
      </c>
      <c r="D188" s="145" t="s">
        <v>163</v>
      </c>
      <c r="E188" s="146" t="s">
        <v>359</v>
      </c>
      <c r="F188" s="147" t="s">
        <v>360</v>
      </c>
      <c r="G188" s="148" t="s">
        <v>268</v>
      </c>
      <c r="H188" s="155"/>
      <c r="I188" s="150"/>
      <c r="J188" s="151">
        <f t="shared" si="30"/>
        <v>0</v>
      </c>
      <c r="K188" s="152"/>
      <c r="L188" s="30"/>
      <c r="M188" s="153" t="s">
        <v>1</v>
      </c>
      <c r="N188" s="154" t="s">
        <v>37</v>
      </c>
      <c r="O188" s="55"/>
      <c r="P188" s="139">
        <f t="shared" si="31"/>
        <v>0</v>
      </c>
      <c r="Q188" s="139">
        <v>0</v>
      </c>
      <c r="R188" s="139">
        <f t="shared" si="32"/>
        <v>0</v>
      </c>
      <c r="S188" s="139">
        <v>0</v>
      </c>
      <c r="T188" s="140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1" t="s">
        <v>118</v>
      </c>
      <c r="AT188" s="141" t="s">
        <v>163</v>
      </c>
      <c r="AU188" s="141" t="s">
        <v>79</v>
      </c>
      <c r="AY188" s="14" t="s">
        <v>112</v>
      </c>
      <c r="BE188" s="142">
        <f t="shared" si="34"/>
        <v>0</v>
      </c>
      <c r="BF188" s="142">
        <f t="shared" si="35"/>
        <v>0</v>
      </c>
      <c r="BG188" s="142">
        <f t="shared" si="36"/>
        <v>0</v>
      </c>
      <c r="BH188" s="142">
        <f t="shared" si="37"/>
        <v>0</v>
      </c>
      <c r="BI188" s="142">
        <f t="shared" si="38"/>
        <v>0</v>
      </c>
      <c r="BJ188" s="14" t="s">
        <v>77</v>
      </c>
      <c r="BK188" s="142">
        <f t="shared" si="39"/>
        <v>0</v>
      </c>
      <c r="BL188" s="14" t="s">
        <v>118</v>
      </c>
      <c r="BM188" s="141" t="s">
        <v>361</v>
      </c>
    </row>
    <row r="189" spans="2:63" s="12" customFormat="1" ht="23.1" customHeight="1">
      <c r="B189" s="123"/>
      <c r="D189" s="124" t="s">
        <v>71</v>
      </c>
      <c r="E189" s="143" t="s">
        <v>362</v>
      </c>
      <c r="F189" s="143" t="s">
        <v>363</v>
      </c>
      <c r="I189" s="126"/>
      <c r="J189" s="144">
        <f>BK189</f>
        <v>0</v>
      </c>
      <c r="L189" s="123"/>
      <c r="M189" s="128"/>
      <c r="N189" s="129"/>
      <c r="O189" s="129"/>
      <c r="P189" s="130">
        <f>SUM(P190:P215)</f>
        <v>0</v>
      </c>
      <c r="Q189" s="129"/>
      <c r="R189" s="130">
        <f>SUM(R190:R215)</f>
        <v>0.8588499999999998</v>
      </c>
      <c r="S189" s="129"/>
      <c r="T189" s="131">
        <f>SUM(T190:T215)</f>
        <v>0</v>
      </c>
      <c r="AR189" s="124" t="s">
        <v>79</v>
      </c>
      <c r="AT189" s="132" t="s">
        <v>71</v>
      </c>
      <c r="AU189" s="132" t="s">
        <v>77</v>
      </c>
      <c r="AY189" s="124" t="s">
        <v>112</v>
      </c>
      <c r="BK189" s="133">
        <f>SUM(BK190:BK215)</f>
        <v>0</v>
      </c>
    </row>
    <row r="190" spans="1:65" s="2" customFormat="1" ht="16.5" customHeight="1">
      <c r="A190" s="29"/>
      <c r="B190" s="134"/>
      <c r="C190" s="145" t="s">
        <v>364</v>
      </c>
      <c r="D190" s="145" t="s">
        <v>163</v>
      </c>
      <c r="E190" s="146" t="s">
        <v>365</v>
      </c>
      <c r="F190" s="147" t="s">
        <v>366</v>
      </c>
      <c r="G190" s="148" t="s">
        <v>166</v>
      </c>
      <c r="H190" s="149">
        <v>6</v>
      </c>
      <c r="I190" s="150"/>
      <c r="J190" s="151">
        <f aca="true" t="shared" si="40" ref="J190:J215">ROUND(I190*H190,2)</f>
        <v>0</v>
      </c>
      <c r="K190" s="152"/>
      <c r="L190" s="30"/>
      <c r="M190" s="153" t="s">
        <v>1</v>
      </c>
      <c r="N190" s="154" t="s">
        <v>37</v>
      </c>
      <c r="O190" s="55"/>
      <c r="P190" s="139">
        <f aca="true" t="shared" si="41" ref="P190:P215">O190*H190</f>
        <v>0</v>
      </c>
      <c r="Q190" s="139">
        <v>0.00119</v>
      </c>
      <c r="R190" s="139">
        <f aca="true" t="shared" si="42" ref="R190:R215">Q190*H190</f>
        <v>0.0071400000000000005</v>
      </c>
      <c r="S190" s="139">
        <v>0</v>
      </c>
      <c r="T190" s="140">
        <f aca="true" t="shared" si="43" ref="T190:T215"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1" t="s">
        <v>118</v>
      </c>
      <c r="AT190" s="141" t="s">
        <v>163</v>
      </c>
      <c r="AU190" s="141" t="s">
        <v>79</v>
      </c>
      <c r="AY190" s="14" t="s">
        <v>112</v>
      </c>
      <c r="BE190" s="142">
        <f aca="true" t="shared" si="44" ref="BE190:BE215">IF(N190="základní",J190,0)</f>
        <v>0</v>
      </c>
      <c r="BF190" s="142">
        <f aca="true" t="shared" si="45" ref="BF190:BF215">IF(N190="snížená",J190,0)</f>
        <v>0</v>
      </c>
      <c r="BG190" s="142">
        <f aca="true" t="shared" si="46" ref="BG190:BG215">IF(N190="zákl. přenesená",J190,0)</f>
        <v>0</v>
      </c>
      <c r="BH190" s="142">
        <f aca="true" t="shared" si="47" ref="BH190:BH215">IF(N190="sníž. přenesená",J190,0)</f>
        <v>0</v>
      </c>
      <c r="BI190" s="142">
        <f aca="true" t="shared" si="48" ref="BI190:BI215">IF(N190="nulová",J190,0)</f>
        <v>0</v>
      </c>
      <c r="BJ190" s="14" t="s">
        <v>77</v>
      </c>
      <c r="BK190" s="142">
        <f aca="true" t="shared" si="49" ref="BK190:BK215">ROUND(I190*H190,2)</f>
        <v>0</v>
      </c>
      <c r="BL190" s="14" t="s">
        <v>118</v>
      </c>
      <c r="BM190" s="141" t="s">
        <v>367</v>
      </c>
    </row>
    <row r="191" spans="1:65" s="2" customFormat="1" ht="16.5" customHeight="1">
      <c r="A191" s="29"/>
      <c r="B191" s="134"/>
      <c r="C191" s="145" t="s">
        <v>368</v>
      </c>
      <c r="D191" s="145" t="s">
        <v>163</v>
      </c>
      <c r="E191" s="146" t="s">
        <v>369</v>
      </c>
      <c r="F191" s="147" t="s">
        <v>370</v>
      </c>
      <c r="G191" s="148" t="s">
        <v>166</v>
      </c>
      <c r="H191" s="149">
        <v>13</v>
      </c>
      <c r="I191" s="150"/>
      <c r="J191" s="151">
        <f t="shared" si="40"/>
        <v>0</v>
      </c>
      <c r="K191" s="152"/>
      <c r="L191" s="30"/>
      <c r="M191" s="153" t="s">
        <v>1</v>
      </c>
      <c r="N191" s="154" t="s">
        <v>37</v>
      </c>
      <c r="O191" s="55"/>
      <c r="P191" s="139">
        <f t="shared" si="41"/>
        <v>0</v>
      </c>
      <c r="Q191" s="139">
        <v>0.0015</v>
      </c>
      <c r="R191" s="139">
        <f t="shared" si="42"/>
        <v>0.0195</v>
      </c>
      <c r="S191" s="139">
        <v>0</v>
      </c>
      <c r="T191" s="140">
        <f t="shared" si="4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1" t="s">
        <v>118</v>
      </c>
      <c r="AT191" s="141" t="s">
        <v>163</v>
      </c>
      <c r="AU191" s="141" t="s">
        <v>79</v>
      </c>
      <c r="AY191" s="14" t="s">
        <v>112</v>
      </c>
      <c r="BE191" s="142">
        <f t="shared" si="44"/>
        <v>0</v>
      </c>
      <c r="BF191" s="142">
        <f t="shared" si="45"/>
        <v>0</v>
      </c>
      <c r="BG191" s="142">
        <f t="shared" si="46"/>
        <v>0</v>
      </c>
      <c r="BH191" s="142">
        <f t="shared" si="47"/>
        <v>0</v>
      </c>
      <c r="BI191" s="142">
        <f t="shared" si="48"/>
        <v>0</v>
      </c>
      <c r="BJ191" s="14" t="s">
        <v>77</v>
      </c>
      <c r="BK191" s="142">
        <f t="shared" si="49"/>
        <v>0</v>
      </c>
      <c r="BL191" s="14" t="s">
        <v>118</v>
      </c>
      <c r="BM191" s="141" t="s">
        <v>371</v>
      </c>
    </row>
    <row r="192" spans="1:65" s="2" customFormat="1" ht="16.5" customHeight="1">
      <c r="A192" s="29"/>
      <c r="B192" s="134"/>
      <c r="C192" s="145" t="s">
        <v>372</v>
      </c>
      <c r="D192" s="145" t="s">
        <v>163</v>
      </c>
      <c r="E192" s="146" t="s">
        <v>373</v>
      </c>
      <c r="F192" s="147" t="s">
        <v>374</v>
      </c>
      <c r="G192" s="148" t="s">
        <v>166</v>
      </c>
      <c r="H192" s="149">
        <v>16</v>
      </c>
      <c r="I192" s="150"/>
      <c r="J192" s="151">
        <f t="shared" si="40"/>
        <v>0</v>
      </c>
      <c r="K192" s="152"/>
      <c r="L192" s="30"/>
      <c r="M192" s="153" t="s">
        <v>1</v>
      </c>
      <c r="N192" s="154" t="s">
        <v>37</v>
      </c>
      <c r="O192" s="55"/>
      <c r="P192" s="139">
        <f t="shared" si="41"/>
        <v>0</v>
      </c>
      <c r="Q192" s="139">
        <v>0.00194</v>
      </c>
      <c r="R192" s="139">
        <f t="shared" si="42"/>
        <v>0.03104</v>
      </c>
      <c r="S192" s="139">
        <v>0</v>
      </c>
      <c r="T192" s="140">
        <f t="shared" si="4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1" t="s">
        <v>118</v>
      </c>
      <c r="AT192" s="141" t="s">
        <v>163</v>
      </c>
      <c r="AU192" s="141" t="s">
        <v>79</v>
      </c>
      <c r="AY192" s="14" t="s">
        <v>112</v>
      </c>
      <c r="BE192" s="142">
        <f t="shared" si="44"/>
        <v>0</v>
      </c>
      <c r="BF192" s="142">
        <f t="shared" si="45"/>
        <v>0</v>
      </c>
      <c r="BG192" s="142">
        <f t="shared" si="46"/>
        <v>0</v>
      </c>
      <c r="BH192" s="142">
        <f t="shared" si="47"/>
        <v>0</v>
      </c>
      <c r="BI192" s="142">
        <f t="shared" si="48"/>
        <v>0</v>
      </c>
      <c r="BJ192" s="14" t="s">
        <v>77</v>
      </c>
      <c r="BK192" s="142">
        <f t="shared" si="49"/>
        <v>0</v>
      </c>
      <c r="BL192" s="14" t="s">
        <v>118</v>
      </c>
      <c r="BM192" s="141" t="s">
        <v>375</v>
      </c>
    </row>
    <row r="193" spans="1:65" s="2" customFormat="1" ht="16.5" customHeight="1">
      <c r="A193" s="29"/>
      <c r="B193" s="134"/>
      <c r="C193" s="145" t="s">
        <v>376</v>
      </c>
      <c r="D193" s="145" t="s">
        <v>163</v>
      </c>
      <c r="E193" s="146" t="s">
        <v>377</v>
      </c>
      <c r="F193" s="147" t="s">
        <v>378</v>
      </c>
      <c r="G193" s="148" t="s">
        <v>166</v>
      </c>
      <c r="H193" s="149">
        <v>95</v>
      </c>
      <c r="I193" s="150"/>
      <c r="J193" s="151">
        <f t="shared" si="40"/>
        <v>0</v>
      </c>
      <c r="K193" s="152"/>
      <c r="L193" s="30"/>
      <c r="M193" s="153" t="s">
        <v>1</v>
      </c>
      <c r="N193" s="154" t="s">
        <v>37</v>
      </c>
      <c r="O193" s="55"/>
      <c r="P193" s="139">
        <f t="shared" si="41"/>
        <v>0</v>
      </c>
      <c r="Q193" s="139">
        <v>0.00261</v>
      </c>
      <c r="R193" s="139">
        <f t="shared" si="42"/>
        <v>0.24795</v>
      </c>
      <c r="S193" s="139">
        <v>0</v>
      </c>
      <c r="T193" s="140">
        <f t="shared" si="4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41" t="s">
        <v>118</v>
      </c>
      <c r="AT193" s="141" t="s">
        <v>163</v>
      </c>
      <c r="AU193" s="141" t="s">
        <v>79</v>
      </c>
      <c r="AY193" s="14" t="s">
        <v>112</v>
      </c>
      <c r="BE193" s="142">
        <f t="shared" si="44"/>
        <v>0</v>
      </c>
      <c r="BF193" s="142">
        <f t="shared" si="45"/>
        <v>0</v>
      </c>
      <c r="BG193" s="142">
        <f t="shared" si="46"/>
        <v>0</v>
      </c>
      <c r="BH193" s="142">
        <f t="shared" si="47"/>
        <v>0</v>
      </c>
      <c r="BI193" s="142">
        <f t="shared" si="48"/>
        <v>0</v>
      </c>
      <c r="BJ193" s="14" t="s">
        <v>77</v>
      </c>
      <c r="BK193" s="142">
        <f t="shared" si="49"/>
        <v>0</v>
      </c>
      <c r="BL193" s="14" t="s">
        <v>118</v>
      </c>
      <c r="BM193" s="141" t="s">
        <v>379</v>
      </c>
    </row>
    <row r="194" spans="1:65" s="2" customFormat="1" ht="16.5" customHeight="1">
      <c r="A194" s="29"/>
      <c r="B194" s="134"/>
      <c r="C194" s="145" t="s">
        <v>380</v>
      </c>
      <c r="D194" s="145" t="s">
        <v>163</v>
      </c>
      <c r="E194" s="146" t="s">
        <v>381</v>
      </c>
      <c r="F194" s="147" t="s">
        <v>382</v>
      </c>
      <c r="G194" s="148" t="s">
        <v>166</v>
      </c>
      <c r="H194" s="149">
        <v>35</v>
      </c>
      <c r="I194" s="150"/>
      <c r="J194" s="151">
        <f t="shared" si="40"/>
        <v>0</v>
      </c>
      <c r="K194" s="152"/>
      <c r="L194" s="30"/>
      <c r="M194" s="153" t="s">
        <v>1</v>
      </c>
      <c r="N194" s="154" t="s">
        <v>37</v>
      </c>
      <c r="O194" s="55"/>
      <c r="P194" s="139">
        <f t="shared" si="41"/>
        <v>0</v>
      </c>
      <c r="Q194" s="139">
        <v>0</v>
      </c>
      <c r="R194" s="139">
        <f t="shared" si="42"/>
        <v>0</v>
      </c>
      <c r="S194" s="139">
        <v>0</v>
      </c>
      <c r="T194" s="140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1" t="s">
        <v>118</v>
      </c>
      <c r="AT194" s="141" t="s">
        <v>163</v>
      </c>
      <c r="AU194" s="141" t="s">
        <v>79</v>
      </c>
      <c r="AY194" s="14" t="s">
        <v>112</v>
      </c>
      <c r="BE194" s="142">
        <f t="shared" si="44"/>
        <v>0</v>
      </c>
      <c r="BF194" s="142">
        <f t="shared" si="45"/>
        <v>0</v>
      </c>
      <c r="BG194" s="142">
        <f t="shared" si="46"/>
        <v>0</v>
      </c>
      <c r="BH194" s="142">
        <f t="shared" si="47"/>
        <v>0</v>
      </c>
      <c r="BI194" s="142">
        <f t="shared" si="48"/>
        <v>0</v>
      </c>
      <c r="BJ194" s="14" t="s">
        <v>77</v>
      </c>
      <c r="BK194" s="142">
        <f t="shared" si="49"/>
        <v>0</v>
      </c>
      <c r="BL194" s="14" t="s">
        <v>118</v>
      </c>
      <c r="BM194" s="141" t="s">
        <v>383</v>
      </c>
    </row>
    <row r="195" spans="1:65" s="2" customFormat="1" ht="16.5" customHeight="1">
      <c r="A195" s="29"/>
      <c r="B195" s="134"/>
      <c r="C195" s="145" t="s">
        <v>384</v>
      </c>
      <c r="D195" s="145" t="s">
        <v>163</v>
      </c>
      <c r="E195" s="146" t="s">
        <v>385</v>
      </c>
      <c r="F195" s="147" t="s">
        <v>386</v>
      </c>
      <c r="G195" s="148" t="s">
        <v>166</v>
      </c>
      <c r="H195" s="149">
        <v>95</v>
      </c>
      <c r="I195" s="150"/>
      <c r="J195" s="151">
        <f t="shared" si="40"/>
        <v>0</v>
      </c>
      <c r="K195" s="152"/>
      <c r="L195" s="30"/>
      <c r="M195" s="153" t="s">
        <v>1</v>
      </c>
      <c r="N195" s="154" t="s">
        <v>37</v>
      </c>
      <c r="O195" s="55"/>
      <c r="P195" s="139">
        <f t="shared" si="41"/>
        <v>0</v>
      </c>
      <c r="Q195" s="139">
        <v>0</v>
      </c>
      <c r="R195" s="139">
        <f t="shared" si="42"/>
        <v>0</v>
      </c>
      <c r="S195" s="139">
        <v>0</v>
      </c>
      <c r="T195" s="140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41" t="s">
        <v>118</v>
      </c>
      <c r="AT195" s="141" t="s">
        <v>163</v>
      </c>
      <c r="AU195" s="141" t="s">
        <v>79</v>
      </c>
      <c r="AY195" s="14" t="s">
        <v>112</v>
      </c>
      <c r="BE195" s="142">
        <f t="shared" si="44"/>
        <v>0</v>
      </c>
      <c r="BF195" s="142">
        <f t="shared" si="45"/>
        <v>0</v>
      </c>
      <c r="BG195" s="142">
        <f t="shared" si="46"/>
        <v>0</v>
      </c>
      <c r="BH195" s="142">
        <f t="shared" si="47"/>
        <v>0</v>
      </c>
      <c r="BI195" s="142">
        <f t="shared" si="48"/>
        <v>0</v>
      </c>
      <c r="BJ195" s="14" t="s">
        <v>77</v>
      </c>
      <c r="BK195" s="142">
        <f t="shared" si="49"/>
        <v>0</v>
      </c>
      <c r="BL195" s="14" t="s">
        <v>118</v>
      </c>
      <c r="BM195" s="141" t="s">
        <v>387</v>
      </c>
    </row>
    <row r="196" spans="1:65" s="2" customFormat="1" ht="16.5" customHeight="1">
      <c r="A196" s="29"/>
      <c r="B196" s="134"/>
      <c r="C196" s="145" t="s">
        <v>388</v>
      </c>
      <c r="D196" s="145" t="s">
        <v>163</v>
      </c>
      <c r="E196" s="146" t="s">
        <v>389</v>
      </c>
      <c r="F196" s="147" t="s">
        <v>390</v>
      </c>
      <c r="G196" s="148" t="s">
        <v>166</v>
      </c>
      <c r="H196" s="149">
        <v>6</v>
      </c>
      <c r="I196" s="150"/>
      <c r="J196" s="151">
        <f t="shared" si="40"/>
        <v>0</v>
      </c>
      <c r="K196" s="152"/>
      <c r="L196" s="30"/>
      <c r="M196" s="153" t="s">
        <v>1</v>
      </c>
      <c r="N196" s="154" t="s">
        <v>37</v>
      </c>
      <c r="O196" s="55"/>
      <c r="P196" s="139">
        <f t="shared" si="41"/>
        <v>0</v>
      </c>
      <c r="Q196" s="139">
        <v>5E-05</v>
      </c>
      <c r="R196" s="139">
        <f t="shared" si="42"/>
        <v>0.00030000000000000003</v>
      </c>
      <c r="S196" s="139">
        <v>0</v>
      </c>
      <c r="T196" s="140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41" t="s">
        <v>118</v>
      </c>
      <c r="AT196" s="141" t="s">
        <v>163</v>
      </c>
      <c r="AU196" s="141" t="s">
        <v>79</v>
      </c>
      <c r="AY196" s="14" t="s">
        <v>112</v>
      </c>
      <c r="BE196" s="142">
        <f t="shared" si="44"/>
        <v>0</v>
      </c>
      <c r="BF196" s="142">
        <f t="shared" si="45"/>
        <v>0</v>
      </c>
      <c r="BG196" s="142">
        <f t="shared" si="46"/>
        <v>0</v>
      </c>
      <c r="BH196" s="142">
        <f t="shared" si="47"/>
        <v>0</v>
      </c>
      <c r="BI196" s="142">
        <f t="shared" si="48"/>
        <v>0</v>
      </c>
      <c r="BJ196" s="14" t="s">
        <v>77</v>
      </c>
      <c r="BK196" s="142">
        <f t="shared" si="49"/>
        <v>0</v>
      </c>
      <c r="BL196" s="14" t="s">
        <v>118</v>
      </c>
      <c r="BM196" s="141" t="s">
        <v>391</v>
      </c>
    </row>
    <row r="197" spans="1:65" s="2" customFormat="1" ht="16.5" customHeight="1">
      <c r="A197" s="29"/>
      <c r="B197" s="134"/>
      <c r="C197" s="145" t="s">
        <v>392</v>
      </c>
      <c r="D197" s="145" t="s">
        <v>163</v>
      </c>
      <c r="E197" s="146" t="s">
        <v>393</v>
      </c>
      <c r="F197" s="147" t="s">
        <v>394</v>
      </c>
      <c r="G197" s="148" t="s">
        <v>166</v>
      </c>
      <c r="H197" s="149">
        <v>12</v>
      </c>
      <c r="I197" s="150"/>
      <c r="J197" s="151">
        <f t="shared" si="40"/>
        <v>0</v>
      </c>
      <c r="K197" s="152"/>
      <c r="L197" s="30"/>
      <c r="M197" s="153" t="s">
        <v>1</v>
      </c>
      <c r="N197" s="154" t="s">
        <v>37</v>
      </c>
      <c r="O197" s="55"/>
      <c r="P197" s="139">
        <f t="shared" si="41"/>
        <v>0</v>
      </c>
      <c r="Q197" s="139">
        <v>6E-05</v>
      </c>
      <c r="R197" s="139">
        <f t="shared" si="42"/>
        <v>0.00072</v>
      </c>
      <c r="S197" s="139">
        <v>0</v>
      </c>
      <c r="T197" s="140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1" t="s">
        <v>118</v>
      </c>
      <c r="AT197" s="141" t="s">
        <v>163</v>
      </c>
      <c r="AU197" s="141" t="s">
        <v>79</v>
      </c>
      <c r="AY197" s="14" t="s">
        <v>112</v>
      </c>
      <c r="BE197" s="142">
        <f t="shared" si="44"/>
        <v>0</v>
      </c>
      <c r="BF197" s="142">
        <f t="shared" si="45"/>
        <v>0</v>
      </c>
      <c r="BG197" s="142">
        <f t="shared" si="46"/>
        <v>0</v>
      </c>
      <c r="BH197" s="142">
        <f t="shared" si="47"/>
        <v>0</v>
      </c>
      <c r="BI197" s="142">
        <f t="shared" si="48"/>
        <v>0</v>
      </c>
      <c r="BJ197" s="14" t="s">
        <v>77</v>
      </c>
      <c r="BK197" s="142">
        <f t="shared" si="49"/>
        <v>0</v>
      </c>
      <c r="BL197" s="14" t="s">
        <v>118</v>
      </c>
      <c r="BM197" s="141" t="s">
        <v>395</v>
      </c>
    </row>
    <row r="198" spans="1:65" s="2" customFormat="1" ht="16.5" customHeight="1">
      <c r="A198" s="29"/>
      <c r="B198" s="134"/>
      <c r="C198" s="145" t="s">
        <v>396</v>
      </c>
      <c r="D198" s="145" t="s">
        <v>163</v>
      </c>
      <c r="E198" s="146" t="s">
        <v>397</v>
      </c>
      <c r="F198" s="147" t="s">
        <v>398</v>
      </c>
      <c r="G198" s="148" t="s">
        <v>166</v>
      </c>
      <c r="H198" s="149">
        <v>13</v>
      </c>
      <c r="I198" s="150"/>
      <c r="J198" s="151">
        <f t="shared" si="40"/>
        <v>0</v>
      </c>
      <c r="K198" s="152"/>
      <c r="L198" s="30"/>
      <c r="M198" s="153" t="s">
        <v>1</v>
      </c>
      <c r="N198" s="154" t="s">
        <v>37</v>
      </c>
      <c r="O198" s="55"/>
      <c r="P198" s="139">
        <f t="shared" si="41"/>
        <v>0</v>
      </c>
      <c r="Q198" s="139">
        <v>0.00014</v>
      </c>
      <c r="R198" s="139">
        <f t="shared" si="42"/>
        <v>0.0018199999999999998</v>
      </c>
      <c r="S198" s="139">
        <v>0</v>
      </c>
      <c r="T198" s="140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41" t="s">
        <v>118</v>
      </c>
      <c r="AT198" s="141" t="s">
        <v>163</v>
      </c>
      <c r="AU198" s="141" t="s">
        <v>79</v>
      </c>
      <c r="AY198" s="14" t="s">
        <v>112</v>
      </c>
      <c r="BE198" s="142">
        <f t="shared" si="44"/>
        <v>0</v>
      </c>
      <c r="BF198" s="142">
        <f t="shared" si="45"/>
        <v>0</v>
      </c>
      <c r="BG198" s="142">
        <f t="shared" si="46"/>
        <v>0</v>
      </c>
      <c r="BH198" s="142">
        <f t="shared" si="47"/>
        <v>0</v>
      </c>
      <c r="BI198" s="142">
        <f t="shared" si="48"/>
        <v>0</v>
      </c>
      <c r="BJ198" s="14" t="s">
        <v>77</v>
      </c>
      <c r="BK198" s="142">
        <f t="shared" si="49"/>
        <v>0</v>
      </c>
      <c r="BL198" s="14" t="s">
        <v>118</v>
      </c>
      <c r="BM198" s="141" t="s">
        <v>399</v>
      </c>
    </row>
    <row r="199" spans="1:65" s="2" customFormat="1" ht="16.5" customHeight="1">
      <c r="A199" s="29"/>
      <c r="B199" s="134"/>
      <c r="C199" s="145" t="s">
        <v>400</v>
      </c>
      <c r="D199" s="145" t="s">
        <v>163</v>
      </c>
      <c r="E199" s="146" t="s">
        <v>401</v>
      </c>
      <c r="F199" s="147" t="s">
        <v>402</v>
      </c>
      <c r="G199" s="148" t="s">
        <v>166</v>
      </c>
      <c r="H199" s="149">
        <v>95</v>
      </c>
      <c r="I199" s="150"/>
      <c r="J199" s="151">
        <f t="shared" si="40"/>
        <v>0</v>
      </c>
      <c r="K199" s="152"/>
      <c r="L199" s="30"/>
      <c r="M199" s="153" t="s">
        <v>1</v>
      </c>
      <c r="N199" s="154" t="s">
        <v>37</v>
      </c>
      <c r="O199" s="55"/>
      <c r="P199" s="139">
        <f t="shared" si="41"/>
        <v>0</v>
      </c>
      <c r="Q199" s="139">
        <v>0.00024</v>
      </c>
      <c r="R199" s="139">
        <f t="shared" si="42"/>
        <v>0.0228</v>
      </c>
      <c r="S199" s="139">
        <v>0</v>
      </c>
      <c r="T199" s="140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41" t="s">
        <v>118</v>
      </c>
      <c r="AT199" s="141" t="s">
        <v>163</v>
      </c>
      <c r="AU199" s="141" t="s">
        <v>79</v>
      </c>
      <c r="AY199" s="14" t="s">
        <v>112</v>
      </c>
      <c r="BE199" s="142">
        <f t="shared" si="44"/>
        <v>0</v>
      </c>
      <c r="BF199" s="142">
        <f t="shared" si="45"/>
        <v>0</v>
      </c>
      <c r="BG199" s="142">
        <f t="shared" si="46"/>
        <v>0</v>
      </c>
      <c r="BH199" s="142">
        <f t="shared" si="47"/>
        <v>0</v>
      </c>
      <c r="BI199" s="142">
        <f t="shared" si="48"/>
        <v>0</v>
      </c>
      <c r="BJ199" s="14" t="s">
        <v>77</v>
      </c>
      <c r="BK199" s="142">
        <f t="shared" si="49"/>
        <v>0</v>
      </c>
      <c r="BL199" s="14" t="s">
        <v>118</v>
      </c>
      <c r="BM199" s="141" t="s">
        <v>403</v>
      </c>
    </row>
    <row r="200" spans="1:65" s="2" customFormat="1" ht="16.5" customHeight="1">
      <c r="A200" s="29"/>
      <c r="B200" s="134"/>
      <c r="C200" s="145" t="s">
        <v>404</v>
      </c>
      <c r="D200" s="145" t="s">
        <v>163</v>
      </c>
      <c r="E200" s="146" t="s">
        <v>405</v>
      </c>
      <c r="F200" s="147" t="s">
        <v>406</v>
      </c>
      <c r="G200" s="148" t="s">
        <v>166</v>
      </c>
      <c r="H200" s="149">
        <v>95</v>
      </c>
      <c r="I200" s="150"/>
      <c r="J200" s="151">
        <f t="shared" si="40"/>
        <v>0</v>
      </c>
      <c r="K200" s="152"/>
      <c r="L200" s="30"/>
      <c r="M200" s="153" t="s">
        <v>1</v>
      </c>
      <c r="N200" s="154" t="s">
        <v>37</v>
      </c>
      <c r="O200" s="55"/>
      <c r="P200" s="139">
        <f t="shared" si="41"/>
        <v>0</v>
      </c>
      <c r="Q200" s="139">
        <v>0.00032</v>
      </c>
      <c r="R200" s="139">
        <f t="shared" si="42"/>
        <v>0.030400000000000003</v>
      </c>
      <c r="S200" s="139">
        <v>0</v>
      </c>
      <c r="T200" s="140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41" t="s">
        <v>118</v>
      </c>
      <c r="AT200" s="141" t="s">
        <v>163</v>
      </c>
      <c r="AU200" s="141" t="s">
        <v>79</v>
      </c>
      <c r="AY200" s="14" t="s">
        <v>112</v>
      </c>
      <c r="BE200" s="142">
        <f t="shared" si="44"/>
        <v>0</v>
      </c>
      <c r="BF200" s="142">
        <f t="shared" si="45"/>
        <v>0</v>
      </c>
      <c r="BG200" s="142">
        <f t="shared" si="46"/>
        <v>0</v>
      </c>
      <c r="BH200" s="142">
        <f t="shared" si="47"/>
        <v>0</v>
      </c>
      <c r="BI200" s="142">
        <f t="shared" si="48"/>
        <v>0</v>
      </c>
      <c r="BJ200" s="14" t="s">
        <v>77</v>
      </c>
      <c r="BK200" s="142">
        <f t="shared" si="49"/>
        <v>0</v>
      </c>
      <c r="BL200" s="14" t="s">
        <v>118</v>
      </c>
      <c r="BM200" s="141" t="s">
        <v>407</v>
      </c>
    </row>
    <row r="201" spans="1:65" s="2" customFormat="1" ht="16.5" customHeight="1">
      <c r="A201" s="29"/>
      <c r="B201" s="134"/>
      <c r="C201" s="145" t="s">
        <v>408</v>
      </c>
      <c r="D201" s="145" t="s">
        <v>163</v>
      </c>
      <c r="E201" s="146" t="s">
        <v>409</v>
      </c>
      <c r="F201" s="147" t="s">
        <v>410</v>
      </c>
      <c r="G201" s="148" t="s">
        <v>166</v>
      </c>
      <c r="H201" s="149">
        <v>235</v>
      </c>
      <c r="I201" s="150"/>
      <c r="J201" s="151">
        <f t="shared" si="40"/>
        <v>0</v>
      </c>
      <c r="K201" s="152"/>
      <c r="L201" s="30"/>
      <c r="M201" s="153" t="s">
        <v>1</v>
      </c>
      <c r="N201" s="154" t="s">
        <v>37</v>
      </c>
      <c r="O201" s="55"/>
      <c r="P201" s="139">
        <f t="shared" si="41"/>
        <v>0</v>
      </c>
      <c r="Q201" s="139">
        <v>0.0005</v>
      </c>
      <c r="R201" s="139">
        <f t="shared" si="42"/>
        <v>0.11750000000000001</v>
      </c>
      <c r="S201" s="139">
        <v>0</v>
      </c>
      <c r="T201" s="140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41" t="s">
        <v>118</v>
      </c>
      <c r="AT201" s="141" t="s">
        <v>163</v>
      </c>
      <c r="AU201" s="141" t="s">
        <v>79</v>
      </c>
      <c r="AY201" s="14" t="s">
        <v>112</v>
      </c>
      <c r="BE201" s="142">
        <f t="shared" si="44"/>
        <v>0</v>
      </c>
      <c r="BF201" s="142">
        <f t="shared" si="45"/>
        <v>0</v>
      </c>
      <c r="BG201" s="142">
        <f t="shared" si="46"/>
        <v>0</v>
      </c>
      <c r="BH201" s="142">
        <f t="shared" si="47"/>
        <v>0</v>
      </c>
      <c r="BI201" s="142">
        <f t="shared" si="48"/>
        <v>0</v>
      </c>
      <c r="BJ201" s="14" t="s">
        <v>77</v>
      </c>
      <c r="BK201" s="142">
        <f t="shared" si="49"/>
        <v>0</v>
      </c>
      <c r="BL201" s="14" t="s">
        <v>118</v>
      </c>
      <c r="BM201" s="141" t="s">
        <v>411</v>
      </c>
    </row>
    <row r="202" spans="1:65" s="2" customFormat="1" ht="16.5" customHeight="1">
      <c r="A202" s="29"/>
      <c r="B202" s="134"/>
      <c r="C202" s="145" t="s">
        <v>412</v>
      </c>
      <c r="D202" s="145" t="s">
        <v>163</v>
      </c>
      <c r="E202" s="146" t="s">
        <v>413</v>
      </c>
      <c r="F202" s="147" t="s">
        <v>414</v>
      </c>
      <c r="G202" s="148" t="s">
        <v>166</v>
      </c>
      <c r="H202" s="149">
        <v>145</v>
      </c>
      <c r="I202" s="150"/>
      <c r="J202" s="151">
        <f t="shared" si="40"/>
        <v>0</v>
      </c>
      <c r="K202" s="152"/>
      <c r="L202" s="30"/>
      <c r="M202" s="153" t="s">
        <v>1</v>
      </c>
      <c r="N202" s="154" t="s">
        <v>37</v>
      </c>
      <c r="O202" s="55"/>
      <c r="P202" s="139">
        <f t="shared" si="41"/>
        <v>0</v>
      </c>
      <c r="Q202" s="139">
        <v>0.00074</v>
      </c>
      <c r="R202" s="139">
        <f t="shared" si="42"/>
        <v>0.10729999999999999</v>
      </c>
      <c r="S202" s="139">
        <v>0</v>
      </c>
      <c r="T202" s="140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1" t="s">
        <v>118</v>
      </c>
      <c r="AT202" s="141" t="s">
        <v>163</v>
      </c>
      <c r="AU202" s="141" t="s">
        <v>79</v>
      </c>
      <c r="AY202" s="14" t="s">
        <v>112</v>
      </c>
      <c r="BE202" s="142">
        <f t="shared" si="44"/>
        <v>0</v>
      </c>
      <c r="BF202" s="142">
        <f t="shared" si="45"/>
        <v>0</v>
      </c>
      <c r="BG202" s="142">
        <f t="shared" si="46"/>
        <v>0</v>
      </c>
      <c r="BH202" s="142">
        <f t="shared" si="47"/>
        <v>0</v>
      </c>
      <c r="BI202" s="142">
        <f t="shared" si="48"/>
        <v>0</v>
      </c>
      <c r="BJ202" s="14" t="s">
        <v>77</v>
      </c>
      <c r="BK202" s="142">
        <f t="shared" si="49"/>
        <v>0</v>
      </c>
      <c r="BL202" s="14" t="s">
        <v>118</v>
      </c>
      <c r="BM202" s="141" t="s">
        <v>415</v>
      </c>
    </row>
    <row r="203" spans="1:65" s="2" customFormat="1" ht="16.5" customHeight="1">
      <c r="A203" s="29"/>
      <c r="B203" s="134"/>
      <c r="C203" s="145" t="s">
        <v>416</v>
      </c>
      <c r="D203" s="145" t="s">
        <v>163</v>
      </c>
      <c r="E203" s="146" t="s">
        <v>417</v>
      </c>
      <c r="F203" s="147" t="s">
        <v>418</v>
      </c>
      <c r="G203" s="148" t="s">
        <v>166</v>
      </c>
      <c r="H203" s="149">
        <v>75</v>
      </c>
      <c r="I203" s="150"/>
      <c r="J203" s="151">
        <f t="shared" si="40"/>
        <v>0</v>
      </c>
      <c r="K203" s="152"/>
      <c r="L203" s="30"/>
      <c r="M203" s="153" t="s">
        <v>1</v>
      </c>
      <c r="N203" s="154" t="s">
        <v>37</v>
      </c>
      <c r="O203" s="55"/>
      <c r="P203" s="139">
        <f t="shared" si="41"/>
        <v>0</v>
      </c>
      <c r="Q203" s="139">
        <v>0.001</v>
      </c>
      <c r="R203" s="139">
        <f t="shared" si="42"/>
        <v>0.075</v>
      </c>
      <c r="S203" s="139">
        <v>0</v>
      </c>
      <c r="T203" s="140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41" t="s">
        <v>118</v>
      </c>
      <c r="AT203" s="141" t="s">
        <v>163</v>
      </c>
      <c r="AU203" s="141" t="s">
        <v>79</v>
      </c>
      <c r="AY203" s="14" t="s">
        <v>112</v>
      </c>
      <c r="BE203" s="142">
        <f t="shared" si="44"/>
        <v>0</v>
      </c>
      <c r="BF203" s="142">
        <f t="shared" si="45"/>
        <v>0</v>
      </c>
      <c r="BG203" s="142">
        <f t="shared" si="46"/>
        <v>0</v>
      </c>
      <c r="BH203" s="142">
        <f t="shared" si="47"/>
        <v>0</v>
      </c>
      <c r="BI203" s="142">
        <f t="shared" si="48"/>
        <v>0</v>
      </c>
      <c r="BJ203" s="14" t="s">
        <v>77</v>
      </c>
      <c r="BK203" s="142">
        <f t="shared" si="49"/>
        <v>0</v>
      </c>
      <c r="BL203" s="14" t="s">
        <v>118</v>
      </c>
      <c r="BM203" s="141" t="s">
        <v>419</v>
      </c>
    </row>
    <row r="204" spans="1:65" s="2" customFormat="1" ht="16.5" customHeight="1">
      <c r="A204" s="29"/>
      <c r="B204" s="134"/>
      <c r="C204" s="145" t="s">
        <v>420</v>
      </c>
      <c r="D204" s="145" t="s">
        <v>163</v>
      </c>
      <c r="E204" s="146" t="s">
        <v>421</v>
      </c>
      <c r="F204" s="147" t="s">
        <v>422</v>
      </c>
      <c r="G204" s="148" t="s">
        <v>166</v>
      </c>
      <c r="H204" s="149">
        <v>32</v>
      </c>
      <c r="I204" s="150"/>
      <c r="J204" s="151">
        <f t="shared" si="40"/>
        <v>0</v>
      </c>
      <c r="K204" s="152"/>
      <c r="L204" s="30"/>
      <c r="M204" s="153" t="s">
        <v>1</v>
      </c>
      <c r="N204" s="154" t="s">
        <v>37</v>
      </c>
      <c r="O204" s="55"/>
      <c r="P204" s="139">
        <f t="shared" si="41"/>
        <v>0</v>
      </c>
      <c r="Q204" s="139">
        <v>0.00156</v>
      </c>
      <c r="R204" s="139">
        <f t="shared" si="42"/>
        <v>0.04992</v>
      </c>
      <c r="S204" s="139">
        <v>0</v>
      </c>
      <c r="T204" s="140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41" t="s">
        <v>118</v>
      </c>
      <c r="AT204" s="141" t="s">
        <v>163</v>
      </c>
      <c r="AU204" s="141" t="s">
        <v>79</v>
      </c>
      <c r="AY204" s="14" t="s">
        <v>112</v>
      </c>
      <c r="BE204" s="142">
        <f t="shared" si="44"/>
        <v>0</v>
      </c>
      <c r="BF204" s="142">
        <f t="shared" si="45"/>
        <v>0</v>
      </c>
      <c r="BG204" s="142">
        <f t="shared" si="46"/>
        <v>0</v>
      </c>
      <c r="BH204" s="142">
        <f t="shared" si="47"/>
        <v>0</v>
      </c>
      <c r="BI204" s="142">
        <f t="shared" si="48"/>
        <v>0</v>
      </c>
      <c r="BJ204" s="14" t="s">
        <v>77</v>
      </c>
      <c r="BK204" s="142">
        <f t="shared" si="49"/>
        <v>0</v>
      </c>
      <c r="BL204" s="14" t="s">
        <v>118</v>
      </c>
      <c r="BM204" s="141" t="s">
        <v>423</v>
      </c>
    </row>
    <row r="205" spans="1:65" s="2" customFormat="1" ht="16.5" customHeight="1">
      <c r="A205" s="29"/>
      <c r="B205" s="134"/>
      <c r="C205" s="145" t="s">
        <v>424</v>
      </c>
      <c r="D205" s="145" t="s">
        <v>163</v>
      </c>
      <c r="E205" s="146" t="s">
        <v>425</v>
      </c>
      <c r="F205" s="147" t="s">
        <v>426</v>
      </c>
      <c r="G205" s="148" t="s">
        <v>166</v>
      </c>
      <c r="H205" s="149">
        <v>330</v>
      </c>
      <c r="I205" s="150"/>
      <c r="J205" s="151">
        <f t="shared" si="40"/>
        <v>0</v>
      </c>
      <c r="K205" s="152"/>
      <c r="L205" s="30"/>
      <c r="M205" s="153" t="s">
        <v>1</v>
      </c>
      <c r="N205" s="154" t="s">
        <v>37</v>
      </c>
      <c r="O205" s="55"/>
      <c r="P205" s="139">
        <f t="shared" si="41"/>
        <v>0</v>
      </c>
      <c r="Q205" s="139">
        <v>0</v>
      </c>
      <c r="R205" s="139">
        <f t="shared" si="42"/>
        <v>0</v>
      </c>
      <c r="S205" s="139">
        <v>0</v>
      </c>
      <c r="T205" s="140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41" t="s">
        <v>118</v>
      </c>
      <c r="AT205" s="141" t="s">
        <v>163</v>
      </c>
      <c r="AU205" s="141" t="s">
        <v>79</v>
      </c>
      <c r="AY205" s="14" t="s">
        <v>112</v>
      </c>
      <c r="BE205" s="142">
        <f t="shared" si="44"/>
        <v>0</v>
      </c>
      <c r="BF205" s="142">
        <f t="shared" si="45"/>
        <v>0</v>
      </c>
      <c r="BG205" s="142">
        <f t="shared" si="46"/>
        <v>0</v>
      </c>
      <c r="BH205" s="142">
        <f t="shared" si="47"/>
        <v>0</v>
      </c>
      <c r="BI205" s="142">
        <f t="shared" si="48"/>
        <v>0</v>
      </c>
      <c r="BJ205" s="14" t="s">
        <v>77</v>
      </c>
      <c r="BK205" s="142">
        <f t="shared" si="49"/>
        <v>0</v>
      </c>
      <c r="BL205" s="14" t="s">
        <v>118</v>
      </c>
      <c r="BM205" s="141" t="s">
        <v>427</v>
      </c>
    </row>
    <row r="206" spans="1:65" s="2" customFormat="1" ht="16.5" customHeight="1">
      <c r="A206" s="29"/>
      <c r="B206" s="134"/>
      <c r="C206" s="145" t="s">
        <v>428</v>
      </c>
      <c r="D206" s="145" t="s">
        <v>163</v>
      </c>
      <c r="E206" s="146" t="s">
        <v>429</v>
      </c>
      <c r="F206" s="147" t="s">
        <v>430</v>
      </c>
      <c r="G206" s="148" t="s">
        <v>166</v>
      </c>
      <c r="H206" s="149">
        <v>220</v>
      </c>
      <c r="I206" s="150"/>
      <c r="J206" s="151">
        <f t="shared" si="40"/>
        <v>0</v>
      </c>
      <c r="K206" s="152"/>
      <c r="L206" s="30"/>
      <c r="M206" s="153" t="s">
        <v>1</v>
      </c>
      <c r="N206" s="154" t="s">
        <v>37</v>
      </c>
      <c r="O206" s="55"/>
      <c r="P206" s="139">
        <f t="shared" si="41"/>
        <v>0</v>
      </c>
      <c r="Q206" s="139">
        <v>0</v>
      </c>
      <c r="R206" s="139">
        <f t="shared" si="42"/>
        <v>0</v>
      </c>
      <c r="S206" s="139">
        <v>0</v>
      </c>
      <c r="T206" s="140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41" t="s">
        <v>118</v>
      </c>
      <c r="AT206" s="141" t="s">
        <v>163</v>
      </c>
      <c r="AU206" s="141" t="s">
        <v>79</v>
      </c>
      <c r="AY206" s="14" t="s">
        <v>112</v>
      </c>
      <c r="BE206" s="142">
        <f t="shared" si="44"/>
        <v>0</v>
      </c>
      <c r="BF206" s="142">
        <f t="shared" si="45"/>
        <v>0</v>
      </c>
      <c r="BG206" s="142">
        <f t="shared" si="46"/>
        <v>0</v>
      </c>
      <c r="BH206" s="142">
        <f t="shared" si="47"/>
        <v>0</v>
      </c>
      <c r="BI206" s="142">
        <f t="shared" si="48"/>
        <v>0</v>
      </c>
      <c r="BJ206" s="14" t="s">
        <v>77</v>
      </c>
      <c r="BK206" s="142">
        <f t="shared" si="49"/>
        <v>0</v>
      </c>
      <c r="BL206" s="14" t="s">
        <v>118</v>
      </c>
      <c r="BM206" s="141" t="s">
        <v>431</v>
      </c>
    </row>
    <row r="207" spans="1:65" s="2" customFormat="1" ht="16.5" customHeight="1">
      <c r="A207" s="29"/>
      <c r="B207" s="134"/>
      <c r="C207" s="145" t="s">
        <v>432</v>
      </c>
      <c r="D207" s="145" t="s">
        <v>163</v>
      </c>
      <c r="E207" s="146" t="s">
        <v>433</v>
      </c>
      <c r="F207" s="147" t="s">
        <v>434</v>
      </c>
      <c r="G207" s="148" t="s">
        <v>166</v>
      </c>
      <c r="H207" s="149">
        <v>32</v>
      </c>
      <c r="I207" s="150"/>
      <c r="J207" s="151">
        <f t="shared" si="40"/>
        <v>0</v>
      </c>
      <c r="K207" s="152"/>
      <c r="L207" s="30"/>
      <c r="M207" s="153" t="s">
        <v>1</v>
      </c>
      <c r="N207" s="154" t="s">
        <v>37</v>
      </c>
      <c r="O207" s="55"/>
      <c r="P207" s="139">
        <f t="shared" si="41"/>
        <v>0</v>
      </c>
      <c r="Q207" s="139">
        <v>0</v>
      </c>
      <c r="R207" s="139">
        <f t="shared" si="42"/>
        <v>0</v>
      </c>
      <c r="S207" s="139">
        <v>0</v>
      </c>
      <c r="T207" s="140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41" t="s">
        <v>118</v>
      </c>
      <c r="AT207" s="141" t="s">
        <v>163</v>
      </c>
      <c r="AU207" s="141" t="s">
        <v>79</v>
      </c>
      <c r="AY207" s="14" t="s">
        <v>112</v>
      </c>
      <c r="BE207" s="142">
        <f t="shared" si="44"/>
        <v>0</v>
      </c>
      <c r="BF207" s="142">
        <f t="shared" si="45"/>
        <v>0</v>
      </c>
      <c r="BG207" s="142">
        <f t="shared" si="46"/>
        <v>0</v>
      </c>
      <c r="BH207" s="142">
        <f t="shared" si="47"/>
        <v>0</v>
      </c>
      <c r="BI207" s="142">
        <f t="shared" si="48"/>
        <v>0</v>
      </c>
      <c r="BJ207" s="14" t="s">
        <v>77</v>
      </c>
      <c r="BK207" s="142">
        <f t="shared" si="49"/>
        <v>0</v>
      </c>
      <c r="BL207" s="14" t="s">
        <v>118</v>
      </c>
      <c r="BM207" s="141" t="s">
        <v>435</v>
      </c>
    </row>
    <row r="208" spans="1:65" s="2" customFormat="1" ht="16.5" customHeight="1">
      <c r="A208" s="29"/>
      <c r="B208" s="134"/>
      <c r="C208" s="145" t="s">
        <v>436</v>
      </c>
      <c r="D208" s="145" t="s">
        <v>163</v>
      </c>
      <c r="E208" s="146" t="s">
        <v>437</v>
      </c>
      <c r="F208" s="147" t="s">
        <v>438</v>
      </c>
      <c r="G208" s="148" t="s">
        <v>343</v>
      </c>
      <c r="H208" s="149">
        <v>100</v>
      </c>
      <c r="I208" s="150"/>
      <c r="J208" s="151">
        <f t="shared" si="40"/>
        <v>0</v>
      </c>
      <c r="K208" s="152"/>
      <c r="L208" s="30"/>
      <c r="M208" s="153" t="s">
        <v>1</v>
      </c>
      <c r="N208" s="154" t="s">
        <v>37</v>
      </c>
      <c r="O208" s="55"/>
      <c r="P208" s="139">
        <f t="shared" si="41"/>
        <v>0</v>
      </c>
      <c r="Q208" s="139">
        <v>0.00019</v>
      </c>
      <c r="R208" s="139">
        <f t="shared" si="42"/>
        <v>0.019</v>
      </c>
      <c r="S208" s="139">
        <v>0</v>
      </c>
      <c r="T208" s="140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41" t="s">
        <v>432</v>
      </c>
      <c r="AT208" s="141" t="s">
        <v>163</v>
      </c>
      <c r="AU208" s="141" t="s">
        <v>79</v>
      </c>
      <c r="AY208" s="14" t="s">
        <v>112</v>
      </c>
      <c r="BE208" s="142">
        <f t="shared" si="44"/>
        <v>0</v>
      </c>
      <c r="BF208" s="142">
        <f t="shared" si="45"/>
        <v>0</v>
      </c>
      <c r="BG208" s="142">
        <f t="shared" si="46"/>
        <v>0</v>
      </c>
      <c r="BH208" s="142">
        <f t="shared" si="47"/>
        <v>0</v>
      </c>
      <c r="BI208" s="142">
        <f t="shared" si="48"/>
        <v>0</v>
      </c>
      <c r="BJ208" s="14" t="s">
        <v>77</v>
      </c>
      <c r="BK208" s="142">
        <f t="shared" si="49"/>
        <v>0</v>
      </c>
      <c r="BL208" s="14" t="s">
        <v>432</v>
      </c>
      <c r="BM208" s="141" t="s">
        <v>439</v>
      </c>
    </row>
    <row r="209" spans="1:65" s="2" customFormat="1" ht="16.5" customHeight="1">
      <c r="A209" s="29"/>
      <c r="B209" s="134"/>
      <c r="C209" s="161" t="s">
        <v>440</v>
      </c>
      <c r="D209" s="161" t="s">
        <v>114</v>
      </c>
      <c r="E209" s="162" t="s">
        <v>441</v>
      </c>
      <c r="F209" s="163" t="s">
        <v>442</v>
      </c>
      <c r="G209" s="164" t="s">
        <v>193</v>
      </c>
      <c r="H209" s="165">
        <v>100</v>
      </c>
      <c r="I209" s="166"/>
      <c r="J209" s="167">
        <f t="shared" si="40"/>
        <v>0</v>
      </c>
      <c r="K209" s="135"/>
      <c r="L209" s="136"/>
      <c r="M209" s="137" t="s">
        <v>1</v>
      </c>
      <c r="N209" s="138" t="s">
        <v>37</v>
      </c>
      <c r="O209" s="55"/>
      <c r="P209" s="139">
        <f t="shared" si="41"/>
        <v>0</v>
      </c>
      <c r="Q209" s="139">
        <v>0</v>
      </c>
      <c r="R209" s="139">
        <f t="shared" si="42"/>
        <v>0</v>
      </c>
      <c r="S209" s="139">
        <v>0</v>
      </c>
      <c r="T209" s="140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41" t="s">
        <v>277</v>
      </c>
      <c r="AT209" s="141" t="s">
        <v>114</v>
      </c>
      <c r="AU209" s="141" t="s">
        <v>79</v>
      </c>
      <c r="AY209" s="14" t="s">
        <v>112</v>
      </c>
      <c r="BE209" s="142">
        <f t="shared" si="44"/>
        <v>0</v>
      </c>
      <c r="BF209" s="142">
        <f t="shared" si="45"/>
        <v>0</v>
      </c>
      <c r="BG209" s="142">
        <f t="shared" si="46"/>
        <v>0</v>
      </c>
      <c r="BH209" s="142">
        <f t="shared" si="47"/>
        <v>0</v>
      </c>
      <c r="BI209" s="142">
        <f t="shared" si="48"/>
        <v>0</v>
      </c>
      <c r="BJ209" s="14" t="s">
        <v>77</v>
      </c>
      <c r="BK209" s="142">
        <f t="shared" si="49"/>
        <v>0</v>
      </c>
      <c r="BL209" s="14" t="s">
        <v>277</v>
      </c>
      <c r="BM209" s="141" t="s">
        <v>443</v>
      </c>
    </row>
    <row r="210" spans="1:65" s="2" customFormat="1" ht="16.5" customHeight="1">
      <c r="A210" s="29"/>
      <c r="B210" s="134"/>
      <c r="C210" s="145" t="s">
        <v>444</v>
      </c>
      <c r="D210" s="145" t="s">
        <v>163</v>
      </c>
      <c r="E210" s="146" t="s">
        <v>445</v>
      </c>
      <c r="F210" s="147" t="s">
        <v>446</v>
      </c>
      <c r="G210" s="148" t="s">
        <v>193</v>
      </c>
      <c r="H210" s="149">
        <v>26</v>
      </c>
      <c r="I210" s="150"/>
      <c r="J210" s="151">
        <f t="shared" si="40"/>
        <v>0</v>
      </c>
      <c r="K210" s="152"/>
      <c r="L210" s="30"/>
      <c r="M210" s="153" t="s">
        <v>1</v>
      </c>
      <c r="N210" s="154" t="s">
        <v>37</v>
      </c>
      <c r="O210" s="55"/>
      <c r="P210" s="139">
        <f t="shared" si="41"/>
        <v>0</v>
      </c>
      <c r="Q210" s="139">
        <v>0.00022</v>
      </c>
      <c r="R210" s="139">
        <f t="shared" si="42"/>
        <v>0.00572</v>
      </c>
      <c r="S210" s="139">
        <v>0</v>
      </c>
      <c r="T210" s="140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41" t="s">
        <v>432</v>
      </c>
      <c r="AT210" s="141" t="s">
        <v>163</v>
      </c>
      <c r="AU210" s="141" t="s">
        <v>79</v>
      </c>
      <c r="AY210" s="14" t="s">
        <v>112</v>
      </c>
      <c r="BE210" s="142">
        <f t="shared" si="44"/>
        <v>0</v>
      </c>
      <c r="BF210" s="142">
        <f t="shared" si="45"/>
        <v>0</v>
      </c>
      <c r="BG210" s="142">
        <f t="shared" si="46"/>
        <v>0</v>
      </c>
      <c r="BH210" s="142">
        <f t="shared" si="47"/>
        <v>0</v>
      </c>
      <c r="BI210" s="142">
        <f t="shared" si="48"/>
        <v>0</v>
      </c>
      <c r="BJ210" s="14" t="s">
        <v>77</v>
      </c>
      <c r="BK210" s="142">
        <f t="shared" si="49"/>
        <v>0</v>
      </c>
      <c r="BL210" s="14" t="s">
        <v>432</v>
      </c>
      <c r="BM210" s="141" t="s">
        <v>447</v>
      </c>
    </row>
    <row r="211" spans="1:65" s="2" customFormat="1" ht="24.2" customHeight="1">
      <c r="A211" s="29"/>
      <c r="B211" s="134"/>
      <c r="C211" s="145" t="s">
        <v>448</v>
      </c>
      <c r="D211" s="145" t="s">
        <v>163</v>
      </c>
      <c r="E211" s="146" t="s">
        <v>449</v>
      </c>
      <c r="F211" s="147" t="s">
        <v>450</v>
      </c>
      <c r="G211" s="148" t="s">
        <v>166</v>
      </c>
      <c r="H211" s="149">
        <v>510</v>
      </c>
      <c r="I211" s="150"/>
      <c r="J211" s="151">
        <f t="shared" si="40"/>
        <v>0</v>
      </c>
      <c r="K211" s="152"/>
      <c r="L211" s="30"/>
      <c r="M211" s="153" t="s">
        <v>1</v>
      </c>
      <c r="N211" s="154" t="s">
        <v>37</v>
      </c>
      <c r="O211" s="55"/>
      <c r="P211" s="139">
        <f t="shared" si="41"/>
        <v>0</v>
      </c>
      <c r="Q211" s="139">
        <v>0.00016</v>
      </c>
      <c r="R211" s="139">
        <f t="shared" si="42"/>
        <v>0.0816</v>
      </c>
      <c r="S211" s="139">
        <v>0</v>
      </c>
      <c r="T211" s="140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41" t="s">
        <v>118</v>
      </c>
      <c r="AT211" s="141" t="s">
        <v>163</v>
      </c>
      <c r="AU211" s="141" t="s">
        <v>79</v>
      </c>
      <c r="AY211" s="14" t="s">
        <v>112</v>
      </c>
      <c r="BE211" s="142">
        <f t="shared" si="44"/>
        <v>0</v>
      </c>
      <c r="BF211" s="142">
        <f t="shared" si="45"/>
        <v>0</v>
      </c>
      <c r="BG211" s="142">
        <f t="shared" si="46"/>
        <v>0</v>
      </c>
      <c r="BH211" s="142">
        <f t="shared" si="47"/>
        <v>0</v>
      </c>
      <c r="BI211" s="142">
        <f t="shared" si="48"/>
        <v>0</v>
      </c>
      <c r="BJ211" s="14" t="s">
        <v>77</v>
      </c>
      <c r="BK211" s="142">
        <f t="shared" si="49"/>
        <v>0</v>
      </c>
      <c r="BL211" s="14" t="s">
        <v>118</v>
      </c>
      <c r="BM211" s="141" t="s">
        <v>451</v>
      </c>
    </row>
    <row r="212" spans="1:65" s="2" customFormat="1" ht="24.2" customHeight="1">
      <c r="A212" s="29"/>
      <c r="B212" s="134"/>
      <c r="C212" s="145" t="s">
        <v>452</v>
      </c>
      <c r="D212" s="145" t="s">
        <v>163</v>
      </c>
      <c r="E212" s="146" t="s">
        <v>453</v>
      </c>
      <c r="F212" s="147" t="s">
        <v>454</v>
      </c>
      <c r="G212" s="148" t="s">
        <v>166</v>
      </c>
      <c r="H212" s="149">
        <v>202</v>
      </c>
      <c r="I212" s="150"/>
      <c r="J212" s="151">
        <f t="shared" si="40"/>
        <v>0</v>
      </c>
      <c r="K212" s="152"/>
      <c r="L212" s="30"/>
      <c r="M212" s="153" t="s">
        <v>1</v>
      </c>
      <c r="N212" s="154" t="s">
        <v>37</v>
      </c>
      <c r="O212" s="55"/>
      <c r="P212" s="139">
        <f t="shared" si="41"/>
        <v>0</v>
      </c>
      <c r="Q212" s="139">
        <v>0.00019</v>
      </c>
      <c r="R212" s="139">
        <f t="shared" si="42"/>
        <v>0.038380000000000004</v>
      </c>
      <c r="S212" s="139">
        <v>0</v>
      </c>
      <c r="T212" s="140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41" t="s">
        <v>118</v>
      </c>
      <c r="AT212" s="141" t="s">
        <v>163</v>
      </c>
      <c r="AU212" s="141" t="s">
        <v>79</v>
      </c>
      <c r="AY212" s="14" t="s">
        <v>112</v>
      </c>
      <c r="BE212" s="142">
        <f t="shared" si="44"/>
        <v>0</v>
      </c>
      <c r="BF212" s="142">
        <f t="shared" si="45"/>
        <v>0</v>
      </c>
      <c r="BG212" s="142">
        <f t="shared" si="46"/>
        <v>0</v>
      </c>
      <c r="BH212" s="142">
        <f t="shared" si="47"/>
        <v>0</v>
      </c>
      <c r="BI212" s="142">
        <f t="shared" si="48"/>
        <v>0</v>
      </c>
      <c r="BJ212" s="14" t="s">
        <v>77</v>
      </c>
      <c r="BK212" s="142">
        <f t="shared" si="49"/>
        <v>0</v>
      </c>
      <c r="BL212" s="14" t="s">
        <v>118</v>
      </c>
      <c r="BM212" s="141" t="s">
        <v>455</v>
      </c>
    </row>
    <row r="213" spans="1:65" s="2" customFormat="1" ht="21.75" customHeight="1">
      <c r="A213" s="29"/>
      <c r="B213" s="134"/>
      <c r="C213" s="145" t="s">
        <v>456</v>
      </c>
      <c r="D213" s="145" t="s">
        <v>163</v>
      </c>
      <c r="E213" s="146" t="s">
        <v>457</v>
      </c>
      <c r="F213" s="147" t="s">
        <v>458</v>
      </c>
      <c r="G213" s="148" t="s">
        <v>193</v>
      </c>
      <c r="H213" s="149">
        <v>6</v>
      </c>
      <c r="I213" s="150"/>
      <c r="J213" s="151">
        <f t="shared" si="40"/>
        <v>0</v>
      </c>
      <c r="K213" s="152"/>
      <c r="L213" s="30"/>
      <c r="M213" s="153" t="s">
        <v>1</v>
      </c>
      <c r="N213" s="154" t="s">
        <v>37</v>
      </c>
      <c r="O213" s="55"/>
      <c r="P213" s="139">
        <f t="shared" si="41"/>
        <v>0</v>
      </c>
      <c r="Q213" s="139">
        <v>0.00046</v>
      </c>
      <c r="R213" s="139">
        <f t="shared" si="42"/>
        <v>0.0027600000000000003</v>
      </c>
      <c r="S213" s="139">
        <v>0</v>
      </c>
      <c r="T213" s="140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41" t="s">
        <v>118</v>
      </c>
      <c r="AT213" s="141" t="s">
        <v>163</v>
      </c>
      <c r="AU213" s="141" t="s">
        <v>79</v>
      </c>
      <c r="AY213" s="14" t="s">
        <v>112</v>
      </c>
      <c r="BE213" s="142">
        <f t="shared" si="44"/>
        <v>0</v>
      </c>
      <c r="BF213" s="142">
        <f t="shared" si="45"/>
        <v>0</v>
      </c>
      <c r="BG213" s="142">
        <f t="shared" si="46"/>
        <v>0</v>
      </c>
      <c r="BH213" s="142">
        <f t="shared" si="47"/>
        <v>0</v>
      </c>
      <c r="BI213" s="142">
        <f t="shared" si="48"/>
        <v>0</v>
      </c>
      <c r="BJ213" s="14" t="s">
        <v>77</v>
      </c>
      <c r="BK213" s="142">
        <f t="shared" si="49"/>
        <v>0</v>
      </c>
      <c r="BL213" s="14" t="s">
        <v>118</v>
      </c>
      <c r="BM213" s="141" t="s">
        <v>459</v>
      </c>
    </row>
    <row r="214" spans="1:65" s="2" customFormat="1" ht="16.5" customHeight="1">
      <c r="A214" s="29"/>
      <c r="B214" s="134"/>
      <c r="C214" s="145" t="s">
        <v>460</v>
      </c>
      <c r="D214" s="145" t="s">
        <v>163</v>
      </c>
      <c r="E214" s="146" t="s">
        <v>461</v>
      </c>
      <c r="F214" s="147" t="s">
        <v>462</v>
      </c>
      <c r="G214" s="148" t="s">
        <v>268</v>
      </c>
      <c r="H214" s="155"/>
      <c r="I214" s="150"/>
      <c r="J214" s="151">
        <f t="shared" si="40"/>
        <v>0</v>
      </c>
      <c r="K214" s="152"/>
      <c r="L214" s="30"/>
      <c r="M214" s="153" t="s">
        <v>1</v>
      </c>
      <c r="N214" s="154" t="s">
        <v>37</v>
      </c>
      <c r="O214" s="55"/>
      <c r="P214" s="139">
        <f t="shared" si="41"/>
        <v>0</v>
      </c>
      <c r="Q214" s="139">
        <v>0</v>
      </c>
      <c r="R214" s="139">
        <f t="shared" si="42"/>
        <v>0</v>
      </c>
      <c r="S214" s="139">
        <v>0</v>
      </c>
      <c r="T214" s="140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41" t="s">
        <v>118</v>
      </c>
      <c r="AT214" s="141" t="s">
        <v>163</v>
      </c>
      <c r="AU214" s="141" t="s">
        <v>79</v>
      </c>
      <c r="AY214" s="14" t="s">
        <v>112</v>
      </c>
      <c r="BE214" s="142">
        <f t="shared" si="44"/>
        <v>0</v>
      </c>
      <c r="BF214" s="142">
        <f t="shared" si="45"/>
        <v>0</v>
      </c>
      <c r="BG214" s="142">
        <f t="shared" si="46"/>
        <v>0</v>
      </c>
      <c r="BH214" s="142">
        <f t="shared" si="47"/>
        <v>0</v>
      </c>
      <c r="BI214" s="142">
        <f t="shared" si="48"/>
        <v>0</v>
      </c>
      <c r="BJ214" s="14" t="s">
        <v>77</v>
      </c>
      <c r="BK214" s="142">
        <f t="shared" si="49"/>
        <v>0</v>
      </c>
      <c r="BL214" s="14" t="s">
        <v>118</v>
      </c>
      <c r="BM214" s="141" t="s">
        <v>463</v>
      </c>
    </row>
    <row r="215" spans="1:65" s="2" customFormat="1" ht="16.5" customHeight="1">
      <c r="A215" s="29"/>
      <c r="B215" s="134"/>
      <c r="C215" s="145" t="s">
        <v>464</v>
      </c>
      <c r="D215" s="145" t="s">
        <v>163</v>
      </c>
      <c r="E215" s="146" t="s">
        <v>465</v>
      </c>
      <c r="F215" s="147" t="s">
        <v>466</v>
      </c>
      <c r="G215" s="148" t="s">
        <v>268</v>
      </c>
      <c r="H215" s="155"/>
      <c r="I215" s="150"/>
      <c r="J215" s="151">
        <f t="shared" si="40"/>
        <v>0</v>
      </c>
      <c r="K215" s="152"/>
      <c r="L215" s="30"/>
      <c r="M215" s="153" t="s">
        <v>1</v>
      </c>
      <c r="N215" s="154" t="s">
        <v>37</v>
      </c>
      <c r="O215" s="55"/>
      <c r="P215" s="139">
        <f t="shared" si="41"/>
        <v>0</v>
      </c>
      <c r="Q215" s="139">
        <v>0</v>
      </c>
      <c r="R215" s="139">
        <f t="shared" si="42"/>
        <v>0</v>
      </c>
      <c r="S215" s="139">
        <v>0</v>
      </c>
      <c r="T215" s="140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41" t="s">
        <v>118</v>
      </c>
      <c r="AT215" s="141" t="s">
        <v>163</v>
      </c>
      <c r="AU215" s="141" t="s">
        <v>79</v>
      </c>
      <c r="AY215" s="14" t="s">
        <v>112</v>
      </c>
      <c r="BE215" s="142">
        <f t="shared" si="44"/>
        <v>0</v>
      </c>
      <c r="BF215" s="142">
        <f t="shared" si="45"/>
        <v>0</v>
      </c>
      <c r="BG215" s="142">
        <f t="shared" si="46"/>
        <v>0</v>
      </c>
      <c r="BH215" s="142">
        <f t="shared" si="47"/>
        <v>0</v>
      </c>
      <c r="BI215" s="142">
        <f t="shared" si="48"/>
        <v>0</v>
      </c>
      <c r="BJ215" s="14" t="s">
        <v>77</v>
      </c>
      <c r="BK215" s="142">
        <f t="shared" si="49"/>
        <v>0</v>
      </c>
      <c r="BL215" s="14" t="s">
        <v>118</v>
      </c>
      <c r="BM215" s="141" t="s">
        <v>467</v>
      </c>
    </row>
    <row r="216" spans="2:63" s="12" customFormat="1" ht="23.1" customHeight="1">
      <c r="B216" s="123"/>
      <c r="D216" s="124" t="s">
        <v>71</v>
      </c>
      <c r="E216" s="143" t="s">
        <v>468</v>
      </c>
      <c r="F216" s="143" t="s">
        <v>469</v>
      </c>
      <c r="I216" s="126"/>
      <c r="J216" s="144">
        <f>BK216</f>
        <v>0</v>
      </c>
      <c r="L216" s="123"/>
      <c r="M216" s="128"/>
      <c r="N216" s="129"/>
      <c r="O216" s="129"/>
      <c r="P216" s="130">
        <f>SUM(P217:P236)</f>
        <v>0</v>
      </c>
      <c r="Q216" s="129"/>
      <c r="R216" s="130">
        <f>SUM(R217:R236)</f>
        <v>0.09326</v>
      </c>
      <c r="S216" s="129"/>
      <c r="T216" s="131">
        <f>SUM(T217:T236)</f>
        <v>0</v>
      </c>
      <c r="AR216" s="124" t="s">
        <v>79</v>
      </c>
      <c r="AT216" s="132" t="s">
        <v>71</v>
      </c>
      <c r="AU216" s="132" t="s">
        <v>77</v>
      </c>
      <c r="AY216" s="124" t="s">
        <v>112</v>
      </c>
      <c r="BK216" s="133">
        <f>SUM(BK217:BK236)</f>
        <v>0</v>
      </c>
    </row>
    <row r="217" spans="1:65" s="2" customFormat="1" ht="21.75" customHeight="1">
      <c r="A217" s="29"/>
      <c r="B217" s="134"/>
      <c r="C217" s="145" t="s">
        <v>470</v>
      </c>
      <c r="D217" s="145" t="s">
        <v>163</v>
      </c>
      <c r="E217" s="146" t="s">
        <v>471</v>
      </c>
      <c r="F217" s="147" t="s">
        <v>472</v>
      </c>
      <c r="G217" s="148" t="s">
        <v>193</v>
      </c>
      <c r="H217" s="149">
        <v>4</v>
      </c>
      <c r="I217" s="150"/>
      <c r="J217" s="151">
        <f aca="true" t="shared" si="50" ref="J217:J236">ROUND(I217*H217,2)</f>
        <v>0</v>
      </c>
      <c r="K217" s="152"/>
      <c r="L217" s="30"/>
      <c r="M217" s="153" t="s">
        <v>1</v>
      </c>
      <c r="N217" s="154" t="s">
        <v>37</v>
      </c>
      <c r="O217" s="55"/>
      <c r="P217" s="139">
        <f aca="true" t="shared" si="51" ref="P217:P236">O217*H217</f>
        <v>0</v>
      </c>
      <c r="Q217" s="139">
        <v>0.00027</v>
      </c>
      <c r="R217" s="139">
        <f aca="true" t="shared" si="52" ref="R217:R236">Q217*H217</f>
        <v>0.00108</v>
      </c>
      <c r="S217" s="139">
        <v>0</v>
      </c>
      <c r="T217" s="140">
        <f aca="true" t="shared" si="53" ref="T217:T236"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41" t="s">
        <v>118</v>
      </c>
      <c r="AT217" s="141" t="s">
        <v>163</v>
      </c>
      <c r="AU217" s="141" t="s">
        <v>79</v>
      </c>
      <c r="AY217" s="14" t="s">
        <v>112</v>
      </c>
      <c r="BE217" s="142">
        <f aca="true" t="shared" si="54" ref="BE217:BE236">IF(N217="základní",J217,0)</f>
        <v>0</v>
      </c>
      <c r="BF217" s="142">
        <f aca="true" t="shared" si="55" ref="BF217:BF236">IF(N217="snížená",J217,0)</f>
        <v>0</v>
      </c>
      <c r="BG217" s="142">
        <f aca="true" t="shared" si="56" ref="BG217:BG236">IF(N217="zákl. přenesená",J217,0)</f>
        <v>0</v>
      </c>
      <c r="BH217" s="142">
        <f aca="true" t="shared" si="57" ref="BH217:BH236">IF(N217="sníž. přenesená",J217,0)</f>
        <v>0</v>
      </c>
      <c r="BI217" s="142">
        <f aca="true" t="shared" si="58" ref="BI217:BI236">IF(N217="nulová",J217,0)</f>
        <v>0</v>
      </c>
      <c r="BJ217" s="14" t="s">
        <v>77</v>
      </c>
      <c r="BK217" s="142">
        <f aca="true" t="shared" si="59" ref="BK217:BK236">ROUND(I217*H217,2)</f>
        <v>0</v>
      </c>
      <c r="BL217" s="14" t="s">
        <v>118</v>
      </c>
      <c r="BM217" s="141" t="s">
        <v>473</v>
      </c>
    </row>
    <row r="218" spans="1:65" s="2" customFormat="1" ht="16.5" customHeight="1">
      <c r="A218" s="29"/>
      <c r="B218" s="134"/>
      <c r="C218" s="145" t="s">
        <v>474</v>
      </c>
      <c r="D218" s="145" t="s">
        <v>163</v>
      </c>
      <c r="E218" s="146" t="s">
        <v>475</v>
      </c>
      <c r="F218" s="147" t="s">
        <v>476</v>
      </c>
      <c r="G218" s="148" t="s">
        <v>193</v>
      </c>
      <c r="H218" s="149">
        <v>4</v>
      </c>
      <c r="I218" s="150"/>
      <c r="J218" s="151">
        <f t="shared" si="50"/>
        <v>0</v>
      </c>
      <c r="K218" s="152"/>
      <c r="L218" s="30"/>
      <c r="M218" s="153" t="s">
        <v>1</v>
      </c>
      <c r="N218" s="154" t="s">
        <v>37</v>
      </c>
      <c r="O218" s="55"/>
      <c r="P218" s="139">
        <f t="shared" si="51"/>
        <v>0</v>
      </c>
      <c r="Q218" s="139">
        <v>0.00084</v>
      </c>
      <c r="R218" s="139">
        <f t="shared" si="52"/>
        <v>0.00336</v>
      </c>
      <c r="S218" s="139">
        <v>0</v>
      </c>
      <c r="T218" s="140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41" t="s">
        <v>118</v>
      </c>
      <c r="AT218" s="141" t="s">
        <v>163</v>
      </c>
      <c r="AU218" s="141" t="s">
        <v>79</v>
      </c>
      <c r="AY218" s="14" t="s">
        <v>112</v>
      </c>
      <c r="BE218" s="142">
        <f t="shared" si="54"/>
        <v>0</v>
      </c>
      <c r="BF218" s="142">
        <f t="shared" si="55"/>
        <v>0</v>
      </c>
      <c r="BG218" s="142">
        <f t="shared" si="56"/>
        <v>0</v>
      </c>
      <c r="BH218" s="142">
        <f t="shared" si="57"/>
        <v>0</v>
      </c>
      <c r="BI218" s="142">
        <f t="shared" si="58"/>
        <v>0</v>
      </c>
      <c r="BJ218" s="14" t="s">
        <v>77</v>
      </c>
      <c r="BK218" s="142">
        <f t="shared" si="59"/>
        <v>0</v>
      </c>
      <c r="BL218" s="14" t="s">
        <v>118</v>
      </c>
      <c r="BM218" s="141" t="s">
        <v>477</v>
      </c>
    </row>
    <row r="219" spans="1:65" s="2" customFormat="1" ht="16.5" customHeight="1">
      <c r="A219" s="29"/>
      <c r="B219" s="134"/>
      <c r="C219" s="145" t="s">
        <v>478</v>
      </c>
      <c r="D219" s="145" t="s">
        <v>163</v>
      </c>
      <c r="E219" s="146" t="s">
        <v>479</v>
      </c>
      <c r="F219" s="147" t="s">
        <v>480</v>
      </c>
      <c r="G219" s="148" t="s">
        <v>193</v>
      </c>
      <c r="H219" s="149">
        <v>3</v>
      </c>
      <c r="I219" s="150"/>
      <c r="J219" s="151">
        <f t="shared" si="50"/>
        <v>0</v>
      </c>
      <c r="K219" s="152"/>
      <c r="L219" s="30"/>
      <c r="M219" s="153" t="s">
        <v>1</v>
      </c>
      <c r="N219" s="154" t="s">
        <v>37</v>
      </c>
      <c r="O219" s="55"/>
      <c r="P219" s="139">
        <f t="shared" si="51"/>
        <v>0</v>
      </c>
      <c r="Q219" s="139">
        <v>0.00078</v>
      </c>
      <c r="R219" s="139">
        <f t="shared" si="52"/>
        <v>0.00234</v>
      </c>
      <c r="S219" s="139">
        <v>0</v>
      </c>
      <c r="T219" s="140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41" t="s">
        <v>118</v>
      </c>
      <c r="AT219" s="141" t="s">
        <v>163</v>
      </c>
      <c r="AU219" s="141" t="s">
        <v>79</v>
      </c>
      <c r="AY219" s="14" t="s">
        <v>112</v>
      </c>
      <c r="BE219" s="142">
        <f t="shared" si="54"/>
        <v>0</v>
      </c>
      <c r="BF219" s="142">
        <f t="shared" si="55"/>
        <v>0</v>
      </c>
      <c r="BG219" s="142">
        <f t="shared" si="56"/>
        <v>0</v>
      </c>
      <c r="BH219" s="142">
        <f t="shared" si="57"/>
        <v>0</v>
      </c>
      <c r="BI219" s="142">
        <f t="shared" si="58"/>
        <v>0</v>
      </c>
      <c r="BJ219" s="14" t="s">
        <v>77</v>
      </c>
      <c r="BK219" s="142">
        <f t="shared" si="59"/>
        <v>0</v>
      </c>
      <c r="BL219" s="14" t="s">
        <v>118</v>
      </c>
      <c r="BM219" s="141" t="s">
        <v>481</v>
      </c>
    </row>
    <row r="220" spans="1:65" s="2" customFormat="1" ht="16.5" customHeight="1">
      <c r="A220" s="29"/>
      <c r="B220" s="134"/>
      <c r="C220" s="145" t="s">
        <v>482</v>
      </c>
      <c r="D220" s="145" t="s">
        <v>163</v>
      </c>
      <c r="E220" s="146" t="s">
        <v>483</v>
      </c>
      <c r="F220" s="147" t="s">
        <v>484</v>
      </c>
      <c r="G220" s="148" t="s">
        <v>193</v>
      </c>
      <c r="H220" s="149">
        <v>4</v>
      </c>
      <c r="I220" s="150"/>
      <c r="J220" s="151">
        <f t="shared" si="50"/>
        <v>0</v>
      </c>
      <c r="K220" s="152"/>
      <c r="L220" s="30"/>
      <c r="M220" s="153" t="s">
        <v>1</v>
      </c>
      <c r="N220" s="154" t="s">
        <v>37</v>
      </c>
      <c r="O220" s="55"/>
      <c r="P220" s="139">
        <f t="shared" si="51"/>
        <v>0</v>
      </c>
      <c r="Q220" s="139">
        <v>0.00025</v>
      </c>
      <c r="R220" s="139">
        <f t="shared" si="52"/>
        <v>0.001</v>
      </c>
      <c r="S220" s="139">
        <v>0</v>
      </c>
      <c r="T220" s="140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41" t="s">
        <v>118</v>
      </c>
      <c r="AT220" s="141" t="s">
        <v>163</v>
      </c>
      <c r="AU220" s="141" t="s">
        <v>79</v>
      </c>
      <c r="AY220" s="14" t="s">
        <v>112</v>
      </c>
      <c r="BE220" s="142">
        <f t="shared" si="54"/>
        <v>0</v>
      </c>
      <c r="BF220" s="142">
        <f t="shared" si="55"/>
        <v>0</v>
      </c>
      <c r="BG220" s="142">
        <f t="shared" si="56"/>
        <v>0</v>
      </c>
      <c r="BH220" s="142">
        <f t="shared" si="57"/>
        <v>0</v>
      </c>
      <c r="BI220" s="142">
        <f t="shared" si="58"/>
        <v>0</v>
      </c>
      <c r="BJ220" s="14" t="s">
        <v>77</v>
      </c>
      <c r="BK220" s="142">
        <f t="shared" si="59"/>
        <v>0</v>
      </c>
      <c r="BL220" s="14" t="s">
        <v>118</v>
      </c>
      <c r="BM220" s="141" t="s">
        <v>485</v>
      </c>
    </row>
    <row r="221" spans="1:65" s="2" customFormat="1" ht="16.5" customHeight="1">
      <c r="A221" s="29"/>
      <c r="B221" s="134"/>
      <c r="C221" s="145" t="s">
        <v>486</v>
      </c>
      <c r="D221" s="145" t="s">
        <v>163</v>
      </c>
      <c r="E221" s="146" t="s">
        <v>487</v>
      </c>
      <c r="F221" s="147" t="s">
        <v>488</v>
      </c>
      <c r="G221" s="148" t="s">
        <v>193</v>
      </c>
      <c r="H221" s="149">
        <v>1</v>
      </c>
      <c r="I221" s="150"/>
      <c r="J221" s="151">
        <f t="shared" si="50"/>
        <v>0</v>
      </c>
      <c r="K221" s="152"/>
      <c r="L221" s="30"/>
      <c r="M221" s="153" t="s">
        <v>1</v>
      </c>
      <c r="N221" s="154" t="s">
        <v>37</v>
      </c>
      <c r="O221" s="55"/>
      <c r="P221" s="139">
        <f t="shared" si="51"/>
        <v>0</v>
      </c>
      <c r="Q221" s="139">
        <v>0.00036</v>
      </c>
      <c r="R221" s="139">
        <f t="shared" si="52"/>
        <v>0.00036</v>
      </c>
      <c r="S221" s="139">
        <v>0</v>
      </c>
      <c r="T221" s="140">
        <f t="shared" si="5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41" t="s">
        <v>118</v>
      </c>
      <c r="AT221" s="141" t="s">
        <v>163</v>
      </c>
      <c r="AU221" s="141" t="s">
        <v>79</v>
      </c>
      <c r="AY221" s="14" t="s">
        <v>112</v>
      </c>
      <c r="BE221" s="142">
        <f t="shared" si="54"/>
        <v>0</v>
      </c>
      <c r="BF221" s="142">
        <f t="shared" si="55"/>
        <v>0</v>
      </c>
      <c r="BG221" s="142">
        <f t="shared" si="56"/>
        <v>0</v>
      </c>
      <c r="BH221" s="142">
        <f t="shared" si="57"/>
        <v>0</v>
      </c>
      <c r="BI221" s="142">
        <f t="shared" si="58"/>
        <v>0</v>
      </c>
      <c r="BJ221" s="14" t="s">
        <v>77</v>
      </c>
      <c r="BK221" s="142">
        <f t="shared" si="59"/>
        <v>0</v>
      </c>
      <c r="BL221" s="14" t="s">
        <v>118</v>
      </c>
      <c r="BM221" s="141" t="s">
        <v>489</v>
      </c>
    </row>
    <row r="222" spans="1:65" s="2" customFormat="1" ht="16.5" customHeight="1">
      <c r="A222" s="29"/>
      <c r="B222" s="134"/>
      <c r="C222" s="145" t="s">
        <v>490</v>
      </c>
      <c r="D222" s="145" t="s">
        <v>163</v>
      </c>
      <c r="E222" s="146" t="s">
        <v>491</v>
      </c>
      <c r="F222" s="147" t="s">
        <v>492</v>
      </c>
      <c r="G222" s="148" t="s">
        <v>193</v>
      </c>
      <c r="H222" s="149">
        <v>1</v>
      </c>
      <c r="I222" s="150"/>
      <c r="J222" s="151">
        <f t="shared" si="50"/>
        <v>0</v>
      </c>
      <c r="K222" s="152"/>
      <c r="L222" s="30"/>
      <c r="M222" s="153" t="s">
        <v>1</v>
      </c>
      <c r="N222" s="154" t="s">
        <v>37</v>
      </c>
      <c r="O222" s="55"/>
      <c r="P222" s="139">
        <f t="shared" si="51"/>
        <v>0</v>
      </c>
      <c r="Q222" s="139">
        <v>0.00073</v>
      </c>
      <c r="R222" s="139">
        <f t="shared" si="52"/>
        <v>0.00073</v>
      </c>
      <c r="S222" s="139">
        <v>0</v>
      </c>
      <c r="T222" s="140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41" t="s">
        <v>118</v>
      </c>
      <c r="AT222" s="141" t="s">
        <v>163</v>
      </c>
      <c r="AU222" s="141" t="s">
        <v>79</v>
      </c>
      <c r="AY222" s="14" t="s">
        <v>112</v>
      </c>
      <c r="BE222" s="142">
        <f t="shared" si="54"/>
        <v>0</v>
      </c>
      <c r="BF222" s="142">
        <f t="shared" si="55"/>
        <v>0</v>
      </c>
      <c r="BG222" s="142">
        <f t="shared" si="56"/>
        <v>0</v>
      </c>
      <c r="BH222" s="142">
        <f t="shared" si="57"/>
        <v>0</v>
      </c>
      <c r="BI222" s="142">
        <f t="shared" si="58"/>
        <v>0</v>
      </c>
      <c r="BJ222" s="14" t="s">
        <v>77</v>
      </c>
      <c r="BK222" s="142">
        <f t="shared" si="59"/>
        <v>0</v>
      </c>
      <c r="BL222" s="14" t="s">
        <v>118</v>
      </c>
      <c r="BM222" s="141" t="s">
        <v>493</v>
      </c>
    </row>
    <row r="223" spans="1:65" s="2" customFormat="1" ht="16.5" customHeight="1">
      <c r="A223" s="29"/>
      <c r="B223" s="134"/>
      <c r="C223" s="145" t="s">
        <v>494</v>
      </c>
      <c r="D223" s="145" t="s">
        <v>163</v>
      </c>
      <c r="E223" s="146" t="s">
        <v>495</v>
      </c>
      <c r="F223" s="147" t="s">
        <v>714</v>
      </c>
      <c r="G223" s="148" t="s">
        <v>193</v>
      </c>
      <c r="H223" s="149">
        <v>9</v>
      </c>
      <c r="I223" s="150"/>
      <c r="J223" s="151">
        <f t="shared" si="50"/>
        <v>0</v>
      </c>
      <c r="K223" s="152"/>
      <c r="L223" s="30"/>
      <c r="M223" s="153" t="s">
        <v>1</v>
      </c>
      <c r="N223" s="154" t="s">
        <v>37</v>
      </c>
      <c r="O223" s="55"/>
      <c r="P223" s="139">
        <f t="shared" si="51"/>
        <v>0</v>
      </c>
      <c r="Q223" s="139">
        <v>0.00022</v>
      </c>
      <c r="R223" s="139">
        <f t="shared" si="52"/>
        <v>0.00198</v>
      </c>
      <c r="S223" s="139">
        <v>0</v>
      </c>
      <c r="T223" s="140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41" t="s">
        <v>118</v>
      </c>
      <c r="AT223" s="141" t="s">
        <v>163</v>
      </c>
      <c r="AU223" s="141" t="s">
        <v>79</v>
      </c>
      <c r="AY223" s="14" t="s">
        <v>112</v>
      </c>
      <c r="BE223" s="142">
        <f t="shared" si="54"/>
        <v>0</v>
      </c>
      <c r="BF223" s="142">
        <f t="shared" si="55"/>
        <v>0</v>
      </c>
      <c r="BG223" s="142">
        <f t="shared" si="56"/>
        <v>0</v>
      </c>
      <c r="BH223" s="142">
        <f t="shared" si="57"/>
        <v>0</v>
      </c>
      <c r="BI223" s="142">
        <f t="shared" si="58"/>
        <v>0</v>
      </c>
      <c r="BJ223" s="14" t="s">
        <v>77</v>
      </c>
      <c r="BK223" s="142">
        <f t="shared" si="59"/>
        <v>0</v>
      </c>
      <c r="BL223" s="14" t="s">
        <v>118</v>
      </c>
      <c r="BM223" s="141" t="s">
        <v>496</v>
      </c>
    </row>
    <row r="224" spans="1:65" s="2" customFormat="1" ht="16.5" customHeight="1">
      <c r="A224" s="29"/>
      <c r="B224" s="134"/>
      <c r="C224" s="145" t="s">
        <v>497</v>
      </c>
      <c r="D224" s="145" t="s">
        <v>163</v>
      </c>
      <c r="E224" s="146" t="s">
        <v>498</v>
      </c>
      <c r="F224" s="147" t="s">
        <v>499</v>
      </c>
      <c r="G224" s="148" t="s">
        <v>193</v>
      </c>
      <c r="H224" s="149">
        <v>3</v>
      </c>
      <c r="I224" s="150"/>
      <c r="J224" s="151">
        <f t="shared" si="50"/>
        <v>0</v>
      </c>
      <c r="K224" s="152"/>
      <c r="L224" s="30"/>
      <c r="M224" s="153" t="s">
        <v>1</v>
      </c>
      <c r="N224" s="154" t="s">
        <v>37</v>
      </c>
      <c r="O224" s="55"/>
      <c r="P224" s="139">
        <f t="shared" si="51"/>
        <v>0</v>
      </c>
      <c r="Q224" s="139">
        <v>0.00173</v>
      </c>
      <c r="R224" s="139">
        <f t="shared" si="52"/>
        <v>0.00519</v>
      </c>
      <c r="S224" s="139">
        <v>0</v>
      </c>
      <c r="T224" s="140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41" t="s">
        <v>118</v>
      </c>
      <c r="AT224" s="141" t="s">
        <v>163</v>
      </c>
      <c r="AU224" s="141" t="s">
        <v>79</v>
      </c>
      <c r="AY224" s="14" t="s">
        <v>112</v>
      </c>
      <c r="BE224" s="142">
        <f t="shared" si="54"/>
        <v>0</v>
      </c>
      <c r="BF224" s="142">
        <f t="shared" si="55"/>
        <v>0</v>
      </c>
      <c r="BG224" s="142">
        <f t="shared" si="56"/>
        <v>0</v>
      </c>
      <c r="BH224" s="142">
        <f t="shared" si="57"/>
        <v>0</v>
      </c>
      <c r="BI224" s="142">
        <f t="shared" si="58"/>
        <v>0</v>
      </c>
      <c r="BJ224" s="14" t="s">
        <v>77</v>
      </c>
      <c r="BK224" s="142">
        <f t="shared" si="59"/>
        <v>0</v>
      </c>
      <c r="BL224" s="14" t="s">
        <v>118</v>
      </c>
      <c r="BM224" s="141" t="s">
        <v>500</v>
      </c>
    </row>
    <row r="225" spans="1:65" s="2" customFormat="1" ht="16.5" customHeight="1">
      <c r="A225" s="29"/>
      <c r="B225" s="134"/>
      <c r="C225" s="145" t="s">
        <v>501</v>
      </c>
      <c r="D225" s="145" t="s">
        <v>163</v>
      </c>
      <c r="E225" s="146" t="s">
        <v>502</v>
      </c>
      <c r="F225" s="147" t="s">
        <v>503</v>
      </c>
      <c r="G225" s="148" t="s">
        <v>193</v>
      </c>
      <c r="H225" s="149">
        <v>4</v>
      </c>
      <c r="I225" s="150"/>
      <c r="J225" s="151">
        <f t="shared" si="50"/>
        <v>0</v>
      </c>
      <c r="K225" s="152"/>
      <c r="L225" s="30"/>
      <c r="M225" s="153" t="s">
        <v>1</v>
      </c>
      <c r="N225" s="154" t="s">
        <v>37</v>
      </c>
      <c r="O225" s="55"/>
      <c r="P225" s="139">
        <f t="shared" si="51"/>
        <v>0</v>
      </c>
      <c r="Q225" s="139">
        <v>0.00127</v>
      </c>
      <c r="R225" s="139">
        <f t="shared" si="52"/>
        <v>0.00508</v>
      </c>
      <c r="S225" s="139">
        <v>0</v>
      </c>
      <c r="T225" s="140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41" t="s">
        <v>118</v>
      </c>
      <c r="AT225" s="141" t="s">
        <v>163</v>
      </c>
      <c r="AU225" s="141" t="s">
        <v>79</v>
      </c>
      <c r="AY225" s="14" t="s">
        <v>112</v>
      </c>
      <c r="BE225" s="142">
        <f t="shared" si="54"/>
        <v>0</v>
      </c>
      <c r="BF225" s="142">
        <f t="shared" si="55"/>
        <v>0</v>
      </c>
      <c r="BG225" s="142">
        <f t="shared" si="56"/>
        <v>0</v>
      </c>
      <c r="BH225" s="142">
        <f t="shared" si="57"/>
        <v>0</v>
      </c>
      <c r="BI225" s="142">
        <f t="shared" si="58"/>
        <v>0</v>
      </c>
      <c r="BJ225" s="14" t="s">
        <v>77</v>
      </c>
      <c r="BK225" s="142">
        <f t="shared" si="59"/>
        <v>0</v>
      </c>
      <c r="BL225" s="14" t="s">
        <v>118</v>
      </c>
      <c r="BM225" s="141" t="s">
        <v>504</v>
      </c>
    </row>
    <row r="226" spans="1:65" s="2" customFormat="1" ht="16.5" customHeight="1">
      <c r="A226" s="29"/>
      <c r="B226" s="134"/>
      <c r="C226" s="145" t="s">
        <v>505</v>
      </c>
      <c r="D226" s="145" t="s">
        <v>163</v>
      </c>
      <c r="E226" s="146" t="s">
        <v>506</v>
      </c>
      <c r="F226" s="147" t="s">
        <v>507</v>
      </c>
      <c r="G226" s="148" t="s">
        <v>193</v>
      </c>
      <c r="H226" s="149">
        <v>8</v>
      </c>
      <c r="I226" s="150"/>
      <c r="J226" s="151">
        <f t="shared" si="50"/>
        <v>0</v>
      </c>
      <c r="K226" s="152"/>
      <c r="L226" s="30"/>
      <c r="M226" s="153" t="s">
        <v>1</v>
      </c>
      <c r="N226" s="154" t="s">
        <v>37</v>
      </c>
      <c r="O226" s="55"/>
      <c r="P226" s="139">
        <f t="shared" si="51"/>
        <v>0</v>
      </c>
      <c r="Q226" s="139">
        <v>0.0007</v>
      </c>
      <c r="R226" s="139">
        <f t="shared" si="52"/>
        <v>0.0056</v>
      </c>
      <c r="S226" s="139">
        <v>0</v>
      </c>
      <c r="T226" s="140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41" t="s">
        <v>118</v>
      </c>
      <c r="AT226" s="141" t="s">
        <v>163</v>
      </c>
      <c r="AU226" s="141" t="s">
        <v>79</v>
      </c>
      <c r="AY226" s="14" t="s">
        <v>112</v>
      </c>
      <c r="BE226" s="142">
        <f t="shared" si="54"/>
        <v>0</v>
      </c>
      <c r="BF226" s="142">
        <f t="shared" si="55"/>
        <v>0</v>
      </c>
      <c r="BG226" s="142">
        <f t="shared" si="56"/>
        <v>0</v>
      </c>
      <c r="BH226" s="142">
        <f t="shared" si="57"/>
        <v>0</v>
      </c>
      <c r="BI226" s="142">
        <f t="shared" si="58"/>
        <v>0</v>
      </c>
      <c r="BJ226" s="14" t="s">
        <v>77</v>
      </c>
      <c r="BK226" s="142">
        <f t="shared" si="59"/>
        <v>0</v>
      </c>
      <c r="BL226" s="14" t="s">
        <v>118</v>
      </c>
      <c r="BM226" s="141" t="s">
        <v>508</v>
      </c>
    </row>
    <row r="227" spans="1:65" s="2" customFormat="1" ht="16.5" customHeight="1">
      <c r="A227" s="29"/>
      <c r="B227" s="134"/>
      <c r="C227" s="145" t="s">
        <v>509</v>
      </c>
      <c r="D227" s="145" t="s">
        <v>163</v>
      </c>
      <c r="E227" s="146" t="s">
        <v>510</v>
      </c>
      <c r="F227" s="147" t="s">
        <v>511</v>
      </c>
      <c r="G227" s="148" t="s">
        <v>193</v>
      </c>
      <c r="H227" s="149">
        <v>8</v>
      </c>
      <c r="I227" s="150"/>
      <c r="J227" s="151">
        <f t="shared" si="50"/>
        <v>0</v>
      </c>
      <c r="K227" s="152"/>
      <c r="L227" s="30"/>
      <c r="M227" s="153" t="s">
        <v>1</v>
      </c>
      <c r="N227" s="154" t="s">
        <v>37</v>
      </c>
      <c r="O227" s="55"/>
      <c r="P227" s="139">
        <f t="shared" si="51"/>
        <v>0</v>
      </c>
      <c r="Q227" s="139">
        <v>0.00107</v>
      </c>
      <c r="R227" s="139">
        <f t="shared" si="52"/>
        <v>0.00856</v>
      </c>
      <c r="S227" s="139">
        <v>0</v>
      </c>
      <c r="T227" s="140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41" t="s">
        <v>118</v>
      </c>
      <c r="AT227" s="141" t="s">
        <v>163</v>
      </c>
      <c r="AU227" s="141" t="s">
        <v>79</v>
      </c>
      <c r="AY227" s="14" t="s">
        <v>112</v>
      </c>
      <c r="BE227" s="142">
        <f t="shared" si="54"/>
        <v>0</v>
      </c>
      <c r="BF227" s="142">
        <f t="shared" si="55"/>
        <v>0</v>
      </c>
      <c r="BG227" s="142">
        <f t="shared" si="56"/>
        <v>0</v>
      </c>
      <c r="BH227" s="142">
        <f t="shared" si="57"/>
        <v>0</v>
      </c>
      <c r="BI227" s="142">
        <f t="shared" si="58"/>
        <v>0</v>
      </c>
      <c r="BJ227" s="14" t="s">
        <v>77</v>
      </c>
      <c r="BK227" s="142">
        <f t="shared" si="59"/>
        <v>0</v>
      </c>
      <c r="BL227" s="14" t="s">
        <v>118</v>
      </c>
      <c r="BM227" s="141" t="s">
        <v>512</v>
      </c>
    </row>
    <row r="228" spans="1:65" s="2" customFormat="1" ht="16.5" customHeight="1">
      <c r="A228" s="29"/>
      <c r="B228" s="134"/>
      <c r="C228" s="145" t="s">
        <v>513</v>
      </c>
      <c r="D228" s="145" t="s">
        <v>163</v>
      </c>
      <c r="E228" s="146" t="s">
        <v>514</v>
      </c>
      <c r="F228" s="147" t="s">
        <v>515</v>
      </c>
      <c r="G228" s="148" t="s">
        <v>193</v>
      </c>
      <c r="H228" s="149">
        <v>12</v>
      </c>
      <c r="I228" s="150"/>
      <c r="J228" s="151">
        <f t="shared" si="50"/>
        <v>0</v>
      </c>
      <c r="K228" s="152"/>
      <c r="L228" s="30"/>
      <c r="M228" s="153" t="s">
        <v>1</v>
      </c>
      <c r="N228" s="154" t="s">
        <v>37</v>
      </c>
      <c r="O228" s="55"/>
      <c r="P228" s="139">
        <f t="shared" si="51"/>
        <v>0</v>
      </c>
      <c r="Q228" s="139">
        <v>0.00168</v>
      </c>
      <c r="R228" s="139">
        <f t="shared" si="52"/>
        <v>0.02016</v>
      </c>
      <c r="S228" s="139">
        <v>0</v>
      </c>
      <c r="T228" s="140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41" t="s">
        <v>118</v>
      </c>
      <c r="AT228" s="141" t="s">
        <v>163</v>
      </c>
      <c r="AU228" s="141" t="s">
        <v>79</v>
      </c>
      <c r="AY228" s="14" t="s">
        <v>112</v>
      </c>
      <c r="BE228" s="142">
        <f t="shared" si="54"/>
        <v>0</v>
      </c>
      <c r="BF228" s="142">
        <f t="shared" si="55"/>
        <v>0</v>
      </c>
      <c r="BG228" s="142">
        <f t="shared" si="56"/>
        <v>0</v>
      </c>
      <c r="BH228" s="142">
        <f t="shared" si="57"/>
        <v>0</v>
      </c>
      <c r="BI228" s="142">
        <f t="shared" si="58"/>
        <v>0</v>
      </c>
      <c r="BJ228" s="14" t="s">
        <v>77</v>
      </c>
      <c r="BK228" s="142">
        <f t="shared" si="59"/>
        <v>0</v>
      </c>
      <c r="BL228" s="14" t="s">
        <v>118</v>
      </c>
      <c r="BM228" s="141" t="s">
        <v>516</v>
      </c>
    </row>
    <row r="229" spans="1:65" s="2" customFormat="1" ht="16.5" customHeight="1">
      <c r="A229" s="29"/>
      <c r="B229" s="134"/>
      <c r="C229" s="145" t="s">
        <v>517</v>
      </c>
      <c r="D229" s="145" t="s">
        <v>163</v>
      </c>
      <c r="E229" s="146" t="s">
        <v>518</v>
      </c>
      <c r="F229" s="147" t="s">
        <v>519</v>
      </c>
      <c r="G229" s="148" t="s">
        <v>193</v>
      </c>
      <c r="H229" s="149">
        <v>3</v>
      </c>
      <c r="I229" s="150"/>
      <c r="J229" s="151">
        <f t="shared" si="50"/>
        <v>0</v>
      </c>
      <c r="K229" s="152"/>
      <c r="L229" s="30"/>
      <c r="M229" s="153" t="s">
        <v>1</v>
      </c>
      <c r="N229" s="154" t="s">
        <v>37</v>
      </c>
      <c r="O229" s="55"/>
      <c r="P229" s="139">
        <f t="shared" si="51"/>
        <v>0</v>
      </c>
      <c r="Q229" s="139">
        <v>0.00377</v>
      </c>
      <c r="R229" s="139">
        <f t="shared" si="52"/>
        <v>0.01131</v>
      </c>
      <c r="S229" s="139">
        <v>0</v>
      </c>
      <c r="T229" s="140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41" t="s">
        <v>118</v>
      </c>
      <c r="AT229" s="141" t="s">
        <v>163</v>
      </c>
      <c r="AU229" s="141" t="s">
        <v>79</v>
      </c>
      <c r="AY229" s="14" t="s">
        <v>112</v>
      </c>
      <c r="BE229" s="142">
        <f t="shared" si="54"/>
        <v>0</v>
      </c>
      <c r="BF229" s="142">
        <f t="shared" si="55"/>
        <v>0</v>
      </c>
      <c r="BG229" s="142">
        <f t="shared" si="56"/>
        <v>0</v>
      </c>
      <c r="BH229" s="142">
        <f t="shared" si="57"/>
        <v>0</v>
      </c>
      <c r="BI229" s="142">
        <f t="shared" si="58"/>
        <v>0</v>
      </c>
      <c r="BJ229" s="14" t="s">
        <v>77</v>
      </c>
      <c r="BK229" s="142">
        <f t="shared" si="59"/>
        <v>0</v>
      </c>
      <c r="BL229" s="14" t="s">
        <v>118</v>
      </c>
      <c r="BM229" s="141" t="s">
        <v>520</v>
      </c>
    </row>
    <row r="230" spans="1:65" s="2" customFormat="1" ht="21.75" customHeight="1">
      <c r="A230" s="29"/>
      <c r="B230" s="134"/>
      <c r="C230" s="145" t="s">
        <v>521</v>
      </c>
      <c r="D230" s="145" t="s">
        <v>163</v>
      </c>
      <c r="E230" s="146" t="s">
        <v>522</v>
      </c>
      <c r="F230" s="147" t="s">
        <v>523</v>
      </c>
      <c r="G230" s="148" t="s">
        <v>193</v>
      </c>
      <c r="H230" s="149">
        <v>4</v>
      </c>
      <c r="I230" s="150"/>
      <c r="J230" s="151">
        <f t="shared" si="50"/>
        <v>0</v>
      </c>
      <c r="K230" s="152"/>
      <c r="L230" s="30"/>
      <c r="M230" s="153" t="s">
        <v>1</v>
      </c>
      <c r="N230" s="154" t="s">
        <v>37</v>
      </c>
      <c r="O230" s="55"/>
      <c r="P230" s="139">
        <f t="shared" si="51"/>
        <v>0</v>
      </c>
      <c r="Q230" s="139">
        <v>0.00147</v>
      </c>
      <c r="R230" s="139">
        <f t="shared" si="52"/>
        <v>0.00588</v>
      </c>
      <c r="S230" s="139">
        <v>0</v>
      </c>
      <c r="T230" s="140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41" t="s">
        <v>118</v>
      </c>
      <c r="AT230" s="141" t="s">
        <v>163</v>
      </c>
      <c r="AU230" s="141" t="s">
        <v>79</v>
      </c>
      <c r="AY230" s="14" t="s">
        <v>112</v>
      </c>
      <c r="BE230" s="142">
        <f t="shared" si="54"/>
        <v>0</v>
      </c>
      <c r="BF230" s="142">
        <f t="shared" si="55"/>
        <v>0</v>
      </c>
      <c r="BG230" s="142">
        <f t="shared" si="56"/>
        <v>0</v>
      </c>
      <c r="BH230" s="142">
        <f t="shared" si="57"/>
        <v>0</v>
      </c>
      <c r="BI230" s="142">
        <f t="shared" si="58"/>
        <v>0</v>
      </c>
      <c r="BJ230" s="14" t="s">
        <v>77</v>
      </c>
      <c r="BK230" s="142">
        <f t="shared" si="59"/>
        <v>0</v>
      </c>
      <c r="BL230" s="14" t="s">
        <v>118</v>
      </c>
      <c r="BM230" s="141" t="s">
        <v>524</v>
      </c>
    </row>
    <row r="231" spans="1:65" s="2" customFormat="1" ht="16.5" customHeight="1">
      <c r="A231" s="29"/>
      <c r="B231" s="134"/>
      <c r="C231" s="145" t="s">
        <v>525</v>
      </c>
      <c r="D231" s="145" t="s">
        <v>163</v>
      </c>
      <c r="E231" s="146" t="s">
        <v>526</v>
      </c>
      <c r="F231" s="147" t="s">
        <v>527</v>
      </c>
      <c r="G231" s="148" t="s">
        <v>193</v>
      </c>
      <c r="H231" s="149">
        <v>10</v>
      </c>
      <c r="I231" s="150"/>
      <c r="J231" s="151">
        <f t="shared" si="50"/>
        <v>0</v>
      </c>
      <c r="K231" s="152"/>
      <c r="L231" s="30"/>
      <c r="M231" s="153" t="s">
        <v>1</v>
      </c>
      <c r="N231" s="154" t="s">
        <v>37</v>
      </c>
      <c r="O231" s="55"/>
      <c r="P231" s="139">
        <f t="shared" si="51"/>
        <v>0</v>
      </c>
      <c r="Q231" s="139">
        <v>0.00052</v>
      </c>
      <c r="R231" s="139">
        <f t="shared" si="52"/>
        <v>0.0052</v>
      </c>
      <c r="S231" s="139">
        <v>0</v>
      </c>
      <c r="T231" s="140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41" t="s">
        <v>118</v>
      </c>
      <c r="AT231" s="141" t="s">
        <v>163</v>
      </c>
      <c r="AU231" s="141" t="s">
        <v>79</v>
      </c>
      <c r="AY231" s="14" t="s">
        <v>112</v>
      </c>
      <c r="BE231" s="142">
        <f t="shared" si="54"/>
        <v>0</v>
      </c>
      <c r="BF231" s="142">
        <f t="shared" si="55"/>
        <v>0</v>
      </c>
      <c r="BG231" s="142">
        <f t="shared" si="56"/>
        <v>0</v>
      </c>
      <c r="BH231" s="142">
        <f t="shared" si="57"/>
        <v>0</v>
      </c>
      <c r="BI231" s="142">
        <f t="shared" si="58"/>
        <v>0</v>
      </c>
      <c r="BJ231" s="14" t="s">
        <v>77</v>
      </c>
      <c r="BK231" s="142">
        <f t="shared" si="59"/>
        <v>0</v>
      </c>
      <c r="BL231" s="14" t="s">
        <v>118</v>
      </c>
      <c r="BM231" s="141" t="s">
        <v>528</v>
      </c>
    </row>
    <row r="232" spans="1:65" s="2" customFormat="1" ht="16.5" customHeight="1">
      <c r="A232" s="29"/>
      <c r="B232" s="134"/>
      <c r="C232" s="145" t="s">
        <v>529</v>
      </c>
      <c r="D232" s="145" t="s">
        <v>163</v>
      </c>
      <c r="E232" s="146" t="s">
        <v>530</v>
      </c>
      <c r="F232" s="147" t="s">
        <v>531</v>
      </c>
      <c r="G232" s="148" t="s">
        <v>193</v>
      </c>
      <c r="H232" s="149">
        <v>2</v>
      </c>
      <c r="I232" s="150"/>
      <c r="J232" s="151">
        <f t="shared" si="50"/>
        <v>0</v>
      </c>
      <c r="K232" s="152"/>
      <c r="L232" s="30"/>
      <c r="M232" s="153" t="s">
        <v>1</v>
      </c>
      <c r="N232" s="154" t="s">
        <v>37</v>
      </c>
      <c r="O232" s="55"/>
      <c r="P232" s="139">
        <f t="shared" si="51"/>
        <v>0</v>
      </c>
      <c r="Q232" s="139">
        <v>0.00147</v>
      </c>
      <c r="R232" s="139">
        <f t="shared" si="52"/>
        <v>0.00294</v>
      </c>
      <c r="S232" s="139">
        <v>0</v>
      </c>
      <c r="T232" s="140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41" t="s">
        <v>118</v>
      </c>
      <c r="AT232" s="141" t="s">
        <v>163</v>
      </c>
      <c r="AU232" s="141" t="s">
        <v>79</v>
      </c>
      <c r="AY232" s="14" t="s">
        <v>112</v>
      </c>
      <c r="BE232" s="142">
        <f t="shared" si="54"/>
        <v>0</v>
      </c>
      <c r="BF232" s="142">
        <f t="shared" si="55"/>
        <v>0</v>
      </c>
      <c r="BG232" s="142">
        <f t="shared" si="56"/>
        <v>0</v>
      </c>
      <c r="BH232" s="142">
        <f t="shared" si="57"/>
        <v>0</v>
      </c>
      <c r="BI232" s="142">
        <f t="shared" si="58"/>
        <v>0</v>
      </c>
      <c r="BJ232" s="14" t="s">
        <v>77</v>
      </c>
      <c r="BK232" s="142">
        <f t="shared" si="59"/>
        <v>0</v>
      </c>
      <c r="BL232" s="14" t="s">
        <v>118</v>
      </c>
      <c r="BM232" s="141" t="s">
        <v>532</v>
      </c>
    </row>
    <row r="233" spans="1:65" s="2" customFormat="1" ht="16.5" customHeight="1">
      <c r="A233" s="29"/>
      <c r="B233" s="134"/>
      <c r="C233" s="145" t="s">
        <v>533</v>
      </c>
      <c r="D233" s="145" t="s">
        <v>163</v>
      </c>
      <c r="E233" s="146" t="s">
        <v>534</v>
      </c>
      <c r="F233" s="147" t="s">
        <v>535</v>
      </c>
      <c r="G233" s="148" t="s">
        <v>193</v>
      </c>
      <c r="H233" s="149">
        <v>1</v>
      </c>
      <c r="I233" s="150"/>
      <c r="J233" s="151">
        <f t="shared" si="50"/>
        <v>0</v>
      </c>
      <c r="K233" s="152"/>
      <c r="L233" s="30"/>
      <c r="M233" s="153" t="s">
        <v>1</v>
      </c>
      <c r="N233" s="154" t="s">
        <v>37</v>
      </c>
      <c r="O233" s="55"/>
      <c r="P233" s="139">
        <f t="shared" si="51"/>
        <v>0</v>
      </c>
      <c r="Q233" s="139">
        <v>0.00133</v>
      </c>
      <c r="R233" s="139">
        <f t="shared" si="52"/>
        <v>0.00133</v>
      </c>
      <c r="S233" s="139">
        <v>0</v>
      </c>
      <c r="T233" s="140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41" t="s">
        <v>118</v>
      </c>
      <c r="AT233" s="141" t="s">
        <v>163</v>
      </c>
      <c r="AU233" s="141" t="s">
        <v>79</v>
      </c>
      <c r="AY233" s="14" t="s">
        <v>112</v>
      </c>
      <c r="BE233" s="142">
        <f t="shared" si="54"/>
        <v>0</v>
      </c>
      <c r="BF233" s="142">
        <f t="shared" si="55"/>
        <v>0</v>
      </c>
      <c r="BG233" s="142">
        <f t="shared" si="56"/>
        <v>0</v>
      </c>
      <c r="BH233" s="142">
        <f t="shared" si="57"/>
        <v>0</v>
      </c>
      <c r="BI233" s="142">
        <f t="shared" si="58"/>
        <v>0</v>
      </c>
      <c r="BJ233" s="14" t="s">
        <v>77</v>
      </c>
      <c r="BK233" s="142">
        <f t="shared" si="59"/>
        <v>0</v>
      </c>
      <c r="BL233" s="14" t="s">
        <v>118</v>
      </c>
      <c r="BM233" s="141" t="s">
        <v>536</v>
      </c>
    </row>
    <row r="234" spans="1:65" s="2" customFormat="1" ht="16.5" customHeight="1">
      <c r="A234" s="29"/>
      <c r="B234" s="134"/>
      <c r="C234" s="145" t="s">
        <v>537</v>
      </c>
      <c r="D234" s="145" t="s">
        <v>163</v>
      </c>
      <c r="E234" s="146" t="s">
        <v>538</v>
      </c>
      <c r="F234" s="147" t="s">
        <v>539</v>
      </c>
      <c r="G234" s="148" t="s">
        <v>259</v>
      </c>
      <c r="H234" s="149">
        <v>12</v>
      </c>
      <c r="I234" s="150"/>
      <c r="J234" s="151">
        <f t="shared" si="50"/>
        <v>0</v>
      </c>
      <c r="K234" s="152"/>
      <c r="L234" s="30"/>
      <c r="M234" s="153" t="s">
        <v>1</v>
      </c>
      <c r="N234" s="154" t="s">
        <v>37</v>
      </c>
      <c r="O234" s="55"/>
      <c r="P234" s="139">
        <f t="shared" si="51"/>
        <v>0</v>
      </c>
      <c r="Q234" s="139">
        <v>0.00093</v>
      </c>
      <c r="R234" s="139">
        <f t="shared" si="52"/>
        <v>0.01116</v>
      </c>
      <c r="S234" s="139">
        <v>0</v>
      </c>
      <c r="T234" s="140">
        <f t="shared" si="5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41" t="s">
        <v>118</v>
      </c>
      <c r="AT234" s="141" t="s">
        <v>163</v>
      </c>
      <c r="AU234" s="141" t="s">
        <v>79</v>
      </c>
      <c r="AY234" s="14" t="s">
        <v>112</v>
      </c>
      <c r="BE234" s="142">
        <f t="shared" si="54"/>
        <v>0</v>
      </c>
      <c r="BF234" s="142">
        <f t="shared" si="55"/>
        <v>0</v>
      </c>
      <c r="BG234" s="142">
        <f t="shared" si="56"/>
        <v>0</v>
      </c>
      <c r="BH234" s="142">
        <f t="shared" si="57"/>
        <v>0</v>
      </c>
      <c r="BI234" s="142">
        <f t="shared" si="58"/>
        <v>0</v>
      </c>
      <c r="BJ234" s="14" t="s">
        <v>77</v>
      </c>
      <c r="BK234" s="142">
        <f t="shared" si="59"/>
        <v>0</v>
      </c>
      <c r="BL234" s="14" t="s">
        <v>118</v>
      </c>
      <c r="BM234" s="141" t="s">
        <v>540</v>
      </c>
    </row>
    <row r="235" spans="1:65" s="2" customFormat="1" ht="16.5" customHeight="1">
      <c r="A235" s="29"/>
      <c r="B235" s="134"/>
      <c r="C235" s="145" t="s">
        <v>541</v>
      </c>
      <c r="D235" s="145" t="s">
        <v>163</v>
      </c>
      <c r="E235" s="146" t="s">
        <v>542</v>
      </c>
      <c r="F235" s="147" t="s">
        <v>543</v>
      </c>
      <c r="G235" s="148" t="s">
        <v>268</v>
      </c>
      <c r="H235" s="155"/>
      <c r="I235" s="150"/>
      <c r="J235" s="151">
        <f t="shared" si="50"/>
        <v>0</v>
      </c>
      <c r="K235" s="152"/>
      <c r="L235" s="30"/>
      <c r="M235" s="153" t="s">
        <v>1</v>
      </c>
      <c r="N235" s="154" t="s">
        <v>37</v>
      </c>
      <c r="O235" s="55"/>
      <c r="P235" s="139">
        <f t="shared" si="51"/>
        <v>0</v>
      </c>
      <c r="Q235" s="139">
        <v>0</v>
      </c>
      <c r="R235" s="139">
        <f t="shared" si="52"/>
        <v>0</v>
      </c>
      <c r="S235" s="139">
        <v>0</v>
      </c>
      <c r="T235" s="140">
        <f t="shared" si="5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41" t="s">
        <v>118</v>
      </c>
      <c r="AT235" s="141" t="s">
        <v>163</v>
      </c>
      <c r="AU235" s="141" t="s">
        <v>79</v>
      </c>
      <c r="AY235" s="14" t="s">
        <v>112</v>
      </c>
      <c r="BE235" s="142">
        <f t="shared" si="54"/>
        <v>0</v>
      </c>
      <c r="BF235" s="142">
        <f t="shared" si="55"/>
        <v>0</v>
      </c>
      <c r="BG235" s="142">
        <f t="shared" si="56"/>
        <v>0</v>
      </c>
      <c r="BH235" s="142">
        <f t="shared" si="57"/>
        <v>0</v>
      </c>
      <c r="BI235" s="142">
        <f t="shared" si="58"/>
        <v>0</v>
      </c>
      <c r="BJ235" s="14" t="s">
        <v>77</v>
      </c>
      <c r="BK235" s="142">
        <f t="shared" si="59"/>
        <v>0</v>
      </c>
      <c r="BL235" s="14" t="s">
        <v>118</v>
      </c>
      <c r="BM235" s="141" t="s">
        <v>544</v>
      </c>
    </row>
    <row r="236" spans="1:65" s="2" customFormat="1" ht="16.5" customHeight="1">
      <c r="A236" s="29"/>
      <c r="B236" s="134"/>
      <c r="C236" s="145" t="s">
        <v>545</v>
      </c>
      <c r="D236" s="145" t="s">
        <v>163</v>
      </c>
      <c r="E236" s="146" t="s">
        <v>546</v>
      </c>
      <c r="F236" s="147" t="s">
        <v>547</v>
      </c>
      <c r="G236" s="148" t="s">
        <v>268</v>
      </c>
      <c r="H236" s="155"/>
      <c r="I236" s="150"/>
      <c r="J236" s="151">
        <f t="shared" si="50"/>
        <v>0</v>
      </c>
      <c r="K236" s="152"/>
      <c r="L236" s="30"/>
      <c r="M236" s="153" t="s">
        <v>1</v>
      </c>
      <c r="N236" s="154" t="s">
        <v>37</v>
      </c>
      <c r="O236" s="55"/>
      <c r="P236" s="139">
        <f t="shared" si="51"/>
        <v>0</v>
      </c>
      <c r="Q236" s="139">
        <v>0</v>
      </c>
      <c r="R236" s="139">
        <f t="shared" si="52"/>
        <v>0</v>
      </c>
      <c r="S236" s="139">
        <v>0</v>
      </c>
      <c r="T236" s="140">
        <f t="shared" si="5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41" t="s">
        <v>118</v>
      </c>
      <c r="AT236" s="141" t="s">
        <v>163</v>
      </c>
      <c r="AU236" s="141" t="s">
        <v>79</v>
      </c>
      <c r="AY236" s="14" t="s">
        <v>112</v>
      </c>
      <c r="BE236" s="142">
        <f t="shared" si="54"/>
        <v>0</v>
      </c>
      <c r="BF236" s="142">
        <f t="shared" si="55"/>
        <v>0</v>
      </c>
      <c r="BG236" s="142">
        <f t="shared" si="56"/>
        <v>0</v>
      </c>
      <c r="BH236" s="142">
        <f t="shared" si="57"/>
        <v>0</v>
      </c>
      <c r="BI236" s="142">
        <f t="shared" si="58"/>
        <v>0</v>
      </c>
      <c r="BJ236" s="14" t="s">
        <v>77</v>
      </c>
      <c r="BK236" s="142">
        <f t="shared" si="59"/>
        <v>0</v>
      </c>
      <c r="BL236" s="14" t="s">
        <v>118</v>
      </c>
      <c r="BM236" s="141" t="s">
        <v>548</v>
      </c>
    </row>
    <row r="237" spans="2:63" s="12" customFormat="1" ht="23.1" customHeight="1">
      <c r="B237" s="123"/>
      <c r="D237" s="124" t="s">
        <v>71</v>
      </c>
      <c r="E237" s="143" t="s">
        <v>549</v>
      </c>
      <c r="F237" s="143" t="s">
        <v>550</v>
      </c>
      <c r="I237" s="126"/>
      <c r="J237" s="144">
        <f>BK237</f>
        <v>0</v>
      </c>
      <c r="L237" s="123"/>
      <c r="M237" s="128"/>
      <c r="N237" s="129"/>
      <c r="O237" s="129"/>
      <c r="P237" s="130">
        <f>SUM(P238:P271)</f>
        <v>0</v>
      </c>
      <c r="Q237" s="129"/>
      <c r="R237" s="130">
        <f>SUM(R238:R271)</f>
        <v>444.5254300000001</v>
      </c>
      <c r="S237" s="129"/>
      <c r="T237" s="131">
        <f>SUM(T238:T271)</f>
        <v>0</v>
      </c>
      <c r="AR237" s="124" t="s">
        <v>79</v>
      </c>
      <c r="AT237" s="132" t="s">
        <v>71</v>
      </c>
      <c r="AU237" s="132" t="s">
        <v>77</v>
      </c>
      <c r="AY237" s="124" t="s">
        <v>112</v>
      </c>
      <c r="BK237" s="133">
        <f>SUM(BK238:BK271)</f>
        <v>0</v>
      </c>
    </row>
    <row r="238" spans="1:65" s="2" customFormat="1" ht="16.5" customHeight="1">
      <c r="A238" s="29"/>
      <c r="B238" s="134"/>
      <c r="C238" s="145" t="s">
        <v>551</v>
      </c>
      <c r="D238" s="145" t="s">
        <v>163</v>
      </c>
      <c r="E238" s="146" t="s">
        <v>552</v>
      </c>
      <c r="F238" s="147" t="s">
        <v>553</v>
      </c>
      <c r="G238" s="148" t="s">
        <v>166</v>
      </c>
      <c r="H238" s="149">
        <v>2200</v>
      </c>
      <c r="I238" s="150"/>
      <c r="J238" s="151">
        <f aca="true" t="shared" si="60" ref="J238:J271">ROUND(I238*H238,2)</f>
        <v>0</v>
      </c>
      <c r="K238" s="152"/>
      <c r="L238" s="30"/>
      <c r="M238" s="153" t="s">
        <v>1</v>
      </c>
      <c r="N238" s="154" t="s">
        <v>37</v>
      </c>
      <c r="O238" s="55"/>
      <c r="P238" s="139">
        <f aca="true" t="shared" si="61" ref="P238:P271">O238*H238</f>
        <v>0</v>
      </c>
      <c r="Q238" s="139">
        <v>0.00036</v>
      </c>
      <c r="R238" s="139">
        <f aca="true" t="shared" si="62" ref="R238:R271">Q238*H238</f>
        <v>0.792</v>
      </c>
      <c r="S238" s="139">
        <v>0</v>
      </c>
      <c r="T238" s="140">
        <f aca="true" t="shared" si="63" ref="T238:T271"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41" t="s">
        <v>118</v>
      </c>
      <c r="AT238" s="141" t="s">
        <v>163</v>
      </c>
      <c r="AU238" s="141" t="s">
        <v>79</v>
      </c>
      <c r="AY238" s="14" t="s">
        <v>112</v>
      </c>
      <c r="BE238" s="142">
        <f aca="true" t="shared" si="64" ref="BE238:BE271">IF(N238="základní",J238,0)</f>
        <v>0</v>
      </c>
      <c r="BF238" s="142">
        <f aca="true" t="shared" si="65" ref="BF238:BF271">IF(N238="snížená",J238,0)</f>
        <v>0</v>
      </c>
      <c r="BG238" s="142">
        <f aca="true" t="shared" si="66" ref="BG238:BG271">IF(N238="zákl. přenesená",J238,0)</f>
        <v>0</v>
      </c>
      <c r="BH238" s="142">
        <f aca="true" t="shared" si="67" ref="BH238:BH271">IF(N238="sníž. přenesená",J238,0)</f>
        <v>0</v>
      </c>
      <c r="BI238" s="142">
        <f aca="true" t="shared" si="68" ref="BI238:BI271">IF(N238="nulová",J238,0)</f>
        <v>0</v>
      </c>
      <c r="BJ238" s="14" t="s">
        <v>77</v>
      </c>
      <c r="BK238" s="142">
        <f aca="true" t="shared" si="69" ref="BK238:BK271">ROUND(I238*H238,2)</f>
        <v>0</v>
      </c>
      <c r="BL238" s="14" t="s">
        <v>118</v>
      </c>
      <c r="BM238" s="141" t="s">
        <v>554</v>
      </c>
    </row>
    <row r="239" spans="1:65" s="2" customFormat="1" ht="16.5" customHeight="1">
      <c r="A239" s="29"/>
      <c r="B239" s="134"/>
      <c r="C239" s="145" t="s">
        <v>555</v>
      </c>
      <c r="D239" s="145" t="s">
        <v>163</v>
      </c>
      <c r="E239" s="146" t="s">
        <v>556</v>
      </c>
      <c r="F239" s="147" t="s">
        <v>557</v>
      </c>
      <c r="G239" s="148" t="s">
        <v>558</v>
      </c>
      <c r="H239" s="149">
        <v>2420</v>
      </c>
      <c r="I239" s="150"/>
      <c r="J239" s="151">
        <f t="shared" si="60"/>
        <v>0</v>
      </c>
      <c r="K239" s="152"/>
      <c r="L239" s="30"/>
      <c r="M239" s="153" t="s">
        <v>1</v>
      </c>
      <c r="N239" s="154" t="s">
        <v>37</v>
      </c>
      <c r="O239" s="55"/>
      <c r="P239" s="139">
        <f t="shared" si="61"/>
        <v>0</v>
      </c>
      <c r="Q239" s="139">
        <v>0.00025</v>
      </c>
      <c r="R239" s="139">
        <f t="shared" si="62"/>
        <v>0.605</v>
      </c>
      <c r="S239" s="139">
        <v>0</v>
      </c>
      <c r="T239" s="140">
        <f t="shared" si="6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41" t="s">
        <v>118</v>
      </c>
      <c r="AT239" s="141" t="s">
        <v>163</v>
      </c>
      <c r="AU239" s="141" t="s">
        <v>79</v>
      </c>
      <c r="AY239" s="14" t="s">
        <v>112</v>
      </c>
      <c r="BE239" s="142">
        <f t="shared" si="64"/>
        <v>0</v>
      </c>
      <c r="BF239" s="142">
        <f t="shared" si="65"/>
        <v>0</v>
      </c>
      <c r="BG239" s="142">
        <f t="shared" si="66"/>
        <v>0</v>
      </c>
      <c r="BH239" s="142">
        <f t="shared" si="67"/>
        <v>0</v>
      </c>
      <c r="BI239" s="142">
        <f t="shared" si="68"/>
        <v>0</v>
      </c>
      <c r="BJ239" s="14" t="s">
        <v>77</v>
      </c>
      <c r="BK239" s="142">
        <f t="shared" si="69"/>
        <v>0</v>
      </c>
      <c r="BL239" s="14" t="s">
        <v>118</v>
      </c>
      <c r="BM239" s="141" t="s">
        <v>559</v>
      </c>
    </row>
    <row r="240" spans="1:65" s="2" customFormat="1" ht="16.5" customHeight="1">
      <c r="A240" s="29"/>
      <c r="B240" s="134"/>
      <c r="C240" s="145" t="s">
        <v>560</v>
      </c>
      <c r="D240" s="145" t="s">
        <v>163</v>
      </c>
      <c r="E240" s="146" t="s">
        <v>561</v>
      </c>
      <c r="F240" s="147" t="s">
        <v>562</v>
      </c>
      <c r="G240" s="148" t="s">
        <v>166</v>
      </c>
      <c r="H240" s="149">
        <v>2200</v>
      </c>
      <c r="I240" s="150"/>
      <c r="J240" s="151">
        <f t="shared" si="60"/>
        <v>0</v>
      </c>
      <c r="K240" s="152"/>
      <c r="L240" s="30"/>
      <c r="M240" s="153" t="s">
        <v>1</v>
      </c>
      <c r="N240" s="154" t="s">
        <v>37</v>
      </c>
      <c r="O240" s="55"/>
      <c r="P240" s="139">
        <f t="shared" si="61"/>
        <v>0</v>
      </c>
      <c r="Q240" s="139">
        <v>6E-05</v>
      </c>
      <c r="R240" s="139">
        <f t="shared" si="62"/>
        <v>0.132</v>
      </c>
      <c r="S240" s="139">
        <v>0</v>
      </c>
      <c r="T240" s="140">
        <f t="shared" si="6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41" t="s">
        <v>118</v>
      </c>
      <c r="AT240" s="141" t="s">
        <v>163</v>
      </c>
      <c r="AU240" s="141" t="s">
        <v>79</v>
      </c>
      <c r="AY240" s="14" t="s">
        <v>112</v>
      </c>
      <c r="BE240" s="142">
        <f t="shared" si="64"/>
        <v>0</v>
      </c>
      <c r="BF240" s="142">
        <f t="shared" si="65"/>
        <v>0</v>
      </c>
      <c r="BG240" s="142">
        <f t="shared" si="66"/>
        <v>0</v>
      </c>
      <c r="BH240" s="142">
        <f t="shared" si="67"/>
        <v>0</v>
      </c>
      <c r="BI240" s="142">
        <f t="shared" si="68"/>
        <v>0</v>
      </c>
      <c r="BJ240" s="14" t="s">
        <v>77</v>
      </c>
      <c r="BK240" s="142">
        <f t="shared" si="69"/>
        <v>0</v>
      </c>
      <c r="BL240" s="14" t="s">
        <v>118</v>
      </c>
      <c r="BM240" s="141" t="s">
        <v>563</v>
      </c>
    </row>
    <row r="241" spans="1:65" s="2" customFormat="1" ht="16.5" customHeight="1">
      <c r="A241" s="29"/>
      <c r="B241" s="134"/>
      <c r="C241" s="145" t="s">
        <v>564</v>
      </c>
      <c r="D241" s="145" t="s">
        <v>163</v>
      </c>
      <c r="E241" s="146" t="s">
        <v>565</v>
      </c>
      <c r="F241" s="147" t="s">
        <v>566</v>
      </c>
      <c r="G241" s="148" t="s">
        <v>166</v>
      </c>
      <c r="H241" s="149">
        <v>350</v>
      </c>
      <c r="I241" s="150"/>
      <c r="J241" s="151">
        <f t="shared" si="60"/>
        <v>0</v>
      </c>
      <c r="K241" s="152"/>
      <c r="L241" s="30"/>
      <c r="M241" s="153" t="s">
        <v>1</v>
      </c>
      <c r="N241" s="154" t="s">
        <v>37</v>
      </c>
      <c r="O241" s="55"/>
      <c r="P241" s="139">
        <f t="shared" si="61"/>
        <v>0</v>
      </c>
      <c r="Q241" s="139">
        <v>0.0001</v>
      </c>
      <c r="R241" s="139">
        <f t="shared" si="62"/>
        <v>0.035</v>
      </c>
      <c r="S241" s="139">
        <v>0</v>
      </c>
      <c r="T241" s="140">
        <f t="shared" si="6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41" t="s">
        <v>118</v>
      </c>
      <c r="AT241" s="141" t="s">
        <v>163</v>
      </c>
      <c r="AU241" s="141" t="s">
        <v>79</v>
      </c>
      <c r="AY241" s="14" t="s">
        <v>112</v>
      </c>
      <c r="BE241" s="142">
        <f t="shared" si="64"/>
        <v>0</v>
      </c>
      <c r="BF241" s="142">
        <f t="shared" si="65"/>
        <v>0</v>
      </c>
      <c r="BG241" s="142">
        <f t="shared" si="66"/>
        <v>0</v>
      </c>
      <c r="BH241" s="142">
        <f t="shared" si="67"/>
        <v>0</v>
      </c>
      <c r="BI241" s="142">
        <f t="shared" si="68"/>
        <v>0</v>
      </c>
      <c r="BJ241" s="14" t="s">
        <v>77</v>
      </c>
      <c r="BK241" s="142">
        <f t="shared" si="69"/>
        <v>0</v>
      </c>
      <c r="BL241" s="14" t="s">
        <v>118</v>
      </c>
      <c r="BM241" s="141" t="s">
        <v>567</v>
      </c>
    </row>
    <row r="242" spans="1:65" s="2" customFormat="1" ht="16.5" customHeight="1">
      <c r="A242" s="29"/>
      <c r="B242" s="134"/>
      <c r="C242" s="145" t="s">
        <v>568</v>
      </c>
      <c r="D242" s="145" t="s">
        <v>163</v>
      </c>
      <c r="E242" s="146" t="s">
        <v>569</v>
      </c>
      <c r="F242" s="147" t="s">
        <v>570</v>
      </c>
      <c r="G242" s="148" t="s">
        <v>166</v>
      </c>
      <c r="H242" s="149">
        <v>350</v>
      </c>
      <c r="I242" s="150"/>
      <c r="J242" s="151">
        <f t="shared" si="60"/>
        <v>0</v>
      </c>
      <c r="K242" s="152"/>
      <c r="L242" s="30"/>
      <c r="M242" s="153" t="s">
        <v>1</v>
      </c>
      <c r="N242" s="154" t="s">
        <v>37</v>
      </c>
      <c r="O242" s="55"/>
      <c r="P242" s="139">
        <f t="shared" si="61"/>
        <v>0</v>
      </c>
      <c r="Q242" s="139">
        <v>6E-05</v>
      </c>
      <c r="R242" s="139">
        <f t="shared" si="62"/>
        <v>0.021</v>
      </c>
      <c r="S242" s="139">
        <v>0</v>
      </c>
      <c r="T242" s="140">
        <f t="shared" si="6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41" t="s">
        <v>118</v>
      </c>
      <c r="AT242" s="141" t="s">
        <v>163</v>
      </c>
      <c r="AU242" s="141" t="s">
        <v>79</v>
      </c>
      <c r="AY242" s="14" t="s">
        <v>112</v>
      </c>
      <c r="BE242" s="142">
        <f t="shared" si="64"/>
        <v>0</v>
      </c>
      <c r="BF242" s="142">
        <f t="shared" si="65"/>
        <v>0</v>
      </c>
      <c r="BG242" s="142">
        <f t="shared" si="66"/>
        <v>0</v>
      </c>
      <c r="BH242" s="142">
        <f t="shared" si="67"/>
        <v>0</v>
      </c>
      <c r="BI242" s="142">
        <f t="shared" si="68"/>
        <v>0</v>
      </c>
      <c r="BJ242" s="14" t="s">
        <v>77</v>
      </c>
      <c r="BK242" s="142">
        <f t="shared" si="69"/>
        <v>0</v>
      </c>
      <c r="BL242" s="14" t="s">
        <v>118</v>
      </c>
      <c r="BM242" s="141" t="s">
        <v>571</v>
      </c>
    </row>
    <row r="243" spans="1:65" s="2" customFormat="1" ht="38.1" customHeight="1">
      <c r="A243" s="29"/>
      <c r="B243" s="134"/>
      <c r="C243" s="161" t="s">
        <v>572</v>
      </c>
      <c r="D243" s="161" t="s">
        <v>114</v>
      </c>
      <c r="E243" s="162" t="s">
        <v>573</v>
      </c>
      <c r="F243" s="163" t="s">
        <v>574</v>
      </c>
      <c r="G243" s="164" t="s">
        <v>558</v>
      </c>
      <c r="H243" s="165">
        <v>1600</v>
      </c>
      <c r="I243" s="166"/>
      <c r="J243" s="167">
        <f t="shared" si="60"/>
        <v>0</v>
      </c>
      <c r="K243" s="135"/>
      <c r="L243" s="136"/>
      <c r="M243" s="137" t="s">
        <v>1</v>
      </c>
      <c r="N243" s="138" t="s">
        <v>37</v>
      </c>
      <c r="O243" s="55"/>
      <c r="P243" s="139">
        <f t="shared" si="61"/>
        <v>0</v>
      </c>
      <c r="Q243" s="139">
        <v>0.0008</v>
      </c>
      <c r="R243" s="139">
        <f t="shared" si="62"/>
        <v>1.28</v>
      </c>
      <c r="S243" s="139">
        <v>0</v>
      </c>
      <c r="T243" s="140">
        <f t="shared" si="6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41" t="s">
        <v>117</v>
      </c>
      <c r="AT243" s="141" t="s">
        <v>114</v>
      </c>
      <c r="AU243" s="141" t="s">
        <v>79</v>
      </c>
      <c r="AY243" s="14" t="s">
        <v>112</v>
      </c>
      <c r="BE243" s="142">
        <f t="shared" si="64"/>
        <v>0</v>
      </c>
      <c r="BF243" s="142">
        <f t="shared" si="65"/>
        <v>0</v>
      </c>
      <c r="BG243" s="142">
        <f t="shared" si="66"/>
        <v>0</v>
      </c>
      <c r="BH243" s="142">
        <f t="shared" si="67"/>
        <v>0</v>
      </c>
      <c r="BI243" s="142">
        <f t="shared" si="68"/>
        <v>0</v>
      </c>
      <c r="BJ243" s="14" t="s">
        <v>77</v>
      </c>
      <c r="BK243" s="142">
        <f t="shared" si="69"/>
        <v>0</v>
      </c>
      <c r="BL243" s="14" t="s">
        <v>118</v>
      </c>
      <c r="BM243" s="141" t="s">
        <v>575</v>
      </c>
    </row>
    <row r="244" spans="1:65" s="2" customFormat="1" ht="38.1" customHeight="1">
      <c r="A244" s="29"/>
      <c r="B244" s="134"/>
      <c r="C244" s="161" t="s">
        <v>576</v>
      </c>
      <c r="D244" s="161" t="s">
        <v>114</v>
      </c>
      <c r="E244" s="162" t="s">
        <v>577</v>
      </c>
      <c r="F244" s="163" t="s">
        <v>578</v>
      </c>
      <c r="G244" s="164" t="s">
        <v>558</v>
      </c>
      <c r="H244" s="165">
        <v>1600</v>
      </c>
      <c r="I244" s="166"/>
      <c r="J244" s="167">
        <f t="shared" si="60"/>
        <v>0</v>
      </c>
      <c r="K244" s="135"/>
      <c r="L244" s="136"/>
      <c r="M244" s="137" t="s">
        <v>1</v>
      </c>
      <c r="N244" s="138" t="s">
        <v>37</v>
      </c>
      <c r="O244" s="55"/>
      <c r="P244" s="139">
        <f t="shared" si="61"/>
        <v>0</v>
      </c>
      <c r="Q244" s="139">
        <v>0.0015</v>
      </c>
      <c r="R244" s="139">
        <f t="shared" si="62"/>
        <v>2.4</v>
      </c>
      <c r="S244" s="139">
        <v>0</v>
      </c>
      <c r="T244" s="140">
        <f t="shared" si="6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41" t="s">
        <v>117</v>
      </c>
      <c r="AT244" s="141" t="s">
        <v>114</v>
      </c>
      <c r="AU244" s="141" t="s">
        <v>79</v>
      </c>
      <c r="AY244" s="14" t="s">
        <v>112</v>
      </c>
      <c r="BE244" s="142">
        <f t="shared" si="64"/>
        <v>0</v>
      </c>
      <c r="BF244" s="142">
        <f t="shared" si="65"/>
        <v>0</v>
      </c>
      <c r="BG244" s="142">
        <f t="shared" si="66"/>
        <v>0</v>
      </c>
      <c r="BH244" s="142">
        <f t="shared" si="67"/>
        <v>0</v>
      </c>
      <c r="BI244" s="142">
        <f t="shared" si="68"/>
        <v>0</v>
      </c>
      <c r="BJ244" s="14" t="s">
        <v>77</v>
      </c>
      <c r="BK244" s="142">
        <f t="shared" si="69"/>
        <v>0</v>
      </c>
      <c r="BL244" s="14" t="s">
        <v>118</v>
      </c>
      <c r="BM244" s="141" t="s">
        <v>579</v>
      </c>
    </row>
    <row r="245" spans="1:65" s="2" customFormat="1" ht="33" customHeight="1">
      <c r="A245" s="29"/>
      <c r="B245" s="134"/>
      <c r="C245" s="161" t="s">
        <v>580</v>
      </c>
      <c r="D245" s="161" t="s">
        <v>114</v>
      </c>
      <c r="E245" s="162" t="s">
        <v>581</v>
      </c>
      <c r="F245" s="163" t="s">
        <v>715</v>
      </c>
      <c r="G245" s="164" t="s">
        <v>558</v>
      </c>
      <c r="H245" s="165">
        <v>1600</v>
      </c>
      <c r="I245" s="166"/>
      <c r="J245" s="167">
        <f t="shared" si="60"/>
        <v>0</v>
      </c>
      <c r="K245" s="135"/>
      <c r="L245" s="136"/>
      <c r="M245" s="137" t="s">
        <v>1</v>
      </c>
      <c r="N245" s="138" t="s">
        <v>37</v>
      </c>
      <c r="O245" s="55"/>
      <c r="P245" s="139">
        <f t="shared" si="61"/>
        <v>0</v>
      </c>
      <c r="Q245" s="139">
        <v>0.015</v>
      </c>
      <c r="R245" s="139">
        <f t="shared" si="62"/>
        <v>24</v>
      </c>
      <c r="S245" s="139">
        <v>0</v>
      </c>
      <c r="T245" s="140">
        <f t="shared" si="6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41" t="s">
        <v>117</v>
      </c>
      <c r="AT245" s="141" t="s">
        <v>114</v>
      </c>
      <c r="AU245" s="141" t="s">
        <v>79</v>
      </c>
      <c r="AY245" s="14" t="s">
        <v>112</v>
      </c>
      <c r="BE245" s="142">
        <f t="shared" si="64"/>
        <v>0</v>
      </c>
      <c r="BF245" s="142">
        <f t="shared" si="65"/>
        <v>0</v>
      </c>
      <c r="BG245" s="142">
        <f t="shared" si="66"/>
        <v>0</v>
      </c>
      <c r="BH245" s="142">
        <f t="shared" si="67"/>
        <v>0</v>
      </c>
      <c r="BI245" s="142">
        <f t="shared" si="68"/>
        <v>0</v>
      </c>
      <c r="BJ245" s="14" t="s">
        <v>77</v>
      </c>
      <c r="BK245" s="142">
        <f t="shared" si="69"/>
        <v>0</v>
      </c>
      <c r="BL245" s="14" t="s">
        <v>118</v>
      </c>
      <c r="BM245" s="141" t="s">
        <v>582</v>
      </c>
    </row>
    <row r="246" spans="1:65" s="2" customFormat="1" ht="16.5" customHeight="1">
      <c r="A246" s="29"/>
      <c r="B246" s="134"/>
      <c r="C246" s="161" t="s">
        <v>583</v>
      </c>
      <c r="D246" s="161" t="s">
        <v>114</v>
      </c>
      <c r="E246" s="162" t="s">
        <v>584</v>
      </c>
      <c r="F246" s="163" t="s">
        <v>585</v>
      </c>
      <c r="G246" s="164" t="s">
        <v>586</v>
      </c>
      <c r="H246" s="165">
        <v>170</v>
      </c>
      <c r="I246" s="166"/>
      <c r="J246" s="167">
        <f t="shared" si="60"/>
        <v>0</v>
      </c>
      <c r="K246" s="135"/>
      <c r="L246" s="136"/>
      <c r="M246" s="137" t="s">
        <v>1</v>
      </c>
      <c r="N246" s="138" t="s">
        <v>37</v>
      </c>
      <c r="O246" s="55"/>
      <c r="P246" s="139">
        <f t="shared" si="61"/>
        <v>0</v>
      </c>
      <c r="Q246" s="139">
        <v>2.429</v>
      </c>
      <c r="R246" s="139">
        <f t="shared" si="62"/>
        <v>412.92999999999995</v>
      </c>
      <c r="S246" s="139">
        <v>0</v>
      </c>
      <c r="T246" s="140">
        <f t="shared" si="6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41" t="s">
        <v>117</v>
      </c>
      <c r="AT246" s="141" t="s">
        <v>114</v>
      </c>
      <c r="AU246" s="141" t="s">
        <v>79</v>
      </c>
      <c r="AY246" s="14" t="s">
        <v>112</v>
      </c>
      <c r="BE246" s="142">
        <f t="shared" si="64"/>
        <v>0</v>
      </c>
      <c r="BF246" s="142">
        <f t="shared" si="65"/>
        <v>0</v>
      </c>
      <c r="BG246" s="142">
        <f t="shared" si="66"/>
        <v>0</v>
      </c>
      <c r="BH246" s="142">
        <f t="shared" si="67"/>
        <v>0</v>
      </c>
      <c r="BI246" s="142">
        <f t="shared" si="68"/>
        <v>0</v>
      </c>
      <c r="BJ246" s="14" t="s">
        <v>77</v>
      </c>
      <c r="BK246" s="142">
        <f t="shared" si="69"/>
        <v>0</v>
      </c>
      <c r="BL246" s="14" t="s">
        <v>118</v>
      </c>
      <c r="BM246" s="141" t="s">
        <v>587</v>
      </c>
    </row>
    <row r="247" spans="1:65" s="2" customFormat="1" ht="16.5" customHeight="1">
      <c r="A247" s="29"/>
      <c r="B247" s="134"/>
      <c r="C247" s="161" t="s">
        <v>588</v>
      </c>
      <c r="D247" s="161" t="s">
        <v>114</v>
      </c>
      <c r="E247" s="162" t="s">
        <v>589</v>
      </c>
      <c r="F247" s="163" t="s">
        <v>590</v>
      </c>
      <c r="G247" s="164" t="s">
        <v>591</v>
      </c>
      <c r="H247" s="165">
        <v>580</v>
      </c>
      <c r="I247" s="166"/>
      <c r="J247" s="167">
        <f t="shared" si="60"/>
        <v>0</v>
      </c>
      <c r="K247" s="135"/>
      <c r="L247" s="136"/>
      <c r="M247" s="137" t="s">
        <v>1</v>
      </c>
      <c r="N247" s="138" t="s">
        <v>37</v>
      </c>
      <c r="O247" s="55"/>
      <c r="P247" s="139">
        <f t="shared" si="61"/>
        <v>0</v>
      </c>
      <c r="Q247" s="139">
        <v>0.001</v>
      </c>
      <c r="R247" s="139">
        <f t="shared" si="62"/>
        <v>0.58</v>
      </c>
      <c r="S247" s="139">
        <v>0</v>
      </c>
      <c r="T247" s="140">
        <f t="shared" si="6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41" t="s">
        <v>117</v>
      </c>
      <c r="AT247" s="141" t="s">
        <v>114</v>
      </c>
      <c r="AU247" s="141" t="s">
        <v>79</v>
      </c>
      <c r="AY247" s="14" t="s">
        <v>112</v>
      </c>
      <c r="BE247" s="142">
        <f t="shared" si="64"/>
        <v>0</v>
      </c>
      <c r="BF247" s="142">
        <f t="shared" si="65"/>
        <v>0</v>
      </c>
      <c r="BG247" s="142">
        <f t="shared" si="66"/>
        <v>0</v>
      </c>
      <c r="BH247" s="142">
        <f t="shared" si="67"/>
        <v>0</v>
      </c>
      <c r="BI247" s="142">
        <f t="shared" si="68"/>
        <v>0</v>
      </c>
      <c r="BJ247" s="14" t="s">
        <v>77</v>
      </c>
      <c r="BK247" s="142">
        <f t="shared" si="69"/>
        <v>0</v>
      </c>
      <c r="BL247" s="14" t="s">
        <v>118</v>
      </c>
      <c r="BM247" s="141" t="s">
        <v>592</v>
      </c>
    </row>
    <row r="248" spans="1:65" s="2" customFormat="1" ht="16.5" customHeight="1">
      <c r="A248" s="29"/>
      <c r="B248" s="134"/>
      <c r="C248" s="145" t="s">
        <v>593</v>
      </c>
      <c r="D248" s="145" t="s">
        <v>163</v>
      </c>
      <c r="E248" s="146" t="s">
        <v>594</v>
      </c>
      <c r="F248" s="147" t="s">
        <v>595</v>
      </c>
      <c r="G248" s="148" t="s">
        <v>166</v>
      </c>
      <c r="H248" s="149">
        <v>510</v>
      </c>
      <c r="I248" s="150"/>
      <c r="J248" s="151">
        <f t="shared" si="60"/>
        <v>0</v>
      </c>
      <c r="K248" s="152"/>
      <c r="L248" s="30"/>
      <c r="M248" s="153" t="s">
        <v>1</v>
      </c>
      <c r="N248" s="154" t="s">
        <v>37</v>
      </c>
      <c r="O248" s="55"/>
      <c r="P248" s="139">
        <f t="shared" si="61"/>
        <v>0</v>
      </c>
      <c r="Q248" s="139">
        <v>0.0001</v>
      </c>
      <c r="R248" s="139">
        <f t="shared" si="62"/>
        <v>0.051000000000000004</v>
      </c>
      <c r="S248" s="139">
        <v>0</v>
      </c>
      <c r="T248" s="140">
        <f t="shared" si="6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41" t="s">
        <v>118</v>
      </c>
      <c r="AT248" s="141" t="s">
        <v>163</v>
      </c>
      <c r="AU248" s="141" t="s">
        <v>79</v>
      </c>
      <c r="AY248" s="14" t="s">
        <v>112</v>
      </c>
      <c r="BE248" s="142">
        <f t="shared" si="64"/>
        <v>0</v>
      </c>
      <c r="BF248" s="142">
        <f t="shared" si="65"/>
        <v>0</v>
      </c>
      <c r="BG248" s="142">
        <f t="shared" si="66"/>
        <v>0</v>
      </c>
      <c r="BH248" s="142">
        <f t="shared" si="67"/>
        <v>0</v>
      </c>
      <c r="BI248" s="142">
        <f t="shared" si="68"/>
        <v>0</v>
      </c>
      <c r="BJ248" s="14" t="s">
        <v>77</v>
      </c>
      <c r="BK248" s="142">
        <f t="shared" si="69"/>
        <v>0</v>
      </c>
      <c r="BL248" s="14" t="s">
        <v>118</v>
      </c>
      <c r="BM248" s="141" t="s">
        <v>596</v>
      </c>
    </row>
    <row r="249" spans="1:65" s="2" customFormat="1" ht="16.5" customHeight="1">
      <c r="A249" s="29"/>
      <c r="B249" s="134"/>
      <c r="C249" s="145" t="s">
        <v>597</v>
      </c>
      <c r="D249" s="145" t="s">
        <v>163</v>
      </c>
      <c r="E249" s="146" t="s">
        <v>598</v>
      </c>
      <c r="F249" s="147" t="s">
        <v>599</v>
      </c>
      <c r="G249" s="148" t="s">
        <v>166</v>
      </c>
      <c r="H249" s="149">
        <v>8780</v>
      </c>
      <c r="I249" s="150"/>
      <c r="J249" s="151">
        <f t="shared" si="60"/>
        <v>0</v>
      </c>
      <c r="K249" s="152"/>
      <c r="L249" s="30"/>
      <c r="M249" s="153" t="s">
        <v>1</v>
      </c>
      <c r="N249" s="154" t="s">
        <v>37</v>
      </c>
      <c r="O249" s="55"/>
      <c r="P249" s="139">
        <f t="shared" si="61"/>
        <v>0</v>
      </c>
      <c r="Q249" s="139">
        <v>0.0001</v>
      </c>
      <c r="R249" s="139">
        <f t="shared" si="62"/>
        <v>0.878</v>
      </c>
      <c r="S249" s="139">
        <v>0</v>
      </c>
      <c r="T249" s="140">
        <f t="shared" si="6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41" t="s">
        <v>118</v>
      </c>
      <c r="AT249" s="141" t="s">
        <v>163</v>
      </c>
      <c r="AU249" s="141" t="s">
        <v>79</v>
      </c>
      <c r="AY249" s="14" t="s">
        <v>112</v>
      </c>
      <c r="BE249" s="142">
        <f t="shared" si="64"/>
        <v>0</v>
      </c>
      <c r="BF249" s="142">
        <f t="shared" si="65"/>
        <v>0</v>
      </c>
      <c r="BG249" s="142">
        <f t="shared" si="66"/>
        <v>0</v>
      </c>
      <c r="BH249" s="142">
        <f t="shared" si="67"/>
        <v>0</v>
      </c>
      <c r="BI249" s="142">
        <f t="shared" si="68"/>
        <v>0</v>
      </c>
      <c r="BJ249" s="14" t="s">
        <v>77</v>
      </c>
      <c r="BK249" s="142">
        <f t="shared" si="69"/>
        <v>0</v>
      </c>
      <c r="BL249" s="14" t="s">
        <v>118</v>
      </c>
      <c r="BM249" s="141" t="s">
        <v>600</v>
      </c>
    </row>
    <row r="250" spans="1:65" s="2" customFormat="1" ht="16.5" customHeight="1">
      <c r="A250" s="29"/>
      <c r="B250" s="134"/>
      <c r="C250" s="145" t="s">
        <v>601</v>
      </c>
      <c r="D250" s="145" t="s">
        <v>163</v>
      </c>
      <c r="E250" s="146" t="s">
        <v>602</v>
      </c>
      <c r="F250" s="147" t="s">
        <v>603</v>
      </c>
      <c r="G250" s="148" t="s">
        <v>166</v>
      </c>
      <c r="H250" s="149">
        <v>3500</v>
      </c>
      <c r="I250" s="150"/>
      <c r="J250" s="151">
        <f t="shared" si="60"/>
        <v>0</v>
      </c>
      <c r="K250" s="152"/>
      <c r="L250" s="30"/>
      <c r="M250" s="153" t="s">
        <v>1</v>
      </c>
      <c r="N250" s="154" t="s">
        <v>37</v>
      </c>
      <c r="O250" s="55"/>
      <c r="P250" s="139">
        <f t="shared" si="61"/>
        <v>0</v>
      </c>
      <c r="Q250" s="139">
        <v>0.0001</v>
      </c>
      <c r="R250" s="139">
        <f t="shared" si="62"/>
        <v>0.35000000000000003</v>
      </c>
      <c r="S250" s="139">
        <v>0</v>
      </c>
      <c r="T250" s="140">
        <f t="shared" si="6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41" t="s">
        <v>118</v>
      </c>
      <c r="AT250" s="141" t="s">
        <v>163</v>
      </c>
      <c r="AU250" s="141" t="s">
        <v>79</v>
      </c>
      <c r="AY250" s="14" t="s">
        <v>112</v>
      </c>
      <c r="BE250" s="142">
        <f t="shared" si="64"/>
        <v>0</v>
      </c>
      <c r="BF250" s="142">
        <f t="shared" si="65"/>
        <v>0</v>
      </c>
      <c r="BG250" s="142">
        <f t="shared" si="66"/>
        <v>0</v>
      </c>
      <c r="BH250" s="142">
        <f t="shared" si="67"/>
        <v>0</v>
      </c>
      <c r="BI250" s="142">
        <f t="shared" si="68"/>
        <v>0</v>
      </c>
      <c r="BJ250" s="14" t="s">
        <v>77</v>
      </c>
      <c r="BK250" s="142">
        <f t="shared" si="69"/>
        <v>0</v>
      </c>
      <c r="BL250" s="14" t="s">
        <v>118</v>
      </c>
      <c r="BM250" s="141" t="s">
        <v>604</v>
      </c>
    </row>
    <row r="251" spans="1:65" s="2" customFormat="1" ht="16.5" customHeight="1">
      <c r="A251" s="29"/>
      <c r="B251" s="134"/>
      <c r="C251" s="145" t="s">
        <v>605</v>
      </c>
      <c r="D251" s="145" t="s">
        <v>163</v>
      </c>
      <c r="E251" s="146" t="s">
        <v>606</v>
      </c>
      <c r="F251" s="147" t="s">
        <v>607</v>
      </c>
      <c r="G251" s="148" t="s">
        <v>166</v>
      </c>
      <c r="H251" s="149">
        <v>400</v>
      </c>
      <c r="I251" s="150"/>
      <c r="J251" s="151">
        <f t="shared" si="60"/>
        <v>0</v>
      </c>
      <c r="K251" s="152"/>
      <c r="L251" s="30"/>
      <c r="M251" s="153" t="s">
        <v>1</v>
      </c>
      <c r="N251" s="154" t="s">
        <v>37</v>
      </c>
      <c r="O251" s="55"/>
      <c r="P251" s="139">
        <f t="shared" si="61"/>
        <v>0</v>
      </c>
      <c r="Q251" s="139">
        <v>0.0001</v>
      </c>
      <c r="R251" s="139">
        <f t="shared" si="62"/>
        <v>0.04</v>
      </c>
      <c r="S251" s="139">
        <v>0</v>
      </c>
      <c r="T251" s="140">
        <f t="shared" si="6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41" t="s">
        <v>118</v>
      </c>
      <c r="AT251" s="141" t="s">
        <v>163</v>
      </c>
      <c r="AU251" s="141" t="s">
        <v>79</v>
      </c>
      <c r="AY251" s="14" t="s">
        <v>112</v>
      </c>
      <c r="BE251" s="142">
        <f t="shared" si="64"/>
        <v>0</v>
      </c>
      <c r="BF251" s="142">
        <f t="shared" si="65"/>
        <v>0</v>
      </c>
      <c r="BG251" s="142">
        <f t="shared" si="66"/>
        <v>0</v>
      </c>
      <c r="BH251" s="142">
        <f t="shared" si="67"/>
        <v>0</v>
      </c>
      <c r="BI251" s="142">
        <f t="shared" si="68"/>
        <v>0</v>
      </c>
      <c r="BJ251" s="14" t="s">
        <v>77</v>
      </c>
      <c r="BK251" s="142">
        <f t="shared" si="69"/>
        <v>0</v>
      </c>
      <c r="BL251" s="14" t="s">
        <v>118</v>
      </c>
      <c r="BM251" s="141" t="s">
        <v>608</v>
      </c>
    </row>
    <row r="252" spans="1:65" s="2" customFormat="1" ht="16.5" customHeight="1">
      <c r="A252" s="29"/>
      <c r="B252" s="134"/>
      <c r="C252" s="145" t="s">
        <v>609</v>
      </c>
      <c r="D252" s="145" t="s">
        <v>163</v>
      </c>
      <c r="E252" s="146" t="s">
        <v>425</v>
      </c>
      <c r="F252" s="147" t="s">
        <v>426</v>
      </c>
      <c r="G252" s="148" t="s">
        <v>166</v>
      </c>
      <c r="H252" s="149">
        <v>13190</v>
      </c>
      <c r="I252" s="150"/>
      <c r="J252" s="151">
        <f t="shared" si="60"/>
        <v>0</v>
      </c>
      <c r="K252" s="152"/>
      <c r="L252" s="30"/>
      <c r="M252" s="153" t="s">
        <v>1</v>
      </c>
      <c r="N252" s="154" t="s">
        <v>37</v>
      </c>
      <c r="O252" s="55"/>
      <c r="P252" s="139">
        <f t="shared" si="61"/>
        <v>0</v>
      </c>
      <c r="Q252" s="139">
        <v>0</v>
      </c>
      <c r="R252" s="139">
        <f t="shared" si="62"/>
        <v>0</v>
      </c>
      <c r="S252" s="139">
        <v>0</v>
      </c>
      <c r="T252" s="140">
        <f t="shared" si="6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41" t="s">
        <v>118</v>
      </c>
      <c r="AT252" s="141" t="s">
        <v>163</v>
      </c>
      <c r="AU252" s="141" t="s">
        <v>79</v>
      </c>
      <c r="AY252" s="14" t="s">
        <v>112</v>
      </c>
      <c r="BE252" s="142">
        <f t="shared" si="64"/>
        <v>0</v>
      </c>
      <c r="BF252" s="142">
        <f t="shared" si="65"/>
        <v>0</v>
      </c>
      <c r="BG252" s="142">
        <f t="shared" si="66"/>
        <v>0</v>
      </c>
      <c r="BH252" s="142">
        <f t="shared" si="67"/>
        <v>0</v>
      </c>
      <c r="BI252" s="142">
        <f t="shared" si="68"/>
        <v>0</v>
      </c>
      <c r="BJ252" s="14" t="s">
        <v>77</v>
      </c>
      <c r="BK252" s="142">
        <f t="shared" si="69"/>
        <v>0</v>
      </c>
      <c r="BL252" s="14" t="s">
        <v>118</v>
      </c>
      <c r="BM252" s="141" t="s">
        <v>610</v>
      </c>
    </row>
    <row r="253" spans="1:65" s="2" customFormat="1" ht="16.5" customHeight="1">
      <c r="A253" s="29"/>
      <c r="B253" s="134"/>
      <c r="C253" s="145" t="s">
        <v>611</v>
      </c>
      <c r="D253" s="145" t="s">
        <v>163</v>
      </c>
      <c r="E253" s="146" t="s">
        <v>612</v>
      </c>
      <c r="F253" s="147" t="s">
        <v>613</v>
      </c>
      <c r="G253" s="148" t="s">
        <v>193</v>
      </c>
      <c r="H253" s="149">
        <v>2</v>
      </c>
      <c r="I253" s="150"/>
      <c r="J253" s="151">
        <f t="shared" si="60"/>
        <v>0</v>
      </c>
      <c r="K253" s="152"/>
      <c r="L253" s="30"/>
      <c r="M253" s="153" t="s">
        <v>1</v>
      </c>
      <c r="N253" s="154" t="s">
        <v>37</v>
      </c>
      <c r="O253" s="55"/>
      <c r="P253" s="139">
        <f t="shared" si="61"/>
        <v>0</v>
      </c>
      <c r="Q253" s="139">
        <v>0.00262</v>
      </c>
      <c r="R253" s="139">
        <f t="shared" si="62"/>
        <v>0.00524</v>
      </c>
      <c r="S253" s="139">
        <v>0</v>
      </c>
      <c r="T253" s="140">
        <f t="shared" si="6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41" t="s">
        <v>118</v>
      </c>
      <c r="AT253" s="141" t="s">
        <v>163</v>
      </c>
      <c r="AU253" s="141" t="s">
        <v>79</v>
      </c>
      <c r="AY253" s="14" t="s">
        <v>112</v>
      </c>
      <c r="BE253" s="142">
        <f t="shared" si="64"/>
        <v>0</v>
      </c>
      <c r="BF253" s="142">
        <f t="shared" si="65"/>
        <v>0</v>
      </c>
      <c r="BG253" s="142">
        <f t="shared" si="66"/>
        <v>0</v>
      </c>
      <c r="BH253" s="142">
        <f t="shared" si="67"/>
        <v>0</v>
      </c>
      <c r="BI253" s="142">
        <f t="shared" si="68"/>
        <v>0</v>
      </c>
      <c r="BJ253" s="14" t="s">
        <v>77</v>
      </c>
      <c r="BK253" s="142">
        <f t="shared" si="69"/>
        <v>0</v>
      </c>
      <c r="BL253" s="14" t="s">
        <v>118</v>
      </c>
      <c r="BM253" s="141" t="s">
        <v>614</v>
      </c>
    </row>
    <row r="254" spans="1:65" s="2" customFormat="1" ht="16.5" customHeight="1">
      <c r="A254" s="29"/>
      <c r="B254" s="134"/>
      <c r="C254" s="145" t="s">
        <v>615</v>
      </c>
      <c r="D254" s="145" t="s">
        <v>163</v>
      </c>
      <c r="E254" s="146" t="s">
        <v>616</v>
      </c>
      <c r="F254" s="147" t="s">
        <v>617</v>
      </c>
      <c r="G254" s="148" t="s">
        <v>193</v>
      </c>
      <c r="H254" s="149">
        <v>5</v>
      </c>
      <c r="I254" s="150"/>
      <c r="J254" s="151">
        <f t="shared" si="60"/>
        <v>0</v>
      </c>
      <c r="K254" s="152"/>
      <c r="L254" s="30"/>
      <c r="M254" s="153" t="s">
        <v>1</v>
      </c>
      <c r="N254" s="154" t="s">
        <v>37</v>
      </c>
      <c r="O254" s="55"/>
      <c r="P254" s="139">
        <f t="shared" si="61"/>
        <v>0</v>
      </c>
      <c r="Q254" s="139">
        <v>0.0032</v>
      </c>
      <c r="R254" s="139">
        <f t="shared" si="62"/>
        <v>0.016</v>
      </c>
      <c r="S254" s="139">
        <v>0</v>
      </c>
      <c r="T254" s="140">
        <f t="shared" si="6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41" t="s">
        <v>118</v>
      </c>
      <c r="AT254" s="141" t="s">
        <v>163</v>
      </c>
      <c r="AU254" s="141" t="s">
        <v>79</v>
      </c>
      <c r="AY254" s="14" t="s">
        <v>112</v>
      </c>
      <c r="BE254" s="142">
        <f t="shared" si="64"/>
        <v>0</v>
      </c>
      <c r="BF254" s="142">
        <f t="shared" si="65"/>
        <v>0</v>
      </c>
      <c r="BG254" s="142">
        <f t="shared" si="66"/>
        <v>0</v>
      </c>
      <c r="BH254" s="142">
        <f t="shared" si="67"/>
        <v>0</v>
      </c>
      <c r="BI254" s="142">
        <f t="shared" si="68"/>
        <v>0</v>
      </c>
      <c r="BJ254" s="14" t="s">
        <v>77</v>
      </c>
      <c r="BK254" s="142">
        <f t="shared" si="69"/>
        <v>0</v>
      </c>
      <c r="BL254" s="14" t="s">
        <v>118</v>
      </c>
      <c r="BM254" s="141" t="s">
        <v>618</v>
      </c>
    </row>
    <row r="255" spans="1:65" s="2" customFormat="1" ht="16.5" customHeight="1">
      <c r="A255" s="29"/>
      <c r="B255" s="134"/>
      <c r="C255" s="145" t="s">
        <v>619</v>
      </c>
      <c r="D255" s="145" t="s">
        <v>163</v>
      </c>
      <c r="E255" s="146" t="s">
        <v>620</v>
      </c>
      <c r="F255" s="147" t="s">
        <v>621</v>
      </c>
      <c r="G255" s="148" t="s">
        <v>193</v>
      </c>
      <c r="H255" s="149">
        <v>1</v>
      </c>
      <c r="I255" s="150"/>
      <c r="J255" s="151">
        <f t="shared" si="60"/>
        <v>0</v>
      </c>
      <c r="K255" s="152"/>
      <c r="L255" s="30"/>
      <c r="M255" s="153" t="s">
        <v>1</v>
      </c>
      <c r="N255" s="154" t="s">
        <v>37</v>
      </c>
      <c r="O255" s="55"/>
      <c r="P255" s="139">
        <f t="shared" si="61"/>
        <v>0</v>
      </c>
      <c r="Q255" s="139">
        <v>0.0042</v>
      </c>
      <c r="R255" s="139">
        <f t="shared" si="62"/>
        <v>0.0042</v>
      </c>
      <c r="S255" s="139">
        <v>0</v>
      </c>
      <c r="T255" s="140">
        <f t="shared" si="6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41" t="s">
        <v>118</v>
      </c>
      <c r="AT255" s="141" t="s">
        <v>163</v>
      </c>
      <c r="AU255" s="141" t="s">
        <v>79</v>
      </c>
      <c r="AY255" s="14" t="s">
        <v>112</v>
      </c>
      <c r="BE255" s="142">
        <f t="shared" si="64"/>
        <v>0</v>
      </c>
      <c r="BF255" s="142">
        <f t="shared" si="65"/>
        <v>0</v>
      </c>
      <c r="BG255" s="142">
        <f t="shared" si="66"/>
        <v>0</v>
      </c>
      <c r="BH255" s="142">
        <f t="shared" si="67"/>
        <v>0</v>
      </c>
      <c r="BI255" s="142">
        <f t="shared" si="68"/>
        <v>0</v>
      </c>
      <c r="BJ255" s="14" t="s">
        <v>77</v>
      </c>
      <c r="BK255" s="142">
        <f t="shared" si="69"/>
        <v>0</v>
      </c>
      <c r="BL255" s="14" t="s">
        <v>118</v>
      </c>
      <c r="BM255" s="141" t="s">
        <v>622</v>
      </c>
    </row>
    <row r="256" spans="1:65" s="2" customFormat="1" ht="16.5" customHeight="1">
      <c r="A256" s="29"/>
      <c r="B256" s="134"/>
      <c r="C256" s="145" t="s">
        <v>623</v>
      </c>
      <c r="D256" s="145" t="s">
        <v>163</v>
      </c>
      <c r="E256" s="146" t="s">
        <v>624</v>
      </c>
      <c r="F256" s="147" t="s">
        <v>625</v>
      </c>
      <c r="G256" s="148" t="s">
        <v>193</v>
      </c>
      <c r="H256" s="149">
        <v>4</v>
      </c>
      <c r="I256" s="150"/>
      <c r="J256" s="151">
        <f t="shared" si="60"/>
        <v>0</v>
      </c>
      <c r="K256" s="152"/>
      <c r="L256" s="30"/>
      <c r="M256" s="153" t="s">
        <v>1</v>
      </c>
      <c r="N256" s="154" t="s">
        <v>37</v>
      </c>
      <c r="O256" s="55"/>
      <c r="P256" s="139">
        <f t="shared" si="61"/>
        <v>0</v>
      </c>
      <c r="Q256" s="139">
        <v>0.0048</v>
      </c>
      <c r="R256" s="139">
        <f t="shared" si="62"/>
        <v>0.0192</v>
      </c>
      <c r="S256" s="139">
        <v>0</v>
      </c>
      <c r="T256" s="140">
        <f t="shared" si="6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41" t="s">
        <v>118</v>
      </c>
      <c r="AT256" s="141" t="s">
        <v>163</v>
      </c>
      <c r="AU256" s="141" t="s">
        <v>79</v>
      </c>
      <c r="AY256" s="14" t="s">
        <v>112</v>
      </c>
      <c r="BE256" s="142">
        <f t="shared" si="64"/>
        <v>0</v>
      </c>
      <c r="BF256" s="142">
        <f t="shared" si="65"/>
        <v>0</v>
      </c>
      <c r="BG256" s="142">
        <f t="shared" si="66"/>
        <v>0</v>
      </c>
      <c r="BH256" s="142">
        <f t="shared" si="67"/>
        <v>0</v>
      </c>
      <c r="BI256" s="142">
        <f t="shared" si="68"/>
        <v>0</v>
      </c>
      <c r="BJ256" s="14" t="s">
        <v>77</v>
      </c>
      <c r="BK256" s="142">
        <f t="shared" si="69"/>
        <v>0</v>
      </c>
      <c r="BL256" s="14" t="s">
        <v>118</v>
      </c>
      <c r="BM256" s="141" t="s">
        <v>626</v>
      </c>
    </row>
    <row r="257" spans="1:65" s="2" customFormat="1" ht="16.5" customHeight="1">
      <c r="A257" s="29"/>
      <c r="B257" s="134"/>
      <c r="C257" s="145" t="s">
        <v>627</v>
      </c>
      <c r="D257" s="145" t="s">
        <v>163</v>
      </c>
      <c r="E257" s="146" t="s">
        <v>628</v>
      </c>
      <c r="F257" s="147" t="s">
        <v>629</v>
      </c>
      <c r="G257" s="148" t="s">
        <v>193</v>
      </c>
      <c r="H257" s="149">
        <v>2</v>
      </c>
      <c r="I257" s="150"/>
      <c r="J257" s="151">
        <f t="shared" si="60"/>
        <v>0</v>
      </c>
      <c r="K257" s="152"/>
      <c r="L257" s="30"/>
      <c r="M257" s="153" t="s">
        <v>1</v>
      </c>
      <c r="N257" s="154" t="s">
        <v>37</v>
      </c>
      <c r="O257" s="55"/>
      <c r="P257" s="139">
        <f t="shared" si="61"/>
        <v>0</v>
      </c>
      <c r="Q257" s="139">
        <v>0.0049</v>
      </c>
      <c r="R257" s="139">
        <f t="shared" si="62"/>
        <v>0.0098</v>
      </c>
      <c r="S257" s="139">
        <v>0</v>
      </c>
      <c r="T257" s="140">
        <f t="shared" si="6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41" t="s">
        <v>118</v>
      </c>
      <c r="AT257" s="141" t="s">
        <v>163</v>
      </c>
      <c r="AU257" s="141" t="s">
        <v>79</v>
      </c>
      <c r="AY257" s="14" t="s">
        <v>112</v>
      </c>
      <c r="BE257" s="142">
        <f t="shared" si="64"/>
        <v>0</v>
      </c>
      <c r="BF257" s="142">
        <f t="shared" si="65"/>
        <v>0</v>
      </c>
      <c r="BG257" s="142">
        <f t="shared" si="66"/>
        <v>0</v>
      </c>
      <c r="BH257" s="142">
        <f t="shared" si="67"/>
        <v>0</v>
      </c>
      <c r="BI257" s="142">
        <f t="shared" si="68"/>
        <v>0</v>
      </c>
      <c r="BJ257" s="14" t="s">
        <v>77</v>
      </c>
      <c r="BK257" s="142">
        <f t="shared" si="69"/>
        <v>0</v>
      </c>
      <c r="BL257" s="14" t="s">
        <v>118</v>
      </c>
      <c r="BM257" s="141" t="s">
        <v>630</v>
      </c>
    </row>
    <row r="258" spans="1:65" s="2" customFormat="1" ht="16.5" customHeight="1">
      <c r="A258" s="29"/>
      <c r="B258" s="134"/>
      <c r="C258" s="145" t="s">
        <v>631</v>
      </c>
      <c r="D258" s="145" t="s">
        <v>163</v>
      </c>
      <c r="E258" s="146" t="s">
        <v>632</v>
      </c>
      <c r="F258" s="147" t="s">
        <v>633</v>
      </c>
      <c r="G258" s="148" t="s">
        <v>193</v>
      </c>
      <c r="H258" s="149">
        <v>4</v>
      </c>
      <c r="I258" s="150"/>
      <c r="J258" s="151">
        <f t="shared" si="60"/>
        <v>0</v>
      </c>
      <c r="K258" s="152"/>
      <c r="L258" s="30"/>
      <c r="M258" s="153" t="s">
        <v>1</v>
      </c>
      <c r="N258" s="154" t="s">
        <v>37</v>
      </c>
      <c r="O258" s="55"/>
      <c r="P258" s="139">
        <f t="shared" si="61"/>
        <v>0</v>
      </c>
      <c r="Q258" s="139">
        <v>0.00548</v>
      </c>
      <c r="R258" s="139">
        <f t="shared" si="62"/>
        <v>0.02192</v>
      </c>
      <c r="S258" s="139">
        <v>0</v>
      </c>
      <c r="T258" s="140">
        <f t="shared" si="6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41" t="s">
        <v>118</v>
      </c>
      <c r="AT258" s="141" t="s">
        <v>163</v>
      </c>
      <c r="AU258" s="141" t="s">
        <v>79</v>
      </c>
      <c r="AY258" s="14" t="s">
        <v>112</v>
      </c>
      <c r="BE258" s="142">
        <f t="shared" si="64"/>
        <v>0</v>
      </c>
      <c r="BF258" s="142">
        <f t="shared" si="65"/>
        <v>0</v>
      </c>
      <c r="BG258" s="142">
        <f t="shared" si="66"/>
        <v>0</v>
      </c>
      <c r="BH258" s="142">
        <f t="shared" si="67"/>
        <v>0</v>
      </c>
      <c r="BI258" s="142">
        <f t="shared" si="68"/>
        <v>0</v>
      </c>
      <c r="BJ258" s="14" t="s">
        <v>77</v>
      </c>
      <c r="BK258" s="142">
        <f t="shared" si="69"/>
        <v>0</v>
      </c>
      <c r="BL258" s="14" t="s">
        <v>118</v>
      </c>
      <c r="BM258" s="141" t="s">
        <v>634</v>
      </c>
    </row>
    <row r="259" spans="1:65" s="2" customFormat="1" ht="16.5" customHeight="1">
      <c r="A259" s="29"/>
      <c r="B259" s="134"/>
      <c r="C259" s="145" t="s">
        <v>635</v>
      </c>
      <c r="D259" s="145" t="s">
        <v>163</v>
      </c>
      <c r="E259" s="146" t="s">
        <v>636</v>
      </c>
      <c r="F259" s="147" t="s">
        <v>637</v>
      </c>
      <c r="G259" s="148" t="s">
        <v>193</v>
      </c>
      <c r="H259" s="149">
        <v>3</v>
      </c>
      <c r="I259" s="150"/>
      <c r="J259" s="151">
        <f t="shared" si="60"/>
        <v>0</v>
      </c>
      <c r="K259" s="152"/>
      <c r="L259" s="30"/>
      <c r="M259" s="153" t="s">
        <v>1</v>
      </c>
      <c r="N259" s="154" t="s">
        <v>37</v>
      </c>
      <c r="O259" s="55"/>
      <c r="P259" s="139">
        <f t="shared" si="61"/>
        <v>0</v>
      </c>
      <c r="Q259" s="139">
        <v>0.0061</v>
      </c>
      <c r="R259" s="139">
        <f t="shared" si="62"/>
        <v>0.0183</v>
      </c>
      <c r="S259" s="139">
        <v>0</v>
      </c>
      <c r="T259" s="140">
        <f t="shared" si="6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41" t="s">
        <v>118</v>
      </c>
      <c r="AT259" s="141" t="s">
        <v>163</v>
      </c>
      <c r="AU259" s="141" t="s">
        <v>79</v>
      </c>
      <c r="AY259" s="14" t="s">
        <v>112</v>
      </c>
      <c r="BE259" s="142">
        <f t="shared" si="64"/>
        <v>0</v>
      </c>
      <c r="BF259" s="142">
        <f t="shared" si="65"/>
        <v>0</v>
      </c>
      <c r="BG259" s="142">
        <f t="shared" si="66"/>
        <v>0</v>
      </c>
      <c r="BH259" s="142">
        <f t="shared" si="67"/>
        <v>0</v>
      </c>
      <c r="BI259" s="142">
        <f t="shared" si="68"/>
        <v>0</v>
      </c>
      <c r="BJ259" s="14" t="s">
        <v>77</v>
      </c>
      <c r="BK259" s="142">
        <f t="shared" si="69"/>
        <v>0</v>
      </c>
      <c r="BL259" s="14" t="s">
        <v>118</v>
      </c>
      <c r="BM259" s="141" t="s">
        <v>638</v>
      </c>
    </row>
    <row r="260" spans="1:65" s="2" customFormat="1" ht="16.5" customHeight="1">
      <c r="A260" s="29"/>
      <c r="B260" s="134"/>
      <c r="C260" s="145" t="s">
        <v>639</v>
      </c>
      <c r="D260" s="145" t="s">
        <v>163</v>
      </c>
      <c r="E260" s="146" t="s">
        <v>640</v>
      </c>
      <c r="F260" s="147" t="s">
        <v>641</v>
      </c>
      <c r="G260" s="148" t="s">
        <v>193</v>
      </c>
      <c r="H260" s="149">
        <v>1</v>
      </c>
      <c r="I260" s="150"/>
      <c r="J260" s="151">
        <f t="shared" si="60"/>
        <v>0</v>
      </c>
      <c r="K260" s="152"/>
      <c r="L260" s="30"/>
      <c r="M260" s="153" t="s">
        <v>1</v>
      </c>
      <c r="N260" s="154" t="s">
        <v>37</v>
      </c>
      <c r="O260" s="55"/>
      <c r="P260" s="139">
        <f t="shared" si="61"/>
        <v>0</v>
      </c>
      <c r="Q260" s="139">
        <v>0.00765</v>
      </c>
      <c r="R260" s="139">
        <f t="shared" si="62"/>
        <v>0.00765</v>
      </c>
      <c r="S260" s="139">
        <v>0</v>
      </c>
      <c r="T260" s="140">
        <f t="shared" si="6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41" t="s">
        <v>118</v>
      </c>
      <c r="AT260" s="141" t="s">
        <v>163</v>
      </c>
      <c r="AU260" s="141" t="s">
        <v>79</v>
      </c>
      <c r="AY260" s="14" t="s">
        <v>112</v>
      </c>
      <c r="BE260" s="142">
        <f t="shared" si="64"/>
        <v>0</v>
      </c>
      <c r="BF260" s="142">
        <f t="shared" si="65"/>
        <v>0</v>
      </c>
      <c r="BG260" s="142">
        <f t="shared" si="66"/>
        <v>0</v>
      </c>
      <c r="BH260" s="142">
        <f t="shared" si="67"/>
        <v>0</v>
      </c>
      <c r="BI260" s="142">
        <f t="shared" si="68"/>
        <v>0</v>
      </c>
      <c r="BJ260" s="14" t="s">
        <v>77</v>
      </c>
      <c r="BK260" s="142">
        <f t="shared" si="69"/>
        <v>0</v>
      </c>
      <c r="BL260" s="14" t="s">
        <v>118</v>
      </c>
      <c r="BM260" s="141" t="s">
        <v>642</v>
      </c>
    </row>
    <row r="261" spans="1:65" s="2" customFormat="1" ht="16.5" customHeight="1">
      <c r="A261" s="29"/>
      <c r="B261" s="134"/>
      <c r="C261" s="145" t="s">
        <v>643</v>
      </c>
      <c r="D261" s="145" t="s">
        <v>163</v>
      </c>
      <c r="E261" s="146" t="s">
        <v>644</v>
      </c>
      <c r="F261" s="147" t="s">
        <v>645</v>
      </c>
      <c r="G261" s="148" t="s">
        <v>193</v>
      </c>
      <c r="H261" s="149">
        <v>2</v>
      </c>
      <c r="I261" s="150"/>
      <c r="J261" s="151">
        <f t="shared" si="60"/>
        <v>0</v>
      </c>
      <c r="K261" s="152"/>
      <c r="L261" s="30"/>
      <c r="M261" s="153" t="s">
        <v>1</v>
      </c>
      <c r="N261" s="154" t="s">
        <v>37</v>
      </c>
      <c r="O261" s="55"/>
      <c r="P261" s="139">
        <f t="shared" si="61"/>
        <v>0</v>
      </c>
      <c r="Q261" s="139">
        <v>0.0091</v>
      </c>
      <c r="R261" s="139">
        <f t="shared" si="62"/>
        <v>0.0182</v>
      </c>
      <c r="S261" s="139">
        <v>0</v>
      </c>
      <c r="T261" s="140">
        <f t="shared" si="6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41" t="s">
        <v>118</v>
      </c>
      <c r="AT261" s="141" t="s">
        <v>163</v>
      </c>
      <c r="AU261" s="141" t="s">
        <v>79</v>
      </c>
      <c r="AY261" s="14" t="s">
        <v>112</v>
      </c>
      <c r="BE261" s="142">
        <f t="shared" si="64"/>
        <v>0</v>
      </c>
      <c r="BF261" s="142">
        <f t="shared" si="65"/>
        <v>0</v>
      </c>
      <c r="BG261" s="142">
        <f t="shared" si="66"/>
        <v>0</v>
      </c>
      <c r="BH261" s="142">
        <f t="shared" si="67"/>
        <v>0</v>
      </c>
      <c r="BI261" s="142">
        <f t="shared" si="68"/>
        <v>0</v>
      </c>
      <c r="BJ261" s="14" t="s">
        <v>77</v>
      </c>
      <c r="BK261" s="142">
        <f t="shared" si="69"/>
        <v>0</v>
      </c>
      <c r="BL261" s="14" t="s">
        <v>118</v>
      </c>
      <c r="BM261" s="141" t="s">
        <v>646</v>
      </c>
    </row>
    <row r="262" spans="1:65" s="2" customFormat="1" ht="16.5" customHeight="1">
      <c r="A262" s="29"/>
      <c r="B262" s="134"/>
      <c r="C262" s="145" t="s">
        <v>647</v>
      </c>
      <c r="D262" s="145" t="s">
        <v>163</v>
      </c>
      <c r="E262" s="146" t="s">
        <v>648</v>
      </c>
      <c r="F262" s="147" t="s">
        <v>649</v>
      </c>
      <c r="G262" s="148" t="s">
        <v>193</v>
      </c>
      <c r="H262" s="149">
        <v>10</v>
      </c>
      <c r="I262" s="150"/>
      <c r="J262" s="151">
        <f t="shared" si="60"/>
        <v>0</v>
      </c>
      <c r="K262" s="152"/>
      <c r="L262" s="30"/>
      <c r="M262" s="153" t="s">
        <v>1</v>
      </c>
      <c r="N262" s="154" t="s">
        <v>37</v>
      </c>
      <c r="O262" s="55"/>
      <c r="P262" s="139">
        <f t="shared" si="61"/>
        <v>0</v>
      </c>
      <c r="Q262" s="139">
        <v>0.0107</v>
      </c>
      <c r="R262" s="139">
        <f t="shared" si="62"/>
        <v>0.107</v>
      </c>
      <c r="S262" s="139">
        <v>0</v>
      </c>
      <c r="T262" s="140">
        <f t="shared" si="6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41" t="s">
        <v>118</v>
      </c>
      <c r="AT262" s="141" t="s">
        <v>163</v>
      </c>
      <c r="AU262" s="141" t="s">
        <v>79</v>
      </c>
      <c r="AY262" s="14" t="s">
        <v>112</v>
      </c>
      <c r="BE262" s="142">
        <f t="shared" si="64"/>
        <v>0</v>
      </c>
      <c r="BF262" s="142">
        <f t="shared" si="65"/>
        <v>0</v>
      </c>
      <c r="BG262" s="142">
        <f t="shared" si="66"/>
        <v>0</v>
      </c>
      <c r="BH262" s="142">
        <f t="shared" si="67"/>
        <v>0</v>
      </c>
      <c r="BI262" s="142">
        <f t="shared" si="68"/>
        <v>0</v>
      </c>
      <c r="BJ262" s="14" t="s">
        <v>77</v>
      </c>
      <c r="BK262" s="142">
        <f t="shared" si="69"/>
        <v>0</v>
      </c>
      <c r="BL262" s="14" t="s">
        <v>118</v>
      </c>
      <c r="BM262" s="141" t="s">
        <v>650</v>
      </c>
    </row>
    <row r="263" spans="1:65" s="2" customFormat="1" ht="16.5" customHeight="1">
      <c r="A263" s="29"/>
      <c r="B263" s="134"/>
      <c r="C263" s="145" t="s">
        <v>651</v>
      </c>
      <c r="D263" s="145" t="s">
        <v>163</v>
      </c>
      <c r="E263" s="146" t="s">
        <v>652</v>
      </c>
      <c r="F263" s="147" t="s">
        <v>653</v>
      </c>
      <c r="G263" s="148" t="s">
        <v>193</v>
      </c>
      <c r="H263" s="149">
        <v>9</v>
      </c>
      <c r="I263" s="150"/>
      <c r="J263" s="151">
        <f t="shared" si="60"/>
        <v>0</v>
      </c>
      <c r="K263" s="152"/>
      <c r="L263" s="30"/>
      <c r="M263" s="153" t="s">
        <v>1</v>
      </c>
      <c r="N263" s="154" t="s">
        <v>37</v>
      </c>
      <c r="O263" s="55"/>
      <c r="P263" s="139">
        <f t="shared" si="61"/>
        <v>0</v>
      </c>
      <c r="Q263" s="139">
        <v>0.0132</v>
      </c>
      <c r="R263" s="139">
        <f t="shared" si="62"/>
        <v>0.1188</v>
      </c>
      <c r="S263" s="139">
        <v>0</v>
      </c>
      <c r="T263" s="140">
        <f t="shared" si="6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41" t="s">
        <v>118</v>
      </c>
      <c r="AT263" s="141" t="s">
        <v>163</v>
      </c>
      <c r="AU263" s="141" t="s">
        <v>79</v>
      </c>
      <c r="AY263" s="14" t="s">
        <v>112</v>
      </c>
      <c r="BE263" s="142">
        <f t="shared" si="64"/>
        <v>0</v>
      </c>
      <c r="BF263" s="142">
        <f t="shared" si="65"/>
        <v>0</v>
      </c>
      <c r="BG263" s="142">
        <f t="shared" si="66"/>
        <v>0</v>
      </c>
      <c r="BH263" s="142">
        <f t="shared" si="67"/>
        <v>0</v>
      </c>
      <c r="BI263" s="142">
        <f t="shared" si="68"/>
        <v>0</v>
      </c>
      <c r="BJ263" s="14" t="s">
        <v>77</v>
      </c>
      <c r="BK263" s="142">
        <f t="shared" si="69"/>
        <v>0</v>
      </c>
      <c r="BL263" s="14" t="s">
        <v>118</v>
      </c>
      <c r="BM263" s="141" t="s">
        <v>654</v>
      </c>
    </row>
    <row r="264" spans="1:65" s="2" customFormat="1" ht="16.5" customHeight="1">
      <c r="A264" s="29"/>
      <c r="B264" s="134"/>
      <c r="C264" s="145" t="s">
        <v>655</v>
      </c>
      <c r="D264" s="145" t="s">
        <v>163</v>
      </c>
      <c r="E264" s="146" t="s">
        <v>656</v>
      </c>
      <c r="F264" s="147" t="s">
        <v>657</v>
      </c>
      <c r="G264" s="148" t="s">
        <v>193</v>
      </c>
      <c r="H264" s="149">
        <v>1</v>
      </c>
      <c r="I264" s="150"/>
      <c r="J264" s="151">
        <f t="shared" si="60"/>
        <v>0</v>
      </c>
      <c r="K264" s="152"/>
      <c r="L264" s="30"/>
      <c r="M264" s="153" t="s">
        <v>1</v>
      </c>
      <c r="N264" s="154" t="s">
        <v>37</v>
      </c>
      <c r="O264" s="55"/>
      <c r="P264" s="139">
        <f t="shared" si="61"/>
        <v>0</v>
      </c>
      <c r="Q264" s="139">
        <v>0.0158</v>
      </c>
      <c r="R264" s="139">
        <f t="shared" si="62"/>
        <v>0.0158</v>
      </c>
      <c r="S264" s="139">
        <v>0</v>
      </c>
      <c r="T264" s="140">
        <f t="shared" si="6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41" t="s">
        <v>118</v>
      </c>
      <c r="AT264" s="141" t="s">
        <v>163</v>
      </c>
      <c r="AU264" s="141" t="s">
        <v>79</v>
      </c>
      <c r="AY264" s="14" t="s">
        <v>112</v>
      </c>
      <c r="BE264" s="142">
        <f t="shared" si="64"/>
        <v>0</v>
      </c>
      <c r="BF264" s="142">
        <f t="shared" si="65"/>
        <v>0</v>
      </c>
      <c r="BG264" s="142">
        <f t="shared" si="66"/>
        <v>0</v>
      </c>
      <c r="BH264" s="142">
        <f t="shared" si="67"/>
        <v>0</v>
      </c>
      <c r="BI264" s="142">
        <f t="shared" si="68"/>
        <v>0</v>
      </c>
      <c r="BJ264" s="14" t="s">
        <v>77</v>
      </c>
      <c r="BK264" s="142">
        <f t="shared" si="69"/>
        <v>0</v>
      </c>
      <c r="BL264" s="14" t="s">
        <v>118</v>
      </c>
      <c r="BM264" s="141" t="s">
        <v>658</v>
      </c>
    </row>
    <row r="265" spans="1:65" s="2" customFormat="1" ht="21.75" customHeight="1">
      <c r="A265" s="29"/>
      <c r="B265" s="134"/>
      <c r="C265" s="145" t="s">
        <v>659</v>
      </c>
      <c r="D265" s="145" t="s">
        <v>163</v>
      </c>
      <c r="E265" s="146" t="s">
        <v>660</v>
      </c>
      <c r="F265" s="147" t="s">
        <v>661</v>
      </c>
      <c r="G265" s="148" t="s">
        <v>193</v>
      </c>
      <c r="H265" s="149">
        <v>280</v>
      </c>
      <c r="I265" s="150"/>
      <c r="J265" s="151">
        <f t="shared" si="60"/>
        <v>0</v>
      </c>
      <c r="K265" s="152"/>
      <c r="L265" s="30"/>
      <c r="M265" s="153" t="s">
        <v>1</v>
      </c>
      <c r="N265" s="154" t="s">
        <v>37</v>
      </c>
      <c r="O265" s="55"/>
      <c r="P265" s="139">
        <f t="shared" si="61"/>
        <v>0</v>
      </c>
      <c r="Q265" s="139">
        <v>6E-05</v>
      </c>
      <c r="R265" s="139">
        <f t="shared" si="62"/>
        <v>0.0168</v>
      </c>
      <c r="S265" s="139">
        <v>0</v>
      </c>
      <c r="T265" s="140">
        <f t="shared" si="6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41" t="s">
        <v>118</v>
      </c>
      <c r="AT265" s="141" t="s">
        <v>163</v>
      </c>
      <c r="AU265" s="141" t="s">
        <v>79</v>
      </c>
      <c r="AY265" s="14" t="s">
        <v>112</v>
      </c>
      <c r="BE265" s="142">
        <f t="shared" si="64"/>
        <v>0</v>
      </c>
      <c r="BF265" s="142">
        <f t="shared" si="65"/>
        <v>0</v>
      </c>
      <c r="BG265" s="142">
        <f t="shared" si="66"/>
        <v>0</v>
      </c>
      <c r="BH265" s="142">
        <f t="shared" si="67"/>
        <v>0</v>
      </c>
      <c r="BI265" s="142">
        <f t="shared" si="68"/>
        <v>0</v>
      </c>
      <c r="BJ265" s="14" t="s">
        <v>77</v>
      </c>
      <c r="BK265" s="142">
        <f t="shared" si="69"/>
        <v>0</v>
      </c>
      <c r="BL265" s="14" t="s">
        <v>118</v>
      </c>
      <c r="BM265" s="141" t="s">
        <v>662</v>
      </c>
    </row>
    <row r="266" spans="1:65" s="2" customFormat="1" ht="16.5" customHeight="1">
      <c r="A266" s="29"/>
      <c r="B266" s="134"/>
      <c r="C266" s="145" t="s">
        <v>663</v>
      </c>
      <c r="D266" s="145" t="s">
        <v>163</v>
      </c>
      <c r="E266" s="146" t="s">
        <v>664</v>
      </c>
      <c r="F266" s="147" t="s">
        <v>665</v>
      </c>
      <c r="G266" s="148" t="s">
        <v>193</v>
      </c>
      <c r="H266" s="149">
        <v>140</v>
      </c>
      <c r="I266" s="150"/>
      <c r="J266" s="151">
        <f t="shared" si="60"/>
        <v>0</v>
      </c>
      <c r="K266" s="152"/>
      <c r="L266" s="30"/>
      <c r="M266" s="153" t="s">
        <v>1</v>
      </c>
      <c r="N266" s="154" t="s">
        <v>37</v>
      </c>
      <c r="O266" s="55"/>
      <c r="P266" s="139">
        <f t="shared" si="61"/>
        <v>0</v>
      </c>
      <c r="Q266" s="139">
        <v>0.00012</v>
      </c>
      <c r="R266" s="139">
        <f t="shared" si="62"/>
        <v>0.0168</v>
      </c>
      <c r="S266" s="139">
        <v>0</v>
      </c>
      <c r="T266" s="140">
        <f t="shared" si="6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41" t="s">
        <v>118</v>
      </c>
      <c r="AT266" s="141" t="s">
        <v>163</v>
      </c>
      <c r="AU266" s="141" t="s">
        <v>79</v>
      </c>
      <c r="AY266" s="14" t="s">
        <v>112</v>
      </c>
      <c r="BE266" s="142">
        <f t="shared" si="64"/>
        <v>0</v>
      </c>
      <c r="BF266" s="142">
        <f t="shared" si="65"/>
        <v>0</v>
      </c>
      <c r="BG266" s="142">
        <f t="shared" si="66"/>
        <v>0</v>
      </c>
      <c r="BH266" s="142">
        <f t="shared" si="67"/>
        <v>0</v>
      </c>
      <c r="BI266" s="142">
        <f t="shared" si="68"/>
        <v>0</v>
      </c>
      <c r="BJ266" s="14" t="s">
        <v>77</v>
      </c>
      <c r="BK266" s="142">
        <f t="shared" si="69"/>
        <v>0</v>
      </c>
      <c r="BL266" s="14" t="s">
        <v>118</v>
      </c>
      <c r="BM266" s="141" t="s">
        <v>666</v>
      </c>
    </row>
    <row r="267" spans="1:65" s="2" customFormat="1" ht="16.5" customHeight="1">
      <c r="A267" s="29"/>
      <c r="B267" s="134"/>
      <c r="C267" s="145" t="s">
        <v>667</v>
      </c>
      <c r="D267" s="145" t="s">
        <v>163</v>
      </c>
      <c r="E267" s="146" t="s">
        <v>668</v>
      </c>
      <c r="F267" s="147" t="s">
        <v>669</v>
      </c>
      <c r="G267" s="148" t="s">
        <v>193</v>
      </c>
      <c r="H267" s="149">
        <v>22</v>
      </c>
      <c r="I267" s="150"/>
      <c r="J267" s="151">
        <f t="shared" si="60"/>
        <v>0</v>
      </c>
      <c r="K267" s="152"/>
      <c r="L267" s="30"/>
      <c r="M267" s="153" t="s">
        <v>1</v>
      </c>
      <c r="N267" s="154" t="s">
        <v>37</v>
      </c>
      <c r="O267" s="55"/>
      <c r="P267" s="139">
        <f t="shared" si="61"/>
        <v>0</v>
      </c>
      <c r="Q267" s="139">
        <v>0.00063</v>
      </c>
      <c r="R267" s="139">
        <f t="shared" si="62"/>
        <v>0.01386</v>
      </c>
      <c r="S267" s="139">
        <v>0</v>
      </c>
      <c r="T267" s="140">
        <f t="shared" si="6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41" t="s">
        <v>118</v>
      </c>
      <c r="AT267" s="141" t="s">
        <v>163</v>
      </c>
      <c r="AU267" s="141" t="s">
        <v>79</v>
      </c>
      <c r="AY267" s="14" t="s">
        <v>112</v>
      </c>
      <c r="BE267" s="142">
        <f t="shared" si="64"/>
        <v>0</v>
      </c>
      <c r="BF267" s="142">
        <f t="shared" si="65"/>
        <v>0</v>
      </c>
      <c r="BG267" s="142">
        <f t="shared" si="66"/>
        <v>0</v>
      </c>
      <c r="BH267" s="142">
        <f t="shared" si="67"/>
        <v>0</v>
      </c>
      <c r="BI267" s="142">
        <f t="shared" si="68"/>
        <v>0</v>
      </c>
      <c r="BJ267" s="14" t="s">
        <v>77</v>
      </c>
      <c r="BK267" s="142">
        <f t="shared" si="69"/>
        <v>0</v>
      </c>
      <c r="BL267" s="14" t="s">
        <v>118</v>
      </c>
      <c r="BM267" s="141" t="s">
        <v>670</v>
      </c>
    </row>
    <row r="268" spans="1:65" s="2" customFormat="1" ht="16.5" customHeight="1">
      <c r="A268" s="29"/>
      <c r="B268" s="134"/>
      <c r="C268" s="145" t="s">
        <v>671</v>
      </c>
      <c r="D268" s="145" t="s">
        <v>163</v>
      </c>
      <c r="E268" s="146" t="s">
        <v>672</v>
      </c>
      <c r="F268" s="147" t="s">
        <v>673</v>
      </c>
      <c r="G268" s="148" t="s">
        <v>193</v>
      </c>
      <c r="H268" s="149">
        <v>22</v>
      </c>
      <c r="I268" s="150"/>
      <c r="J268" s="151">
        <f t="shared" si="60"/>
        <v>0</v>
      </c>
      <c r="K268" s="152"/>
      <c r="L268" s="30"/>
      <c r="M268" s="153" t="s">
        <v>1</v>
      </c>
      <c r="N268" s="154" t="s">
        <v>37</v>
      </c>
      <c r="O268" s="55"/>
      <c r="P268" s="139">
        <f t="shared" si="61"/>
        <v>0</v>
      </c>
      <c r="Q268" s="139">
        <v>0.00063</v>
      </c>
      <c r="R268" s="139">
        <f t="shared" si="62"/>
        <v>0.01386</v>
      </c>
      <c r="S268" s="139">
        <v>0</v>
      </c>
      <c r="T268" s="140">
        <f t="shared" si="6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41" t="s">
        <v>118</v>
      </c>
      <c r="AT268" s="141" t="s">
        <v>163</v>
      </c>
      <c r="AU268" s="141" t="s">
        <v>79</v>
      </c>
      <c r="AY268" s="14" t="s">
        <v>112</v>
      </c>
      <c r="BE268" s="142">
        <f t="shared" si="64"/>
        <v>0</v>
      </c>
      <c r="BF268" s="142">
        <f t="shared" si="65"/>
        <v>0</v>
      </c>
      <c r="BG268" s="142">
        <f t="shared" si="66"/>
        <v>0</v>
      </c>
      <c r="BH268" s="142">
        <f t="shared" si="67"/>
        <v>0</v>
      </c>
      <c r="BI268" s="142">
        <f t="shared" si="68"/>
        <v>0</v>
      </c>
      <c r="BJ268" s="14" t="s">
        <v>77</v>
      </c>
      <c r="BK268" s="142">
        <f t="shared" si="69"/>
        <v>0</v>
      </c>
      <c r="BL268" s="14" t="s">
        <v>118</v>
      </c>
      <c r="BM268" s="141" t="s">
        <v>674</v>
      </c>
    </row>
    <row r="269" spans="1:65" s="2" customFormat="1" ht="16.5" customHeight="1">
      <c r="A269" s="29"/>
      <c r="B269" s="134"/>
      <c r="C269" s="145" t="s">
        <v>675</v>
      </c>
      <c r="D269" s="145" t="s">
        <v>163</v>
      </c>
      <c r="E269" s="146" t="s">
        <v>676</v>
      </c>
      <c r="F269" s="147" t="s">
        <v>677</v>
      </c>
      <c r="G269" s="148" t="s">
        <v>193</v>
      </c>
      <c r="H269" s="149">
        <v>2</v>
      </c>
      <c r="I269" s="150"/>
      <c r="J269" s="151">
        <f t="shared" si="60"/>
        <v>0</v>
      </c>
      <c r="K269" s="152"/>
      <c r="L269" s="30"/>
      <c r="M269" s="153" t="s">
        <v>1</v>
      </c>
      <c r="N269" s="154" t="s">
        <v>37</v>
      </c>
      <c r="O269" s="55"/>
      <c r="P269" s="139">
        <f t="shared" si="61"/>
        <v>0</v>
      </c>
      <c r="Q269" s="139">
        <v>0.004</v>
      </c>
      <c r="R269" s="139">
        <f t="shared" si="62"/>
        <v>0.008</v>
      </c>
      <c r="S269" s="139">
        <v>0</v>
      </c>
      <c r="T269" s="140">
        <f t="shared" si="6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41" t="s">
        <v>118</v>
      </c>
      <c r="AT269" s="141" t="s">
        <v>163</v>
      </c>
      <c r="AU269" s="141" t="s">
        <v>79</v>
      </c>
      <c r="AY269" s="14" t="s">
        <v>112</v>
      </c>
      <c r="BE269" s="142">
        <f t="shared" si="64"/>
        <v>0</v>
      </c>
      <c r="BF269" s="142">
        <f t="shared" si="65"/>
        <v>0</v>
      </c>
      <c r="BG269" s="142">
        <f t="shared" si="66"/>
        <v>0</v>
      </c>
      <c r="BH269" s="142">
        <f t="shared" si="67"/>
        <v>0</v>
      </c>
      <c r="BI269" s="142">
        <f t="shared" si="68"/>
        <v>0</v>
      </c>
      <c r="BJ269" s="14" t="s">
        <v>77</v>
      </c>
      <c r="BK269" s="142">
        <f t="shared" si="69"/>
        <v>0</v>
      </c>
      <c r="BL269" s="14" t="s">
        <v>118</v>
      </c>
      <c r="BM269" s="141" t="s">
        <v>678</v>
      </c>
    </row>
    <row r="270" spans="1:65" s="2" customFormat="1" ht="16.5" customHeight="1">
      <c r="A270" s="29"/>
      <c r="B270" s="134"/>
      <c r="C270" s="145" t="s">
        <v>679</v>
      </c>
      <c r="D270" s="145" t="s">
        <v>163</v>
      </c>
      <c r="E270" s="146" t="s">
        <v>680</v>
      </c>
      <c r="F270" s="147" t="s">
        <v>681</v>
      </c>
      <c r="G270" s="148" t="s">
        <v>268</v>
      </c>
      <c r="H270" s="155"/>
      <c r="I270" s="150"/>
      <c r="J270" s="151">
        <f t="shared" si="60"/>
        <v>0</v>
      </c>
      <c r="K270" s="152"/>
      <c r="L270" s="30"/>
      <c r="M270" s="153" t="s">
        <v>1</v>
      </c>
      <c r="N270" s="154" t="s">
        <v>37</v>
      </c>
      <c r="O270" s="55"/>
      <c r="P270" s="139">
        <f t="shared" si="61"/>
        <v>0</v>
      </c>
      <c r="Q270" s="139">
        <v>0</v>
      </c>
      <c r="R270" s="139">
        <f t="shared" si="62"/>
        <v>0</v>
      </c>
      <c r="S270" s="139">
        <v>0</v>
      </c>
      <c r="T270" s="140">
        <f t="shared" si="6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41" t="s">
        <v>118</v>
      </c>
      <c r="AT270" s="141" t="s">
        <v>163</v>
      </c>
      <c r="AU270" s="141" t="s">
        <v>79</v>
      </c>
      <c r="AY270" s="14" t="s">
        <v>112</v>
      </c>
      <c r="BE270" s="142">
        <f t="shared" si="64"/>
        <v>0</v>
      </c>
      <c r="BF270" s="142">
        <f t="shared" si="65"/>
        <v>0</v>
      </c>
      <c r="BG270" s="142">
        <f t="shared" si="66"/>
        <v>0</v>
      </c>
      <c r="BH270" s="142">
        <f t="shared" si="67"/>
        <v>0</v>
      </c>
      <c r="BI270" s="142">
        <f t="shared" si="68"/>
        <v>0</v>
      </c>
      <c r="BJ270" s="14" t="s">
        <v>77</v>
      </c>
      <c r="BK270" s="142">
        <f t="shared" si="69"/>
        <v>0</v>
      </c>
      <c r="BL270" s="14" t="s">
        <v>118</v>
      </c>
      <c r="BM270" s="141" t="s">
        <v>682</v>
      </c>
    </row>
    <row r="271" spans="1:65" s="2" customFormat="1" ht="16.5" customHeight="1">
      <c r="A271" s="29"/>
      <c r="B271" s="134"/>
      <c r="C271" s="145" t="s">
        <v>683</v>
      </c>
      <c r="D271" s="145" t="s">
        <v>163</v>
      </c>
      <c r="E271" s="146" t="s">
        <v>684</v>
      </c>
      <c r="F271" s="147" t="s">
        <v>685</v>
      </c>
      <c r="G271" s="148" t="s">
        <v>268</v>
      </c>
      <c r="H271" s="155"/>
      <c r="I271" s="150"/>
      <c r="J271" s="151">
        <f t="shared" si="60"/>
        <v>0</v>
      </c>
      <c r="K271" s="152"/>
      <c r="L271" s="30"/>
      <c r="M271" s="153" t="s">
        <v>1</v>
      </c>
      <c r="N271" s="154" t="s">
        <v>37</v>
      </c>
      <c r="O271" s="55"/>
      <c r="P271" s="139">
        <f t="shared" si="61"/>
        <v>0</v>
      </c>
      <c r="Q271" s="139">
        <v>0</v>
      </c>
      <c r="R271" s="139">
        <f t="shared" si="62"/>
        <v>0</v>
      </c>
      <c r="S271" s="139">
        <v>0</v>
      </c>
      <c r="T271" s="140">
        <f t="shared" si="6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41" t="s">
        <v>118</v>
      </c>
      <c r="AT271" s="141" t="s">
        <v>163</v>
      </c>
      <c r="AU271" s="141" t="s">
        <v>79</v>
      </c>
      <c r="AY271" s="14" t="s">
        <v>112</v>
      </c>
      <c r="BE271" s="142">
        <f t="shared" si="64"/>
        <v>0</v>
      </c>
      <c r="BF271" s="142">
        <f t="shared" si="65"/>
        <v>0</v>
      </c>
      <c r="BG271" s="142">
        <f t="shared" si="66"/>
        <v>0</v>
      </c>
      <c r="BH271" s="142">
        <f t="shared" si="67"/>
        <v>0</v>
      </c>
      <c r="BI271" s="142">
        <f t="shared" si="68"/>
        <v>0</v>
      </c>
      <c r="BJ271" s="14" t="s">
        <v>77</v>
      </c>
      <c r="BK271" s="142">
        <f t="shared" si="69"/>
        <v>0</v>
      </c>
      <c r="BL271" s="14" t="s">
        <v>118</v>
      </c>
      <c r="BM271" s="141" t="s">
        <v>686</v>
      </c>
    </row>
    <row r="272" spans="2:63" s="12" customFormat="1" ht="26.1" customHeight="1">
      <c r="B272" s="123"/>
      <c r="D272" s="124" t="s">
        <v>71</v>
      </c>
      <c r="E272" s="125" t="s">
        <v>687</v>
      </c>
      <c r="F272" s="125" t="s">
        <v>688</v>
      </c>
      <c r="I272" s="126"/>
      <c r="J272" s="127">
        <f>BK272</f>
        <v>0</v>
      </c>
      <c r="L272" s="123"/>
      <c r="M272" s="128"/>
      <c r="N272" s="129"/>
      <c r="O272" s="129"/>
      <c r="P272" s="130">
        <f>P273+P276+P278</f>
        <v>0</v>
      </c>
      <c r="Q272" s="129"/>
      <c r="R272" s="130">
        <f>R273+R276+R278</f>
        <v>0</v>
      </c>
      <c r="S272" s="129"/>
      <c r="T272" s="131">
        <f>T273+T276+T278</f>
        <v>0</v>
      </c>
      <c r="AR272" s="124" t="s">
        <v>178</v>
      </c>
      <c r="AT272" s="132" t="s">
        <v>71</v>
      </c>
      <c r="AU272" s="132" t="s">
        <v>72</v>
      </c>
      <c r="AY272" s="124" t="s">
        <v>112</v>
      </c>
      <c r="BK272" s="133">
        <f>BK273+BK276+BK278</f>
        <v>0</v>
      </c>
    </row>
    <row r="273" spans="2:63" s="12" customFormat="1" ht="23.1" customHeight="1">
      <c r="B273" s="123"/>
      <c r="D273" s="124" t="s">
        <v>71</v>
      </c>
      <c r="E273" s="143" t="s">
        <v>689</v>
      </c>
      <c r="F273" s="143" t="s">
        <v>690</v>
      </c>
      <c r="I273" s="126"/>
      <c r="J273" s="144">
        <f>BK273</f>
        <v>0</v>
      </c>
      <c r="L273" s="123"/>
      <c r="M273" s="128"/>
      <c r="N273" s="129"/>
      <c r="O273" s="129"/>
      <c r="P273" s="130">
        <f>SUM(P274:P275)</f>
        <v>0</v>
      </c>
      <c r="Q273" s="129"/>
      <c r="R273" s="130">
        <f>SUM(R274:R275)</f>
        <v>0</v>
      </c>
      <c r="S273" s="129"/>
      <c r="T273" s="131">
        <f>SUM(T274:T275)</f>
        <v>0</v>
      </c>
      <c r="AR273" s="124" t="s">
        <v>178</v>
      </c>
      <c r="AT273" s="132" t="s">
        <v>71</v>
      </c>
      <c r="AU273" s="132" t="s">
        <v>77</v>
      </c>
      <c r="AY273" s="124" t="s">
        <v>112</v>
      </c>
      <c r="BK273" s="133">
        <f>SUM(BK274:BK275)</f>
        <v>0</v>
      </c>
    </row>
    <row r="274" spans="1:65" s="2" customFormat="1" ht="16.5" customHeight="1">
      <c r="A274" s="29"/>
      <c r="B274" s="134"/>
      <c r="C274" s="145" t="s">
        <v>691</v>
      </c>
      <c r="D274" s="145" t="s">
        <v>163</v>
      </c>
      <c r="E274" s="146" t="s">
        <v>692</v>
      </c>
      <c r="F274" s="147" t="s">
        <v>693</v>
      </c>
      <c r="G274" s="148" t="s">
        <v>694</v>
      </c>
      <c r="H274" s="149">
        <v>1</v>
      </c>
      <c r="I274" s="150"/>
      <c r="J274" s="151">
        <f>ROUND(I274*H274,2)</f>
        <v>0</v>
      </c>
      <c r="K274" s="152"/>
      <c r="L274" s="30"/>
      <c r="M274" s="153" t="s">
        <v>1</v>
      </c>
      <c r="N274" s="154" t="s">
        <v>37</v>
      </c>
      <c r="O274" s="55"/>
      <c r="P274" s="139">
        <f>O274*H274</f>
        <v>0</v>
      </c>
      <c r="Q274" s="139">
        <v>0</v>
      </c>
      <c r="R274" s="139">
        <f>Q274*H274</f>
        <v>0</v>
      </c>
      <c r="S274" s="139">
        <v>0</v>
      </c>
      <c r="T274" s="140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41" t="s">
        <v>162</v>
      </c>
      <c r="AT274" s="141" t="s">
        <v>163</v>
      </c>
      <c r="AU274" s="141" t="s">
        <v>79</v>
      </c>
      <c r="AY274" s="14" t="s">
        <v>112</v>
      </c>
      <c r="BE274" s="142">
        <f>IF(N274="základní",J274,0)</f>
        <v>0</v>
      </c>
      <c r="BF274" s="142">
        <f>IF(N274="snížená",J274,0)</f>
        <v>0</v>
      </c>
      <c r="BG274" s="142">
        <f>IF(N274="zákl. přenesená",J274,0)</f>
        <v>0</v>
      </c>
      <c r="BH274" s="142">
        <f>IF(N274="sníž. přenesená",J274,0)</f>
        <v>0</v>
      </c>
      <c r="BI274" s="142">
        <f>IF(N274="nulová",J274,0)</f>
        <v>0</v>
      </c>
      <c r="BJ274" s="14" t="s">
        <v>77</v>
      </c>
      <c r="BK274" s="142">
        <f>ROUND(I274*H274,2)</f>
        <v>0</v>
      </c>
      <c r="BL274" s="14" t="s">
        <v>162</v>
      </c>
      <c r="BM274" s="141" t="s">
        <v>695</v>
      </c>
    </row>
    <row r="275" spans="1:65" s="2" customFormat="1" ht="16.5" customHeight="1">
      <c r="A275" s="29"/>
      <c r="B275" s="134"/>
      <c r="C275" s="145" t="s">
        <v>696</v>
      </c>
      <c r="D275" s="145" t="s">
        <v>163</v>
      </c>
      <c r="E275" s="146" t="s">
        <v>697</v>
      </c>
      <c r="F275" s="147" t="s">
        <v>698</v>
      </c>
      <c r="G275" s="148" t="s">
        <v>276</v>
      </c>
      <c r="H275" s="149">
        <v>1</v>
      </c>
      <c r="I275" s="150"/>
      <c r="J275" s="151">
        <f>ROUND(I275*H275,2)</f>
        <v>0</v>
      </c>
      <c r="K275" s="152"/>
      <c r="L275" s="30"/>
      <c r="M275" s="153" t="s">
        <v>1</v>
      </c>
      <c r="N275" s="154" t="s">
        <v>37</v>
      </c>
      <c r="O275" s="55"/>
      <c r="P275" s="139">
        <f>O275*H275</f>
        <v>0</v>
      </c>
      <c r="Q275" s="139">
        <v>0</v>
      </c>
      <c r="R275" s="139">
        <f>Q275*H275</f>
        <v>0</v>
      </c>
      <c r="S275" s="139">
        <v>0</v>
      </c>
      <c r="T275" s="140">
        <f>S275*H275</f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41" t="s">
        <v>162</v>
      </c>
      <c r="AT275" s="141" t="s">
        <v>163</v>
      </c>
      <c r="AU275" s="141" t="s">
        <v>79</v>
      </c>
      <c r="AY275" s="14" t="s">
        <v>112</v>
      </c>
      <c r="BE275" s="142">
        <f>IF(N275="základní",J275,0)</f>
        <v>0</v>
      </c>
      <c r="BF275" s="142">
        <f>IF(N275="snížená",J275,0)</f>
        <v>0</v>
      </c>
      <c r="BG275" s="142">
        <f>IF(N275="zákl. přenesená",J275,0)</f>
        <v>0</v>
      </c>
      <c r="BH275" s="142">
        <f>IF(N275="sníž. přenesená",J275,0)</f>
        <v>0</v>
      </c>
      <c r="BI275" s="142">
        <f>IF(N275="nulová",J275,0)</f>
        <v>0</v>
      </c>
      <c r="BJ275" s="14" t="s">
        <v>77</v>
      </c>
      <c r="BK275" s="142">
        <f>ROUND(I275*H275,2)</f>
        <v>0</v>
      </c>
      <c r="BL275" s="14" t="s">
        <v>162</v>
      </c>
      <c r="BM275" s="141" t="s">
        <v>699</v>
      </c>
    </row>
    <row r="276" spans="2:63" s="12" customFormat="1" ht="23.1" customHeight="1">
      <c r="B276" s="123"/>
      <c r="D276" s="124" t="s">
        <v>71</v>
      </c>
      <c r="E276" s="143" t="s">
        <v>700</v>
      </c>
      <c r="F276" s="143" t="s">
        <v>701</v>
      </c>
      <c r="I276" s="126"/>
      <c r="J276" s="144">
        <f>BK276</f>
        <v>0</v>
      </c>
      <c r="L276" s="123"/>
      <c r="M276" s="128"/>
      <c r="N276" s="129"/>
      <c r="O276" s="129"/>
      <c r="P276" s="130">
        <f>P277</f>
        <v>0</v>
      </c>
      <c r="Q276" s="129"/>
      <c r="R276" s="130">
        <f>R277</f>
        <v>0</v>
      </c>
      <c r="S276" s="129"/>
      <c r="T276" s="131">
        <f>T277</f>
        <v>0</v>
      </c>
      <c r="AR276" s="124" t="s">
        <v>178</v>
      </c>
      <c r="AT276" s="132" t="s">
        <v>71</v>
      </c>
      <c r="AU276" s="132" t="s">
        <v>77</v>
      </c>
      <c r="AY276" s="124" t="s">
        <v>112</v>
      </c>
      <c r="BK276" s="133">
        <f>BK277</f>
        <v>0</v>
      </c>
    </row>
    <row r="277" spans="1:65" s="2" customFormat="1" ht="16.5" customHeight="1">
      <c r="A277" s="29"/>
      <c r="B277" s="134"/>
      <c r="C277" s="145" t="s">
        <v>702</v>
      </c>
      <c r="D277" s="145" t="s">
        <v>163</v>
      </c>
      <c r="E277" s="146" t="s">
        <v>703</v>
      </c>
      <c r="F277" s="147" t="s">
        <v>704</v>
      </c>
      <c r="G277" s="148" t="s">
        <v>694</v>
      </c>
      <c r="H277" s="149">
        <v>1</v>
      </c>
      <c r="I277" s="150"/>
      <c r="J277" s="151">
        <f>ROUND(I277*H277,2)</f>
        <v>0</v>
      </c>
      <c r="K277" s="152"/>
      <c r="L277" s="30"/>
      <c r="M277" s="153" t="s">
        <v>1</v>
      </c>
      <c r="N277" s="154" t="s">
        <v>37</v>
      </c>
      <c r="O277" s="55"/>
      <c r="P277" s="139">
        <f>O277*H277</f>
        <v>0</v>
      </c>
      <c r="Q277" s="139">
        <v>0</v>
      </c>
      <c r="R277" s="139">
        <f>Q277*H277</f>
        <v>0</v>
      </c>
      <c r="S277" s="139">
        <v>0</v>
      </c>
      <c r="T277" s="140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41" t="s">
        <v>162</v>
      </c>
      <c r="AT277" s="141" t="s">
        <v>163</v>
      </c>
      <c r="AU277" s="141" t="s">
        <v>79</v>
      </c>
      <c r="AY277" s="14" t="s">
        <v>112</v>
      </c>
      <c r="BE277" s="142">
        <f>IF(N277="základní",J277,0)</f>
        <v>0</v>
      </c>
      <c r="BF277" s="142">
        <f>IF(N277="snížená",J277,0)</f>
        <v>0</v>
      </c>
      <c r="BG277" s="142">
        <f>IF(N277="zákl. přenesená",J277,0)</f>
        <v>0</v>
      </c>
      <c r="BH277" s="142">
        <f>IF(N277="sníž. přenesená",J277,0)</f>
        <v>0</v>
      </c>
      <c r="BI277" s="142">
        <f>IF(N277="nulová",J277,0)</f>
        <v>0</v>
      </c>
      <c r="BJ277" s="14" t="s">
        <v>77</v>
      </c>
      <c r="BK277" s="142">
        <f>ROUND(I277*H277,2)</f>
        <v>0</v>
      </c>
      <c r="BL277" s="14" t="s">
        <v>162</v>
      </c>
      <c r="BM277" s="141" t="s">
        <v>705</v>
      </c>
    </row>
    <row r="278" spans="2:63" s="12" customFormat="1" ht="23.1" customHeight="1">
      <c r="B278" s="123"/>
      <c r="D278" s="124" t="s">
        <v>71</v>
      </c>
      <c r="E278" s="143" t="s">
        <v>706</v>
      </c>
      <c r="F278" s="143" t="s">
        <v>707</v>
      </c>
      <c r="I278" s="126"/>
      <c r="J278" s="144">
        <f>BK278</f>
        <v>0</v>
      </c>
      <c r="L278" s="123"/>
      <c r="M278" s="128"/>
      <c r="N278" s="129"/>
      <c r="O278" s="129"/>
      <c r="P278" s="130">
        <f>P279</f>
        <v>0</v>
      </c>
      <c r="Q278" s="129"/>
      <c r="R278" s="130">
        <f>R279</f>
        <v>0</v>
      </c>
      <c r="S278" s="129"/>
      <c r="T278" s="131">
        <f>T279</f>
        <v>0</v>
      </c>
      <c r="AR278" s="124" t="s">
        <v>178</v>
      </c>
      <c r="AT278" s="132" t="s">
        <v>71</v>
      </c>
      <c r="AU278" s="132" t="s">
        <v>77</v>
      </c>
      <c r="AY278" s="124" t="s">
        <v>112</v>
      </c>
      <c r="BK278" s="133">
        <f>BK279</f>
        <v>0</v>
      </c>
    </row>
    <row r="279" spans="1:65" s="2" customFormat="1" ht="16.5" customHeight="1">
      <c r="A279" s="29"/>
      <c r="B279" s="134"/>
      <c r="C279" s="145" t="s">
        <v>708</v>
      </c>
      <c r="D279" s="145" t="s">
        <v>163</v>
      </c>
      <c r="E279" s="146" t="s">
        <v>709</v>
      </c>
      <c r="F279" s="147" t="s">
        <v>710</v>
      </c>
      <c r="G279" s="148" t="s">
        <v>276</v>
      </c>
      <c r="H279" s="149">
        <v>1</v>
      </c>
      <c r="I279" s="150"/>
      <c r="J279" s="151">
        <f>ROUND(I279*H279,2)</f>
        <v>0</v>
      </c>
      <c r="K279" s="152"/>
      <c r="L279" s="30"/>
      <c r="M279" s="156" t="s">
        <v>1</v>
      </c>
      <c r="N279" s="157" t="s">
        <v>37</v>
      </c>
      <c r="O279" s="158"/>
      <c r="P279" s="159">
        <f>O279*H279</f>
        <v>0</v>
      </c>
      <c r="Q279" s="159">
        <v>0</v>
      </c>
      <c r="R279" s="159">
        <f>Q279*H279</f>
        <v>0</v>
      </c>
      <c r="S279" s="159">
        <v>0</v>
      </c>
      <c r="T279" s="160">
        <f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41" t="s">
        <v>711</v>
      </c>
      <c r="AT279" s="141" t="s">
        <v>163</v>
      </c>
      <c r="AU279" s="141" t="s">
        <v>79</v>
      </c>
      <c r="AY279" s="14" t="s">
        <v>112</v>
      </c>
      <c r="BE279" s="142">
        <f>IF(N279="základní",J279,0)</f>
        <v>0</v>
      </c>
      <c r="BF279" s="142">
        <f>IF(N279="snížená",J279,0)</f>
        <v>0</v>
      </c>
      <c r="BG279" s="142">
        <f>IF(N279="zákl. přenesená",J279,0)</f>
        <v>0</v>
      </c>
      <c r="BH279" s="142">
        <f>IF(N279="sníž. přenesená",J279,0)</f>
        <v>0</v>
      </c>
      <c r="BI279" s="142">
        <f>IF(N279="nulová",J279,0)</f>
        <v>0</v>
      </c>
      <c r="BJ279" s="14" t="s">
        <v>77</v>
      </c>
      <c r="BK279" s="142">
        <f>ROUND(I279*H279,2)</f>
        <v>0</v>
      </c>
      <c r="BL279" s="14" t="s">
        <v>711</v>
      </c>
      <c r="BM279" s="141" t="s">
        <v>712</v>
      </c>
    </row>
    <row r="280" spans="1:31" s="2" customFormat="1" ht="6.95" customHeight="1">
      <c r="A280" s="29"/>
      <c r="B280" s="44"/>
      <c r="C280" s="45"/>
      <c r="D280" s="45"/>
      <c r="E280" s="45"/>
      <c r="F280" s="45"/>
      <c r="G280" s="45"/>
      <c r="H280" s="45"/>
      <c r="I280" s="45"/>
      <c r="J280" s="45"/>
      <c r="K280" s="45"/>
      <c r="L280" s="30"/>
      <c r="M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</row>
  </sheetData>
  <autoFilter ref="C123:K279"/>
  <mergeCells count="6">
    <mergeCell ref="E116:H116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2022-01-23T20:41:46Z</dcterms:created>
  <dcterms:modified xsi:type="dcterms:W3CDTF">2022-02-01T18:55:57Z</dcterms:modified>
  <cp:category/>
  <cp:version/>
  <cp:contentType/>
  <cp:contentStatus/>
</cp:coreProperties>
</file>