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S:\Investice\INVESTICE - NOVÉ\3995_2018_Komunikace  Kostelec, parc. č. 29391 a 2908 k.ú. Horní Těrlicko\"/>
    </mc:Choice>
  </mc:AlternateContent>
  <xr:revisionPtr revIDLastSave="0" documentId="13_ncr:1_{A3BBA895-CE75-4F39-8C63-F22BE895150D}" xr6:coauthVersionLast="46" xr6:coauthVersionMax="46" xr10:uidLastSave="{00000000-0000-0000-0000-000000000000}"/>
  <bookViews>
    <workbookView xWindow="1335" yWindow="555" windowWidth="25530" windowHeight="13755" xr2:uid="{00000000-000D-0000-FFFF-FFFF00000000}"/>
  </bookViews>
  <sheets>
    <sheet name="Rekapitulace stavby" sheetId="1" r:id="rId1"/>
    <sheet name="101 - Soupis prací - HLAV..." sheetId="2" r:id="rId2"/>
    <sheet name="102 - Soupis prací - VEDL..." sheetId="3" r:id="rId3"/>
    <sheet name="VON - Soupis prací - Vedl..." sheetId="4" r:id="rId4"/>
  </sheets>
  <definedNames>
    <definedName name="_xlnm._FilterDatabase" localSheetId="1" hidden="1">'101 - Soupis prací - HLAV...'!$C$138:$K$352</definedName>
    <definedName name="_xlnm._FilterDatabase" localSheetId="2" hidden="1">'102 - Soupis prací - VEDL...'!$C$136:$K$288</definedName>
    <definedName name="_xlnm._FilterDatabase" localSheetId="3" hidden="1">'VON - Soupis prací - Vedl...'!$C$123:$K$141</definedName>
    <definedName name="_xlnm.Print_Titles" localSheetId="1">'101 - Soupis prací - HLAV...'!$138:$138</definedName>
    <definedName name="_xlnm.Print_Titles" localSheetId="2">'102 - Soupis prací - VEDL...'!$136:$136</definedName>
    <definedName name="_xlnm.Print_Titles" localSheetId="0">'Rekapitulace stavby'!$92:$92</definedName>
    <definedName name="_xlnm.Print_Titles" localSheetId="3">'VON - Soupis prací - Vedl...'!$123:$123</definedName>
    <definedName name="_xlnm.Print_Area" localSheetId="1">'101 - Soupis prací - HLAV...'!$C$4:$J$76,'101 - Soupis prací - HLAV...'!$C$82:$J$118,'101 - Soupis prací - HLAV...'!$C$124:$K$352</definedName>
    <definedName name="_xlnm.Print_Area" localSheetId="2">'102 - Soupis prací - VEDL...'!$C$4:$J$76,'102 - Soupis prací - VEDL...'!$C$82:$J$116,'102 - Soupis prací - VEDL...'!$C$122:$K$288</definedName>
    <definedName name="_xlnm.Print_Area" localSheetId="0">'Rekapitulace stavby'!$D$4:$AO$76,'Rekapitulace stavby'!$C$82:$AQ$101</definedName>
    <definedName name="_xlnm.Print_Area" localSheetId="3">'VON - Soupis prací - Vedl...'!$C$4:$J$76,'VON - Soupis prací - Vedl...'!$C$82:$J$103,'VON - Soupis prací - Vedl...'!$C$109:$K$141</definedName>
  </definedNames>
  <calcPr calcId="181029"/>
</workbook>
</file>

<file path=xl/calcChain.xml><?xml version="1.0" encoding="utf-8"?>
<calcChain xmlns="http://schemas.openxmlformats.org/spreadsheetml/2006/main">
  <c r="J124" i="4" l="1"/>
  <c r="J125" i="4"/>
  <c r="J39" i="4"/>
  <c r="J38" i="4"/>
  <c r="AY100" i="1" s="1"/>
  <c r="J37" i="4"/>
  <c r="AX100" i="1" s="1"/>
  <c r="BI164" i="4"/>
  <c r="BH164" i="4"/>
  <c r="BG164" i="4"/>
  <c r="BF164" i="4"/>
  <c r="T164" i="4"/>
  <c r="R164" i="4"/>
  <c r="P164" i="4"/>
  <c r="BI159" i="4"/>
  <c r="BH159" i="4"/>
  <c r="BG159" i="4"/>
  <c r="BF159" i="4"/>
  <c r="T159" i="4"/>
  <c r="R159" i="4"/>
  <c r="P159" i="4"/>
  <c r="BI155" i="4"/>
  <c r="BH155" i="4"/>
  <c r="BG155" i="4"/>
  <c r="BF155" i="4"/>
  <c r="T155" i="4"/>
  <c r="R155" i="4"/>
  <c r="P155" i="4"/>
  <c r="BI152" i="4"/>
  <c r="BH152" i="4"/>
  <c r="BG152" i="4"/>
  <c r="BF152" i="4"/>
  <c r="T152" i="4"/>
  <c r="R152" i="4"/>
  <c r="P152" i="4"/>
  <c r="BI145" i="4"/>
  <c r="BH145" i="4"/>
  <c r="BG145" i="4"/>
  <c r="BF145" i="4"/>
  <c r="T145" i="4"/>
  <c r="R145" i="4"/>
  <c r="P145" i="4"/>
  <c r="BI141" i="4"/>
  <c r="BH141" i="4"/>
  <c r="BG141" i="4"/>
  <c r="BF141" i="4"/>
  <c r="T141" i="4"/>
  <c r="R141" i="4"/>
  <c r="P141" i="4"/>
  <c r="BI139" i="4"/>
  <c r="BH139" i="4"/>
  <c r="BG139" i="4"/>
  <c r="BF139" i="4"/>
  <c r="T139" i="4"/>
  <c r="R139" i="4"/>
  <c r="P139" i="4"/>
  <c r="BI136" i="4"/>
  <c r="BH136" i="4"/>
  <c r="BG136" i="4"/>
  <c r="BF136" i="4"/>
  <c r="T136" i="4"/>
  <c r="R136" i="4"/>
  <c r="P136" i="4"/>
  <c r="BI133" i="4"/>
  <c r="BH133" i="4"/>
  <c r="BG133" i="4"/>
  <c r="BF133" i="4"/>
  <c r="T133" i="4"/>
  <c r="R133" i="4"/>
  <c r="P133" i="4"/>
  <c r="BI130" i="4"/>
  <c r="BH130" i="4"/>
  <c r="BG130" i="4"/>
  <c r="BF130" i="4"/>
  <c r="T130" i="4"/>
  <c r="R130" i="4"/>
  <c r="P130" i="4"/>
  <c r="BI128" i="4"/>
  <c r="BH128" i="4"/>
  <c r="BG128" i="4"/>
  <c r="BF128" i="4"/>
  <c r="T128" i="4"/>
  <c r="R128" i="4"/>
  <c r="P128" i="4"/>
  <c r="T125" i="4"/>
  <c r="R125" i="4"/>
  <c r="P125" i="4"/>
  <c r="J121" i="4"/>
  <c r="J120" i="4"/>
  <c r="F120" i="4"/>
  <c r="F118" i="4"/>
  <c r="E116" i="4"/>
  <c r="J94" i="4"/>
  <c r="J93" i="4"/>
  <c r="F93" i="4"/>
  <c r="F91" i="4"/>
  <c r="E89" i="4"/>
  <c r="J20" i="4"/>
  <c r="E20" i="4"/>
  <c r="F94" i="4" s="1"/>
  <c r="J19" i="4"/>
  <c r="J14" i="4"/>
  <c r="J91" i="4" s="1"/>
  <c r="E7" i="4"/>
  <c r="E112" i="4" s="1"/>
  <c r="J39" i="3"/>
  <c r="J38" i="3"/>
  <c r="AY98" i="1" s="1"/>
  <c r="J37" i="3"/>
  <c r="AX98" i="1" s="1"/>
  <c r="BI286" i="3"/>
  <c r="BH286" i="3"/>
  <c r="BG286" i="3"/>
  <c r="BF286" i="3"/>
  <c r="T286" i="3"/>
  <c r="R286" i="3"/>
  <c r="P286" i="3"/>
  <c r="BI285" i="3"/>
  <c r="BH285" i="3"/>
  <c r="BG285" i="3"/>
  <c r="BF285" i="3"/>
  <c r="T285" i="3"/>
  <c r="R285" i="3"/>
  <c r="P285" i="3"/>
  <c r="BI281" i="3"/>
  <c r="BH281" i="3"/>
  <c r="BG281" i="3"/>
  <c r="BF281" i="3"/>
  <c r="T281" i="3"/>
  <c r="R281" i="3"/>
  <c r="P281" i="3"/>
  <c r="BI280" i="3"/>
  <c r="BH280" i="3"/>
  <c r="BG280" i="3"/>
  <c r="BF280" i="3"/>
  <c r="T280" i="3"/>
  <c r="R280" i="3"/>
  <c r="P280" i="3"/>
  <c r="BI278" i="3"/>
  <c r="BH278" i="3"/>
  <c r="BG278" i="3"/>
  <c r="BF278" i="3"/>
  <c r="T278" i="3"/>
  <c r="T277" i="3" s="1"/>
  <c r="R278" i="3"/>
  <c r="R277" i="3" s="1"/>
  <c r="P278" i="3"/>
  <c r="P277" i="3" s="1"/>
  <c r="BI275" i="3"/>
  <c r="BH275" i="3"/>
  <c r="BG275" i="3"/>
  <c r="BF275" i="3"/>
  <c r="T275" i="3"/>
  <c r="R275" i="3"/>
  <c r="P275" i="3"/>
  <c r="BI273" i="3"/>
  <c r="BH273" i="3"/>
  <c r="BG273" i="3"/>
  <c r="BF273" i="3"/>
  <c r="T273" i="3"/>
  <c r="R273" i="3"/>
  <c r="P273" i="3"/>
  <c r="BI269" i="3"/>
  <c r="BH269" i="3"/>
  <c r="BG269" i="3"/>
  <c r="BF269" i="3"/>
  <c r="T269" i="3"/>
  <c r="R269" i="3"/>
  <c r="P269" i="3"/>
  <c r="BI267" i="3"/>
  <c r="BH267" i="3"/>
  <c r="BG267" i="3"/>
  <c r="BF267" i="3"/>
  <c r="T267" i="3"/>
  <c r="R267" i="3"/>
  <c r="P267" i="3"/>
  <c r="BI264" i="3"/>
  <c r="BH264" i="3"/>
  <c r="BG264" i="3"/>
  <c r="BF264" i="3"/>
  <c r="T264" i="3"/>
  <c r="R264" i="3"/>
  <c r="P264" i="3"/>
  <c r="BI261" i="3"/>
  <c r="BH261" i="3"/>
  <c r="BG261" i="3"/>
  <c r="BF261" i="3"/>
  <c r="T261" i="3"/>
  <c r="R261" i="3"/>
  <c r="P261" i="3"/>
  <c r="BI259" i="3"/>
  <c r="BH259" i="3"/>
  <c r="BG259" i="3"/>
  <c r="BF259" i="3"/>
  <c r="T259" i="3"/>
  <c r="R259" i="3"/>
  <c r="P259" i="3"/>
  <c r="BI257" i="3"/>
  <c r="BH257" i="3"/>
  <c r="BG257" i="3"/>
  <c r="BF257" i="3"/>
  <c r="T257" i="3"/>
  <c r="R257" i="3"/>
  <c r="P257" i="3"/>
  <c r="BI255" i="3"/>
  <c r="BH255" i="3"/>
  <c r="BG255" i="3"/>
  <c r="BF255" i="3"/>
  <c r="T255" i="3"/>
  <c r="R255" i="3"/>
  <c r="P255" i="3"/>
  <c r="BI252" i="3"/>
  <c r="BH252" i="3"/>
  <c r="BG252" i="3"/>
  <c r="BF252" i="3"/>
  <c r="T252" i="3"/>
  <c r="R252" i="3"/>
  <c r="P252" i="3"/>
  <c r="BI246" i="3"/>
  <c r="BH246" i="3"/>
  <c r="BG246" i="3"/>
  <c r="BF246" i="3"/>
  <c r="T246" i="3"/>
  <c r="R246" i="3"/>
  <c r="P246" i="3"/>
  <c r="BI243" i="3"/>
  <c r="BH243" i="3"/>
  <c r="BG243" i="3"/>
  <c r="BF243" i="3"/>
  <c r="T243" i="3"/>
  <c r="R243" i="3"/>
  <c r="P243" i="3"/>
  <c r="BI240" i="3"/>
  <c r="BH240" i="3"/>
  <c r="BG240" i="3"/>
  <c r="BF240" i="3"/>
  <c r="T240" i="3"/>
  <c r="R240" i="3"/>
  <c r="P240" i="3"/>
  <c r="BI237" i="3"/>
  <c r="BH237" i="3"/>
  <c r="BG237" i="3"/>
  <c r="BF237" i="3"/>
  <c r="T237" i="3"/>
  <c r="R237" i="3"/>
  <c r="P237" i="3"/>
  <c r="BI233" i="3"/>
  <c r="BH233" i="3"/>
  <c r="BG233" i="3"/>
  <c r="BF233" i="3"/>
  <c r="T233" i="3"/>
  <c r="R233" i="3"/>
  <c r="P233" i="3"/>
  <c r="BI230" i="3"/>
  <c r="BH230" i="3"/>
  <c r="BG230" i="3"/>
  <c r="BF230" i="3"/>
  <c r="T230" i="3"/>
  <c r="R230" i="3"/>
  <c r="P230" i="3"/>
  <c r="BI226" i="3"/>
  <c r="BH226" i="3"/>
  <c r="BG226" i="3"/>
  <c r="BF226" i="3"/>
  <c r="T226" i="3"/>
  <c r="R226" i="3"/>
  <c r="P226" i="3"/>
  <c r="BI222" i="3"/>
  <c r="BH222" i="3"/>
  <c r="BG222" i="3"/>
  <c r="BF222" i="3"/>
  <c r="T222" i="3"/>
  <c r="R222" i="3"/>
  <c r="P222" i="3"/>
  <c r="BI219" i="3"/>
  <c r="BH219" i="3"/>
  <c r="BG219" i="3"/>
  <c r="BF219" i="3"/>
  <c r="T219" i="3"/>
  <c r="R219" i="3"/>
  <c r="P219" i="3"/>
  <c r="BI217" i="3"/>
  <c r="BH217" i="3"/>
  <c r="BG217" i="3"/>
  <c r="BF217" i="3"/>
  <c r="T217" i="3"/>
  <c r="R217" i="3"/>
  <c r="P217" i="3"/>
  <c r="BI212" i="3"/>
  <c r="BH212" i="3"/>
  <c r="BG212" i="3"/>
  <c r="BF212" i="3"/>
  <c r="T212" i="3"/>
  <c r="R212" i="3"/>
  <c r="P212" i="3"/>
  <c r="BI210" i="3"/>
  <c r="BH210" i="3"/>
  <c r="BG210" i="3"/>
  <c r="BF210" i="3"/>
  <c r="T210" i="3"/>
  <c r="R210" i="3"/>
  <c r="P210" i="3"/>
  <c r="BI208" i="3"/>
  <c r="BH208" i="3"/>
  <c r="BG208" i="3"/>
  <c r="BF208" i="3"/>
  <c r="T208" i="3"/>
  <c r="R208" i="3"/>
  <c r="P208" i="3"/>
  <c r="BI205" i="3"/>
  <c r="BH205" i="3"/>
  <c r="BG205" i="3"/>
  <c r="BF205" i="3"/>
  <c r="T205" i="3"/>
  <c r="R205" i="3"/>
  <c r="P205" i="3"/>
  <c r="BI201" i="3"/>
  <c r="BH201" i="3"/>
  <c r="BG201" i="3"/>
  <c r="BF201" i="3"/>
  <c r="T201" i="3"/>
  <c r="R201" i="3"/>
  <c r="P201" i="3"/>
  <c r="BI199" i="3"/>
  <c r="BH199" i="3"/>
  <c r="BG199" i="3"/>
  <c r="BF199" i="3"/>
  <c r="T199" i="3"/>
  <c r="R199" i="3"/>
  <c r="P199" i="3"/>
  <c r="BI197" i="3"/>
  <c r="BH197" i="3"/>
  <c r="BG197" i="3"/>
  <c r="BF197" i="3"/>
  <c r="T197" i="3"/>
  <c r="R197" i="3"/>
  <c r="P197" i="3"/>
  <c r="BI193" i="3"/>
  <c r="BH193" i="3"/>
  <c r="BG193" i="3"/>
  <c r="BF193" i="3"/>
  <c r="T193" i="3"/>
  <c r="R193" i="3"/>
  <c r="P193" i="3"/>
  <c r="BI190" i="3"/>
  <c r="BH190" i="3"/>
  <c r="BG190" i="3"/>
  <c r="BF190" i="3"/>
  <c r="T190" i="3"/>
  <c r="R190" i="3"/>
  <c r="P190" i="3"/>
  <c r="BI183" i="3"/>
  <c r="BH183" i="3"/>
  <c r="BG183" i="3"/>
  <c r="BF183" i="3"/>
  <c r="T183" i="3"/>
  <c r="R183" i="3"/>
  <c r="P183" i="3"/>
  <c r="BI181" i="3"/>
  <c r="BH181" i="3"/>
  <c r="BG181" i="3"/>
  <c r="BF181" i="3"/>
  <c r="T181" i="3"/>
  <c r="R181" i="3"/>
  <c r="P181" i="3"/>
  <c r="BI178" i="3"/>
  <c r="BH178" i="3"/>
  <c r="BG178" i="3"/>
  <c r="BF178" i="3"/>
  <c r="T178" i="3"/>
  <c r="R178" i="3"/>
  <c r="P178" i="3"/>
  <c r="BI176" i="3"/>
  <c r="BH176" i="3"/>
  <c r="BG176" i="3"/>
  <c r="BF176" i="3"/>
  <c r="T176" i="3"/>
  <c r="R176" i="3"/>
  <c r="P176" i="3"/>
  <c r="BI173" i="3"/>
  <c r="BH173" i="3"/>
  <c r="BG173" i="3"/>
  <c r="BF173" i="3"/>
  <c r="T173" i="3"/>
  <c r="R173" i="3"/>
  <c r="P173" i="3"/>
  <c r="BI170" i="3"/>
  <c r="BH170" i="3"/>
  <c r="BG170" i="3"/>
  <c r="BF170" i="3"/>
  <c r="T170" i="3"/>
  <c r="R170" i="3"/>
  <c r="P170" i="3"/>
  <c r="BI166" i="3"/>
  <c r="BH166" i="3"/>
  <c r="BG166" i="3"/>
  <c r="BF166" i="3"/>
  <c r="T166" i="3"/>
  <c r="R166" i="3"/>
  <c r="P166" i="3"/>
  <c r="BI160" i="3"/>
  <c r="BH160" i="3"/>
  <c r="BG160" i="3"/>
  <c r="BF160" i="3"/>
  <c r="T160" i="3"/>
  <c r="R160" i="3"/>
  <c r="P160" i="3"/>
  <c r="BI154" i="3"/>
  <c r="BH154" i="3"/>
  <c r="BG154" i="3"/>
  <c r="BF154" i="3"/>
  <c r="T154" i="3"/>
  <c r="R154" i="3"/>
  <c r="P154" i="3"/>
  <c r="BI150" i="3"/>
  <c r="BH150" i="3"/>
  <c r="BG150" i="3"/>
  <c r="BF150" i="3"/>
  <c r="T150" i="3"/>
  <c r="R150" i="3"/>
  <c r="P150" i="3"/>
  <c r="BI146" i="3"/>
  <c r="BH146" i="3"/>
  <c r="BG146" i="3"/>
  <c r="BF146" i="3"/>
  <c r="T146" i="3"/>
  <c r="R146" i="3"/>
  <c r="P146" i="3"/>
  <c r="BI143" i="3"/>
  <c r="BH143" i="3"/>
  <c r="BG143" i="3"/>
  <c r="BF143" i="3"/>
  <c r="T143" i="3"/>
  <c r="R143" i="3"/>
  <c r="P143" i="3"/>
  <c r="BI141" i="3"/>
  <c r="BH141" i="3"/>
  <c r="BG141" i="3"/>
  <c r="BF141" i="3"/>
  <c r="T141" i="3"/>
  <c r="R141" i="3"/>
  <c r="P141" i="3"/>
  <c r="J134" i="3"/>
  <c r="J133" i="3"/>
  <c r="F133" i="3"/>
  <c r="F131" i="3"/>
  <c r="E129" i="3"/>
  <c r="J94" i="3"/>
  <c r="J93" i="3"/>
  <c r="F93" i="3"/>
  <c r="F91" i="3"/>
  <c r="E89" i="3"/>
  <c r="J20" i="3"/>
  <c r="E20" i="3"/>
  <c r="F94" i="3" s="1"/>
  <c r="J19" i="3"/>
  <c r="J14" i="3"/>
  <c r="J91" i="3" s="1"/>
  <c r="E7" i="3"/>
  <c r="E125" i="3" s="1"/>
  <c r="J39" i="2"/>
  <c r="J38" i="2"/>
  <c r="AY96" i="1"/>
  <c r="J37" i="2"/>
  <c r="AX96" i="1"/>
  <c r="BI352" i="2"/>
  <c r="BH352" i="2"/>
  <c r="BG352" i="2"/>
  <c r="BF352" i="2"/>
  <c r="T352" i="2"/>
  <c r="R352" i="2"/>
  <c r="P352" i="2"/>
  <c r="BI349" i="2"/>
  <c r="BH349" i="2"/>
  <c r="BG349" i="2"/>
  <c r="BF349" i="2"/>
  <c r="T349" i="2"/>
  <c r="R349" i="2"/>
  <c r="P349" i="2"/>
  <c r="BI345" i="2"/>
  <c r="BH345" i="2"/>
  <c r="BG345" i="2"/>
  <c r="BF345" i="2"/>
  <c r="T345" i="2"/>
  <c r="R345" i="2"/>
  <c r="P345" i="2"/>
  <c r="BI344" i="2"/>
  <c r="BH344" i="2"/>
  <c r="BG344" i="2"/>
  <c r="BF344" i="2"/>
  <c r="T344" i="2"/>
  <c r="R344" i="2"/>
  <c r="P344" i="2"/>
  <c r="BI343" i="2"/>
  <c r="BH343" i="2"/>
  <c r="BG343" i="2"/>
  <c r="BF343" i="2"/>
  <c r="T343" i="2"/>
  <c r="R343" i="2"/>
  <c r="P343" i="2"/>
  <c r="BI341" i="2"/>
  <c r="BH341" i="2"/>
  <c r="BG341" i="2"/>
  <c r="BF341" i="2"/>
  <c r="T341" i="2"/>
  <c r="T340" i="2" s="1"/>
  <c r="R341" i="2"/>
  <c r="R340" i="2" s="1"/>
  <c r="P341" i="2"/>
  <c r="P340" i="2" s="1"/>
  <c r="BI336" i="2"/>
  <c r="BH336" i="2"/>
  <c r="BG336" i="2"/>
  <c r="BF336" i="2"/>
  <c r="T336" i="2"/>
  <c r="R336" i="2"/>
  <c r="P336" i="2"/>
  <c r="BI333" i="2"/>
  <c r="BH333" i="2"/>
  <c r="BG333" i="2"/>
  <c r="BF333" i="2"/>
  <c r="T333" i="2"/>
  <c r="R333" i="2"/>
  <c r="P333" i="2"/>
  <c r="BI331" i="2"/>
  <c r="BH331" i="2"/>
  <c r="BG331" i="2"/>
  <c r="BF331" i="2"/>
  <c r="T331" i="2"/>
  <c r="R331" i="2"/>
  <c r="P331" i="2"/>
  <c r="BI329" i="2"/>
  <c r="BH329" i="2"/>
  <c r="BG329" i="2"/>
  <c r="BF329" i="2"/>
  <c r="T329" i="2"/>
  <c r="R329" i="2"/>
  <c r="P329" i="2"/>
  <c r="BI327" i="2"/>
  <c r="BH327" i="2"/>
  <c r="BG327" i="2"/>
  <c r="BF327" i="2"/>
  <c r="T327" i="2"/>
  <c r="R327" i="2"/>
  <c r="P327" i="2"/>
  <c r="BI325" i="2"/>
  <c r="BH325" i="2"/>
  <c r="BG325" i="2"/>
  <c r="BF325" i="2"/>
  <c r="T325" i="2"/>
  <c r="R325" i="2"/>
  <c r="P325" i="2"/>
  <c r="BI323" i="2"/>
  <c r="BH323" i="2"/>
  <c r="BG323" i="2"/>
  <c r="BF323" i="2"/>
  <c r="T323" i="2"/>
  <c r="R323" i="2"/>
  <c r="P323" i="2"/>
  <c r="BI321" i="2"/>
  <c r="BH321" i="2"/>
  <c r="BG321" i="2"/>
  <c r="BF321" i="2"/>
  <c r="T321" i="2"/>
  <c r="R321" i="2"/>
  <c r="P321" i="2"/>
  <c r="BI315" i="2"/>
  <c r="BH315" i="2"/>
  <c r="BG315" i="2"/>
  <c r="BF315" i="2"/>
  <c r="T315" i="2"/>
  <c r="R315" i="2"/>
  <c r="P315" i="2"/>
  <c r="BI312" i="2"/>
  <c r="BH312" i="2"/>
  <c r="BG312" i="2"/>
  <c r="BF312" i="2"/>
  <c r="T312" i="2"/>
  <c r="R312" i="2"/>
  <c r="P312" i="2"/>
  <c r="BI309" i="2"/>
  <c r="BH309" i="2"/>
  <c r="BG309" i="2"/>
  <c r="BF309" i="2"/>
  <c r="T309" i="2"/>
  <c r="R309" i="2"/>
  <c r="P309" i="2"/>
  <c r="BI306" i="2"/>
  <c r="BH306" i="2"/>
  <c r="BG306" i="2"/>
  <c r="BF306" i="2"/>
  <c r="T306" i="2"/>
  <c r="R306" i="2"/>
  <c r="P306" i="2"/>
  <c r="BI304" i="2"/>
  <c r="BH304" i="2"/>
  <c r="BG304" i="2"/>
  <c r="BF304" i="2"/>
  <c r="T304" i="2"/>
  <c r="R304" i="2"/>
  <c r="P304" i="2"/>
  <c r="BI301" i="2"/>
  <c r="BH301" i="2"/>
  <c r="BG301" i="2"/>
  <c r="BF301" i="2"/>
  <c r="T301" i="2"/>
  <c r="R301" i="2"/>
  <c r="P301" i="2"/>
  <c r="BI298" i="2"/>
  <c r="BH298" i="2"/>
  <c r="BG298" i="2"/>
  <c r="BF298" i="2"/>
  <c r="T298" i="2"/>
  <c r="R298" i="2"/>
  <c r="P298" i="2"/>
  <c r="BI295" i="2"/>
  <c r="BH295" i="2"/>
  <c r="BG295" i="2"/>
  <c r="BF295" i="2"/>
  <c r="T295" i="2"/>
  <c r="R295" i="2"/>
  <c r="P295" i="2"/>
  <c r="BI292" i="2"/>
  <c r="BH292" i="2"/>
  <c r="BG292" i="2"/>
  <c r="BF292" i="2"/>
  <c r="T292" i="2"/>
  <c r="R292" i="2"/>
  <c r="P292" i="2"/>
  <c r="BI290" i="2"/>
  <c r="BH290" i="2"/>
  <c r="BG290" i="2"/>
  <c r="BF290" i="2"/>
  <c r="T290" i="2"/>
  <c r="R290" i="2"/>
  <c r="P290" i="2"/>
  <c r="BI288" i="2"/>
  <c r="BH288" i="2"/>
  <c r="BG288" i="2"/>
  <c r="BF288" i="2"/>
  <c r="T288" i="2"/>
  <c r="R288" i="2"/>
  <c r="P288" i="2"/>
  <c r="BI286" i="2"/>
  <c r="BH286" i="2"/>
  <c r="BG286" i="2"/>
  <c r="BF286" i="2"/>
  <c r="T286" i="2"/>
  <c r="R286" i="2"/>
  <c r="P286" i="2"/>
  <c r="BI283" i="2"/>
  <c r="BH283" i="2"/>
  <c r="BG283" i="2"/>
  <c r="BF283" i="2"/>
  <c r="T283" i="2"/>
  <c r="R283" i="2"/>
  <c r="P283" i="2"/>
  <c r="BI280" i="2"/>
  <c r="BH280" i="2"/>
  <c r="BG280" i="2"/>
  <c r="BF280" i="2"/>
  <c r="T280" i="2"/>
  <c r="R280" i="2"/>
  <c r="P280" i="2"/>
  <c r="BI273" i="2"/>
  <c r="BH273" i="2"/>
  <c r="BG273" i="2"/>
  <c r="BF273" i="2"/>
  <c r="T273" i="2"/>
  <c r="R273" i="2"/>
  <c r="P273" i="2"/>
  <c r="BI270" i="2"/>
  <c r="BH270" i="2"/>
  <c r="BG270" i="2"/>
  <c r="BF270" i="2"/>
  <c r="T270" i="2"/>
  <c r="R270" i="2"/>
  <c r="P270" i="2"/>
  <c r="BI267" i="2"/>
  <c r="BH267" i="2"/>
  <c r="BG267" i="2"/>
  <c r="BF267" i="2"/>
  <c r="T267" i="2"/>
  <c r="R267" i="2"/>
  <c r="P267" i="2"/>
  <c r="BI264" i="2"/>
  <c r="BH264" i="2"/>
  <c r="BG264" i="2"/>
  <c r="BF264" i="2"/>
  <c r="T264" i="2"/>
  <c r="R264" i="2"/>
  <c r="P264" i="2"/>
  <c r="BI260" i="2"/>
  <c r="BH260" i="2"/>
  <c r="BG260" i="2"/>
  <c r="BF260" i="2"/>
  <c r="T260" i="2"/>
  <c r="R260" i="2"/>
  <c r="P260" i="2"/>
  <c r="BI257" i="2"/>
  <c r="BH257" i="2"/>
  <c r="BG257" i="2"/>
  <c r="BF257" i="2"/>
  <c r="T257" i="2"/>
  <c r="R257" i="2"/>
  <c r="P257" i="2"/>
  <c r="BI252" i="2"/>
  <c r="BH252" i="2"/>
  <c r="BG252" i="2"/>
  <c r="BF252" i="2"/>
  <c r="T252" i="2"/>
  <c r="R252" i="2"/>
  <c r="P252" i="2"/>
  <c r="BI248" i="2"/>
  <c r="BH248" i="2"/>
  <c r="BG248" i="2"/>
  <c r="BF248" i="2"/>
  <c r="T248" i="2"/>
  <c r="R248" i="2"/>
  <c r="P248" i="2"/>
  <c r="BI245" i="2"/>
  <c r="BH245" i="2"/>
  <c r="BG245" i="2"/>
  <c r="BF245" i="2"/>
  <c r="T245" i="2"/>
  <c r="R245" i="2"/>
  <c r="P245" i="2"/>
  <c r="BI243" i="2"/>
  <c r="BH243" i="2"/>
  <c r="BG243" i="2"/>
  <c r="BF243" i="2"/>
  <c r="T243" i="2"/>
  <c r="R243" i="2"/>
  <c r="P243" i="2"/>
  <c r="BI236" i="2"/>
  <c r="BH236" i="2"/>
  <c r="BG236" i="2"/>
  <c r="BF236" i="2"/>
  <c r="T236" i="2"/>
  <c r="T235" i="2" s="1"/>
  <c r="T234" i="2" s="1"/>
  <c r="R236" i="2"/>
  <c r="R235" i="2"/>
  <c r="R234" i="2" s="1"/>
  <c r="P236" i="2"/>
  <c r="P235" i="2" s="1"/>
  <c r="P234" i="2" s="1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7" i="2"/>
  <c r="BH227" i="2"/>
  <c r="BG227" i="2"/>
  <c r="BF227" i="2"/>
  <c r="T227" i="2"/>
  <c r="R227" i="2"/>
  <c r="P227" i="2"/>
  <c r="BI224" i="2"/>
  <c r="BH224" i="2"/>
  <c r="BG224" i="2"/>
  <c r="BF224" i="2"/>
  <c r="T224" i="2"/>
  <c r="R224" i="2"/>
  <c r="P224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6" i="2"/>
  <c r="BH216" i="2"/>
  <c r="BG216" i="2"/>
  <c r="BF216" i="2"/>
  <c r="T216" i="2"/>
  <c r="R216" i="2"/>
  <c r="P216" i="2"/>
  <c r="BI212" i="2"/>
  <c r="BH212" i="2"/>
  <c r="BG212" i="2"/>
  <c r="BF212" i="2"/>
  <c r="T212" i="2"/>
  <c r="R212" i="2"/>
  <c r="P212" i="2"/>
  <c r="BI209" i="2"/>
  <c r="BH209" i="2"/>
  <c r="BG209" i="2"/>
  <c r="BF209" i="2"/>
  <c r="T209" i="2"/>
  <c r="R209" i="2"/>
  <c r="P209" i="2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97" i="2"/>
  <c r="BH197" i="2"/>
  <c r="BG197" i="2"/>
  <c r="BF197" i="2"/>
  <c r="T197" i="2"/>
  <c r="R197" i="2"/>
  <c r="P197" i="2"/>
  <c r="BI195" i="2"/>
  <c r="BH195" i="2"/>
  <c r="BG195" i="2"/>
  <c r="BF195" i="2"/>
  <c r="T195" i="2"/>
  <c r="R195" i="2"/>
  <c r="P195" i="2"/>
  <c r="BI192" i="2"/>
  <c r="BH192" i="2"/>
  <c r="BG192" i="2"/>
  <c r="BF192" i="2"/>
  <c r="T192" i="2"/>
  <c r="R192" i="2"/>
  <c r="P192" i="2"/>
  <c r="BI189" i="2"/>
  <c r="BH189" i="2"/>
  <c r="BG189" i="2"/>
  <c r="BF189" i="2"/>
  <c r="T189" i="2"/>
  <c r="R189" i="2"/>
  <c r="P189" i="2"/>
  <c r="BI185" i="2"/>
  <c r="BH185" i="2"/>
  <c r="BG185" i="2"/>
  <c r="BF185" i="2"/>
  <c r="T185" i="2"/>
  <c r="R185" i="2"/>
  <c r="P185" i="2"/>
  <c r="BI179" i="2"/>
  <c r="BH179" i="2"/>
  <c r="BG179" i="2"/>
  <c r="BF179" i="2"/>
  <c r="T179" i="2"/>
  <c r="R179" i="2"/>
  <c r="P179" i="2"/>
  <c r="BI172" i="2"/>
  <c r="BH172" i="2"/>
  <c r="BG172" i="2"/>
  <c r="BF172" i="2"/>
  <c r="T172" i="2"/>
  <c r="R172" i="2"/>
  <c r="P172" i="2"/>
  <c r="BI166" i="2"/>
  <c r="BH166" i="2"/>
  <c r="BG166" i="2"/>
  <c r="BF166" i="2"/>
  <c r="T166" i="2"/>
  <c r="R166" i="2"/>
  <c r="P166" i="2"/>
  <c r="BI162" i="2"/>
  <c r="BH162" i="2"/>
  <c r="BG162" i="2"/>
  <c r="BF162" i="2"/>
  <c r="T162" i="2"/>
  <c r="R162" i="2"/>
  <c r="P162" i="2"/>
  <c r="P161" i="2" s="1"/>
  <c r="BI159" i="2"/>
  <c r="BH159" i="2"/>
  <c r="BG159" i="2"/>
  <c r="BF159" i="2"/>
  <c r="T159" i="2"/>
  <c r="R159" i="2"/>
  <c r="P159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3" i="2"/>
  <c r="BH143" i="2"/>
  <c r="BG143" i="2"/>
  <c r="BF143" i="2"/>
  <c r="T143" i="2"/>
  <c r="R143" i="2"/>
  <c r="P143" i="2"/>
  <c r="J136" i="2"/>
  <c r="J135" i="2"/>
  <c r="F135" i="2"/>
  <c r="F133" i="2"/>
  <c r="E131" i="2"/>
  <c r="J94" i="2"/>
  <c r="J93" i="2"/>
  <c r="F93" i="2"/>
  <c r="F91" i="2"/>
  <c r="E89" i="2"/>
  <c r="J20" i="2"/>
  <c r="E20" i="2"/>
  <c r="F94" i="2" s="1"/>
  <c r="J19" i="2"/>
  <c r="J14" i="2"/>
  <c r="J133" i="2" s="1"/>
  <c r="E7" i="2"/>
  <c r="E127" i="2" s="1"/>
  <c r="L90" i="1"/>
  <c r="AM90" i="1"/>
  <c r="AM89" i="1"/>
  <c r="L89" i="1"/>
  <c r="AM87" i="1"/>
  <c r="L87" i="1"/>
  <c r="L85" i="1"/>
  <c r="L84" i="1"/>
  <c r="J136" i="4"/>
  <c r="BK133" i="4"/>
  <c r="BK286" i="3"/>
  <c r="J267" i="3"/>
  <c r="J261" i="3"/>
  <c r="J257" i="3"/>
  <c r="BK255" i="3"/>
  <c r="BK252" i="3"/>
  <c r="J243" i="3"/>
  <c r="BK233" i="3"/>
  <c r="J208" i="3"/>
  <c r="J193" i="3"/>
  <c r="J329" i="2"/>
  <c r="J325" i="2"/>
  <c r="J300" i="2"/>
  <c r="J286" i="2"/>
  <c r="J276" i="2"/>
  <c r="J263" i="2"/>
  <c r="J260" i="2"/>
  <c r="BK260" i="2"/>
  <c r="J212" i="2"/>
  <c r="J208" i="2"/>
  <c r="BK209" i="2"/>
  <c r="J193" i="2"/>
  <c r="J185" i="2"/>
  <c r="BK139" i="4"/>
  <c r="J129" i="4"/>
  <c r="J126" i="4"/>
  <c r="BK166" i="3"/>
  <c r="BK160" i="3"/>
  <c r="BK345" i="2"/>
  <c r="J132" i="4"/>
  <c r="J278" i="3"/>
  <c r="BK257" i="3"/>
  <c r="J233" i="3"/>
  <c r="BK222" i="3"/>
  <c r="BK212" i="3"/>
  <c r="J210" i="3"/>
  <c r="J201" i="3"/>
  <c r="J190" i="3"/>
  <c r="J183" i="3"/>
  <c r="J173" i="3"/>
  <c r="J170" i="3"/>
  <c r="BK146" i="3"/>
  <c r="J143" i="3"/>
  <c r="BK341" i="2"/>
  <c r="BK327" i="2"/>
  <c r="J321" i="2"/>
  <c r="J311" i="2"/>
  <c r="J308" i="2"/>
  <c r="J282" i="2"/>
  <c r="J239" i="2"/>
  <c r="J227" i="2"/>
  <c r="BK227" i="2"/>
  <c r="J214" i="2"/>
  <c r="J188" i="2"/>
  <c r="J168" i="2"/>
  <c r="J150" i="2"/>
  <c r="BK143" i="2"/>
  <c r="AS97" i="1"/>
  <c r="AS95" i="1"/>
  <c r="BK141" i="4"/>
  <c r="J286" i="3"/>
  <c r="J273" i="3"/>
  <c r="BK264" i="3"/>
  <c r="J255" i="3"/>
  <c r="BK237" i="3"/>
  <c r="BK201" i="3"/>
  <c r="BK199" i="3"/>
  <c r="J178" i="3"/>
  <c r="BK176" i="3"/>
  <c r="BK154" i="3"/>
  <c r="J141" i="3"/>
  <c r="J348" i="2"/>
  <c r="BK349" i="2"/>
  <c r="J341" i="2"/>
  <c r="J340" i="2"/>
  <c r="J332" i="2"/>
  <c r="J323" i="2"/>
  <c r="BK323" i="2"/>
  <c r="J317" i="2"/>
  <c r="J302" i="2"/>
  <c r="BK295" i="2"/>
  <c r="BK292" i="2"/>
  <c r="BK290" i="2"/>
  <c r="BK286" i="2"/>
  <c r="BK283" i="2"/>
  <c r="BK267" i="2"/>
  <c r="J256" i="2"/>
  <c r="J253" i="2"/>
  <c r="J248" i="2"/>
  <c r="BK245" i="2"/>
  <c r="BK236" i="2"/>
  <c r="J223" i="2"/>
  <c r="J216" i="2"/>
  <c r="BK216" i="2"/>
  <c r="J198" i="2"/>
  <c r="J196" i="2"/>
  <c r="BK185" i="2"/>
  <c r="J162" i="2"/>
  <c r="BK159" i="2"/>
  <c r="BK150" i="2"/>
  <c r="J143" i="2"/>
  <c r="BK159" i="4"/>
  <c r="BK155" i="4"/>
  <c r="BK152" i="4"/>
  <c r="BK281" i="3"/>
  <c r="BK278" i="3"/>
  <c r="J264" i="3"/>
  <c r="J259" i="3"/>
  <c r="BK243" i="3"/>
  <c r="BK240" i="3"/>
  <c r="BK226" i="3"/>
  <c r="J219" i="3"/>
  <c r="J205" i="3"/>
  <c r="J197" i="3"/>
  <c r="BK190" i="3"/>
  <c r="BK181" i="3"/>
  <c r="J160" i="3"/>
  <c r="BK150" i="3"/>
  <c r="J339" i="2"/>
  <c r="J327" i="2"/>
  <c r="BK301" i="2"/>
  <c r="BK229" i="2"/>
  <c r="J205" i="2"/>
  <c r="J191" i="2"/>
  <c r="BK172" i="2"/>
  <c r="BK162" i="2"/>
  <c r="BK156" i="2"/>
  <c r="BK164" i="4"/>
  <c r="J139" i="4"/>
  <c r="BK145" i="4"/>
  <c r="BK136" i="4"/>
  <c r="BK130" i="4"/>
  <c r="BK128" i="4"/>
  <c r="BK285" i="3"/>
  <c r="BK275" i="3"/>
  <c r="J269" i="3"/>
  <c r="BK267" i="3"/>
  <c r="BK246" i="3"/>
  <c r="J240" i="3"/>
  <c r="J230" i="3"/>
  <c r="BK219" i="3"/>
  <c r="BK217" i="3"/>
  <c r="J176" i="3"/>
  <c r="BK170" i="3"/>
  <c r="J166" i="3"/>
  <c r="J154" i="3"/>
  <c r="BK143" i="3"/>
  <c r="BK344" i="2"/>
  <c r="BK343" i="2"/>
  <c r="BK333" i="2"/>
  <c r="J319" i="2"/>
  <c r="BK321" i="2"/>
  <c r="BK298" i="2"/>
  <c r="J291" i="2"/>
  <c r="BK288" i="2"/>
  <c r="BK270" i="2"/>
  <c r="BK248" i="2"/>
  <c r="J232" i="2"/>
  <c r="J225" i="2"/>
  <c r="BK220" i="2"/>
  <c r="BK212" i="2"/>
  <c r="BK192" i="2"/>
  <c r="J175" i="2"/>
  <c r="BK166" i="2"/>
  <c r="J152" i="2"/>
  <c r="BK152" i="2"/>
  <c r="J148" i="2"/>
  <c r="AS99" i="1"/>
  <c r="J285" i="3"/>
  <c r="J281" i="3"/>
  <c r="J280" i="3"/>
  <c r="BK273" i="3"/>
  <c r="BK269" i="3"/>
  <c r="BK259" i="3"/>
  <c r="J226" i="3"/>
  <c r="J217" i="3"/>
  <c r="J212" i="3"/>
  <c r="BK205" i="3"/>
  <c r="J199" i="3"/>
  <c r="BK183" i="3"/>
  <c r="BK178" i="3"/>
  <c r="BK173" i="3"/>
  <c r="J146" i="3"/>
  <c r="BK141" i="3"/>
  <c r="J337" i="2"/>
  <c r="BK336" i="2"/>
  <c r="BK329" i="2"/>
  <c r="J305" i="2"/>
  <c r="BK306" i="2"/>
  <c r="J288" i="2"/>
  <c r="BK273" i="2"/>
  <c r="J266" i="2"/>
  <c r="BK257" i="2"/>
  <c r="BK252" i="2"/>
  <c r="J241" i="2"/>
  <c r="BK243" i="2"/>
  <c r="BK231" i="2"/>
  <c r="J220" i="2"/>
  <c r="BK218" i="2"/>
  <c r="BK202" i="2"/>
  <c r="BK189" i="2"/>
  <c r="J158" i="2"/>
  <c r="BK148" i="2"/>
  <c r="BK146" i="2"/>
  <c r="BK280" i="3"/>
  <c r="J275" i="3"/>
  <c r="BK261" i="3"/>
  <c r="J252" i="3"/>
  <c r="J246" i="3"/>
  <c r="J237" i="3"/>
  <c r="BK230" i="3"/>
  <c r="J222" i="3"/>
  <c r="BK210" i="3"/>
  <c r="BK208" i="3"/>
  <c r="BK197" i="3"/>
  <c r="BK193" i="3"/>
  <c r="J181" i="3"/>
  <c r="J150" i="3"/>
  <c r="BK352" i="2"/>
  <c r="J345" i="2"/>
  <c r="BK331" i="2"/>
  <c r="BK325" i="2"/>
  <c r="BK315" i="2"/>
  <c r="BK312" i="2"/>
  <c r="BK309" i="2"/>
  <c r="BK304" i="2"/>
  <c r="J297" i="2"/>
  <c r="J294" i="2"/>
  <c r="J284" i="2"/>
  <c r="J279" i="2"/>
  <c r="BK280" i="2"/>
  <c r="J269" i="2"/>
  <c r="BK264" i="2"/>
  <c r="J244" i="2"/>
  <c r="BK224" i="2"/>
  <c r="BK200" i="2"/>
  <c r="BK197" i="2"/>
  <c r="BK195" i="2"/>
  <c r="J181" i="2"/>
  <c r="BK179" i="2"/>
  <c r="J155" i="2"/>
  <c r="BK154" i="2"/>
  <c r="J146" i="2"/>
  <c r="T161" i="2" l="1"/>
  <c r="R161" i="2"/>
  <c r="P178" i="2"/>
  <c r="BK211" i="2"/>
  <c r="J207" i="2" s="1"/>
  <c r="J105" i="2" s="1"/>
  <c r="P242" i="2"/>
  <c r="P241" i="2" s="1"/>
  <c r="BK263" i="2"/>
  <c r="J259" i="2" s="1"/>
  <c r="J112" i="2" s="1"/>
  <c r="BK300" i="2"/>
  <c r="J296" i="2" s="1"/>
  <c r="J115" i="2" s="1"/>
  <c r="P342" i="2"/>
  <c r="P142" i="2"/>
  <c r="BK188" i="2"/>
  <c r="J184" i="2" s="1"/>
  <c r="J104" i="2" s="1"/>
  <c r="R188" i="2"/>
  <c r="R242" i="2"/>
  <c r="R241" i="2" s="1"/>
  <c r="T263" i="2"/>
  <c r="T300" i="2"/>
  <c r="T140" i="3"/>
  <c r="T211" i="2"/>
  <c r="P251" i="2"/>
  <c r="P250" i="2" s="1"/>
  <c r="BK279" i="2"/>
  <c r="J275" i="2" s="1"/>
  <c r="J114" i="2" s="1"/>
  <c r="R279" i="2"/>
  <c r="R278" i="2" s="1"/>
  <c r="T342" i="2"/>
  <c r="R145" i="3"/>
  <c r="T159" i="3"/>
  <c r="P192" i="3"/>
  <c r="R216" i="3"/>
  <c r="R215" i="3" s="1"/>
  <c r="P225" i="3"/>
  <c r="P224" i="3" s="1"/>
  <c r="T236" i="3"/>
  <c r="P251" i="3"/>
  <c r="P250" i="3" s="1"/>
  <c r="P272" i="3"/>
  <c r="R142" i="2"/>
  <c r="BK178" i="2"/>
  <c r="J174" i="2" s="1"/>
  <c r="J103" i="2" s="1"/>
  <c r="R211" i="2"/>
  <c r="BK242" i="2"/>
  <c r="J238" i="2" s="1"/>
  <c r="J109" i="2" s="1"/>
  <c r="R263" i="2"/>
  <c r="P300" i="2"/>
  <c r="BK140" i="3"/>
  <c r="J140" i="3" s="1"/>
  <c r="J101" i="3" s="1"/>
  <c r="T145" i="3"/>
  <c r="BK169" i="3"/>
  <c r="J169" i="3" s="1"/>
  <c r="J104" i="3" s="1"/>
  <c r="T192" i="3"/>
  <c r="T216" i="3"/>
  <c r="T215" i="3" s="1"/>
  <c r="T225" i="3"/>
  <c r="T224" i="3" s="1"/>
  <c r="R251" i="3"/>
  <c r="R250" i="3" s="1"/>
  <c r="P279" i="3"/>
  <c r="T178" i="2"/>
  <c r="P211" i="2"/>
  <c r="R251" i="2"/>
  <c r="R250" i="2" s="1"/>
  <c r="P279" i="2"/>
  <c r="P278" i="2" s="1"/>
  <c r="BK342" i="2"/>
  <c r="J338" i="2" s="1"/>
  <c r="J117" i="2" s="1"/>
  <c r="P140" i="3"/>
  <c r="BK159" i="3"/>
  <c r="J159" i="3" s="1"/>
  <c r="J103" i="3" s="1"/>
  <c r="T169" i="3"/>
  <c r="BK216" i="3"/>
  <c r="J216" i="3" s="1"/>
  <c r="J107" i="3" s="1"/>
  <c r="BK225" i="3"/>
  <c r="J225" i="3" s="1"/>
  <c r="J109" i="3" s="1"/>
  <c r="P236" i="3"/>
  <c r="BK272" i="3"/>
  <c r="J272" i="3" s="1"/>
  <c r="J113" i="3" s="1"/>
  <c r="R279" i="3"/>
  <c r="BK127" i="4"/>
  <c r="J100" i="4" s="1"/>
  <c r="BK158" i="4"/>
  <c r="J102" i="4" s="1"/>
  <c r="BK142" i="2"/>
  <c r="J142" i="2" s="1"/>
  <c r="J101" i="2" s="1"/>
  <c r="P188" i="2"/>
  <c r="T242" i="2"/>
  <c r="T241" i="2" s="1"/>
  <c r="P263" i="2"/>
  <c r="R300" i="2"/>
  <c r="P145" i="3"/>
  <c r="BK192" i="3"/>
  <c r="J192" i="3"/>
  <c r="J105" i="3" s="1"/>
  <c r="BK251" i="3"/>
  <c r="J251" i="3" s="1"/>
  <c r="J112" i="3" s="1"/>
  <c r="T272" i="3"/>
  <c r="T127" i="4"/>
  <c r="R151" i="4"/>
  <c r="P158" i="4"/>
  <c r="T142" i="2"/>
  <c r="R178" i="2"/>
  <c r="T188" i="2"/>
  <c r="BK251" i="2"/>
  <c r="J247" i="2" s="1"/>
  <c r="J111" i="2" s="1"/>
  <c r="T251" i="2"/>
  <c r="T250" i="2" s="1"/>
  <c r="T279" i="2"/>
  <c r="T278" i="2" s="1"/>
  <c r="R342" i="2"/>
  <c r="BK145" i="3"/>
  <c r="J145" i="3"/>
  <c r="J102" i="3" s="1"/>
  <c r="R159" i="3"/>
  <c r="P169" i="3"/>
  <c r="R192" i="3"/>
  <c r="P216" i="3"/>
  <c r="P215" i="3" s="1"/>
  <c r="R225" i="3"/>
  <c r="R224" i="3" s="1"/>
  <c r="R236" i="3"/>
  <c r="T251" i="3"/>
  <c r="T250" i="3" s="1"/>
  <c r="R272" i="3"/>
  <c r="BK279" i="3"/>
  <c r="J279" i="3"/>
  <c r="J115" i="3" s="1"/>
  <c r="R127" i="4"/>
  <c r="T151" i="4"/>
  <c r="R158" i="4"/>
  <c r="R140" i="3"/>
  <c r="P159" i="3"/>
  <c r="R169" i="3"/>
  <c r="BK236" i="3"/>
  <c r="J236" i="3"/>
  <c r="J110" i="3" s="1"/>
  <c r="T279" i="3"/>
  <c r="P127" i="4"/>
  <c r="P124" i="4" s="1"/>
  <c r="AU100" i="1" s="1"/>
  <c r="AU99" i="1" s="1"/>
  <c r="BK151" i="4"/>
  <c r="J135" i="4" s="1"/>
  <c r="J101" i="4" s="1"/>
  <c r="P151" i="4"/>
  <c r="T158" i="4"/>
  <c r="E85" i="2"/>
  <c r="BE143" i="2"/>
  <c r="BE152" i="2"/>
  <c r="BE166" i="2"/>
  <c r="BE172" i="2"/>
  <c r="BE189" i="2"/>
  <c r="BE192" i="2"/>
  <c r="BE252" i="2"/>
  <c r="BE257" i="2"/>
  <c r="BE260" i="2"/>
  <c r="J131" i="3"/>
  <c r="BE141" i="3"/>
  <c r="BE143" i="3"/>
  <c r="BE173" i="3"/>
  <c r="BE176" i="3"/>
  <c r="BE178" i="3"/>
  <c r="BE219" i="3"/>
  <c r="BE233" i="3"/>
  <c r="BE273" i="3"/>
  <c r="BE285" i="3"/>
  <c r="F136" i="2"/>
  <c r="BE185" i="2"/>
  <c r="BE209" i="2"/>
  <c r="BE236" i="2"/>
  <c r="BE288" i="2"/>
  <c r="BE290" i="2"/>
  <c r="BE344" i="2"/>
  <c r="BE352" i="2"/>
  <c r="BK235" i="2"/>
  <c r="BK234" i="2" s="1"/>
  <c r="J230" i="2" s="1"/>
  <c r="J106" i="2" s="1"/>
  <c r="F134" i="3"/>
  <c r="BE181" i="3"/>
  <c r="BE230" i="3"/>
  <c r="BE243" i="3"/>
  <c r="BE252" i="3"/>
  <c r="BE255" i="3"/>
  <c r="BE257" i="3"/>
  <c r="BE286" i="3"/>
  <c r="BE195" i="2"/>
  <c r="BE197" i="2"/>
  <c r="BE200" i="2"/>
  <c r="BE243" i="2"/>
  <c r="BE245" i="2"/>
  <c r="BE267" i="2"/>
  <c r="BE292" i="2"/>
  <c r="BE312" i="2"/>
  <c r="BE315" i="2"/>
  <c r="BE327" i="2"/>
  <c r="BE336" i="2"/>
  <c r="BE345" i="2"/>
  <c r="BE349" i="2"/>
  <c r="BE160" i="3"/>
  <c r="BE190" i="3"/>
  <c r="BE193" i="3"/>
  <c r="BE197" i="3"/>
  <c r="BE201" i="3"/>
  <c r="BE205" i="3"/>
  <c r="BE212" i="3"/>
  <c r="BE226" i="3"/>
  <c r="BE264" i="3"/>
  <c r="BE281" i="3"/>
  <c r="BK277" i="3"/>
  <c r="J277" i="3" s="1"/>
  <c r="J114" i="3" s="1"/>
  <c r="E85" i="4"/>
  <c r="F121" i="4"/>
  <c r="BE130" i="4"/>
  <c r="BE159" i="4"/>
  <c r="BE146" i="2"/>
  <c r="BE154" i="2"/>
  <c r="BE212" i="2"/>
  <c r="BE216" i="2"/>
  <c r="BE220" i="2"/>
  <c r="BE248" i="2"/>
  <c r="BE295" i="2"/>
  <c r="BE298" i="2"/>
  <c r="BE321" i="2"/>
  <c r="BE323" i="2"/>
  <c r="BE329" i="2"/>
  <c r="BE341" i="2"/>
  <c r="BE154" i="3"/>
  <c r="BE183" i="3"/>
  <c r="BE199" i="3"/>
  <c r="BE208" i="3"/>
  <c r="BE217" i="3"/>
  <c r="BE237" i="3"/>
  <c r="BE261" i="3"/>
  <c r="BE280" i="3"/>
  <c r="J118" i="4"/>
  <c r="BE139" i="4"/>
  <c r="BE145" i="4"/>
  <c r="BE164" i="4"/>
  <c r="J91" i="2"/>
  <c r="BE156" i="2"/>
  <c r="BE179" i="2"/>
  <c r="BE218" i="2"/>
  <c r="BE280" i="2"/>
  <c r="BE301" i="2"/>
  <c r="BE304" i="2"/>
  <c r="BE309" i="2"/>
  <c r="BK161" i="2"/>
  <c r="J157" i="2"/>
  <c r="J102" i="2" s="1"/>
  <c r="BE146" i="3"/>
  <c r="BE150" i="3"/>
  <c r="BE222" i="3"/>
  <c r="BE240" i="3"/>
  <c r="BE269" i="3"/>
  <c r="BE275" i="3"/>
  <c r="BK125" i="4"/>
  <c r="BE150" i="2"/>
  <c r="BE159" i="2"/>
  <c r="BE162" i="2"/>
  <c r="BE333" i="2"/>
  <c r="BE343" i="2"/>
  <c r="BK340" i="2"/>
  <c r="J336" i="2" s="1"/>
  <c r="J116" i="2" s="1"/>
  <c r="E85" i="3"/>
  <c r="BE166" i="3"/>
  <c r="BE259" i="3"/>
  <c r="BE267" i="3"/>
  <c r="BE170" i="3"/>
  <c r="BE128" i="4"/>
  <c r="BE133" i="4"/>
  <c r="BE136" i="4"/>
  <c r="BE141" i="4"/>
  <c r="BE152" i="4"/>
  <c r="BE148" i="2"/>
  <c r="BE202" i="2"/>
  <c r="BE224" i="2"/>
  <c r="BE227" i="2"/>
  <c r="BE229" i="2"/>
  <c r="BE231" i="2"/>
  <c r="BE264" i="2"/>
  <c r="BE270" i="2"/>
  <c r="BE273" i="2"/>
  <c r="BE283" i="2"/>
  <c r="BE286" i="2"/>
  <c r="BE306" i="2"/>
  <c r="BE325" i="2"/>
  <c r="BE331" i="2"/>
  <c r="BE210" i="3"/>
  <c r="BE246" i="3"/>
  <c r="BE278" i="3"/>
  <c r="BE155" i="4"/>
  <c r="F36" i="3"/>
  <c r="BA98" i="1" s="1"/>
  <c r="BA97" i="1" s="1"/>
  <c r="AW97" i="1" s="1"/>
  <c r="F38" i="4"/>
  <c r="BC100" i="1" s="1"/>
  <c r="BC99" i="1" s="1"/>
  <c r="AY99" i="1" s="1"/>
  <c r="F37" i="2"/>
  <c r="BB96" i="1" s="1"/>
  <c r="BB95" i="1" s="1"/>
  <c r="AS94" i="1"/>
  <c r="F39" i="2"/>
  <c r="BD96" i="1" s="1"/>
  <c r="BD95" i="1" s="1"/>
  <c r="F37" i="3"/>
  <c r="BB98" i="1" s="1"/>
  <c r="BB97" i="1" s="1"/>
  <c r="AX97" i="1" s="1"/>
  <c r="F38" i="3"/>
  <c r="BC98" i="1" s="1"/>
  <c r="BC97" i="1" s="1"/>
  <c r="AY97" i="1" s="1"/>
  <c r="F37" i="4"/>
  <c r="BB100" i="1" s="1"/>
  <c r="BB99" i="1" s="1"/>
  <c r="AX99" i="1" s="1"/>
  <c r="F39" i="3"/>
  <c r="BD98" i="1" s="1"/>
  <c r="BD97" i="1" s="1"/>
  <c r="F39" i="4"/>
  <c r="BD100" i="1" s="1"/>
  <c r="BD99" i="1" s="1"/>
  <c r="J36" i="4"/>
  <c r="AW100" i="1" s="1"/>
  <c r="J36" i="3"/>
  <c r="AW98" i="1" s="1"/>
  <c r="F36" i="4"/>
  <c r="BA100" i="1" s="1"/>
  <c r="BA99" i="1" s="1"/>
  <c r="AW99" i="1" s="1"/>
  <c r="J36" i="2"/>
  <c r="AW96" i="1" s="1"/>
  <c r="F36" i="2"/>
  <c r="BA96" i="1" s="1"/>
  <c r="BA95" i="1" s="1"/>
  <c r="AW95" i="1" s="1"/>
  <c r="F38" i="2"/>
  <c r="BC96" i="1" s="1"/>
  <c r="BC95" i="1" s="1"/>
  <c r="AY95" i="1" s="1"/>
  <c r="R124" i="4" l="1"/>
  <c r="BK124" i="4"/>
  <c r="J98" i="4" s="1"/>
  <c r="T124" i="4"/>
  <c r="R139" i="3"/>
  <c r="R138" i="3" s="1"/>
  <c r="R137" i="3" s="1"/>
  <c r="P139" i="3"/>
  <c r="P138" i="3" s="1"/>
  <c r="P137" i="3" s="1"/>
  <c r="AU98" i="1" s="1"/>
  <c r="AU97" i="1" s="1"/>
  <c r="T139" i="3"/>
  <c r="T138" i="3" s="1"/>
  <c r="T137" i="3" s="1"/>
  <c r="R141" i="2"/>
  <c r="R140" i="2" s="1"/>
  <c r="R139" i="2" s="1"/>
  <c r="P141" i="2"/>
  <c r="P140" i="2" s="1"/>
  <c r="P139" i="2" s="1"/>
  <c r="AU96" i="1" s="1"/>
  <c r="AU95" i="1" s="1"/>
  <c r="T141" i="2"/>
  <c r="T140" i="2" s="1"/>
  <c r="T139" i="2" s="1"/>
  <c r="J231" i="2"/>
  <c r="J107" i="2" s="1"/>
  <c r="BK141" i="2"/>
  <c r="J141" i="2" s="1"/>
  <c r="J100" i="2" s="1"/>
  <c r="BK139" i="3"/>
  <c r="BK215" i="3"/>
  <c r="J215" i="3" s="1"/>
  <c r="J106" i="3" s="1"/>
  <c r="BK250" i="2"/>
  <c r="J246" i="2" s="1"/>
  <c r="J110" i="2" s="1"/>
  <c r="BK241" i="2"/>
  <c r="J237" i="2" s="1"/>
  <c r="J108" i="2" s="1"/>
  <c r="BK278" i="2"/>
  <c r="J274" i="2" s="1"/>
  <c r="J113" i="2" s="1"/>
  <c r="BK250" i="3"/>
  <c r="J250" i="3" s="1"/>
  <c r="J111" i="3" s="1"/>
  <c r="J99" i="4"/>
  <c r="BK224" i="3"/>
  <c r="J224" i="3" s="1"/>
  <c r="J108" i="3" s="1"/>
  <c r="BB94" i="1"/>
  <c r="W31" i="1" s="1"/>
  <c r="BD94" i="1"/>
  <c r="W33" i="1" s="1"/>
  <c r="J32" i="4"/>
  <c r="AG100" i="1" s="1"/>
  <c r="AG99" i="1" s="1"/>
  <c r="J35" i="2"/>
  <c r="AV96" i="1" s="1"/>
  <c r="AT96" i="1" s="1"/>
  <c r="F35" i="3"/>
  <c r="AZ98" i="1" s="1"/>
  <c r="AZ97" i="1" s="1"/>
  <c r="AV97" i="1" s="1"/>
  <c r="AT97" i="1" s="1"/>
  <c r="AX95" i="1"/>
  <c r="BC94" i="1"/>
  <c r="W32" i="1" s="1"/>
  <c r="J35" i="4"/>
  <c r="AV100" i="1" s="1"/>
  <c r="AT100" i="1" s="1"/>
  <c r="BA94" i="1"/>
  <c r="W30" i="1" s="1"/>
  <c r="F35" i="2"/>
  <c r="AZ96" i="1" s="1"/>
  <c r="AZ95" i="1" s="1"/>
  <c r="J35" i="3"/>
  <c r="AV98" i="1" s="1"/>
  <c r="AT98" i="1" s="1"/>
  <c r="F35" i="4"/>
  <c r="AZ100" i="1" s="1"/>
  <c r="AZ99" i="1" s="1"/>
  <c r="AV99" i="1" s="1"/>
  <c r="AT99" i="1" s="1"/>
  <c r="BK138" i="3" l="1"/>
  <c r="BK137" i="3" s="1"/>
  <c r="J137" i="3" s="1"/>
  <c r="J98" i="3" s="1"/>
  <c r="J41" i="4"/>
  <c r="AN100" i="1"/>
  <c r="J139" i="3"/>
  <c r="J100" i="3" s="1"/>
  <c r="BK140" i="2"/>
  <c r="BK139" i="2" s="1"/>
  <c r="J139" i="2" s="1"/>
  <c r="J98" i="2" s="1"/>
  <c r="AU94" i="1"/>
  <c r="AN99" i="1"/>
  <c r="AZ94" i="1"/>
  <c r="AV94" i="1" s="1"/>
  <c r="AK29" i="1" s="1"/>
  <c r="AW94" i="1"/>
  <c r="AK30" i="1" s="1"/>
  <c r="AY94" i="1"/>
  <c r="AV95" i="1"/>
  <c r="AT95" i="1" s="1"/>
  <c r="AX94" i="1"/>
  <c r="J140" i="2" l="1"/>
  <c r="J99" i="2" s="1"/>
  <c r="J138" i="3"/>
  <c r="J99" i="3"/>
  <c r="J32" i="2"/>
  <c r="AG96" i="1" s="1"/>
  <c r="AG95" i="1" s="1"/>
  <c r="W29" i="1"/>
  <c r="AT94" i="1"/>
  <c r="J32" i="3"/>
  <c r="AG98" i="1" s="1"/>
  <c r="AN98" i="1" s="1"/>
  <c r="AN96" i="1" l="1"/>
  <c r="J41" i="2"/>
  <c r="J41" i="3"/>
  <c r="AN95" i="1"/>
  <c r="AG97" i="1"/>
  <c r="AN97" i="1"/>
  <c r="AG94" i="1" l="1"/>
  <c r="AK26" i="1" s="1"/>
  <c r="AK35" i="1" s="1"/>
  <c r="AN94" i="1" l="1"/>
</calcChain>
</file>

<file path=xl/sharedStrings.xml><?xml version="1.0" encoding="utf-8"?>
<sst xmlns="http://schemas.openxmlformats.org/spreadsheetml/2006/main" count="4892" uniqueCount="658">
  <si>
    <t>Export Komplet</t>
  </si>
  <si>
    <t/>
  </si>
  <si>
    <t>2.0</t>
  </si>
  <si>
    <t>False</t>
  </si>
  <si>
    <t>{5f758a3c-ea5d-4e9f-a401-1f909b8694e3}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</si>
  <si>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</si>
  <si>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</si>
  <si>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</si>
  <si>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</si>
  <si>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</si>
  <si>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</si>
  <si>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</si>
  <si>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</si>
  <si>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</si>
  <si>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I1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</si>
  <si>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</si>
  <si>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</si>
  <si>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MÍSTNÍ KOMUNIKACE PARC. Č. 2939/1, 2908 a 2938/3, K.Ú. HORNÍ TĚRLICKO, UL. POD KOSTELEM LOKALITA KOSTELEC</t>
  </si>
  <si>
    <t>KSO:</t>
  </si>
  <si>
    <t>CC-CZ:</t>
  </si>
  <si>
    <t>Místo:</t>
  </si>
  <si>
    <t>Těrlicko</t>
  </si>
  <si>
    <t>Datum:</t>
  </si>
  <si>
    <t>Zadavatel:</t>
  </si>
  <si>
    <t>IČ:</t>
  </si>
  <si>
    <t>45193118</t>
  </si>
  <si>
    <t>OBEC TĚRLICKO,MÁJOVÁ 474/16, 735 72 TĚRLICKO-HORNÍ</t>
  </si>
  <si>
    <t>DIČ:</t>
  </si>
  <si>
    <t>Uchazeč:</t>
  </si>
  <si>
    <t>Vyplň údaj</t>
  </si>
  <si>
    <t>Projektant:</t>
  </si>
  <si>
    <t>06792758</t>
  </si>
  <si>
    <t>Ing. Jan Pazdziora, Mírová 360, 736 01 Havířov-Měs</t>
  </si>
  <si>
    <t>True</t>
  </si>
  <si>
    <t>Zpracovatel:</t>
  </si>
  <si>
    <t>87379651</t>
  </si>
  <si>
    <t>Ing. Michal Pavelka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</si>
  <si>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</si>
  <si>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</si>
  <si>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</si>
  <si>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</si>
  <si>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</si>
  <si>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</si>
  <si>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</si>
  <si>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</si>
  <si>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</si>
  <si>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</si>
  <si>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</si>
  <si>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</si>
  <si>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</si>
  <si>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</si>
  <si>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</si>
  <si>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</si>
  <si>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</si>
  <si>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</si>
  <si>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</si>
  <si>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</si>
  <si>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</si>
  <si>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</si>
  <si>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</si>
  <si>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</si>
  <si>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</si>
  <si>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</si>
  <si>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</si>
  <si>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</si>
  <si>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</si>
  <si>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</si>
  <si>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</si>
  <si>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</si>
  <si>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</si>
  <si>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</si>
  <si>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</si>
  <si>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</si>
  <si>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</si>
  <si>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</si>
  <si>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</si>
  <si>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</si>
  <si>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</si>
  <si>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</si>
  <si>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</si>
  <si>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</si>
  <si>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</si>
  <si>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101</t>
  </si>
  <si>
    <t>HLAVNÍ VĚTEV MÍSTNÍ KOMUNIKACE</t>
  </si>
  <si>
    <t>STA</t>
  </si>
  <si>
    <t>1</t>
  </si>
  <si>
    <t>{1552d72a-6178-42cf-b260-01557ee24fa5}</t>
  </si>
  <si>
    <t>2</t>
  </si>
  <si>
    <t>/</t>
  </si>
  <si>
    <t>Soupis prací - HLAVNÍ VĚTEV MÍSTNÍ KOMUNIKACE</t>
  </si>
  <si>
    <t>Soupis</t>
  </si>
  <si>
    <t>{dd7dee7f-8508-4c71-90d2-848f107dd019}</t>
  </si>
  <si>
    <t>102</t>
  </si>
  <si>
    <t>VEDLEJŠÍ VĚTEV MÍSTNÍ KOMUNIKACE</t>
  </si>
  <si>
    <t>{f08f9bde-ee4d-44f9-9d00-006479f9d253}</t>
  </si>
  <si>
    <t>Soupis prací - VEDLEJŠÍ VĚTEV MÍSTNÍ KOMUNIKACE</t>
  </si>
  <si>
    <t>{69114c2c-59b7-4d66-9c08-edb215b8a016}</t>
  </si>
  <si>
    <t>VON</t>
  </si>
  <si>
    <t>Vedlejší a ostatní náklady</t>
  </si>
  <si>
    <t>{8dc9d8fc-d610-43b1-9ace-5920452bdd31}</t>
  </si>
  <si>
    <t>Soupis prací - Vedlejší a ostatní náklady</t>
  </si>
  <si>
    <t>{93fb4e05-ce9f-44a6-831b-6931bcf0aa43}</t>
  </si>
  <si>
    <t>KRYCÍ LIST SOUPISU PRACÍ</t>
  </si>
  <si>
    <t>Objekt:</t>
  </si>
  <si>
    <t>101 - HLAVNÍ VĚTEV MÍSTNÍ KOMUNIKACE</t>
  </si>
  <si>
    <t>Soupis:</t>
  </si>
  <si>
    <t>101 - Soupis prací - HLAVNÍ VĚTEV MÍSTNÍ KOMUNIKACE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</si>
  <si>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</si>
  <si>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</si>
  <si>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</si>
  <si>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</si>
  <si>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</si>
  <si>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</si>
  <si>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</si>
  <si>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  11 - Zemní práce - přípravné a přidružené práce</t>
  </si>
  <si>
    <t xml:space="preserve">      13 - Zemní práce - hloubené vykopávky</t>
  </si>
  <si>
    <t xml:space="preserve">      16 - Zemní práce - přemístění výkopku</t>
  </si>
  <si>
    <t xml:space="preserve">      17 - Zemní práce - konstrukce ze zemin</t>
  </si>
  <si>
    <t xml:space="preserve">      18 - Zemní práce - povrchové úpravy terénu</t>
  </si>
  <si>
    <t xml:space="preserve">    2 - Zakládání</t>
  </si>
  <si>
    <t xml:space="preserve">      27 -  Zakládání</t>
  </si>
  <si>
    <t xml:space="preserve">    4 - Vodorovné konstrukce</t>
  </si>
  <si>
    <t xml:space="preserve">      45 - Vodorovné podkladní a vedlejší konstrukce inž. staveb</t>
  </si>
  <si>
    <t xml:space="preserve">    5 - Komunikace pozemní</t>
  </si>
  <si>
    <t xml:space="preserve">      56 - Podkladní vrstvy komunikací, letišť a ploch</t>
  </si>
  <si>
    <t xml:space="preserve">    57 - Kryty pozemních komunikací letišť a ploch z kameniva nebo živičné</t>
  </si>
  <si>
    <t xml:space="preserve">    8 - Trubní vedení</t>
  </si>
  <si>
    <t xml:space="preserve">      89 - Trubní vedení - ostatní konstrukce</t>
  </si>
  <si>
    <t xml:space="preserve">    91 - Doplňující konstrukce a práce pozemních komunikací, letišť a ploch</t>
  </si>
  <si>
    <t xml:space="preserve">    99 - Přesun hmot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</si>
  <si>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</si>
  <si>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</si>
  <si>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</si>
  <si>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</si>
  <si>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</si>
  <si>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</si>
  <si>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</si>
  <si>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</si>
  <si>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</si>
  <si>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</si>
  <si>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</si>
  <si>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</si>
  <si>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</si>
  <si>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</si>
  <si>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</si>
  <si>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</si>
  <si>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</si>
  <si>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</si>
  <si>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11</t>
  </si>
  <si>
    <t>Zemní práce - přípravné a přidružené práce</t>
  </si>
  <si>
    <t>K</t>
  </si>
  <si>
    <t>00RK108</t>
  </si>
  <si>
    <t>odstranění dřevěného sloupu/stožáru s betonovou patkou do 5,0m výšky</t>
  </si>
  <si>
    <t>kus</t>
  </si>
  <si>
    <t>4</t>
  </si>
  <si>
    <t>3</t>
  </si>
  <si>
    <t>-1825623937</t>
  </si>
  <si>
    <t>VV</t>
  </si>
  <si>
    <t>stávající sloupy NN</t>
  </si>
  <si>
    <t>4+1</t>
  </si>
  <si>
    <t>m2</t>
  </si>
  <si>
    <t>CS ÚRS 2021 01</t>
  </si>
  <si>
    <t>1747813678</t>
  </si>
  <si>
    <t>113107041</t>
  </si>
  <si>
    <t>Odstranění podkladu živičných tl 50 mm při překopech ručně</t>
  </si>
  <si>
    <t>-1669324493</t>
  </si>
  <si>
    <t>"živice po zařezání"23,66*0,05</t>
  </si>
  <si>
    <t>113107223</t>
  </si>
  <si>
    <t>Odstranění podkladu z kameniva drceného tl 300 mm strojně pl přes 200 m2</t>
  </si>
  <si>
    <t>1610840667</t>
  </si>
  <si>
    <t>"bourání stávající komunikace" 255,60</t>
  </si>
  <si>
    <t>5</t>
  </si>
  <si>
    <t>1292041001</t>
  </si>
  <si>
    <t>6</t>
  </si>
  <si>
    <t>919735111</t>
  </si>
  <si>
    <t>Řezání stávajícího živičného krytu hl do 50 mm</t>
  </si>
  <si>
    <t>m</t>
  </si>
  <si>
    <t>1782639250</t>
  </si>
  <si>
    <t>"zařezání živ. krytu " 23,66</t>
  </si>
  <si>
    <t>7</t>
  </si>
  <si>
    <t>938909311</t>
  </si>
  <si>
    <t>Čištění vozovek metením strojně podkladu nebo krytu betonového nebo živičného</t>
  </si>
  <si>
    <t>729848110</t>
  </si>
  <si>
    <t xml:space="preserve">v intravilánu, příjezdové cesty </t>
  </si>
  <si>
    <t>4*30</t>
  </si>
  <si>
    <t>8</t>
  </si>
  <si>
    <t>938909611</t>
  </si>
  <si>
    <t>Odstranění nánosu na krajnicích tl do 100 mm</t>
  </si>
  <si>
    <t>623563426</t>
  </si>
  <si>
    <t>"stávající krajnice"82,56*0,4*2</t>
  </si>
  <si>
    <t>13</t>
  </si>
  <si>
    <t>Zemní práce - hloubené vykopávky</t>
  </si>
  <si>
    <t>9</t>
  </si>
  <si>
    <t>122252515</t>
  </si>
  <si>
    <t>Odkopávky a prokopávky zapažené pro silnice a dálnice v hornině třídy těžitelnosti I objem do 1000 m3 strojně</t>
  </si>
  <si>
    <t>m3</t>
  </si>
  <si>
    <t>-191615471</t>
  </si>
  <si>
    <t>výkop pro konstrukci silnice bez vsakovacích rých</t>
  </si>
  <si>
    <t>536,92+318,59-109,483</t>
  </si>
  <si>
    <t>Součet</t>
  </si>
  <si>
    <t>10</t>
  </si>
  <si>
    <t>131151100</t>
  </si>
  <si>
    <t>Hloubení jam nezapažených v hornině třídy těžitelnosti I, skupiny 1 a 2 objem do 20 m3 strojně</t>
  </si>
  <si>
    <t>-967929904</t>
  </si>
  <si>
    <t>základy dopravních značek</t>
  </si>
  <si>
    <t>7*0,6*0,6*0,6</t>
  </si>
  <si>
    <t>filtrační šachty</t>
  </si>
  <si>
    <t>6*1,5*1,5*0,8</t>
  </si>
  <si>
    <t>132251104</t>
  </si>
  <si>
    <t>Hloubení rýh nezapažených  š do 800 mm v hornině třídy těžitelnosti I, skupiny 3 objem přes 100 m3 strojně</t>
  </si>
  <si>
    <t>124212830</t>
  </si>
  <si>
    <t>vsakovací rýhy</t>
  </si>
  <si>
    <t>(0,8*0,54)*(72,13+41,66)</t>
  </si>
  <si>
    <t>(0,77*0,8)*73,01</t>
  </si>
  <si>
    <t>(0,47*0,8)*40,83</t>
  </si>
  <si>
    <t>16</t>
  </si>
  <si>
    <t>Zemní práce - přemístění výkopku</t>
  </si>
  <si>
    <t>12</t>
  </si>
  <si>
    <t>162251102</t>
  </si>
  <si>
    <t>Vodorovné přemístění do 50 m výkopku/sypaniny z horniny třídy těžitelnosti I, skupiny 1 až 3</t>
  </si>
  <si>
    <t>892850799</t>
  </si>
  <si>
    <t>přesun po staveništi - na teréní úpravy -20%</t>
  </si>
  <si>
    <t>(746,027+109,483+12,312)*0,2</t>
  </si>
  <si>
    <t xml:space="preserve">rozdělení sejmuté ornice na pozemky </t>
  </si>
  <si>
    <t>779,51*0,15</t>
  </si>
  <si>
    <t>162751117</t>
  </si>
  <si>
    <t>Vodorovné přemístění do 10000 m výkopku/sypaniny z horniny třídy těžitelnosti I, skupiny 1 až 3</t>
  </si>
  <si>
    <t>130609658</t>
  </si>
  <si>
    <t>odvoz zeminy - 80%</t>
  </si>
  <si>
    <t>(746,027+109,483+12,312)*0,8</t>
  </si>
  <si>
    <t>17</t>
  </si>
  <si>
    <t>Zemní práce - konstrukce ze zemin</t>
  </si>
  <si>
    <t>14</t>
  </si>
  <si>
    <t>171151101</t>
  </si>
  <si>
    <t>Hutnění boků násypů pro jakýkoliv sklon a míru zhutnění svahu</t>
  </si>
  <si>
    <t>1341973820</t>
  </si>
  <si>
    <t xml:space="preserve">úprava hran příkopů silnice </t>
  </si>
  <si>
    <t>251,9*1,5</t>
  </si>
  <si>
    <t>171152111</t>
  </si>
  <si>
    <t>Uložení sypaniny z hornin nesoudržných a sypkých do násypů zhutněných v aktivní zóně silnic a dálnic</t>
  </si>
  <si>
    <t>1936709537</t>
  </si>
  <si>
    <t xml:space="preserve"> "zpětný zához pod krajnice - dle bilance zemních prací " 16,61+8,01</t>
  </si>
  <si>
    <t>M</t>
  </si>
  <si>
    <t>58333674</t>
  </si>
  <si>
    <t>kamenivo těžené hrubé frakce 16/32</t>
  </si>
  <si>
    <t>t</t>
  </si>
  <si>
    <t>1939530856</t>
  </si>
  <si>
    <t>24,62*1,8*1,05</t>
  </si>
  <si>
    <t>171201201</t>
  </si>
  <si>
    <t>Uložení sypaniny na skládky</t>
  </si>
  <si>
    <t>1653353118</t>
  </si>
  <si>
    <t>odvezení přebytečné zeminy</t>
  </si>
  <si>
    <t>694,258</t>
  </si>
  <si>
    <t>18</t>
  </si>
  <si>
    <t>171201231</t>
  </si>
  <si>
    <t>Poplatek za uložení zeminy a kamení na recyklační skládce (skládkovné) kód odpadu 17 05 04</t>
  </si>
  <si>
    <t>1793662871</t>
  </si>
  <si>
    <t>694,258*1,8</t>
  </si>
  <si>
    <t>19</t>
  </si>
  <si>
    <t>175151101</t>
  </si>
  <si>
    <t>Obsypání potrubí strojně sypaninou bez prohození, uloženou do 3 m</t>
  </si>
  <si>
    <t>1336952654</t>
  </si>
  <si>
    <t>vsakovací rýha</t>
  </si>
  <si>
    <t>(72,13+41,66+73,01+40,83)*0,8*0,8</t>
  </si>
  <si>
    <t>-3,14*0,08*0,08*(72,13+41,66+73,01+40,83)</t>
  </si>
  <si>
    <t>7*(1,5*1,5*0,8-(3,14*0,3*0,3))</t>
  </si>
  <si>
    <t>20</t>
  </si>
  <si>
    <t>58343959</t>
  </si>
  <si>
    <t>kamenivo drcené hrubé frakce 32/63</t>
  </si>
  <si>
    <t>-1149115778</t>
  </si>
  <si>
    <t>151,731*1,85*1,05</t>
  </si>
  <si>
    <t>Zemní práce - povrchové úpravy terénu</t>
  </si>
  <si>
    <t>181351003</t>
  </si>
  <si>
    <t>Rozprostření ornice tl vrstvy do 200 mm pl do 100 m2 v rovině nebo ve svahu do 1:5 strojně</t>
  </si>
  <si>
    <t>317726836</t>
  </si>
  <si>
    <t>úprava po dokončení + rozhrnutí na stávajíc pozemky</t>
  </si>
  <si>
    <t>251,9*1,5+5*200</t>
  </si>
  <si>
    <t>22</t>
  </si>
  <si>
    <t>181411131</t>
  </si>
  <si>
    <t>Založení parkového trávníku výsevem plochy do 1000 m2 v rovině a ve svahu do 1:5</t>
  </si>
  <si>
    <t>-1555521763</t>
  </si>
  <si>
    <t>23</t>
  </si>
  <si>
    <t>005724200</t>
  </si>
  <si>
    <t>osivo směs travní parková okrasná</t>
  </si>
  <si>
    <t>kg</t>
  </si>
  <si>
    <t>-1298617520</t>
  </si>
  <si>
    <t>377,85*0,03</t>
  </si>
  <si>
    <t>24</t>
  </si>
  <si>
    <t>181951111</t>
  </si>
  <si>
    <t>Úprava pláně v hornině třídy těžitelnosti I, skupiny 1 až 3 bez zhutnění</t>
  </si>
  <si>
    <t>1045561633</t>
  </si>
  <si>
    <t>drenážní rýhy</t>
  </si>
  <si>
    <t>0,8*(72,13+41,66+73,01+40,83)</t>
  </si>
  <si>
    <t>25</t>
  </si>
  <si>
    <t>181951112</t>
  </si>
  <si>
    <t>Úprava pláně v hornině třídy těžitelnosti I, skupiny 1 až 3 se zhutněním strojně</t>
  </si>
  <si>
    <t>-751851355</t>
  </si>
  <si>
    <t>hutnění pláně komunikace</t>
  </si>
  <si>
    <t>796,42-101,62</t>
  </si>
  <si>
    <t>26</t>
  </si>
  <si>
    <t>183402131</t>
  </si>
  <si>
    <t>Rozrušení půdy souvislé plochy přes 500 m2 hloubky do 150 mm v rovině a svahu do 1:5</t>
  </si>
  <si>
    <t>922906514</t>
  </si>
  <si>
    <t>27</t>
  </si>
  <si>
    <t>183403111</t>
  </si>
  <si>
    <t>Obdělání půdy nakopáním na hloubku do 0,1 m v rovině a svahu do 1:5</t>
  </si>
  <si>
    <t>2050548025</t>
  </si>
  <si>
    <t>28</t>
  </si>
  <si>
    <t>183403153</t>
  </si>
  <si>
    <t>Obdělání půdy hrabáním v rovině a svahu do 1:5</t>
  </si>
  <si>
    <t>791542224</t>
  </si>
  <si>
    <t>uprava kolem komunikace</t>
  </si>
  <si>
    <t>Zakládání</t>
  </si>
  <si>
    <t xml:space="preserve"> Zakládání</t>
  </si>
  <si>
    <t>29</t>
  </si>
  <si>
    <t>274321116</t>
  </si>
  <si>
    <t>Základové pasy, prahy, věnce a ostruhy mostních konstrukcí ze ŽB C 20/25</t>
  </si>
  <si>
    <t>709269812</t>
  </si>
  <si>
    <t>beton - C20/25 xf3</t>
  </si>
  <si>
    <t>0,6*0,6*0,6*7</t>
  </si>
  <si>
    <t>Vodorovné konstrukce</t>
  </si>
  <si>
    <t>45</t>
  </si>
  <si>
    <t>Vodorovné podkladní a vedlejší konstrukce inž. staveb</t>
  </si>
  <si>
    <t>30</t>
  </si>
  <si>
    <t>212755216</t>
  </si>
  <si>
    <t>Trativody z drenážních trubek plastových flexibilních D 160 mm bez lože</t>
  </si>
  <si>
    <t>-362031592</t>
  </si>
  <si>
    <t>227,63</t>
  </si>
  <si>
    <t>31</t>
  </si>
  <si>
    <t>213141113</t>
  </si>
  <si>
    <t>Zřízení vrstvy z geotextilie v rovině nebo ve sklonu do 1:5 š do 8,5 m</t>
  </si>
  <si>
    <t>1938094541</t>
  </si>
  <si>
    <t>separace pláně komunikace</t>
  </si>
  <si>
    <t>11,1*82,56+11,10*41,16+4,7*7*2</t>
  </si>
  <si>
    <t>32</t>
  </si>
  <si>
    <t>69311081</t>
  </si>
  <si>
    <t>geotextilie netkaná separační, ochranná, filtrační, drenážní PES 300g/m2</t>
  </si>
  <si>
    <t>-96212287</t>
  </si>
  <si>
    <t>1439,092*1,05</t>
  </si>
  <si>
    <t>Komunikace pozemní</t>
  </si>
  <si>
    <t>56</t>
  </si>
  <si>
    <t>Podkladní vrstvy komunikací, letišť a ploch</t>
  </si>
  <si>
    <t>33</t>
  </si>
  <si>
    <t>564861111</t>
  </si>
  <si>
    <t>Podklad ze štěrkodrtě ŠD tl 200 mm</t>
  </si>
  <si>
    <t>-1373030806</t>
  </si>
  <si>
    <t>podkladní vrstva - komunikace</t>
  </si>
  <si>
    <t>694,80+0,5*(82,56+41,16)</t>
  </si>
  <si>
    <t>4,8*7,6*2</t>
  </si>
  <si>
    <t>34</t>
  </si>
  <si>
    <t>564871111</t>
  </si>
  <si>
    <t>Podklad ze štěrkodrtě ŠD tl 250 mm</t>
  </si>
  <si>
    <t>-1494850358</t>
  </si>
  <si>
    <t xml:space="preserve">Sanace pláně -2 vrstvy </t>
  </si>
  <si>
    <t>(796,42-101,62)*2</t>
  </si>
  <si>
    <t>35</t>
  </si>
  <si>
    <t>569831111</t>
  </si>
  <si>
    <t>Zpevnění krajnic štěrkodrtí tl 100 mm</t>
  </si>
  <si>
    <t>1038760506</t>
  </si>
  <si>
    <t>včetně dodávky materiálu - štěrkodrť 0/32</t>
  </si>
  <si>
    <t>111,52+60,71+86,55</t>
  </si>
  <si>
    <t>57</t>
  </si>
  <si>
    <t>Kryty pozemních komunikací letišť a ploch z kameniva nebo živičné</t>
  </si>
  <si>
    <t>36</t>
  </si>
  <si>
    <t>564921411</t>
  </si>
  <si>
    <t>Podklad z asfaltového recyklátu tl 60 mm</t>
  </si>
  <si>
    <t>457157408</t>
  </si>
  <si>
    <t>krytová vrstva  - položka včetně dodávky materiálu</t>
  </si>
  <si>
    <t>694,80</t>
  </si>
  <si>
    <t>37</t>
  </si>
  <si>
    <t>573211107</t>
  </si>
  <si>
    <t>Postřik živičný spojovací z asfaltu v množství 0,30 kg/m2</t>
  </si>
  <si>
    <t>-295442206</t>
  </si>
  <si>
    <t>0,25 kg/m2</t>
  </si>
  <si>
    <t>694,80+0,2*82,56+0,2*41,16+0,2*5*4</t>
  </si>
  <si>
    <t>38</t>
  </si>
  <si>
    <t>573211112</t>
  </si>
  <si>
    <t>Postřik živičný spojovací z asfaltu v množství 0,70 kg/m2</t>
  </si>
  <si>
    <t>-1119855731</t>
  </si>
  <si>
    <t xml:space="preserve">podkladní vrsty </t>
  </si>
  <si>
    <t>829,62</t>
  </si>
  <si>
    <t>39</t>
  </si>
  <si>
    <t>574381112</t>
  </si>
  <si>
    <t>Penetrační makadam hrubý PMH tl 100 mm</t>
  </si>
  <si>
    <t>-1912025216</t>
  </si>
  <si>
    <t>694,80+0,30*(82,56+41,16)</t>
  </si>
  <si>
    <t>4,6*7,3*2</t>
  </si>
  <si>
    <t>Trubní vedení</t>
  </si>
  <si>
    <t>89</t>
  </si>
  <si>
    <t>Trubní vedení - ostatní konstrukce</t>
  </si>
  <si>
    <t>40</t>
  </si>
  <si>
    <t>897171114</t>
  </si>
  <si>
    <t>Akumulační boxy z PP pro vsakování dešťových vod zatížené osobními automobily objemu přes 60 do 250 m3</t>
  </si>
  <si>
    <t>-526823723</t>
  </si>
  <si>
    <t>nad vsakovací rýhou (boxy 0,80x0,80x0,32)</t>
  </si>
  <si>
    <t>227,63*0,8*0,32*1,05</t>
  </si>
  <si>
    <t>41</t>
  </si>
  <si>
    <t>894812311</t>
  </si>
  <si>
    <t>Revizní a čistící šachta z PP typ DN 600/160 šachtové dno průtočné</t>
  </si>
  <si>
    <t>-2015023360</t>
  </si>
  <si>
    <t>Zřízení šachty, včetně navrtávky a napojení vsak. boxů</t>
  </si>
  <si>
    <t>42</t>
  </si>
  <si>
    <t>28661753</t>
  </si>
  <si>
    <t>poklop šachtový PP do šachtové roury D 600 pro třídu zatížení A15</t>
  </si>
  <si>
    <t>27608156</t>
  </si>
  <si>
    <t>43</t>
  </si>
  <si>
    <t>28661943</t>
  </si>
  <si>
    <t>těsnění šachtové pro dno a spojku roury dno DN 600</t>
  </si>
  <si>
    <t>1567910001</t>
  </si>
  <si>
    <t>6*2</t>
  </si>
  <si>
    <t>44</t>
  </si>
  <si>
    <t>28614260</t>
  </si>
  <si>
    <t>šachta DN 600 P vtok DN 150 KG výška 1,9-2,6m</t>
  </si>
  <si>
    <t>555441264</t>
  </si>
  <si>
    <t>28661860</t>
  </si>
  <si>
    <t>dno šachtové z PP DN 600 pro trubní vedení z PP DN 160 přímý tok</t>
  </si>
  <si>
    <t>-415034226</t>
  </si>
  <si>
    <t>se zaslepením</t>
  </si>
  <si>
    <t>46</t>
  </si>
  <si>
    <t>28611130</t>
  </si>
  <si>
    <t>trubka kanalizační PVC DN 160x500mm SN4</t>
  </si>
  <si>
    <t>1453369717</t>
  </si>
  <si>
    <t>napojení boxů na šachtu</t>
  </si>
  <si>
    <t>6*0,5</t>
  </si>
  <si>
    <t>47</t>
  </si>
  <si>
    <t>00RM013</t>
  </si>
  <si>
    <t>Sorpční norné bariéry, hydrofobní, sorpční kapacita 111 - 262 l,průmer 610x20</t>
  </si>
  <si>
    <t>38303413</t>
  </si>
  <si>
    <t>91</t>
  </si>
  <si>
    <t>Doplňující konstrukce a práce pozemních komunikací, letišť a ploch</t>
  </si>
  <si>
    <t>48</t>
  </si>
  <si>
    <t>914111111</t>
  </si>
  <si>
    <t>Montáž svislé dopravní značky do velikosti 1 m2 objímkami na sloupek nebo konzolu</t>
  </si>
  <si>
    <t>-1048164627</t>
  </si>
  <si>
    <t>osazení nových svislých značek</t>
  </si>
  <si>
    <t>49</t>
  </si>
  <si>
    <t>40445230</t>
  </si>
  <si>
    <t>sloupek pro dopravní značku Zn D 70mm v 3,5m</t>
  </si>
  <si>
    <t>1350750483</t>
  </si>
  <si>
    <t>50</t>
  </si>
  <si>
    <t>40445615</t>
  </si>
  <si>
    <t>značky upravující přednost P6 700mm</t>
  </si>
  <si>
    <t>-2070370462</t>
  </si>
  <si>
    <t>P6</t>
  </si>
  <si>
    <t>51</t>
  </si>
  <si>
    <t>40445621</t>
  </si>
  <si>
    <t>informativní značky provozní IP1-IP3, IP4b-IP7, IP10a, b 500x500mm</t>
  </si>
  <si>
    <t>1846651902</t>
  </si>
  <si>
    <t>IP10a</t>
  </si>
  <si>
    <t>52</t>
  </si>
  <si>
    <t>40445612</t>
  </si>
  <si>
    <t>značky upravující přednost P2, P3, P8 750mm</t>
  </si>
  <si>
    <t>-422614656</t>
  </si>
  <si>
    <t>P2</t>
  </si>
  <si>
    <t>53</t>
  </si>
  <si>
    <t>40445627</t>
  </si>
  <si>
    <t>informativní značky provozní IP14-IP29, IP31 1000x1500mm</t>
  </si>
  <si>
    <t>-1741838998</t>
  </si>
  <si>
    <t>IZ8a</t>
  </si>
  <si>
    <t>IZ8b</t>
  </si>
  <si>
    <t>54</t>
  </si>
  <si>
    <t>40445241</t>
  </si>
  <si>
    <t>patka pro sloupek Al D 70mm</t>
  </si>
  <si>
    <t>1864742942</t>
  </si>
  <si>
    <t>55</t>
  </si>
  <si>
    <t>40445254</t>
  </si>
  <si>
    <t>víčko plastové na sloupek D 70mm</t>
  </si>
  <si>
    <t>2128457379</t>
  </si>
  <si>
    <t>40445257</t>
  </si>
  <si>
    <t>svorka upínací na sloupek D 70mm</t>
  </si>
  <si>
    <t>-254556254</t>
  </si>
  <si>
    <t>7*2</t>
  </si>
  <si>
    <t>916131213</t>
  </si>
  <si>
    <t>Osazení silničního obrubníku betonového stojatého s boční opěrou do lože z betonu prostého</t>
  </si>
  <si>
    <t>753836377</t>
  </si>
  <si>
    <t>3,2+2,30</t>
  </si>
  <si>
    <t>58</t>
  </si>
  <si>
    <t>59217032</t>
  </si>
  <si>
    <t>obrubník betonový silniční 1000x150x150mm</t>
  </si>
  <si>
    <t>-59985143</t>
  </si>
  <si>
    <t>2,2*1,05</t>
  </si>
  <si>
    <t>59</t>
  </si>
  <si>
    <t>59217031</t>
  </si>
  <si>
    <t>obrubník betonový silniční 1000x150x250mm</t>
  </si>
  <si>
    <t>1035679127</t>
  </si>
  <si>
    <t>2,30*1,05</t>
  </si>
  <si>
    <t>60</t>
  </si>
  <si>
    <t>59217030</t>
  </si>
  <si>
    <t>obrubník betonový silniční přechodový 1000x150x150-250mm</t>
  </si>
  <si>
    <t>1842676854</t>
  </si>
  <si>
    <t>pravý</t>
  </si>
  <si>
    <t>61</t>
  </si>
  <si>
    <t>919732211</t>
  </si>
  <si>
    <t>Styčná spára napojení nového živičného povrchu na stávající za tepla š 15 mm hl 25 mm s prořezáním</t>
  </si>
  <si>
    <t>-1406951972</t>
  </si>
  <si>
    <t xml:space="preserve">zaříznutí u připojení MK  </t>
  </si>
  <si>
    <t>20,3</t>
  </si>
  <si>
    <t>99</t>
  </si>
  <si>
    <t>Přesun hmot</t>
  </si>
  <si>
    <t>62</t>
  </si>
  <si>
    <t>998225111</t>
  </si>
  <si>
    <t>Přesun hmot pro pozemní komunikace s krytem z kamene, monolitickým betonovým nebo živičným</t>
  </si>
  <si>
    <t>-918500865</t>
  </si>
  <si>
    <t>997</t>
  </si>
  <si>
    <t>Přesun sutě</t>
  </si>
  <si>
    <t>63</t>
  </si>
  <si>
    <t>997002611</t>
  </si>
  <si>
    <t>Nakládání suti a vybouraných hmot</t>
  </si>
  <si>
    <t>693977285</t>
  </si>
  <si>
    <t>64</t>
  </si>
  <si>
    <t>997221551</t>
  </si>
  <si>
    <t>Vodorovná doprava suti ze sypkých materiálů do 1 km</t>
  </si>
  <si>
    <t>-911895613</t>
  </si>
  <si>
    <t>65</t>
  </si>
  <si>
    <t>997006519</t>
  </si>
  <si>
    <t>Příplatek k vodorovnému přemístění suti na skládku ZKD 1 km přes 1 km</t>
  </si>
  <si>
    <t>506008274</t>
  </si>
  <si>
    <t>předpoklad - odvoz do 20km( skládky)</t>
  </si>
  <si>
    <t>123,302*19</t>
  </si>
  <si>
    <t>66</t>
  </si>
  <si>
    <t>997221873</t>
  </si>
  <si>
    <t>Poplatek za uložení stavebního odpadu na recyklační skládce (skládkovné) zeminy a kamení zatříděného do Katalogu odpadů pod kódem 17 05 04</t>
  </si>
  <si>
    <t>792481665</t>
  </si>
  <si>
    <t>„Položka bude použita pro uložení odpadu na skládce nebo shodně při uložení v příslušném recyklačním dvoře“</t>
  </si>
  <si>
    <t>112,464+8,322+2,4</t>
  </si>
  <si>
    <t>67</t>
  </si>
  <si>
    <t>997221875</t>
  </si>
  <si>
    <t>Poplatek za uložení stavebního odpadu na recyklační skládce (skládkovné) asfaltového bez obsahu dehtu zatříděného do Katalogu odpadů pod kódem 17 03 02</t>
  </si>
  <si>
    <t>171720194</t>
  </si>
  <si>
    <t xml:space="preserve">živice - kopaná </t>
  </si>
  <si>
    <t>0,116</t>
  </si>
  <si>
    <t>102 - VEDLEJŠÍ VĚTEV MÍSTNÍ KOMUNIKACE</t>
  </si>
  <si>
    <t>102 - Soupis prací - VEDLEJŠÍ VĚTEV MÍSTNÍ KOMUNIKACE</t>
  </si>
  <si>
    <t>113107323</t>
  </si>
  <si>
    <t>Odstranění podkladu z kameniva drceného tl 300 mm strojně pl do 50 m2</t>
  </si>
  <si>
    <t>-1438849779</t>
  </si>
  <si>
    <t>"bourání stávající komunikace" 11,83</t>
  </si>
  <si>
    <t>2042633825</t>
  </si>
  <si>
    <t>"stávající krajnice"9*0,4*2</t>
  </si>
  <si>
    <t>-1759017086</t>
  </si>
  <si>
    <t>273,49-29,634</t>
  </si>
  <si>
    <t>1369051143</t>
  </si>
  <si>
    <t>1*1,5*1,5*0,8</t>
  </si>
  <si>
    <t>1159612190</t>
  </si>
  <si>
    <t>(0,8*0,64)*(31,17)</t>
  </si>
  <si>
    <t>(0,46*0,8)*37,16</t>
  </si>
  <si>
    <t>-888041686</t>
  </si>
  <si>
    <t>(243,856+1,8+29,634)*0,2</t>
  </si>
  <si>
    <t>137,72*0,15</t>
  </si>
  <si>
    <t>-1998585321</t>
  </si>
  <si>
    <t>(243,856+1,8+29,634)*0,8</t>
  </si>
  <si>
    <t>-543471978</t>
  </si>
  <si>
    <t>(31,17+37,16+3,5)*1,5</t>
  </si>
  <si>
    <t>-1995610120</t>
  </si>
  <si>
    <t xml:space="preserve"> "zpětný zához pod krajnice - dle bilance zemních prací " 14,31</t>
  </si>
  <si>
    <t>-1756487168</t>
  </si>
  <si>
    <t>14,31*1,8*1,05</t>
  </si>
  <si>
    <t>2103472354</t>
  </si>
  <si>
    <t>220,232</t>
  </si>
  <si>
    <t>1822776137</t>
  </si>
  <si>
    <t>220,232*1,8</t>
  </si>
  <si>
    <t>-489272956</t>
  </si>
  <si>
    <t>(31,17+37,16)*0,8*0,8</t>
  </si>
  <si>
    <t>-3,14*0,08*0,08*(31,17+37,16)</t>
  </si>
  <si>
    <t>1*(1,5*1,5*0,8-(3,14*0,3*0,3))</t>
  </si>
  <si>
    <t>762555851</t>
  </si>
  <si>
    <t>43,875*1,85*1,05</t>
  </si>
  <si>
    <t>1655958784</t>
  </si>
  <si>
    <t>107,745+1*200</t>
  </si>
  <si>
    <t>-333245033</t>
  </si>
  <si>
    <t>107,745</t>
  </si>
  <si>
    <t>-808878264</t>
  </si>
  <si>
    <t>107,745*0,03</t>
  </si>
  <si>
    <t>-841793184</t>
  </si>
  <si>
    <t>0,8*(31,17+37,16)</t>
  </si>
  <si>
    <t>420654840</t>
  </si>
  <si>
    <t>101,62</t>
  </si>
  <si>
    <t>626890557</t>
  </si>
  <si>
    <t>-2017432356</t>
  </si>
  <si>
    <t>1229368614</t>
  </si>
  <si>
    <t>-1726961371</t>
  </si>
  <si>
    <t>31,17+37,16</t>
  </si>
  <si>
    <t>2089752251</t>
  </si>
  <si>
    <t>7,2*33,69</t>
  </si>
  <si>
    <t>-282374382</t>
  </si>
  <si>
    <t>242,568*1,05</t>
  </si>
  <si>
    <t>-575250742</t>
  </si>
  <si>
    <t>101,62+0,5*(33,69*2)</t>
  </si>
  <si>
    <t>1846990605</t>
  </si>
  <si>
    <t>101,62*2</t>
  </si>
  <si>
    <t>1772169844</t>
  </si>
  <si>
    <t>1148944493</t>
  </si>
  <si>
    <t>-1985610168</t>
  </si>
  <si>
    <t>101,62+0,2*33,69*2</t>
  </si>
  <si>
    <t>1804330212</t>
  </si>
  <si>
    <t>135,31</t>
  </si>
  <si>
    <t>439094980</t>
  </si>
  <si>
    <t>101,62+0,30*33,69</t>
  </si>
  <si>
    <t>-145122764</t>
  </si>
  <si>
    <t>1976861240</t>
  </si>
  <si>
    <t>379708188</t>
  </si>
  <si>
    <t>1*2</t>
  </si>
  <si>
    <t>2006742510</t>
  </si>
  <si>
    <t>-2054392965</t>
  </si>
  <si>
    <t>182729911</t>
  </si>
  <si>
    <t>1*0,5</t>
  </si>
  <si>
    <t>1867974439</t>
  </si>
  <si>
    <t>2078645482</t>
  </si>
  <si>
    <t>(31,17+37,16)*0,8*0,32*1,05</t>
  </si>
  <si>
    <t>1569202602</t>
  </si>
  <si>
    <t>2,4</t>
  </si>
  <si>
    <t>-193191172</t>
  </si>
  <si>
    <t>2,4*1,05</t>
  </si>
  <si>
    <t>-1432317673</t>
  </si>
  <si>
    <t>-1748811759</t>
  </si>
  <si>
    <t>-674583019</t>
  </si>
  <si>
    <t>6,112*19</t>
  </si>
  <si>
    <t>-1654276338</t>
  </si>
  <si>
    <t>-2122283841</t>
  </si>
  <si>
    <t>5,205+0,907</t>
  </si>
  <si>
    <t>VON - Vedlejší a ostatní náklady</t>
  </si>
  <si>
    <t>VON - Soupis prací - Vedlejší a ostatní náklady</t>
  </si>
  <si>
    <t>PUB - Publicita</t>
  </si>
  <si>
    <t>OST - Ostatní</t>
  </si>
  <si>
    <t>ZOV - Provizorní dopravní značení</t>
  </si>
  <si>
    <t>VRN - Vedlejší rozpočtové náklady</t>
  </si>
  <si>
    <t>1024</t>
  </si>
  <si>
    <t>OST</t>
  </si>
  <si>
    <t>Ostatní</t>
  </si>
  <si>
    <t>soubor</t>
  </si>
  <si>
    <t>420142756</t>
  </si>
  <si>
    <t>012103000</t>
  </si>
  <si>
    <t>Geodetické práce před výstavbou</t>
  </si>
  <si>
    <t>997276249</t>
  </si>
  <si>
    <t>Vytýčení stávajících sítí</t>
  </si>
  <si>
    <t>012203000</t>
  </si>
  <si>
    <t>Geodetické práce při provádění stavby</t>
  </si>
  <si>
    <t>850610128</t>
  </si>
  <si>
    <t>Geodetické vytýčení stavby , pro ověření skutečně provedených množství k doložení výměr</t>
  </si>
  <si>
    <t>012303000</t>
  </si>
  <si>
    <t>Geodetické práce po výstavbě</t>
  </si>
  <si>
    <t>964094259</t>
  </si>
  <si>
    <t xml:space="preserve">zaměření pro PD skutečného stavu po dokončení   </t>
  </si>
  <si>
    <t>-1718732282</t>
  </si>
  <si>
    <t>-1399503036</t>
  </si>
  <si>
    <t>130821976</t>
  </si>
  <si>
    <t>ZOV</t>
  </si>
  <si>
    <t>Provizorní dopravní značení</t>
  </si>
  <si>
    <t>00RK103</t>
  </si>
  <si>
    <t>Dočasné dopravní opatření (DIO) - návrh a projednání</t>
  </si>
  <si>
    <t>229427476</t>
  </si>
  <si>
    <t>návrh a projednání DIO</t>
  </si>
  <si>
    <t>00RK104</t>
  </si>
  <si>
    <t>Dočasné dopravní opatření - (DIO) - Realizace</t>
  </si>
  <si>
    <t>717059567</t>
  </si>
  <si>
    <t>Dopravní opatření DIO - Realizace</t>
  </si>
  <si>
    <t>1102619143</t>
  </si>
  <si>
    <t>-1967969505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</si>
</sst>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5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7" fillId="0" borderId="0" xfId="0" applyNumberFormat="1" applyFont="1" applyAlignment="1">
      <alignment horizontal="right" vertical="center"/>
    </xf>
    <xf numFmtId="0" fontId="30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14" fontId="2" fillId="3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2"/>
  <sheetViews>
    <sheetView showGridLines="0" tabSelected="1" workbookViewId="0">
      <selection activeCell="AI22" sqref="AI22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44" t="s">
        <v>5</v>
      </c>
      <c r="AS2" s="229"/>
      <c r="AT2" s="229"/>
      <c r="AU2" s="229"/>
      <c r="AV2" s="229"/>
      <c r="AW2" s="229"/>
      <c r="AX2" s="229"/>
      <c r="AY2" s="229"/>
      <c r="AZ2" s="229"/>
      <c r="BA2" s="229"/>
      <c r="BB2" s="229"/>
      <c r="BC2" s="229"/>
      <c r="BD2" s="229"/>
      <c r="BE2" s="229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28" t="s">
        <v>14</v>
      </c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R5" s="20"/>
      <c r="BE5" s="225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30" t="s">
        <v>17</v>
      </c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29"/>
      <c r="AD6" s="229"/>
      <c r="AE6" s="229"/>
      <c r="AF6" s="229"/>
      <c r="AG6" s="229"/>
      <c r="AH6" s="229"/>
      <c r="AI6" s="229"/>
      <c r="AJ6" s="229"/>
      <c r="AK6" s="229"/>
      <c r="AL6" s="229"/>
      <c r="AM6" s="229"/>
      <c r="AN6" s="229"/>
      <c r="AO6" s="229"/>
      <c r="AR6" s="20"/>
      <c r="BE6" s="226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26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49">
        <v>44305</v>
      </c>
      <c r="AR8" s="20"/>
      <c r="BE8" s="226"/>
      <c r="BS8" s="17" t="s">
        <v>6</v>
      </c>
    </row>
    <row r="9" spans="1:74" s="1" customFormat="1" ht="14.45" customHeight="1">
      <c r="B9" s="20"/>
      <c r="AR9" s="20"/>
      <c r="BE9" s="226"/>
      <c r="BS9" s="17" t="s">
        <v>6</v>
      </c>
    </row>
    <row r="10" spans="1:74" s="1" customFormat="1" ht="12" customHeight="1">
      <c r="B10" s="20"/>
      <c r="D10" s="27" t="s">
        <v>23</v>
      </c>
      <c r="AK10" s="27" t="s">
        <v>24</v>
      </c>
      <c r="AN10" s="25" t="s">
        <v>25</v>
      </c>
      <c r="AR10" s="20"/>
      <c r="BE10" s="226"/>
      <c r="BS10" s="17" t="s">
        <v>6</v>
      </c>
    </row>
    <row r="11" spans="1:74" s="1" customFormat="1" ht="18.399999999999999" customHeight="1">
      <c r="B11" s="20"/>
      <c r="E11" s="25" t="s">
        <v>26</v>
      </c>
      <c r="AK11" s="27" t="s">
        <v>27</v>
      </c>
      <c r="AN11" s="25" t="s">
        <v>1</v>
      </c>
      <c r="AR11" s="20"/>
      <c r="BE11" s="226"/>
      <c r="BS11" s="17" t="s">
        <v>6</v>
      </c>
    </row>
    <row r="12" spans="1:74" s="1" customFormat="1" ht="6.95" customHeight="1">
      <c r="B12" s="20"/>
      <c r="AR12" s="20"/>
      <c r="BE12" s="226"/>
      <c r="BS12" s="17" t="s">
        <v>6</v>
      </c>
    </row>
    <row r="13" spans="1:74" s="1" customFormat="1" ht="12" customHeight="1">
      <c r="B13" s="20"/>
      <c r="D13" s="27" t="s">
        <v>28</v>
      </c>
      <c r="AK13" s="27" t="s">
        <v>24</v>
      </c>
      <c r="AN13" s="29" t="s">
        <v>29</v>
      </c>
      <c r="AR13" s="20"/>
      <c r="BE13" s="226"/>
      <c r="BS13" s="17" t="s">
        <v>6</v>
      </c>
    </row>
    <row r="14" spans="1:74" ht="12.75">
      <c r="B14" s="20"/>
      <c r="E14" s="231" t="s">
        <v>29</v>
      </c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32"/>
      <c r="Z14" s="232"/>
      <c r="AA14" s="232"/>
      <c r="AB14" s="232"/>
      <c r="AC14" s="232"/>
      <c r="AD14" s="232"/>
      <c r="AE14" s="232"/>
      <c r="AF14" s="232"/>
      <c r="AG14" s="232"/>
      <c r="AH14" s="232"/>
      <c r="AI14" s="232"/>
      <c r="AJ14" s="232"/>
      <c r="AK14" s="27" t="s">
        <v>27</v>
      </c>
      <c r="AN14" s="29" t="s">
        <v>29</v>
      </c>
      <c r="AR14" s="20"/>
      <c r="BE14" s="226"/>
      <c r="BS14" s="17" t="s">
        <v>6</v>
      </c>
    </row>
    <row r="15" spans="1:74" s="1" customFormat="1" ht="6.95" customHeight="1">
      <c r="B15" s="20"/>
      <c r="AR15" s="20"/>
      <c r="BE15" s="226"/>
      <c r="BS15" s="17" t="s">
        <v>3</v>
      </c>
    </row>
    <row r="16" spans="1:74" s="1" customFormat="1" ht="12" customHeight="1">
      <c r="B16" s="20"/>
      <c r="D16" s="27" t="s">
        <v>30</v>
      </c>
      <c r="AK16" s="27" t="s">
        <v>24</v>
      </c>
      <c r="AN16" s="25" t="s">
        <v>31</v>
      </c>
      <c r="AR16" s="20"/>
      <c r="BE16" s="226"/>
      <c r="BS16" s="17" t="s">
        <v>3</v>
      </c>
    </row>
    <row r="17" spans="1:71" s="1" customFormat="1" ht="18.399999999999999" customHeight="1">
      <c r="B17" s="20"/>
      <c r="E17" s="25" t="s">
        <v>32</v>
      </c>
      <c r="AK17" s="27" t="s">
        <v>27</v>
      </c>
      <c r="AN17" s="25" t="s">
        <v>1</v>
      </c>
      <c r="AR17" s="20"/>
      <c r="BE17" s="226"/>
      <c r="BS17" s="17" t="s">
        <v>33</v>
      </c>
    </row>
    <row r="18" spans="1:71" s="1" customFormat="1" ht="6.95" customHeight="1">
      <c r="B18" s="20"/>
      <c r="AR18" s="20"/>
      <c r="BE18" s="226"/>
      <c r="BS18" s="17" t="s">
        <v>6</v>
      </c>
    </row>
    <row r="19" spans="1:71" s="1" customFormat="1" ht="12" customHeight="1">
      <c r="B19" s="20"/>
      <c r="D19" s="27" t="s">
        <v>34</v>
      </c>
      <c r="AK19" s="27" t="s">
        <v>24</v>
      </c>
      <c r="AN19" s="25" t="s">
        <v>35</v>
      </c>
      <c r="AR19" s="20"/>
      <c r="BE19" s="226"/>
      <c r="BS19" s="17" t="s">
        <v>6</v>
      </c>
    </row>
    <row r="20" spans="1:71" s="1" customFormat="1" ht="18.399999999999999" customHeight="1">
      <c r="B20" s="20"/>
      <c r="E20" s="25" t="s">
        <v>36</v>
      </c>
      <c r="AK20" s="27" t="s">
        <v>27</v>
      </c>
      <c r="AN20" s="25" t="s">
        <v>1</v>
      </c>
      <c r="AR20" s="20"/>
      <c r="BE20" s="226"/>
      <c r="BS20" s="17" t="s">
        <v>33</v>
      </c>
    </row>
    <row r="21" spans="1:71" s="1" customFormat="1" ht="6.95" customHeight="1">
      <c r="B21" s="20"/>
      <c r="AR21" s="20"/>
      <c r="BE21" s="226"/>
    </row>
    <row r="22" spans="1:71" s="1" customFormat="1" ht="12" customHeight="1">
      <c r="B22" s="20"/>
      <c r="D22" s="27" t="s">
        <v>37</v>
      </c>
      <c r="AR22" s="20"/>
      <c r="BE22" s="226"/>
    </row>
    <row r="23" spans="1:71" s="1" customFormat="1" ht="16.5" customHeight="1">
      <c r="B23" s="20"/>
      <c r="E23" s="233" t="s">
        <v>1</v>
      </c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A23" s="233"/>
      <c r="AB23" s="233"/>
      <c r="AC23" s="233"/>
      <c r="AD23" s="233"/>
      <c r="AE23" s="233"/>
      <c r="AF23" s="233"/>
      <c r="AG23" s="233"/>
      <c r="AH23" s="233"/>
      <c r="AI23" s="233"/>
      <c r="AJ23" s="233"/>
      <c r="AK23" s="233"/>
      <c r="AL23" s="233"/>
      <c r="AM23" s="233"/>
      <c r="AN23" s="233"/>
      <c r="AR23" s="20"/>
      <c r="BE23" s="226"/>
    </row>
    <row r="24" spans="1:71" s="1" customFormat="1" ht="6.95" customHeight="1">
      <c r="B24" s="20"/>
      <c r="AR24" s="20"/>
      <c r="BE24" s="226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26"/>
    </row>
    <row r="26" spans="1:71" s="2" customFormat="1" ht="25.9" customHeight="1">
      <c r="A26" s="32"/>
      <c r="B26" s="33"/>
      <c r="C26" s="32"/>
      <c r="D26" s="34" t="s">
        <v>38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34" t="e">
        <f>ROUND(AG94,2)</f>
        <v>#REF!</v>
      </c>
      <c r="AL26" s="235"/>
      <c r="AM26" s="235"/>
      <c r="AN26" s="235"/>
      <c r="AO26" s="235"/>
      <c r="AP26" s="32"/>
      <c r="AQ26" s="32"/>
      <c r="AR26" s="33"/>
      <c r="BE26" s="226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26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36" t="s">
        <v>39</v>
      </c>
      <c r="M28" s="236"/>
      <c r="N28" s="236"/>
      <c r="O28" s="236"/>
      <c r="P28" s="236"/>
      <c r="Q28" s="32"/>
      <c r="R28" s="32"/>
      <c r="S28" s="32"/>
      <c r="T28" s="32"/>
      <c r="U28" s="32"/>
      <c r="V28" s="32"/>
      <c r="W28" s="236" t="s">
        <v>40</v>
      </c>
      <c r="X28" s="236"/>
      <c r="Y28" s="236"/>
      <c r="Z28" s="236"/>
      <c r="AA28" s="236"/>
      <c r="AB28" s="236"/>
      <c r="AC28" s="236"/>
      <c r="AD28" s="236"/>
      <c r="AE28" s="236"/>
      <c r="AF28" s="32"/>
      <c r="AG28" s="32"/>
      <c r="AH28" s="32"/>
      <c r="AI28" s="32"/>
      <c r="AJ28" s="32"/>
      <c r="AK28" s="236" t="s">
        <v>41</v>
      </c>
      <c r="AL28" s="236"/>
      <c r="AM28" s="236"/>
      <c r="AN28" s="236"/>
      <c r="AO28" s="236"/>
      <c r="AP28" s="32"/>
      <c r="AQ28" s="32"/>
      <c r="AR28" s="33"/>
      <c r="BE28" s="226"/>
    </row>
    <row r="29" spans="1:71" s="3" customFormat="1" ht="14.45" customHeight="1">
      <c r="B29" s="37"/>
      <c r="D29" s="27" t="s">
        <v>42</v>
      </c>
      <c r="F29" s="27" t="s">
        <v>43</v>
      </c>
      <c r="L29" s="239">
        <v>0.21</v>
      </c>
      <c r="M29" s="238"/>
      <c r="N29" s="238"/>
      <c r="O29" s="238"/>
      <c r="P29" s="238"/>
      <c r="W29" s="237" t="e">
        <f>ROUND(AZ94, 2)</f>
        <v>#REF!</v>
      </c>
      <c r="X29" s="238"/>
      <c r="Y29" s="238"/>
      <c r="Z29" s="238"/>
      <c r="AA29" s="238"/>
      <c r="AB29" s="238"/>
      <c r="AC29" s="238"/>
      <c r="AD29" s="238"/>
      <c r="AE29" s="238"/>
      <c r="AK29" s="237" t="e">
        <f>ROUND(AV94, 2)</f>
        <v>#REF!</v>
      </c>
      <c r="AL29" s="238"/>
      <c r="AM29" s="238"/>
      <c r="AN29" s="238"/>
      <c r="AO29" s="238"/>
      <c r="AR29" s="37"/>
      <c r="BE29" s="227"/>
    </row>
    <row r="30" spans="1:71" s="3" customFormat="1" ht="14.45" customHeight="1">
      <c r="B30" s="37"/>
      <c r="F30" s="27" t="s">
        <v>44</v>
      </c>
      <c r="L30" s="239">
        <v>0.15</v>
      </c>
      <c r="M30" s="238"/>
      <c r="N30" s="238"/>
      <c r="O30" s="238"/>
      <c r="P30" s="238"/>
      <c r="W30" s="237">
        <f>ROUND(BA94, 2)</f>
        <v>0</v>
      </c>
      <c r="X30" s="238"/>
      <c r="Y30" s="238"/>
      <c r="Z30" s="238"/>
      <c r="AA30" s="238"/>
      <c r="AB30" s="238"/>
      <c r="AC30" s="238"/>
      <c r="AD30" s="238"/>
      <c r="AE30" s="238"/>
      <c r="AK30" s="237">
        <f>ROUND(AW94, 2)</f>
        <v>0</v>
      </c>
      <c r="AL30" s="238"/>
      <c r="AM30" s="238"/>
      <c r="AN30" s="238"/>
      <c r="AO30" s="238"/>
      <c r="AR30" s="37"/>
      <c r="BE30" s="227"/>
    </row>
    <row r="31" spans="1:71" s="3" customFormat="1" ht="14.45" hidden="1" customHeight="1">
      <c r="B31" s="37"/>
      <c r="F31" s="27" t="s">
        <v>45</v>
      </c>
      <c r="L31" s="239">
        <v>0.21</v>
      </c>
      <c r="M31" s="238"/>
      <c r="N31" s="238"/>
      <c r="O31" s="238"/>
      <c r="P31" s="238"/>
      <c r="W31" s="237">
        <f>ROUND(BB94, 2)</f>
        <v>0</v>
      </c>
      <c r="X31" s="238"/>
      <c r="Y31" s="238"/>
      <c r="Z31" s="238"/>
      <c r="AA31" s="238"/>
      <c r="AB31" s="238"/>
      <c r="AC31" s="238"/>
      <c r="AD31" s="238"/>
      <c r="AE31" s="238"/>
      <c r="AK31" s="237">
        <v>0</v>
      </c>
      <c r="AL31" s="238"/>
      <c r="AM31" s="238"/>
      <c r="AN31" s="238"/>
      <c r="AO31" s="238"/>
      <c r="AR31" s="37"/>
      <c r="BE31" s="227"/>
    </row>
    <row r="32" spans="1:71" s="3" customFormat="1" ht="14.45" hidden="1" customHeight="1">
      <c r="B32" s="37"/>
      <c r="F32" s="27" t="s">
        <v>46</v>
      </c>
      <c r="L32" s="239">
        <v>0.15</v>
      </c>
      <c r="M32" s="238"/>
      <c r="N32" s="238"/>
      <c r="O32" s="238"/>
      <c r="P32" s="238"/>
      <c r="W32" s="237">
        <f>ROUND(BC94, 2)</f>
        <v>0</v>
      </c>
      <c r="X32" s="238"/>
      <c r="Y32" s="238"/>
      <c r="Z32" s="238"/>
      <c r="AA32" s="238"/>
      <c r="AB32" s="238"/>
      <c r="AC32" s="238"/>
      <c r="AD32" s="238"/>
      <c r="AE32" s="238"/>
      <c r="AK32" s="237">
        <v>0</v>
      </c>
      <c r="AL32" s="238"/>
      <c r="AM32" s="238"/>
      <c r="AN32" s="238"/>
      <c r="AO32" s="238"/>
      <c r="AR32" s="37"/>
      <c r="BE32" s="227"/>
    </row>
    <row r="33" spans="1:57" s="3" customFormat="1" ht="14.45" hidden="1" customHeight="1">
      <c r="B33" s="37"/>
      <c r="F33" s="27" t="s">
        <v>47</v>
      </c>
      <c r="L33" s="239">
        <v>0</v>
      </c>
      <c r="M33" s="238"/>
      <c r="N33" s="238"/>
      <c r="O33" s="238"/>
      <c r="P33" s="238"/>
      <c r="W33" s="237">
        <f>ROUND(BD94, 2)</f>
        <v>0</v>
      </c>
      <c r="X33" s="238"/>
      <c r="Y33" s="238"/>
      <c r="Z33" s="238"/>
      <c r="AA33" s="238"/>
      <c r="AB33" s="238"/>
      <c r="AC33" s="238"/>
      <c r="AD33" s="238"/>
      <c r="AE33" s="238"/>
      <c r="AK33" s="237">
        <v>0</v>
      </c>
      <c r="AL33" s="238"/>
      <c r="AM33" s="238"/>
      <c r="AN33" s="238"/>
      <c r="AO33" s="238"/>
      <c r="AR33" s="37"/>
      <c r="BE33" s="227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26"/>
    </row>
    <row r="35" spans="1:57" s="2" customFormat="1" ht="25.9" customHeight="1">
      <c r="A35" s="32"/>
      <c r="B35" s="33"/>
      <c r="C35" s="38"/>
      <c r="D35" s="39" t="s">
        <v>48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49</v>
      </c>
      <c r="U35" s="40"/>
      <c r="V35" s="40"/>
      <c r="W35" s="40"/>
      <c r="X35" s="243" t="s">
        <v>50</v>
      </c>
      <c r="Y35" s="241"/>
      <c r="Z35" s="241"/>
      <c r="AA35" s="241"/>
      <c r="AB35" s="241"/>
      <c r="AC35" s="40"/>
      <c r="AD35" s="40"/>
      <c r="AE35" s="40"/>
      <c r="AF35" s="40"/>
      <c r="AG35" s="40"/>
      <c r="AH35" s="40"/>
      <c r="AI35" s="40"/>
      <c r="AJ35" s="40"/>
      <c r="AK35" s="240" t="e">
        <f>SUM(AK26:AK33)</f>
        <v>#REF!</v>
      </c>
      <c r="AL35" s="241"/>
      <c r="AM35" s="241"/>
      <c r="AN35" s="241"/>
      <c r="AO35" s="242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51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52</v>
      </c>
      <c r="AI49" s="44"/>
      <c r="AJ49" s="44"/>
      <c r="AK49" s="44"/>
      <c r="AL49" s="44"/>
      <c r="AM49" s="44"/>
      <c r="AN49" s="44"/>
      <c r="AO49" s="44"/>
      <c r="AR49" s="42"/>
    </row>
    <row r="50" spans="1:57" ht="11.25">
      <c r="B50" s="20"/>
      <c r="AR50" s="20"/>
    </row>
    <row r="51" spans="1:57" ht="11.25">
      <c r="B51" s="20"/>
      <c r="AR51" s="20"/>
    </row>
    <row r="52" spans="1:57" ht="11.25">
      <c r="B52" s="20"/>
      <c r="AR52" s="20"/>
    </row>
    <row r="53" spans="1:57" ht="11.25">
      <c r="B53" s="20"/>
      <c r="AR53" s="20"/>
    </row>
    <row r="54" spans="1:57" ht="11.25">
      <c r="B54" s="20"/>
      <c r="AR54" s="20"/>
    </row>
    <row r="55" spans="1:57" ht="11.25">
      <c r="B55" s="20"/>
      <c r="AR55" s="20"/>
    </row>
    <row r="56" spans="1:57" ht="11.25">
      <c r="B56" s="20"/>
      <c r="AR56" s="20"/>
    </row>
    <row r="57" spans="1:57" ht="11.25">
      <c r="B57" s="20"/>
      <c r="AR57" s="20"/>
    </row>
    <row r="58" spans="1:57" ht="11.25">
      <c r="B58" s="20"/>
      <c r="AR58" s="20"/>
    </row>
    <row r="59" spans="1:57" ht="11.25">
      <c r="B59" s="20"/>
      <c r="AR59" s="20"/>
    </row>
    <row r="60" spans="1:57" s="2" customFormat="1" ht="12.75">
      <c r="A60" s="32"/>
      <c r="B60" s="33"/>
      <c r="C60" s="32"/>
      <c r="D60" s="45" t="s">
        <v>53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54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53</v>
      </c>
      <c r="AI60" s="35"/>
      <c r="AJ60" s="35"/>
      <c r="AK60" s="35"/>
      <c r="AL60" s="35"/>
      <c r="AM60" s="45" t="s">
        <v>54</v>
      </c>
      <c r="AN60" s="35"/>
      <c r="AO60" s="35"/>
      <c r="AP60" s="32"/>
      <c r="AQ60" s="32"/>
      <c r="AR60" s="33"/>
      <c r="BE60" s="32"/>
    </row>
    <row r="61" spans="1:57" ht="11.25">
      <c r="B61" s="20"/>
      <c r="AR61" s="20"/>
    </row>
    <row r="62" spans="1:57" ht="11.25">
      <c r="B62" s="20"/>
      <c r="AR62" s="20"/>
    </row>
    <row r="63" spans="1:57" ht="11.25">
      <c r="B63" s="20"/>
      <c r="AR63" s="20"/>
    </row>
    <row r="64" spans="1:57" s="2" customFormat="1" ht="12.75">
      <c r="A64" s="32"/>
      <c r="B64" s="33"/>
      <c r="C64" s="32"/>
      <c r="D64" s="43" t="s">
        <v>55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56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 ht="11.25">
      <c r="B65" s="20"/>
      <c r="AR65" s="20"/>
    </row>
    <row r="66" spans="1:57" ht="11.25">
      <c r="B66" s="20"/>
      <c r="AR66" s="20"/>
    </row>
    <row r="67" spans="1:57" ht="11.25">
      <c r="B67" s="20"/>
      <c r="AR67" s="20"/>
    </row>
    <row r="68" spans="1:57" ht="11.25">
      <c r="B68" s="20"/>
      <c r="AR68" s="20"/>
    </row>
    <row r="69" spans="1:57" ht="11.25">
      <c r="B69" s="20"/>
      <c r="AR69" s="20"/>
    </row>
    <row r="70" spans="1:57" ht="11.25">
      <c r="B70" s="20"/>
      <c r="AR70" s="20"/>
    </row>
    <row r="71" spans="1:57" ht="11.25">
      <c r="B71" s="20"/>
      <c r="AR71" s="20"/>
    </row>
    <row r="72" spans="1:57" ht="11.25">
      <c r="B72" s="20"/>
      <c r="AR72" s="20"/>
    </row>
    <row r="73" spans="1:57" ht="11.25">
      <c r="B73" s="20"/>
      <c r="AR73" s="20"/>
    </row>
    <row r="74" spans="1:57" ht="11.25">
      <c r="B74" s="20"/>
      <c r="AR74" s="20"/>
    </row>
    <row r="75" spans="1:57" s="2" customFormat="1" ht="12.75">
      <c r="A75" s="32"/>
      <c r="B75" s="33"/>
      <c r="C75" s="32"/>
      <c r="D75" s="45" t="s">
        <v>53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54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53</v>
      </c>
      <c r="AI75" s="35"/>
      <c r="AJ75" s="35"/>
      <c r="AK75" s="35"/>
      <c r="AL75" s="35"/>
      <c r="AM75" s="45" t="s">
        <v>54</v>
      </c>
      <c r="AN75" s="35"/>
      <c r="AO75" s="35"/>
      <c r="AP75" s="32"/>
      <c r="AQ75" s="32"/>
      <c r="AR75" s="33"/>
      <c r="BE75" s="32"/>
    </row>
    <row r="76" spans="1:57" s="2" customFormat="1" ht="11.25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57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I1</v>
      </c>
      <c r="AR84" s="51"/>
    </row>
    <row r="85" spans="1:91" s="5" customFormat="1" ht="36.950000000000003" customHeight="1">
      <c r="B85" s="52"/>
      <c r="C85" s="53" t="s">
        <v>16</v>
      </c>
      <c r="L85" s="202" t="str">
        <f>K6</f>
        <v>MÍSTNÍ KOMUNIKACE PARC. Č. 2939/1, 2908 a 2938/3, K.Ú. HORNÍ TĚRLICKO, UL. POD KOSTELEM LOKALITA KOSTELEC</v>
      </c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I85" s="203"/>
      <c r="AJ85" s="203"/>
      <c r="AK85" s="203"/>
      <c r="AL85" s="203"/>
      <c r="AM85" s="203"/>
      <c r="AN85" s="203"/>
      <c r="AO85" s="203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>Těrlicko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04">
        <f>IF(AN8= "","",AN8)</f>
        <v>44305</v>
      </c>
      <c r="AN87" s="204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25.7" customHeight="1">
      <c r="A89" s="32"/>
      <c r="B89" s="33"/>
      <c r="C89" s="27" t="s">
        <v>23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>OBEC TĚRLICKO,MÁJOVÁ 474/16, 735 72 TĚRLICKO-HORNÍ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30</v>
      </c>
      <c r="AJ89" s="32"/>
      <c r="AK89" s="32"/>
      <c r="AL89" s="32"/>
      <c r="AM89" s="205" t="str">
        <f>IF(E17="","",E17)</f>
        <v>Ing. Jan Pazdziora, Mírová 360, 736 01 Havířov-Měs</v>
      </c>
      <c r="AN89" s="206"/>
      <c r="AO89" s="206"/>
      <c r="AP89" s="206"/>
      <c r="AQ89" s="32"/>
      <c r="AR89" s="33"/>
      <c r="AS89" s="207" t="s">
        <v>58</v>
      </c>
      <c r="AT89" s="208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28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34</v>
      </c>
      <c r="AJ90" s="32"/>
      <c r="AK90" s="32"/>
      <c r="AL90" s="32"/>
      <c r="AM90" s="205" t="str">
        <f>IF(E20="","",E20)</f>
        <v>Ing. Michal Pavelka</v>
      </c>
      <c r="AN90" s="206"/>
      <c r="AO90" s="206"/>
      <c r="AP90" s="206"/>
      <c r="AQ90" s="32"/>
      <c r="AR90" s="33"/>
      <c r="AS90" s="209"/>
      <c r="AT90" s="210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09"/>
      <c r="AT91" s="210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11" t="s">
        <v>59</v>
      </c>
      <c r="D92" s="212"/>
      <c r="E92" s="212"/>
      <c r="F92" s="212"/>
      <c r="G92" s="212"/>
      <c r="H92" s="60"/>
      <c r="I92" s="214" t="s">
        <v>60</v>
      </c>
      <c r="J92" s="212"/>
      <c r="K92" s="212"/>
      <c r="L92" s="212"/>
      <c r="M92" s="212"/>
      <c r="N92" s="212"/>
      <c r="O92" s="212"/>
      <c r="P92" s="212"/>
      <c r="Q92" s="212"/>
      <c r="R92" s="212"/>
      <c r="S92" s="212"/>
      <c r="T92" s="212"/>
      <c r="U92" s="212"/>
      <c r="V92" s="212"/>
      <c r="W92" s="212"/>
      <c r="X92" s="212"/>
      <c r="Y92" s="212"/>
      <c r="Z92" s="212"/>
      <c r="AA92" s="212"/>
      <c r="AB92" s="212"/>
      <c r="AC92" s="212"/>
      <c r="AD92" s="212"/>
      <c r="AE92" s="212"/>
      <c r="AF92" s="212"/>
      <c r="AG92" s="213" t="s">
        <v>61</v>
      </c>
      <c r="AH92" s="212"/>
      <c r="AI92" s="212"/>
      <c r="AJ92" s="212"/>
      <c r="AK92" s="212"/>
      <c r="AL92" s="212"/>
      <c r="AM92" s="212"/>
      <c r="AN92" s="214" t="s">
        <v>62</v>
      </c>
      <c r="AO92" s="212"/>
      <c r="AP92" s="215"/>
      <c r="AQ92" s="61" t="s">
        <v>63</v>
      </c>
      <c r="AR92" s="33"/>
      <c r="AS92" s="62" t="s">
        <v>64</v>
      </c>
      <c r="AT92" s="63" t="s">
        <v>65</v>
      </c>
      <c r="AU92" s="63" t="s">
        <v>66</v>
      </c>
      <c r="AV92" s="63" t="s">
        <v>67</v>
      </c>
      <c r="AW92" s="63" t="s">
        <v>68</v>
      </c>
      <c r="AX92" s="63" t="s">
        <v>69</v>
      </c>
      <c r="AY92" s="63" t="s">
        <v>70</v>
      </c>
      <c r="AZ92" s="63" t="s">
        <v>71</v>
      </c>
      <c r="BA92" s="63" t="s">
        <v>72</v>
      </c>
      <c r="BB92" s="63" t="s">
        <v>73</v>
      </c>
      <c r="BC92" s="63" t="s">
        <v>74</v>
      </c>
      <c r="BD92" s="64" t="s">
        <v>75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76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23" t="e">
        <f>ROUND(AG95+AG97+AG99,2)</f>
        <v>#REF!</v>
      </c>
      <c r="AH94" s="223"/>
      <c r="AI94" s="223"/>
      <c r="AJ94" s="223"/>
      <c r="AK94" s="223"/>
      <c r="AL94" s="223"/>
      <c r="AM94" s="223"/>
      <c r="AN94" s="224" t="e">
        <f t="shared" ref="AN94:AN100" si="0">SUM(AG94,AT94)</f>
        <v>#REF!</v>
      </c>
      <c r="AO94" s="224"/>
      <c r="AP94" s="224"/>
      <c r="AQ94" s="72" t="s">
        <v>1</v>
      </c>
      <c r="AR94" s="68"/>
      <c r="AS94" s="73">
        <f>ROUND(AS95+AS97+AS99,2)</f>
        <v>0</v>
      </c>
      <c r="AT94" s="74" t="e">
        <f t="shared" ref="AT94:AT100" si="1">ROUND(SUM(AV94:AW94),2)</f>
        <v>#REF!</v>
      </c>
      <c r="AU94" s="75" t="e">
        <f>ROUND(AU95+AU97+AU99,5)</f>
        <v>#REF!</v>
      </c>
      <c r="AV94" s="74" t="e">
        <f>ROUND(AZ94*L29,2)</f>
        <v>#REF!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 t="e">
        <f>ROUND(AZ95+AZ97+AZ99,2)</f>
        <v>#REF!</v>
      </c>
      <c r="BA94" s="74">
        <f>ROUND(BA95+BA97+BA99,2)</f>
        <v>0</v>
      </c>
      <c r="BB94" s="74">
        <f>ROUND(BB95+BB97+BB99,2)</f>
        <v>0</v>
      </c>
      <c r="BC94" s="74">
        <f>ROUND(BC95+BC97+BC99,2)</f>
        <v>0</v>
      </c>
      <c r="BD94" s="76">
        <f>ROUND(BD95+BD97+BD99,2)</f>
        <v>0</v>
      </c>
      <c r="BS94" s="77" t="s">
        <v>77</v>
      </c>
      <c r="BT94" s="77" t="s">
        <v>78</v>
      </c>
      <c r="BU94" s="78" t="s">
        <v>79</v>
      </c>
      <c r="BV94" s="77" t="s">
        <v>80</v>
      </c>
      <c r="BW94" s="77" t="s">
        <v>4</v>
      </c>
      <c r="BX94" s="77" t="s">
        <v>81</v>
      </c>
      <c r="CL94" s="77" t="s">
        <v>1</v>
      </c>
    </row>
    <row r="95" spans="1:91" s="7" customFormat="1" ht="16.5" customHeight="1">
      <c r="B95" s="79"/>
      <c r="C95" s="80"/>
      <c r="D95" s="218" t="s">
        <v>82</v>
      </c>
      <c r="E95" s="218"/>
      <c r="F95" s="218"/>
      <c r="G95" s="218"/>
      <c r="H95" s="218"/>
      <c r="I95" s="81"/>
      <c r="J95" s="218" t="s">
        <v>83</v>
      </c>
      <c r="K95" s="218"/>
      <c r="L95" s="218"/>
      <c r="M95" s="218"/>
      <c r="N95" s="218"/>
      <c r="O95" s="218"/>
      <c r="P95" s="218"/>
      <c r="Q95" s="218"/>
      <c r="R95" s="218"/>
      <c r="S95" s="218"/>
      <c r="T95" s="218"/>
      <c r="U95" s="218"/>
      <c r="V95" s="218"/>
      <c r="W95" s="218"/>
      <c r="X95" s="218"/>
      <c r="Y95" s="218"/>
      <c r="Z95" s="218"/>
      <c r="AA95" s="218"/>
      <c r="AB95" s="218"/>
      <c r="AC95" s="218"/>
      <c r="AD95" s="218"/>
      <c r="AE95" s="218"/>
      <c r="AF95" s="218"/>
      <c r="AG95" s="219" t="e">
        <f>ROUND(AG96,2)</f>
        <v>#REF!</v>
      </c>
      <c r="AH95" s="217"/>
      <c r="AI95" s="217"/>
      <c r="AJ95" s="217"/>
      <c r="AK95" s="217"/>
      <c r="AL95" s="217"/>
      <c r="AM95" s="217"/>
      <c r="AN95" s="216" t="e">
        <f t="shared" si="0"/>
        <v>#REF!</v>
      </c>
      <c r="AO95" s="217"/>
      <c r="AP95" s="217"/>
      <c r="AQ95" s="82" t="s">
        <v>84</v>
      </c>
      <c r="AR95" s="79"/>
      <c r="AS95" s="83">
        <f>ROUND(AS96,2)</f>
        <v>0</v>
      </c>
      <c r="AT95" s="84" t="e">
        <f t="shared" si="1"/>
        <v>#REF!</v>
      </c>
      <c r="AU95" s="85" t="e">
        <f>ROUND(AU96,5)</f>
        <v>#REF!</v>
      </c>
      <c r="AV95" s="84" t="e">
        <f>ROUND(AZ95*L29,2)</f>
        <v>#REF!</v>
      </c>
      <c r="AW95" s="84">
        <f>ROUND(BA95*L30,2)</f>
        <v>0</v>
      </c>
      <c r="AX95" s="84">
        <f>ROUND(BB95*L29,2)</f>
        <v>0</v>
      </c>
      <c r="AY95" s="84">
        <f>ROUND(BC95*L30,2)</f>
        <v>0</v>
      </c>
      <c r="AZ95" s="84" t="e">
        <f>ROUND(AZ96,2)</f>
        <v>#REF!</v>
      </c>
      <c r="BA95" s="84">
        <f>ROUND(BA96,2)</f>
        <v>0</v>
      </c>
      <c r="BB95" s="84">
        <f>ROUND(BB96,2)</f>
        <v>0</v>
      </c>
      <c r="BC95" s="84">
        <f>ROUND(BC96,2)</f>
        <v>0</v>
      </c>
      <c r="BD95" s="86">
        <f>ROUND(BD96,2)</f>
        <v>0</v>
      </c>
      <c r="BS95" s="87" t="s">
        <v>77</v>
      </c>
      <c r="BT95" s="87" t="s">
        <v>85</v>
      </c>
      <c r="BU95" s="87" t="s">
        <v>79</v>
      </c>
      <c r="BV95" s="87" t="s">
        <v>80</v>
      </c>
      <c r="BW95" s="87" t="s">
        <v>86</v>
      </c>
      <c r="BX95" s="87" t="s">
        <v>4</v>
      </c>
      <c r="CL95" s="87" t="s">
        <v>1</v>
      </c>
      <c r="CM95" s="87" t="s">
        <v>87</v>
      </c>
    </row>
    <row r="96" spans="1:91" s="4" customFormat="1" ht="23.25" customHeight="1">
      <c r="A96" s="88" t="s">
        <v>88</v>
      </c>
      <c r="B96" s="51"/>
      <c r="C96" s="10"/>
      <c r="D96" s="10"/>
      <c r="E96" s="220" t="s">
        <v>82</v>
      </c>
      <c r="F96" s="220"/>
      <c r="G96" s="220"/>
      <c r="H96" s="220"/>
      <c r="I96" s="220"/>
      <c r="J96" s="10"/>
      <c r="K96" s="220" t="s">
        <v>89</v>
      </c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1" t="e">
        <f>'101 - Soupis prací - HLAV...'!J32</f>
        <v>#REF!</v>
      </c>
      <c r="AH96" s="222"/>
      <c r="AI96" s="222"/>
      <c r="AJ96" s="222"/>
      <c r="AK96" s="222"/>
      <c r="AL96" s="222"/>
      <c r="AM96" s="222"/>
      <c r="AN96" s="221" t="e">
        <f t="shared" si="0"/>
        <v>#REF!</v>
      </c>
      <c r="AO96" s="222"/>
      <c r="AP96" s="222"/>
      <c r="AQ96" s="89" t="s">
        <v>90</v>
      </c>
      <c r="AR96" s="51"/>
      <c r="AS96" s="90">
        <v>0</v>
      </c>
      <c r="AT96" s="91" t="e">
        <f t="shared" si="1"/>
        <v>#REF!</v>
      </c>
      <c r="AU96" s="92" t="e">
        <f>'101 - Soupis prací - HLAV...'!P139</f>
        <v>#REF!</v>
      </c>
      <c r="AV96" s="91" t="e">
        <f>'101 - Soupis prací - HLAV...'!J35</f>
        <v>#REF!</v>
      </c>
      <c r="AW96" s="91">
        <f>'101 - Soupis prací - HLAV...'!J36</f>
        <v>0</v>
      </c>
      <c r="AX96" s="91">
        <f>'101 - Soupis prací - HLAV...'!J37</f>
        <v>0</v>
      </c>
      <c r="AY96" s="91">
        <f>'101 - Soupis prací - HLAV...'!J38</f>
        <v>0</v>
      </c>
      <c r="AZ96" s="91" t="e">
        <f>'101 - Soupis prací - HLAV...'!F35</f>
        <v>#REF!</v>
      </c>
      <c r="BA96" s="91">
        <f>'101 - Soupis prací - HLAV...'!F36</f>
        <v>0</v>
      </c>
      <c r="BB96" s="91">
        <f>'101 - Soupis prací - HLAV...'!F37</f>
        <v>0</v>
      </c>
      <c r="BC96" s="91">
        <f>'101 - Soupis prací - HLAV...'!F38</f>
        <v>0</v>
      </c>
      <c r="BD96" s="93">
        <f>'101 - Soupis prací - HLAV...'!F39</f>
        <v>0</v>
      </c>
      <c r="BT96" s="25" t="s">
        <v>87</v>
      </c>
      <c r="BV96" s="25" t="s">
        <v>80</v>
      </c>
      <c r="BW96" s="25" t="s">
        <v>91</v>
      </c>
      <c r="BX96" s="25" t="s">
        <v>86</v>
      </c>
      <c r="CL96" s="25" t="s">
        <v>1</v>
      </c>
    </row>
    <row r="97" spans="1:91" s="7" customFormat="1" ht="16.5" customHeight="1">
      <c r="B97" s="79"/>
      <c r="C97" s="80"/>
      <c r="D97" s="218" t="s">
        <v>92</v>
      </c>
      <c r="E97" s="218"/>
      <c r="F97" s="218"/>
      <c r="G97" s="218"/>
      <c r="H97" s="218"/>
      <c r="I97" s="81"/>
      <c r="J97" s="218" t="s">
        <v>93</v>
      </c>
      <c r="K97" s="218"/>
      <c r="L97" s="218"/>
      <c r="M97" s="218"/>
      <c r="N97" s="218"/>
      <c r="O97" s="218"/>
      <c r="P97" s="218"/>
      <c r="Q97" s="218"/>
      <c r="R97" s="218"/>
      <c r="S97" s="218"/>
      <c r="T97" s="218"/>
      <c r="U97" s="218"/>
      <c r="V97" s="218"/>
      <c r="W97" s="218"/>
      <c r="X97" s="218"/>
      <c r="Y97" s="218"/>
      <c r="Z97" s="218"/>
      <c r="AA97" s="218"/>
      <c r="AB97" s="218"/>
      <c r="AC97" s="218"/>
      <c r="AD97" s="218"/>
      <c r="AE97" s="218"/>
      <c r="AF97" s="218"/>
      <c r="AG97" s="219">
        <f>ROUND(AG98,2)</f>
        <v>0</v>
      </c>
      <c r="AH97" s="217"/>
      <c r="AI97" s="217"/>
      <c r="AJ97" s="217"/>
      <c r="AK97" s="217"/>
      <c r="AL97" s="217"/>
      <c r="AM97" s="217"/>
      <c r="AN97" s="216">
        <f t="shared" si="0"/>
        <v>0</v>
      </c>
      <c r="AO97" s="217"/>
      <c r="AP97" s="217"/>
      <c r="AQ97" s="82" t="s">
        <v>84</v>
      </c>
      <c r="AR97" s="79"/>
      <c r="AS97" s="83">
        <f>ROUND(AS98,2)</f>
        <v>0</v>
      </c>
      <c r="AT97" s="84">
        <f t="shared" si="1"/>
        <v>0</v>
      </c>
      <c r="AU97" s="85">
        <f>ROUND(AU98,5)</f>
        <v>0</v>
      </c>
      <c r="AV97" s="84">
        <f>ROUND(AZ97*L29,2)</f>
        <v>0</v>
      </c>
      <c r="AW97" s="84">
        <f>ROUND(BA97*L30,2)</f>
        <v>0</v>
      </c>
      <c r="AX97" s="84">
        <f>ROUND(BB97*L29,2)</f>
        <v>0</v>
      </c>
      <c r="AY97" s="84">
        <f>ROUND(BC97*L30,2)</f>
        <v>0</v>
      </c>
      <c r="AZ97" s="84">
        <f>ROUND(AZ98,2)</f>
        <v>0</v>
      </c>
      <c r="BA97" s="84">
        <f>ROUND(BA98,2)</f>
        <v>0</v>
      </c>
      <c r="BB97" s="84">
        <f>ROUND(BB98,2)</f>
        <v>0</v>
      </c>
      <c r="BC97" s="84">
        <f>ROUND(BC98,2)</f>
        <v>0</v>
      </c>
      <c r="BD97" s="86">
        <f>ROUND(BD98,2)</f>
        <v>0</v>
      </c>
      <c r="BS97" s="87" t="s">
        <v>77</v>
      </c>
      <c r="BT97" s="87" t="s">
        <v>85</v>
      </c>
      <c r="BU97" s="87" t="s">
        <v>79</v>
      </c>
      <c r="BV97" s="87" t="s">
        <v>80</v>
      </c>
      <c r="BW97" s="87" t="s">
        <v>94</v>
      </c>
      <c r="BX97" s="87" t="s">
        <v>4</v>
      </c>
      <c r="CL97" s="87" t="s">
        <v>1</v>
      </c>
      <c r="CM97" s="87" t="s">
        <v>87</v>
      </c>
    </row>
    <row r="98" spans="1:91" s="4" customFormat="1" ht="23.25" customHeight="1">
      <c r="A98" s="88" t="s">
        <v>88</v>
      </c>
      <c r="B98" s="51"/>
      <c r="C98" s="10"/>
      <c r="D98" s="10"/>
      <c r="E98" s="220" t="s">
        <v>92</v>
      </c>
      <c r="F98" s="220"/>
      <c r="G98" s="220"/>
      <c r="H98" s="220"/>
      <c r="I98" s="220"/>
      <c r="J98" s="10"/>
      <c r="K98" s="220" t="s">
        <v>95</v>
      </c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1">
        <f>'102 - Soupis prací - VEDL...'!J32</f>
        <v>0</v>
      </c>
      <c r="AH98" s="222"/>
      <c r="AI98" s="222"/>
      <c r="AJ98" s="222"/>
      <c r="AK98" s="222"/>
      <c r="AL98" s="222"/>
      <c r="AM98" s="222"/>
      <c r="AN98" s="221">
        <f t="shared" si="0"/>
        <v>0</v>
      </c>
      <c r="AO98" s="222"/>
      <c r="AP98" s="222"/>
      <c r="AQ98" s="89" t="s">
        <v>90</v>
      </c>
      <c r="AR98" s="51"/>
      <c r="AS98" s="90">
        <v>0</v>
      </c>
      <c r="AT98" s="91">
        <f t="shared" si="1"/>
        <v>0</v>
      </c>
      <c r="AU98" s="92">
        <f>'102 - Soupis prací - VEDL...'!P137</f>
        <v>0</v>
      </c>
      <c r="AV98" s="91">
        <f>'102 - Soupis prací - VEDL...'!J35</f>
        <v>0</v>
      </c>
      <c r="AW98" s="91">
        <f>'102 - Soupis prací - VEDL...'!J36</f>
        <v>0</v>
      </c>
      <c r="AX98" s="91">
        <f>'102 - Soupis prací - VEDL...'!J37</f>
        <v>0</v>
      </c>
      <c r="AY98" s="91">
        <f>'102 - Soupis prací - VEDL...'!J38</f>
        <v>0</v>
      </c>
      <c r="AZ98" s="91">
        <f>'102 - Soupis prací - VEDL...'!F35</f>
        <v>0</v>
      </c>
      <c r="BA98" s="91">
        <f>'102 - Soupis prací - VEDL...'!F36</f>
        <v>0</v>
      </c>
      <c r="BB98" s="91">
        <f>'102 - Soupis prací - VEDL...'!F37</f>
        <v>0</v>
      </c>
      <c r="BC98" s="91">
        <f>'102 - Soupis prací - VEDL...'!F38</f>
        <v>0</v>
      </c>
      <c r="BD98" s="93">
        <f>'102 - Soupis prací - VEDL...'!F39</f>
        <v>0</v>
      </c>
      <c r="BT98" s="25" t="s">
        <v>87</v>
      </c>
      <c r="BV98" s="25" t="s">
        <v>80</v>
      </c>
      <c r="BW98" s="25" t="s">
        <v>96</v>
      </c>
      <c r="BX98" s="25" t="s">
        <v>94</v>
      </c>
      <c r="CL98" s="25" t="s">
        <v>1</v>
      </c>
    </row>
    <row r="99" spans="1:91" s="7" customFormat="1" ht="16.5" customHeight="1">
      <c r="B99" s="79"/>
      <c r="C99" s="80"/>
      <c r="D99" s="218" t="s">
        <v>97</v>
      </c>
      <c r="E99" s="218"/>
      <c r="F99" s="218"/>
      <c r="G99" s="218"/>
      <c r="H99" s="218"/>
      <c r="I99" s="81"/>
      <c r="J99" s="218" t="s">
        <v>98</v>
      </c>
      <c r="K99" s="218"/>
      <c r="L99" s="218"/>
      <c r="M99" s="218"/>
      <c r="N99" s="218"/>
      <c r="O99" s="218"/>
      <c r="P99" s="218"/>
      <c r="Q99" s="218"/>
      <c r="R99" s="218"/>
      <c r="S99" s="218"/>
      <c r="T99" s="218"/>
      <c r="U99" s="218"/>
      <c r="V99" s="218"/>
      <c r="W99" s="218"/>
      <c r="X99" s="218"/>
      <c r="Y99" s="218"/>
      <c r="Z99" s="218"/>
      <c r="AA99" s="218"/>
      <c r="AB99" s="218"/>
      <c r="AC99" s="218"/>
      <c r="AD99" s="218"/>
      <c r="AE99" s="218"/>
      <c r="AF99" s="218"/>
      <c r="AG99" s="219">
        <f>ROUND(AG100,2)</f>
        <v>0</v>
      </c>
      <c r="AH99" s="217"/>
      <c r="AI99" s="217"/>
      <c r="AJ99" s="217"/>
      <c r="AK99" s="217"/>
      <c r="AL99" s="217"/>
      <c r="AM99" s="217"/>
      <c r="AN99" s="216" t="e">
        <f t="shared" si="0"/>
        <v>#REF!</v>
      </c>
      <c r="AO99" s="217"/>
      <c r="AP99" s="217"/>
      <c r="AQ99" s="82" t="s">
        <v>84</v>
      </c>
      <c r="AR99" s="79"/>
      <c r="AS99" s="83">
        <f>ROUND(AS100,2)</f>
        <v>0</v>
      </c>
      <c r="AT99" s="84" t="e">
        <f t="shared" si="1"/>
        <v>#REF!</v>
      </c>
      <c r="AU99" s="85" t="e">
        <f>ROUND(AU100,5)</f>
        <v>#REF!</v>
      </c>
      <c r="AV99" s="84" t="e">
        <f>ROUND(AZ99*L29,2)</f>
        <v>#REF!</v>
      </c>
      <c r="AW99" s="84">
        <f>ROUND(BA99*L30,2)</f>
        <v>0</v>
      </c>
      <c r="AX99" s="84">
        <f>ROUND(BB99*L29,2)</f>
        <v>0</v>
      </c>
      <c r="AY99" s="84">
        <f>ROUND(BC99*L30,2)</f>
        <v>0</v>
      </c>
      <c r="AZ99" s="84" t="e">
        <f>ROUND(AZ100,2)</f>
        <v>#REF!</v>
      </c>
      <c r="BA99" s="84">
        <f>ROUND(BA100,2)</f>
        <v>0</v>
      </c>
      <c r="BB99" s="84">
        <f>ROUND(BB100,2)</f>
        <v>0</v>
      </c>
      <c r="BC99" s="84">
        <f>ROUND(BC100,2)</f>
        <v>0</v>
      </c>
      <c r="BD99" s="86">
        <f>ROUND(BD100,2)</f>
        <v>0</v>
      </c>
      <c r="BS99" s="87" t="s">
        <v>77</v>
      </c>
      <c r="BT99" s="87" t="s">
        <v>85</v>
      </c>
      <c r="BU99" s="87" t="s">
        <v>79</v>
      </c>
      <c r="BV99" s="87" t="s">
        <v>80</v>
      </c>
      <c r="BW99" s="87" t="s">
        <v>99</v>
      </c>
      <c r="BX99" s="87" t="s">
        <v>4</v>
      </c>
      <c r="CL99" s="87" t="s">
        <v>1</v>
      </c>
      <c r="CM99" s="87" t="s">
        <v>87</v>
      </c>
    </row>
    <row r="100" spans="1:91" s="4" customFormat="1" ht="16.5" customHeight="1">
      <c r="A100" s="88" t="s">
        <v>88</v>
      </c>
      <c r="B100" s="51"/>
      <c r="C100" s="10"/>
      <c r="D100" s="10"/>
      <c r="E100" s="220" t="s">
        <v>97</v>
      </c>
      <c r="F100" s="220"/>
      <c r="G100" s="220"/>
      <c r="H100" s="220"/>
      <c r="I100" s="220"/>
      <c r="J100" s="10"/>
      <c r="K100" s="220" t="s">
        <v>100</v>
      </c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1">
        <f>'VON - Soupis prací - Vedl...'!J32</f>
        <v>0</v>
      </c>
      <c r="AH100" s="222"/>
      <c r="AI100" s="222"/>
      <c r="AJ100" s="222"/>
      <c r="AK100" s="222"/>
      <c r="AL100" s="222"/>
      <c r="AM100" s="222"/>
      <c r="AN100" s="221" t="e">
        <f t="shared" si="0"/>
        <v>#REF!</v>
      </c>
      <c r="AO100" s="222"/>
      <c r="AP100" s="222"/>
      <c r="AQ100" s="89" t="s">
        <v>90</v>
      </c>
      <c r="AR100" s="51"/>
      <c r="AS100" s="94">
        <v>0</v>
      </c>
      <c r="AT100" s="95" t="e">
        <f t="shared" si="1"/>
        <v>#REF!</v>
      </c>
      <c r="AU100" s="96" t="e">
        <f>'VON - Soupis prací - Vedl...'!P124</f>
        <v>#REF!</v>
      </c>
      <c r="AV100" s="95" t="e">
        <f>'VON - Soupis prací - Vedl...'!J35</f>
        <v>#REF!</v>
      </c>
      <c r="AW100" s="95">
        <f>'VON - Soupis prací - Vedl...'!J36</f>
        <v>0</v>
      </c>
      <c r="AX100" s="95">
        <f>'VON - Soupis prací - Vedl...'!J37</f>
        <v>0</v>
      </c>
      <c r="AY100" s="95">
        <f>'VON - Soupis prací - Vedl...'!J38</f>
        <v>0</v>
      </c>
      <c r="AZ100" s="95" t="e">
        <f>'VON - Soupis prací - Vedl...'!F35</f>
        <v>#REF!</v>
      </c>
      <c r="BA100" s="95">
        <f>'VON - Soupis prací - Vedl...'!F36</f>
        <v>0</v>
      </c>
      <c r="BB100" s="95">
        <f>'VON - Soupis prací - Vedl...'!F37</f>
        <v>0</v>
      </c>
      <c r="BC100" s="95">
        <f>'VON - Soupis prací - Vedl...'!F38</f>
        <v>0</v>
      </c>
      <c r="BD100" s="97">
        <f>'VON - Soupis prací - Vedl...'!F39</f>
        <v>0</v>
      </c>
      <c r="BT100" s="25" t="s">
        <v>87</v>
      </c>
      <c r="BV100" s="25" t="s">
        <v>80</v>
      </c>
      <c r="BW100" s="25" t="s">
        <v>101</v>
      </c>
      <c r="BX100" s="25" t="s">
        <v>99</v>
      </c>
      <c r="CL100" s="25" t="s">
        <v>1</v>
      </c>
    </row>
    <row r="101" spans="1:91" s="2" customFormat="1" ht="30" customHeight="1">
      <c r="A101" s="32"/>
      <c r="B101" s="33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3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</row>
    <row r="102" spans="1:91" s="2" customFormat="1" ht="6.95" customHeight="1">
      <c r="A102" s="32"/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33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</row>
  </sheetData>
  <mergeCells count="62">
    <mergeCell ref="AR2:BE2"/>
    <mergeCell ref="L33:P33"/>
    <mergeCell ref="W33:AE33"/>
    <mergeCell ref="AK33:AO33"/>
    <mergeCell ref="AK35:AO35"/>
    <mergeCell ref="X35:AB35"/>
    <mergeCell ref="L31:P31"/>
    <mergeCell ref="AK31:AO31"/>
    <mergeCell ref="L32:P32"/>
    <mergeCell ref="W32:AE32"/>
    <mergeCell ref="AK32:AO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AK30:AO30"/>
    <mergeCell ref="W30:AE30"/>
    <mergeCell ref="L30:P30"/>
    <mergeCell ref="W31:AE31"/>
    <mergeCell ref="AN100:AP100"/>
    <mergeCell ref="AG100:AM100"/>
    <mergeCell ref="E100:I100"/>
    <mergeCell ref="K100:AF100"/>
    <mergeCell ref="AG94:AM94"/>
    <mergeCell ref="AN94:AP94"/>
    <mergeCell ref="AG98:AM98"/>
    <mergeCell ref="AN98:AP98"/>
    <mergeCell ref="E98:I98"/>
    <mergeCell ref="K98:AF98"/>
    <mergeCell ref="AN99:AP99"/>
    <mergeCell ref="AG99:AM99"/>
    <mergeCell ref="D99:H99"/>
    <mergeCell ref="J99:AF99"/>
    <mergeCell ref="K96:AF96"/>
    <mergeCell ref="AN96:AP96"/>
    <mergeCell ref="AG96:AM96"/>
    <mergeCell ref="E96:I96"/>
    <mergeCell ref="D97:H97"/>
    <mergeCell ref="J97:AF97"/>
    <mergeCell ref="AN97:AP97"/>
    <mergeCell ref="AG97:AM97"/>
    <mergeCell ref="C92:G92"/>
    <mergeCell ref="AG92:AM92"/>
    <mergeCell ref="AN92:AP92"/>
    <mergeCell ref="I92:AF92"/>
    <mergeCell ref="AN95:AP95"/>
    <mergeCell ref="D95:H95"/>
    <mergeCell ref="J95:AF95"/>
    <mergeCell ref="AG95:AM95"/>
    <mergeCell ref="L85:AO85"/>
    <mergeCell ref="AM87:AN87"/>
    <mergeCell ref="AM89:AP89"/>
    <mergeCell ref="AS89:AT91"/>
    <mergeCell ref="AM90:AP90"/>
  </mergeCells>
  <hyperlinks>
    <hyperlink ref="A96" location="'101 - Soupis prací - HLAV...'!C2" display="/" xr:uid="{00000000-0004-0000-0000-000000000000}"/>
    <hyperlink ref="A98" location="'102 - Soupis prací - VEDL...'!C2" display="/" xr:uid="{00000000-0004-0000-0000-000001000000}"/>
    <hyperlink ref="A100" location="'VON - Soupis prací - Vedl...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357"/>
  <sheetViews>
    <sheetView showGridLines="0" topLeftCell="A139" workbookViewId="0">
      <selection activeCell="I157" sqref="I157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4" t="s">
        <v>5</v>
      </c>
      <c r="M2" s="229"/>
      <c r="N2" s="229"/>
      <c r="O2" s="229"/>
      <c r="P2" s="229"/>
      <c r="Q2" s="229"/>
      <c r="R2" s="229"/>
      <c r="S2" s="229"/>
      <c r="T2" s="229"/>
      <c r="U2" s="229"/>
      <c r="V2" s="229"/>
      <c r="AT2" s="17" t="s">
        <v>91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1:46" s="1" customFormat="1" ht="24.95" customHeight="1">
      <c r="B4" s="20"/>
      <c r="D4" s="21" t="s">
        <v>102</v>
      </c>
      <c r="L4" s="20"/>
      <c r="M4" s="98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26.25" customHeight="1">
      <c r="B7" s="20"/>
      <c r="E7" s="245" t="str">
        <f>'Rekapitulace stavby'!K6</f>
        <v>MÍSTNÍ KOMUNIKACE PARC. Č. 2939/1, 2908 a 2938/3, K.Ú. HORNÍ TĚRLICKO, UL. POD KOSTELEM LOKALITA KOSTELEC</v>
      </c>
      <c r="F7" s="246"/>
      <c r="G7" s="246"/>
      <c r="H7" s="246"/>
      <c r="L7" s="20"/>
    </row>
    <row r="8" spans="1:46" s="1" customFormat="1" ht="12" customHeight="1">
      <c r="B8" s="20"/>
      <c r="D8" s="27" t="s">
        <v>103</v>
      </c>
      <c r="L8" s="20"/>
    </row>
    <row r="9" spans="1:46" s="2" customFormat="1" ht="16.5" customHeight="1">
      <c r="A9" s="32"/>
      <c r="B9" s="33"/>
      <c r="C9" s="32"/>
      <c r="D9" s="32"/>
      <c r="E9" s="245" t="s">
        <v>104</v>
      </c>
      <c r="F9" s="247"/>
      <c r="G9" s="247"/>
      <c r="H9" s="247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105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02" t="s">
        <v>106</v>
      </c>
      <c r="F11" s="247"/>
      <c r="G11" s="247"/>
      <c r="H11" s="247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18</v>
      </c>
      <c r="E13" s="32"/>
      <c r="F13" s="25" t="s">
        <v>1</v>
      </c>
      <c r="G13" s="32"/>
      <c r="H13" s="32"/>
      <c r="I13" s="27" t="s">
        <v>19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5" t="s">
        <v>21</v>
      </c>
      <c r="G14" s="32"/>
      <c r="H14" s="32"/>
      <c r="I14" s="27" t="s">
        <v>22</v>
      </c>
      <c r="J14" s="55">
        <f>'Rekapitulace stavby'!AN8</f>
        <v>44305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23</v>
      </c>
      <c r="E16" s="32"/>
      <c r="F16" s="32"/>
      <c r="G16" s="32"/>
      <c r="H16" s="32"/>
      <c r="I16" s="27" t="s">
        <v>24</v>
      </c>
      <c r="J16" s="25" t="s">
        <v>25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26</v>
      </c>
      <c r="F17" s="32"/>
      <c r="G17" s="32"/>
      <c r="H17" s="32"/>
      <c r="I17" s="27" t="s">
        <v>27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28</v>
      </c>
      <c r="E19" s="32"/>
      <c r="F19" s="32"/>
      <c r="G19" s="32"/>
      <c r="H19" s="32"/>
      <c r="I19" s="27" t="s">
        <v>24</v>
      </c>
      <c r="J19" s="28" t="str">
        <f>'Rekapitulace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48" t="str">
        <f>'Rekapitulace stavby'!E14</f>
        <v>Vyplň údaj</v>
      </c>
      <c r="F20" s="228"/>
      <c r="G20" s="228"/>
      <c r="H20" s="228"/>
      <c r="I20" s="27" t="s">
        <v>27</v>
      </c>
      <c r="J20" s="28" t="str">
        <f>'Rekapitulace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30</v>
      </c>
      <c r="E22" s="32"/>
      <c r="F22" s="32"/>
      <c r="G22" s="32"/>
      <c r="H22" s="32"/>
      <c r="I22" s="27" t="s">
        <v>24</v>
      </c>
      <c r="J22" s="25" t="s">
        <v>31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">
        <v>32</v>
      </c>
      <c r="F23" s="32"/>
      <c r="G23" s="32"/>
      <c r="H23" s="32"/>
      <c r="I23" s="27" t="s">
        <v>27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34</v>
      </c>
      <c r="E25" s="32"/>
      <c r="F25" s="32"/>
      <c r="G25" s="32"/>
      <c r="H25" s="32"/>
      <c r="I25" s="27" t="s">
        <v>24</v>
      </c>
      <c r="J25" s="25" t="s">
        <v>35</v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">
        <v>36</v>
      </c>
      <c r="F26" s="32"/>
      <c r="G26" s="32"/>
      <c r="H26" s="32"/>
      <c r="I26" s="27" t="s">
        <v>27</v>
      </c>
      <c r="J26" s="25" t="s">
        <v>1</v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37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99"/>
      <c r="B29" s="100"/>
      <c r="C29" s="99"/>
      <c r="D29" s="99"/>
      <c r="E29" s="233" t="s">
        <v>1</v>
      </c>
      <c r="F29" s="233"/>
      <c r="G29" s="233"/>
      <c r="H29" s="233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38</v>
      </c>
      <c r="E32" s="32"/>
      <c r="F32" s="32"/>
      <c r="G32" s="32"/>
      <c r="H32" s="32"/>
      <c r="I32" s="32"/>
      <c r="J32" s="71" t="e">
        <f>ROUND(J139, 2)</f>
        <v>#REF!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40</v>
      </c>
      <c r="G34" s="32"/>
      <c r="H34" s="32"/>
      <c r="I34" s="36" t="s">
        <v>39</v>
      </c>
      <c r="J34" s="36" t="s">
        <v>41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3" t="s">
        <v>42</v>
      </c>
      <c r="E35" s="27" t="s">
        <v>43</v>
      </c>
      <c r="F35" s="104" t="e">
        <f>ROUND((SUM(BE139:BE356)),  2)</f>
        <v>#REF!</v>
      </c>
      <c r="G35" s="32"/>
      <c r="H35" s="32"/>
      <c r="I35" s="105">
        <v>0.21</v>
      </c>
      <c r="J35" s="104" t="e">
        <f>ROUND(((SUM(BE139:BE356))*I35),  2)</f>
        <v>#REF!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44</v>
      </c>
      <c r="F36" s="104">
        <f>ROUND((SUM(BF139:BF356)),  2)</f>
        <v>0</v>
      </c>
      <c r="G36" s="32"/>
      <c r="H36" s="32"/>
      <c r="I36" s="105">
        <v>0.15</v>
      </c>
      <c r="J36" s="104">
        <f>ROUND(((SUM(BF139:BF356))*I36),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4">
        <f>ROUND((SUM(BG139:BG356)),  2)</f>
        <v>0</v>
      </c>
      <c r="G37" s="32"/>
      <c r="H37" s="32"/>
      <c r="I37" s="105">
        <v>0.21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46</v>
      </c>
      <c r="F38" s="104">
        <f>ROUND((SUM(BH139:BH356)),  2)</f>
        <v>0</v>
      </c>
      <c r="G38" s="32"/>
      <c r="H38" s="32"/>
      <c r="I38" s="105">
        <v>0.15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47</v>
      </c>
      <c r="F39" s="104">
        <f>ROUND((SUM(BI139:BI356)),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48</v>
      </c>
      <c r="E41" s="60"/>
      <c r="F41" s="60"/>
      <c r="G41" s="108" t="s">
        <v>49</v>
      </c>
      <c r="H41" s="109" t="s">
        <v>50</v>
      </c>
      <c r="I41" s="60"/>
      <c r="J41" s="110" t="e">
        <f>SUM(J32:J39)</f>
        <v>#REF!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51</v>
      </c>
      <c r="E50" s="44"/>
      <c r="F50" s="44"/>
      <c r="G50" s="43" t="s">
        <v>52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53</v>
      </c>
      <c r="E61" s="35"/>
      <c r="F61" s="112" t="s">
        <v>54</v>
      </c>
      <c r="G61" s="45" t="s">
        <v>53</v>
      </c>
      <c r="H61" s="35"/>
      <c r="I61" s="35"/>
      <c r="J61" s="113" t="s">
        <v>54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55</v>
      </c>
      <c r="E65" s="46"/>
      <c r="F65" s="46"/>
      <c r="G65" s="43" t="s">
        <v>56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53</v>
      </c>
      <c r="E76" s="35"/>
      <c r="F76" s="112" t="s">
        <v>54</v>
      </c>
      <c r="G76" s="45" t="s">
        <v>53</v>
      </c>
      <c r="H76" s="35"/>
      <c r="I76" s="35"/>
      <c r="J76" s="113" t="s">
        <v>54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107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26.25" customHeight="1">
      <c r="A85" s="32"/>
      <c r="B85" s="33"/>
      <c r="C85" s="32"/>
      <c r="D85" s="32"/>
      <c r="E85" s="245" t="str">
        <f>E7</f>
        <v>MÍSTNÍ KOMUNIKACE PARC. Č. 2939/1, 2908 a 2938/3, K.Ú. HORNÍ TĚRLICKO, UL. POD KOSTELEM LOKALITA KOSTELEC</v>
      </c>
      <c r="F85" s="246"/>
      <c r="G85" s="246"/>
      <c r="H85" s="246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103</v>
      </c>
      <c r="L86" s="20"/>
    </row>
    <row r="87" spans="1:31" s="2" customFormat="1" ht="16.5" customHeight="1">
      <c r="A87" s="32"/>
      <c r="B87" s="33"/>
      <c r="C87" s="32"/>
      <c r="D87" s="32"/>
      <c r="E87" s="245" t="s">
        <v>104</v>
      </c>
      <c r="F87" s="247"/>
      <c r="G87" s="247"/>
      <c r="H87" s="247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105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02" t="str">
        <f>E11</f>
        <v>101 - Soupis prací - HLAVNÍ VĚTEV MÍSTNÍ KOMUNIKACE</v>
      </c>
      <c r="F89" s="247"/>
      <c r="G89" s="247"/>
      <c r="H89" s="247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2"/>
      <c r="E91" s="32"/>
      <c r="F91" s="25" t="str">
        <f>F14</f>
        <v>Těrlicko</v>
      </c>
      <c r="G91" s="32"/>
      <c r="H91" s="32"/>
      <c r="I91" s="27" t="s">
        <v>22</v>
      </c>
      <c r="J91" s="55">
        <f>IF(J14="","",J14)</f>
        <v>44305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40.15" customHeight="1">
      <c r="A93" s="32"/>
      <c r="B93" s="33"/>
      <c r="C93" s="27" t="s">
        <v>23</v>
      </c>
      <c r="D93" s="32"/>
      <c r="E93" s="32"/>
      <c r="F93" s="25" t="str">
        <f>E17</f>
        <v>OBEC TĚRLICKO,MÁJOVÁ 474/16, 735 72 TĚRLICKO-HORNÍ</v>
      </c>
      <c r="G93" s="32"/>
      <c r="H93" s="32"/>
      <c r="I93" s="27" t="s">
        <v>30</v>
      </c>
      <c r="J93" s="30" t="str">
        <f>E23</f>
        <v>Ing. Jan Pazdziora, Mírová 360, 736 01 Havířov-Měs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28</v>
      </c>
      <c r="D94" s="32"/>
      <c r="E94" s="32"/>
      <c r="F94" s="25" t="str">
        <f>IF(E20="","",E20)</f>
        <v>Vyplň údaj</v>
      </c>
      <c r="G94" s="32"/>
      <c r="H94" s="32"/>
      <c r="I94" s="27" t="s">
        <v>34</v>
      </c>
      <c r="J94" s="30" t="str">
        <f>E26</f>
        <v>Ing. Michal Pavelka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108</v>
      </c>
      <c r="D96" s="106"/>
      <c r="E96" s="106"/>
      <c r="F96" s="106"/>
      <c r="G96" s="106"/>
      <c r="H96" s="106"/>
      <c r="I96" s="106"/>
      <c r="J96" s="115" t="s">
        <v>109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6" t="s">
        <v>110</v>
      </c>
      <c r="D98" s="32"/>
      <c r="E98" s="32"/>
      <c r="F98" s="32"/>
      <c r="G98" s="32"/>
      <c r="H98" s="32"/>
      <c r="I98" s="32"/>
      <c r="J98" s="71" t="e">
        <f>J139</f>
        <v>#REF!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111</v>
      </c>
    </row>
    <row r="99" spans="1:47" s="9" customFormat="1" ht="24.95" customHeight="1">
      <c r="B99" s="117"/>
      <c r="D99" s="118" t="s">
        <v>112</v>
      </c>
      <c r="E99" s="119"/>
      <c r="F99" s="119"/>
      <c r="G99" s="119"/>
      <c r="H99" s="119"/>
      <c r="I99" s="119"/>
      <c r="J99" s="120" t="e">
        <f>J140</f>
        <v>#REF!</v>
      </c>
      <c r="L99" s="117"/>
    </row>
    <row r="100" spans="1:47" s="10" customFormat="1" ht="19.899999999999999" customHeight="1">
      <c r="B100" s="121"/>
      <c r="D100" s="122" t="s">
        <v>113</v>
      </c>
      <c r="E100" s="123"/>
      <c r="F100" s="123"/>
      <c r="G100" s="123"/>
      <c r="H100" s="123"/>
      <c r="I100" s="123"/>
      <c r="J100" s="124" t="e">
        <f>J141</f>
        <v>#REF!</v>
      </c>
      <c r="L100" s="121"/>
    </row>
    <row r="101" spans="1:47" s="10" customFormat="1" ht="14.85" customHeight="1">
      <c r="B101" s="121"/>
      <c r="D101" s="122" t="s">
        <v>114</v>
      </c>
      <c r="E101" s="123"/>
      <c r="F101" s="123"/>
      <c r="G101" s="123"/>
      <c r="H101" s="123"/>
      <c r="I101" s="123"/>
      <c r="J101" s="124" t="e">
        <f>J142</f>
        <v>#REF!</v>
      </c>
      <c r="L101" s="121"/>
    </row>
    <row r="102" spans="1:47" s="10" customFormat="1" ht="14.85" customHeight="1">
      <c r="B102" s="121"/>
      <c r="D102" s="122" t="s">
        <v>115</v>
      </c>
      <c r="E102" s="123"/>
      <c r="F102" s="123"/>
      <c r="G102" s="123"/>
      <c r="H102" s="123"/>
      <c r="I102" s="123"/>
      <c r="J102" s="124">
        <f>J157</f>
        <v>0</v>
      </c>
      <c r="L102" s="121"/>
    </row>
    <row r="103" spans="1:47" s="10" customFormat="1" ht="14.85" customHeight="1">
      <c r="B103" s="121"/>
      <c r="D103" s="122" t="s">
        <v>116</v>
      </c>
      <c r="E103" s="123"/>
      <c r="F103" s="123"/>
      <c r="G103" s="123"/>
      <c r="H103" s="123"/>
      <c r="I103" s="123"/>
      <c r="J103" s="124">
        <f>J174</f>
        <v>0</v>
      </c>
      <c r="L103" s="121"/>
    </row>
    <row r="104" spans="1:47" s="10" customFormat="1" ht="14.85" customHeight="1">
      <c r="B104" s="121"/>
      <c r="D104" s="122" t="s">
        <v>117</v>
      </c>
      <c r="E104" s="123"/>
      <c r="F104" s="123"/>
      <c r="G104" s="123"/>
      <c r="H104" s="123"/>
      <c r="I104" s="123"/>
      <c r="J104" s="124">
        <f>J184</f>
        <v>0</v>
      </c>
      <c r="L104" s="121"/>
    </row>
    <row r="105" spans="1:47" s="10" customFormat="1" ht="14.85" customHeight="1">
      <c r="B105" s="121"/>
      <c r="D105" s="122" t="s">
        <v>118</v>
      </c>
      <c r="E105" s="123"/>
      <c r="F105" s="123"/>
      <c r="G105" s="123"/>
      <c r="H105" s="123"/>
      <c r="I105" s="123"/>
      <c r="J105" s="124">
        <f>J207</f>
        <v>0</v>
      </c>
      <c r="L105" s="121"/>
    </row>
    <row r="106" spans="1:47" s="10" customFormat="1" ht="19.899999999999999" customHeight="1">
      <c r="B106" s="121"/>
      <c r="D106" s="122" t="s">
        <v>119</v>
      </c>
      <c r="E106" s="123"/>
      <c r="F106" s="123"/>
      <c r="G106" s="123"/>
      <c r="H106" s="123"/>
      <c r="I106" s="123"/>
      <c r="J106" s="124">
        <f>J230</f>
        <v>0</v>
      </c>
      <c r="L106" s="121"/>
    </row>
    <row r="107" spans="1:47" s="10" customFormat="1" ht="14.85" customHeight="1">
      <c r="B107" s="121"/>
      <c r="D107" s="122" t="s">
        <v>120</v>
      </c>
      <c r="E107" s="123"/>
      <c r="F107" s="123"/>
      <c r="G107" s="123"/>
      <c r="H107" s="123"/>
      <c r="I107" s="123"/>
      <c r="J107" s="124">
        <f>J231</f>
        <v>0</v>
      </c>
      <c r="L107" s="121"/>
    </row>
    <row r="108" spans="1:47" s="10" customFormat="1" ht="19.899999999999999" customHeight="1">
      <c r="B108" s="121"/>
      <c r="D108" s="122" t="s">
        <v>121</v>
      </c>
      <c r="E108" s="123"/>
      <c r="F108" s="123"/>
      <c r="G108" s="123"/>
      <c r="H108" s="123"/>
      <c r="I108" s="123"/>
      <c r="J108" s="124">
        <f>J237</f>
        <v>0</v>
      </c>
      <c r="L108" s="121"/>
    </row>
    <row r="109" spans="1:47" s="10" customFormat="1" ht="14.85" customHeight="1">
      <c r="B109" s="121"/>
      <c r="D109" s="122" t="s">
        <v>122</v>
      </c>
      <c r="E109" s="123"/>
      <c r="F109" s="123"/>
      <c r="G109" s="123"/>
      <c r="H109" s="123"/>
      <c r="I109" s="123"/>
      <c r="J109" s="124">
        <f>J238</f>
        <v>0</v>
      </c>
      <c r="L109" s="121"/>
    </row>
    <row r="110" spans="1:47" s="10" customFormat="1" ht="19.899999999999999" customHeight="1">
      <c r="B110" s="121"/>
      <c r="D110" s="122" t="s">
        <v>123</v>
      </c>
      <c r="E110" s="123"/>
      <c r="F110" s="123"/>
      <c r="G110" s="123"/>
      <c r="H110" s="123"/>
      <c r="I110" s="123"/>
      <c r="J110" s="124">
        <f>J246</f>
        <v>0</v>
      </c>
      <c r="L110" s="121"/>
    </row>
    <row r="111" spans="1:47" s="10" customFormat="1" ht="14.85" customHeight="1">
      <c r="B111" s="121"/>
      <c r="D111" s="122" t="s">
        <v>124</v>
      </c>
      <c r="E111" s="123"/>
      <c r="F111" s="123"/>
      <c r="G111" s="123"/>
      <c r="H111" s="123"/>
      <c r="I111" s="123"/>
      <c r="J111" s="124">
        <f>J247</f>
        <v>0</v>
      </c>
      <c r="L111" s="121"/>
    </row>
    <row r="112" spans="1:47" s="10" customFormat="1" ht="19.899999999999999" customHeight="1">
      <c r="B112" s="121"/>
      <c r="D112" s="122" t="s">
        <v>125</v>
      </c>
      <c r="E112" s="123"/>
      <c r="F112" s="123"/>
      <c r="G112" s="123"/>
      <c r="H112" s="123"/>
      <c r="I112" s="123"/>
      <c r="J112" s="124">
        <f>J259</f>
        <v>0</v>
      </c>
      <c r="L112" s="121"/>
    </row>
    <row r="113" spans="1:31" s="10" customFormat="1" ht="19.899999999999999" customHeight="1">
      <c r="B113" s="121"/>
      <c r="D113" s="122" t="s">
        <v>126</v>
      </c>
      <c r="E113" s="123"/>
      <c r="F113" s="123"/>
      <c r="G113" s="123"/>
      <c r="H113" s="123"/>
      <c r="I113" s="123"/>
      <c r="J113" s="124">
        <f>J274</f>
        <v>0</v>
      </c>
      <c r="L113" s="121"/>
    </row>
    <row r="114" spans="1:31" s="10" customFormat="1" ht="14.85" customHeight="1">
      <c r="B114" s="121"/>
      <c r="D114" s="122" t="s">
        <v>127</v>
      </c>
      <c r="E114" s="123"/>
      <c r="F114" s="123"/>
      <c r="G114" s="123"/>
      <c r="H114" s="123"/>
      <c r="I114" s="123"/>
      <c r="J114" s="124">
        <f>J275</f>
        <v>0</v>
      </c>
      <c r="L114" s="121"/>
    </row>
    <row r="115" spans="1:31" s="10" customFormat="1" ht="19.899999999999999" customHeight="1">
      <c r="B115" s="121"/>
      <c r="D115" s="122" t="s">
        <v>128</v>
      </c>
      <c r="E115" s="123"/>
      <c r="F115" s="123"/>
      <c r="G115" s="123"/>
      <c r="H115" s="123"/>
      <c r="I115" s="123"/>
      <c r="J115" s="124">
        <f>J296</f>
        <v>0</v>
      </c>
      <c r="L115" s="121"/>
    </row>
    <row r="116" spans="1:31" s="10" customFormat="1" ht="19.899999999999999" customHeight="1">
      <c r="B116" s="121"/>
      <c r="D116" s="122" t="s">
        <v>129</v>
      </c>
      <c r="E116" s="123"/>
      <c r="F116" s="123"/>
      <c r="G116" s="123"/>
      <c r="H116" s="123"/>
      <c r="I116" s="123"/>
      <c r="J116" s="124">
        <f>J336</f>
        <v>0</v>
      </c>
      <c r="L116" s="121"/>
    </row>
    <row r="117" spans="1:31" s="10" customFormat="1" ht="19.899999999999999" customHeight="1">
      <c r="B117" s="121"/>
      <c r="D117" s="122" t="s">
        <v>130</v>
      </c>
      <c r="E117" s="123"/>
      <c r="F117" s="123"/>
      <c r="G117" s="123"/>
      <c r="H117" s="123"/>
      <c r="I117" s="123"/>
      <c r="J117" s="124">
        <f>J338</f>
        <v>0</v>
      </c>
      <c r="L117" s="121"/>
    </row>
    <row r="118" spans="1:31" s="2" customFormat="1" ht="21.75" customHeight="1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6.95" customHeight="1">
      <c r="A119" s="32"/>
      <c r="B119" s="47"/>
      <c r="C119" s="48"/>
      <c r="D119" s="48"/>
      <c r="E119" s="48"/>
      <c r="F119" s="48"/>
      <c r="G119" s="48"/>
      <c r="H119" s="48"/>
      <c r="I119" s="48"/>
      <c r="J119" s="48"/>
      <c r="K119" s="48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3" spans="1:31" s="2" customFormat="1" ht="6.95" customHeight="1">
      <c r="A123" s="32"/>
      <c r="B123" s="49"/>
      <c r="C123" s="50"/>
      <c r="D123" s="50"/>
      <c r="E123" s="50"/>
      <c r="F123" s="50"/>
      <c r="G123" s="50"/>
      <c r="H123" s="50"/>
      <c r="I123" s="50"/>
      <c r="J123" s="50"/>
      <c r="K123" s="50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24.95" customHeight="1">
      <c r="A124" s="32"/>
      <c r="B124" s="33"/>
      <c r="C124" s="21" t="s">
        <v>131</v>
      </c>
      <c r="D124" s="32"/>
      <c r="E124" s="32"/>
      <c r="F124" s="32"/>
      <c r="G124" s="32"/>
      <c r="H124" s="32"/>
      <c r="I124" s="32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6.95" customHeight="1">
      <c r="A125" s="32"/>
      <c r="B125" s="33"/>
      <c r="C125" s="32"/>
      <c r="D125" s="32"/>
      <c r="E125" s="32"/>
      <c r="F125" s="32"/>
      <c r="G125" s="32"/>
      <c r="H125" s="32"/>
      <c r="I125" s="32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2" customHeight="1">
      <c r="A126" s="32"/>
      <c r="B126" s="33"/>
      <c r="C126" s="27" t="s">
        <v>16</v>
      </c>
      <c r="D126" s="32"/>
      <c r="E126" s="32"/>
      <c r="F126" s="32"/>
      <c r="G126" s="32"/>
      <c r="H126" s="32"/>
      <c r="I126" s="32"/>
      <c r="J126" s="32"/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26.25" customHeight="1">
      <c r="A127" s="32"/>
      <c r="B127" s="33"/>
      <c r="C127" s="32"/>
      <c r="D127" s="32"/>
      <c r="E127" s="245" t="str">
        <f>E7</f>
        <v>MÍSTNÍ KOMUNIKACE PARC. Č. 2939/1, 2908 a 2938/3, K.Ú. HORNÍ TĚRLICKO, UL. POD KOSTELEM LOKALITA KOSTELEC</v>
      </c>
      <c r="F127" s="246"/>
      <c r="G127" s="246"/>
      <c r="H127" s="246"/>
      <c r="I127" s="32"/>
      <c r="J127" s="32"/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1" customFormat="1" ht="12" customHeight="1">
      <c r="B128" s="20"/>
      <c r="C128" s="27" t="s">
        <v>103</v>
      </c>
      <c r="L128" s="20"/>
    </row>
    <row r="129" spans="1:65" s="2" customFormat="1" ht="16.5" customHeight="1">
      <c r="A129" s="32"/>
      <c r="B129" s="33"/>
      <c r="C129" s="32"/>
      <c r="D129" s="32"/>
      <c r="E129" s="245" t="s">
        <v>104</v>
      </c>
      <c r="F129" s="247"/>
      <c r="G129" s="247"/>
      <c r="H129" s="247"/>
      <c r="I129" s="3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2" customHeight="1">
      <c r="A130" s="32"/>
      <c r="B130" s="33"/>
      <c r="C130" s="27" t="s">
        <v>105</v>
      </c>
      <c r="D130" s="32"/>
      <c r="E130" s="32"/>
      <c r="F130" s="32"/>
      <c r="G130" s="32"/>
      <c r="H130" s="32"/>
      <c r="I130" s="3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6.5" customHeight="1">
      <c r="A131" s="32"/>
      <c r="B131" s="33"/>
      <c r="C131" s="32"/>
      <c r="D131" s="32"/>
      <c r="E131" s="202" t="str">
        <f>E11</f>
        <v>101 - Soupis prací - HLAVNÍ VĚTEV MÍSTNÍ KOMUNIKACE</v>
      </c>
      <c r="F131" s="247"/>
      <c r="G131" s="247"/>
      <c r="H131" s="247"/>
      <c r="I131" s="3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6.95" customHeight="1">
      <c r="A132" s="32"/>
      <c r="B132" s="33"/>
      <c r="C132" s="32"/>
      <c r="D132" s="32"/>
      <c r="E132" s="32"/>
      <c r="F132" s="32"/>
      <c r="G132" s="32"/>
      <c r="H132" s="32"/>
      <c r="I132" s="3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2" customFormat="1" ht="12" customHeight="1">
      <c r="A133" s="32"/>
      <c r="B133" s="33"/>
      <c r="C133" s="27" t="s">
        <v>20</v>
      </c>
      <c r="D133" s="32"/>
      <c r="E133" s="32"/>
      <c r="F133" s="25" t="str">
        <f>F14</f>
        <v>Těrlicko</v>
      </c>
      <c r="G133" s="32"/>
      <c r="H133" s="32"/>
      <c r="I133" s="27" t="s">
        <v>22</v>
      </c>
      <c r="J133" s="55">
        <f>IF(J14="","",J14)</f>
        <v>44305</v>
      </c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5" s="2" customFormat="1" ht="6.95" customHeight="1">
      <c r="A134" s="32"/>
      <c r="B134" s="33"/>
      <c r="C134" s="32"/>
      <c r="D134" s="32"/>
      <c r="E134" s="32"/>
      <c r="F134" s="32"/>
      <c r="G134" s="32"/>
      <c r="H134" s="32"/>
      <c r="I134" s="32"/>
      <c r="J134" s="32"/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5" s="2" customFormat="1" ht="40.15" customHeight="1">
      <c r="A135" s="32"/>
      <c r="B135" s="33"/>
      <c r="C135" s="27" t="s">
        <v>23</v>
      </c>
      <c r="D135" s="32"/>
      <c r="E135" s="32"/>
      <c r="F135" s="25" t="str">
        <f>E17</f>
        <v>OBEC TĚRLICKO,MÁJOVÁ 474/16, 735 72 TĚRLICKO-HORNÍ</v>
      </c>
      <c r="G135" s="32"/>
      <c r="H135" s="32"/>
      <c r="I135" s="27" t="s">
        <v>30</v>
      </c>
      <c r="J135" s="30" t="str">
        <f>E23</f>
        <v>Ing. Jan Pazdziora, Mírová 360, 736 01 Havířov-Měs</v>
      </c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5" s="2" customFormat="1" ht="15.2" customHeight="1">
      <c r="A136" s="32"/>
      <c r="B136" s="33"/>
      <c r="C136" s="27" t="s">
        <v>28</v>
      </c>
      <c r="D136" s="32"/>
      <c r="E136" s="32"/>
      <c r="F136" s="25" t="str">
        <f>IF(E20="","",E20)</f>
        <v>Vyplň údaj</v>
      </c>
      <c r="G136" s="32"/>
      <c r="H136" s="32"/>
      <c r="I136" s="27" t="s">
        <v>34</v>
      </c>
      <c r="J136" s="30" t="str">
        <f>E26</f>
        <v>Ing. Michal Pavelka</v>
      </c>
      <c r="K136" s="32"/>
      <c r="L136" s="4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5" s="2" customFormat="1" ht="10.35" customHeight="1">
      <c r="A137" s="32"/>
      <c r="B137" s="33"/>
      <c r="C137" s="32"/>
      <c r="D137" s="32"/>
      <c r="E137" s="32"/>
      <c r="F137" s="32"/>
      <c r="G137" s="32"/>
      <c r="H137" s="32"/>
      <c r="I137" s="32"/>
      <c r="J137" s="32"/>
      <c r="K137" s="32"/>
      <c r="L137" s="4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5" s="11" customFormat="1" ht="29.25" customHeight="1">
      <c r="A138" s="125"/>
      <c r="B138" s="126"/>
      <c r="C138" s="127" t="s">
        <v>132</v>
      </c>
      <c r="D138" s="128" t="s">
        <v>63</v>
      </c>
      <c r="E138" s="128" t="s">
        <v>59</v>
      </c>
      <c r="F138" s="128" t="s">
        <v>60</v>
      </c>
      <c r="G138" s="128" t="s">
        <v>133</v>
      </c>
      <c r="H138" s="128" t="s">
        <v>134</v>
      </c>
      <c r="I138" s="128" t="s">
        <v>135</v>
      </c>
      <c r="J138" s="128" t="s">
        <v>109</v>
      </c>
      <c r="K138" s="129" t="s">
        <v>136</v>
      </c>
      <c r="L138" s="130"/>
      <c r="M138" s="62" t="s">
        <v>1</v>
      </c>
      <c r="N138" s="63" t="s">
        <v>42</v>
      </c>
      <c r="O138" s="63" t="s">
        <v>137</v>
      </c>
      <c r="P138" s="63" t="s">
        <v>138</v>
      </c>
      <c r="Q138" s="63" t="s">
        <v>139</v>
      </c>
      <c r="R138" s="63" t="s">
        <v>140</v>
      </c>
      <c r="S138" s="63" t="s">
        <v>141</v>
      </c>
      <c r="T138" s="64" t="s">
        <v>142</v>
      </c>
      <c r="U138" s="125"/>
      <c r="V138" s="125"/>
      <c r="W138" s="125"/>
      <c r="X138" s="125"/>
      <c r="Y138" s="125"/>
      <c r="Z138" s="125"/>
      <c r="AA138" s="125"/>
      <c r="AB138" s="125"/>
      <c r="AC138" s="125"/>
      <c r="AD138" s="125"/>
      <c r="AE138" s="125"/>
    </row>
    <row r="139" spans="1:65" s="2" customFormat="1" ht="22.9" customHeight="1">
      <c r="A139" s="32"/>
      <c r="B139" s="33"/>
      <c r="C139" s="69" t="s">
        <v>143</v>
      </c>
      <c r="D139" s="32"/>
      <c r="E139" s="32"/>
      <c r="F139" s="32"/>
      <c r="G139" s="32"/>
      <c r="H139" s="32"/>
      <c r="I139" s="32"/>
      <c r="J139" s="131" t="e">
        <f>BK139</f>
        <v>#REF!</v>
      </c>
      <c r="K139" s="32"/>
      <c r="L139" s="33"/>
      <c r="M139" s="65"/>
      <c r="N139" s="56"/>
      <c r="O139" s="66"/>
      <c r="P139" s="132" t="e">
        <f>P140</f>
        <v>#REF!</v>
      </c>
      <c r="Q139" s="66"/>
      <c r="R139" s="132" t="e">
        <f>R140</f>
        <v>#REF!</v>
      </c>
      <c r="S139" s="66"/>
      <c r="T139" s="133" t="e">
        <f>T140</f>
        <v>#REF!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T139" s="17" t="s">
        <v>77</v>
      </c>
      <c r="AU139" s="17" t="s">
        <v>111</v>
      </c>
      <c r="BK139" s="134" t="e">
        <f>BK140</f>
        <v>#REF!</v>
      </c>
    </row>
    <row r="140" spans="1:65" s="12" customFormat="1" ht="25.9" customHeight="1">
      <c r="B140" s="135"/>
      <c r="D140" s="136" t="s">
        <v>77</v>
      </c>
      <c r="E140" s="137" t="s">
        <v>144</v>
      </c>
      <c r="F140" s="137" t="s">
        <v>145</v>
      </c>
      <c r="I140" s="138"/>
      <c r="J140" s="139" t="e">
        <f>BK140</f>
        <v>#REF!</v>
      </c>
      <c r="L140" s="135"/>
      <c r="M140" s="140"/>
      <c r="N140" s="141"/>
      <c r="O140" s="141"/>
      <c r="P140" s="142" t="e">
        <f>P141+P234+P241+P250+P263+P278+P300+P340+P342</f>
        <v>#REF!</v>
      </c>
      <c r="Q140" s="141"/>
      <c r="R140" s="142" t="e">
        <f>R141+R234+R241+R250+R263+R278+R300+R340+R342</f>
        <v>#REF!</v>
      </c>
      <c r="S140" s="141"/>
      <c r="T140" s="143" t="e">
        <f>T141+T234+T241+T250+T263+T278+T300+T340+T342</f>
        <v>#REF!</v>
      </c>
      <c r="AR140" s="136" t="s">
        <v>85</v>
      </c>
      <c r="AT140" s="144" t="s">
        <v>77</v>
      </c>
      <c r="AU140" s="144" t="s">
        <v>78</v>
      </c>
      <c r="AY140" s="136" t="s">
        <v>146</v>
      </c>
      <c r="BK140" s="145" t="e">
        <f>BK141+BK234+BK241+BK250+BK263+BK278+BK300+BK340+BK342</f>
        <v>#REF!</v>
      </c>
    </row>
    <row r="141" spans="1:65" s="12" customFormat="1" ht="22.9" customHeight="1">
      <c r="B141" s="135"/>
      <c r="D141" s="136" t="s">
        <v>77</v>
      </c>
      <c r="E141" s="146" t="s">
        <v>85</v>
      </c>
      <c r="F141" s="146" t="s">
        <v>147</v>
      </c>
      <c r="I141" s="138"/>
      <c r="J141" s="147" t="e">
        <f>BK141</f>
        <v>#REF!</v>
      </c>
      <c r="L141" s="135"/>
      <c r="M141" s="140"/>
      <c r="N141" s="141"/>
      <c r="O141" s="141"/>
      <c r="P141" s="142" t="e">
        <f>P142+P161+P178+P188+P211</f>
        <v>#REF!</v>
      </c>
      <c r="Q141" s="141"/>
      <c r="R141" s="142" t="e">
        <f>R142+R161+R178+R188+R211</f>
        <v>#REF!</v>
      </c>
      <c r="S141" s="141"/>
      <c r="T141" s="143" t="e">
        <f>T142+T161+T178+T188+T211</f>
        <v>#REF!</v>
      </c>
      <c r="AR141" s="136" t="s">
        <v>85</v>
      </c>
      <c r="AT141" s="144" t="s">
        <v>77</v>
      </c>
      <c r="AU141" s="144" t="s">
        <v>85</v>
      </c>
      <c r="AY141" s="136" t="s">
        <v>146</v>
      </c>
      <c r="BK141" s="145" t="e">
        <f>BK142+BK161+BK178+BK188+BK211</f>
        <v>#REF!</v>
      </c>
    </row>
    <row r="142" spans="1:65" s="12" customFormat="1" ht="20.85" customHeight="1">
      <c r="B142" s="135"/>
      <c r="D142" s="136" t="s">
        <v>77</v>
      </c>
      <c r="E142" s="146" t="s">
        <v>148</v>
      </c>
      <c r="F142" s="146" t="s">
        <v>149</v>
      </c>
      <c r="I142" s="138"/>
      <c r="J142" s="147" t="e">
        <f>BK142</f>
        <v>#REF!</v>
      </c>
      <c r="L142" s="135"/>
      <c r="M142" s="140"/>
      <c r="N142" s="141"/>
      <c r="O142" s="141"/>
      <c r="P142" s="142" t="e">
        <f>SUM(P143:P160)</f>
        <v>#REF!</v>
      </c>
      <c r="Q142" s="141"/>
      <c r="R142" s="142" t="e">
        <f>SUM(R143:R160)</f>
        <v>#REF!</v>
      </c>
      <c r="S142" s="141"/>
      <c r="T142" s="143" t="e">
        <f>SUM(T143:T160)</f>
        <v>#REF!</v>
      </c>
      <c r="AR142" s="136" t="s">
        <v>85</v>
      </c>
      <c r="AT142" s="144" t="s">
        <v>77</v>
      </c>
      <c r="AU142" s="144" t="s">
        <v>87</v>
      </c>
      <c r="AY142" s="136" t="s">
        <v>146</v>
      </c>
      <c r="BK142" s="145" t="e">
        <f>SUM(BK143:BK160)</f>
        <v>#REF!</v>
      </c>
    </row>
    <row r="143" spans="1:65" s="2" customFormat="1" ht="24">
      <c r="A143" s="32"/>
      <c r="B143" s="148"/>
      <c r="C143" s="149" t="s">
        <v>85</v>
      </c>
      <c r="D143" s="149" t="s">
        <v>150</v>
      </c>
      <c r="E143" s="150" t="s">
        <v>151</v>
      </c>
      <c r="F143" s="151" t="s">
        <v>152</v>
      </c>
      <c r="G143" s="152" t="s">
        <v>153</v>
      </c>
      <c r="H143" s="153">
        <v>5</v>
      </c>
      <c r="I143" s="154"/>
      <c r="J143" s="155">
        <f>ROUND(I143*H143,2)</f>
        <v>0</v>
      </c>
      <c r="K143" s="151" t="s">
        <v>1</v>
      </c>
      <c r="L143" s="33"/>
      <c r="M143" s="156" t="s">
        <v>1</v>
      </c>
      <c r="N143" s="157" t="s">
        <v>43</v>
      </c>
      <c r="O143" s="58"/>
      <c r="P143" s="158">
        <f>O143*H143</f>
        <v>0</v>
      </c>
      <c r="Q143" s="158">
        <v>0</v>
      </c>
      <c r="R143" s="158">
        <f>Q143*H143</f>
        <v>0</v>
      </c>
      <c r="S143" s="158">
        <v>0</v>
      </c>
      <c r="T143" s="159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0" t="s">
        <v>154</v>
      </c>
      <c r="AT143" s="160" t="s">
        <v>150</v>
      </c>
      <c r="AU143" s="160" t="s">
        <v>155</v>
      </c>
      <c r="AY143" s="17" t="s">
        <v>146</v>
      </c>
      <c r="BE143" s="161">
        <f>IF(N143="základní",J143,0)</f>
        <v>0</v>
      </c>
      <c r="BF143" s="161">
        <f>IF(N143="snížená",J143,0)</f>
        <v>0</v>
      </c>
      <c r="BG143" s="161">
        <f>IF(N143="zákl. přenesená",J143,0)</f>
        <v>0</v>
      </c>
      <c r="BH143" s="161">
        <f>IF(N143="sníž. přenesená",J143,0)</f>
        <v>0</v>
      </c>
      <c r="BI143" s="161">
        <f>IF(N143="nulová",J143,0)</f>
        <v>0</v>
      </c>
      <c r="BJ143" s="17" t="s">
        <v>85</v>
      </c>
      <c r="BK143" s="161">
        <f>ROUND(I143*H143,2)</f>
        <v>0</v>
      </c>
      <c r="BL143" s="17" t="s">
        <v>154</v>
      </c>
      <c r="BM143" s="160" t="s">
        <v>156</v>
      </c>
    </row>
    <row r="144" spans="1:65" s="13" customFormat="1" ht="11.25">
      <c r="B144" s="162"/>
      <c r="D144" s="163" t="s">
        <v>157</v>
      </c>
      <c r="E144" s="164" t="s">
        <v>1</v>
      </c>
      <c r="F144" s="165" t="s">
        <v>158</v>
      </c>
      <c r="H144" s="164" t="s">
        <v>1</v>
      </c>
      <c r="I144" s="166"/>
      <c r="L144" s="162"/>
      <c r="M144" s="167"/>
      <c r="N144" s="168"/>
      <c r="O144" s="168"/>
      <c r="P144" s="168"/>
      <c r="Q144" s="168"/>
      <c r="R144" s="168"/>
      <c r="S144" s="168"/>
      <c r="T144" s="169"/>
      <c r="AT144" s="164" t="s">
        <v>157</v>
      </c>
      <c r="AU144" s="164" t="s">
        <v>155</v>
      </c>
      <c r="AV144" s="13" t="s">
        <v>85</v>
      </c>
      <c r="AW144" s="13" t="s">
        <v>33</v>
      </c>
      <c r="AX144" s="13" t="s">
        <v>78</v>
      </c>
      <c r="AY144" s="164" t="s">
        <v>146</v>
      </c>
    </row>
    <row r="145" spans="1:65" s="14" customFormat="1" ht="11.25">
      <c r="B145" s="170"/>
      <c r="D145" s="163" t="s">
        <v>157</v>
      </c>
      <c r="E145" s="171" t="s">
        <v>1</v>
      </c>
      <c r="F145" s="172" t="s">
        <v>159</v>
      </c>
      <c r="H145" s="173">
        <v>5</v>
      </c>
      <c r="I145" s="174"/>
      <c r="L145" s="170"/>
      <c r="M145" s="175"/>
      <c r="N145" s="176"/>
      <c r="O145" s="176"/>
      <c r="P145" s="176"/>
      <c r="Q145" s="176"/>
      <c r="R145" s="176"/>
      <c r="S145" s="176"/>
      <c r="T145" s="177"/>
      <c r="AT145" s="171" t="s">
        <v>157</v>
      </c>
      <c r="AU145" s="171" t="s">
        <v>155</v>
      </c>
      <c r="AV145" s="14" t="s">
        <v>87</v>
      </c>
      <c r="AW145" s="14" t="s">
        <v>33</v>
      </c>
      <c r="AX145" s="14" t="s">
        <v>85</v>
      </c>
      <c r="AY145" s="171" t="s">
        <v>146</v>
      </c>
    </row>
    <row r="146" spans="1:65" s="2" customFormat="1" ht="21.75" customHeight="1">
      <c r="A146" s="32"/>
      <c r="B146" s="148"/>
      <c r="C146" s="149" t="s">
        <v>155</v>
      </c>
      <c r="D146" s="149" t="s">
        <v>150</v>
      </c>
      <c r="E146" s="150" t="s">
        <v>163</v>
      </c>
      <c r="F146" s="151" t="s">
        <v>164</v>
      </c>
      <c r="G146" s="152" t="s">
        <v>160</v>
      </c>
      <c r="H146" s="153">
        <v>1.1830000000000001</v>
      </c>
      <c r="I146" s="154"/>
      <c r="J146" s="155">
        <f>ROUND(I146*H146,2)</f>
        <v>0</v>
      </c>
      <c r="K146" s="151" t="s">
        <v>161</v>
      </c>
      <c r="L146" s="33"/>
      <c r="M146" s="156" t="s">
        <v>1</v>
      </c>
      <c r="N146" s="157" t="s">
        <v>43</v>
      </c>
      <c r="O146" s="58"/>
      <c r="P146" s="158" t="e">
        <f>O146*#REF!</f>
        <v>#REF!</v>
      </c>
      <c r="Q146" s="158">
        <v>0</v>
      </c>
      <c r="R146" s="158" t="e">
        <f>Q146*#REF!</f>
        <v>#REF!</v>
      </c>
      <c r="S146" s="158">
        <v>0</v>
      </c>
      <c r="T146" s="159" t="e">
        <f>S146*#REF!</f>
        <v>#REF!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0" t="s">
        <v>154</v>
      </c>
      <c r="AT146" s="160" t="s">
        <v>150</v>
      </c>
      <c r="AU146" s="160" t="s">
        <v>155</v>
      </c>
      <c r="AY146" s="17" t="s">
        <v>146</v>
      </c>
      <c r="BE146" s="161" t="e">
        <f>IF(N146="základní",#REF!,0)</f>
        <v>#REF!</v>
      </c>
      <c r="BF146" s="161">
        <f>IF(N146="snížená",#REF!,0)</f>
        <v>0</v>
      </c>
      <c r="BG146" s="161">
        <f>IF(N146="zákl. přenesená",#REF!,0)</f>
        <v>0</v>
      </c>
      <c r="BH146" s="161">
        <f>IF(N146="sníž. přenesená",#REF!,0)</f>
        <v>0</v>
      </c>
      <c r="BI146" s="161">
        <f>IF(N146="nulová",#REF!,0)</f>
        <v>0</v>
      </c>
      <c r="BJ146" s="17" t="s">
        <v>85</v>
      </c>
      <c r="BK146" s="161" t="e">
        <f>ROUND(#REF!*#REF!,2)</f>
        <v>#REF!</v>
      </c>
      <c r="BL146" s="17" t="s">
        <v>154</v>
      </c>
      <c r="BM146" s="160" t="s">
        <v>162</v>
      </c>
    </row>
    <row r="147" spans="1:65" s="14" customFormat="1" ht="11.25">
      <c r="B147" s="170"/>
      <c r="D147" s="163" t="s">
        <v>157</v>
      </c>
      <c r="E147" s="171" t="s">
        <v>1</v>
      </c>
      <c r="F147" s="172" t="s">
        <v>166</v>
      </c>
      <c r="H147" s="173">
        <v>1.1830000000000001</v>
      </c>
      <c r="I147" s="174"/>
      <c r="L147" s="170"/>
      <c r="M147" s="175"/>
      <c r="N147" s="176"/>
      <c r="O147" s="176"/>
      <c r="P147" s="176"/>
      <c r="Q147" s="176"/>
      <c r="R147" s="176"/>
      <c r="S147" s="176"/>
      <c r="T147" s="177"/>
      <c r="AT147" s="171" t="s">
        <v>157</v>
      </c>
      <c r="AU147" s="171" t="s">
        <v>155</v>
      </c>
      <c r="AV147" s="14" t="s">
        <v>87</v>
      </c>
      <c r="AW147" s="14" t="s">
        <v>33</v>
      </c>
      <c r="AX147" s="14" t="s">
        <v>85</v>
      </c>
      <c r="AY147" s="171" t="s">
        <v>146</v>
      </c>
    </row>
    <row r="148" spans="1:65" s="2" customFormat="1" ht="24">
      <c r="A148" s="32"/>
      <c r="B148" s="148"/>
      <c r="C148" s="149" t="s">
        <v>154</v>
      </c>
      <c r="D148" s="149" t="s">
        <v>150</v>
      </c>
      <c r="E148" s="150" t="s">
        <v>167</v>
      </c>
      <c r="F148" s="151" t="s">
        <v>168</v>
      </c>
      <c r="G148" s="152" t="s">
        <v>160</v>
      </c>
      <c r="H148" s="153">
        <v>255.6</v>
      </c>
      <c r="I148" s="154"/>
      <c r="J148" s="155">
        <f>ROUND(I148*H148,2)</f>
        <v>0</v>
      </c>
      <c r="K148" s="151" t="s">
        <v>161</v>
      </c>
      <c r="L148" s="33"/>
      <c r="M148" s="156" t="s">
        <v>1</v>
      </c>
      <c r="N148" s="157" t="s">
        <v>43</v>
      </c>
      <c r="O148" s="58"/>
      <c r="P148" s="158">
        <f>O148*H146</f>
        <v>0</v>
      </c>
      <c r="Q148" s="158">
        <v>0</v>
      </c>
      <c r="R148" s="158">
        <f>Q148*H146</f>
        <v>0</v>
      </c>
      <c r="S148" s="158">
        <v>9.8000000000000004E-2</v>
      </c>
      <c r="T148" s="159">
        <f>S148*H146</f>
        <v>0.11593400000000001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0" t="s">
        <v>154</v>
      </c>
      <c r="AT148" s="160" t="s">
        <v>150</v>
      </c>
      <c r="AU148" s="160" t="s">
        <v>155</v>
      </c>
      <c r="AY148" s="17" t="s">
        <v>146</v>
      </c>
      <c r="BE148" s="161">
        <f>IF(N148="základní",J146,0)</f>
        <v>0</v>
      </c>
      <c r="BF148" s="161">
        <f>IF(N148="snížená",J146,0)</f>
        <v>0</v>
      </c>
      <c r="BG148" s="161">
        <f>IF(N148="zákl. přenesená",J146,0)</f>
        <v>0</v>
      </c>
      <c r="BH148" s="161">
        <f>IF(N148="sníž. přenesená",J146,0)</f>
        <v>0</v>
      </c>
      <c r="BI148" s="161">
        <f>IF(N148="nulová",J146,0)</f>
        <v>0</v>
      </c>
      <c r="BJ148" s="17" t="s">
        <v>85</v>
      </c>
      <c r="BK148" s="161">
        <f>ROUND(I146*H146,2)</f>
        <v>0</v>
      </c>
      <c r="BL148" s="17" t="s">
        <v>154</v>
      </c>
      <c r="BM148" s="160" t="s">
        <v>165</v>
      </c>
    </row>
    <row r="149" spans="1:65" s="14" customFormat="1" ht="11.25">
      <c r="B149" s="170"/>
      <c r="D149" s="163" t="s">
        <v>157</v>
      </c>
      <c r="E149" s="171" t="s">
        <v>1</v>
      </c>
      <c r="F149" s="172" t="s">
        <v>170</v>
      </c>
      <c r="H149" s="173">
        <v>255.6</v>
      </c>
      <c r="I149" s="174"/>
      <c r="L149" s="170"/>
      <c r="M149" s="175"/>
      <c r="N149" s="176"/>
      <c r="O149" s="176"/>
      <c r="P149" s="176"/>
      <c r="Q149" s="176"/>
      <c r="R149" s="176"/>
      <c r="S149" s="176"/>
      <c r="T149" s="177"/>
      <c r="AT149" s="171" t="s">
        <v>157</v>
      </c>
      <c r="AU149" s="171" t="s">
        <v>155</v>
      </c>
      <c r="AV149" s="14" t="s">
        <v>87</v>
      </c>
      <c r="AW149" s="14" t="s">
        <v>33</v>
      </c>
      <c r="AX149" s="14" t="s">
        <v>85</v>
      </c>
      <c r="AY149" s="171" t="s">
        <v>146</v>
      </c>
    </row>
    <row r="150" spans="1:65" s="2" customFormat="1" ht="12">
      <c r="A150" s="32"/>
      <c r="B150" s="148"/>
      <c r="C150" s="149" t="s">
        <v>173</v>
      </c>
      <c r="D150" s="149" t="s">
        <v>150</v>
      </c>
      <c r="E150" s="150" t="s">
        <v>174</v>
      </c>
      <c r="F150" s="151" t="s">
        <v>175</v>
      </c>
      <c r="G150" s="152" t="s">
        <v>176</v>
      </c>
      <c r="H150" s="153">
        <v>23.66</v>
      </c>
      <c r="I150" s="154"/>
      <c r="J150" s="155">
        <f>ROUND(I150*H150,2)</f>
        <v>0</v>
      </c>
      <c r="K150" s="151" t="s">
        <v>161</v>
      </c>
      <c r="L150" s="33"/>
      <c r="M150" s="156" t="s">
        <v>1</v>
      </c>
      <c r="N150" s="157" t="s">
        <v>43</v>
      </c>
      <c r="O150" s="58"/>
      <c r="P150" s="158">
        <f>O150*H148</f>
        <v>0</v>
      </c>
      <c r="Q150" s="158">
        <v>0</v>
      </c>
      <c r="R150" s="158">
        <f>Q150*H148</f>
        <v>0</v>
      </c>
      <c r="S150" s="158">
        <v>0.44</v>
      </c>
      <c r="T150" s="159">
        <f>S150*H148</f>
        <v>112.464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0" t="s">
        <v>154</v>
      </c>
      <c r="AT150" s="160" t="s">
        <v>150</v>
      </c>
      <c r="AU150" s="160" t="s">
        <v>155</v>
      </c>
      <c r="AY150" s="17" t="s">
        <v>146</v>
      </c>
      <c r="BE150" s="161">
        <f>IF(N150="základní",J148,0)</f>
        <v>0</v>
      </c>
      <c r="BF150" s="161">
        <f>IF(N150="snížená",J148,0)</f>
        <v>0</v>
      </c>
      <c r="BG150" s="161">
        <f>IF(N150="zákl. přenesená",J148,0)</f>
        <v>0</v>
      </c>
      <c r="BH150" s="161">
        <f>IF(N150="sníž. přenesená",J148,0)</f>
        <v>0</v>
      </c>
      <c r="BI150" s="161">
        <f>IF(N150="nulová",J148,0)</f>
        <v>0</v>
      </c>
      <c r="BJ150" s="17" t="s">
        <v>85</v>
      </c>
      <c r="BK150" s="161">
        <f>ROUND(I148*H148,2)</f>
        <v>0</v>
      </c>
      <c r="BL150" s="17" t="s">
        <v>154</v>
      </c>
      <c r="BM150" s="160" t="s">
        <v>169</v>
      </c>
    </row>
    <row r="151" spans="1:65" s="14" customFormat="1" ht="11.25">
      <c r="B151" s="170"/>
      <c r="D151" s="163" t="s">
        <v>157</v>
      </c>
      <c r="E151" s="171" t="s">
        <v>1</v>
      </c>
      <c r="F151" s="172" t="s">
        <v>178</v>
      </c>
      <c r="H151" s="173">
        <v>23.66</v>
      </c>
      <c r="I151" s="174"/>
      <c r="L151" s="170"/>
      <c r="M151" s="175"/>
      <c r="N151" s="176"/>
      <c r="O151" s="176"/>
      <c r="P151" s="176"/>
      <c r="Q151" s="176"/>
      <c r="R151" s="176"/>
      <c r="S151" s="176"/>
      <c r="T151" s="177"/>
      <c r="AT151" s="171" t="s">
        <v>157</v>
      </c>
      <c r="AU151" s="171" t="s">
        <v>155</v>
      </c>
      <c r="AV151" s="14" t="s">
        <v>87</v>
      </c>
      <c r="AW151" s="14" t="s">
        <v>33</v>
      </c>
      <c r="AX151" s="14" t="s">
        <v>85</v>
      </c>
      <c r="AY151" s="171" t="s">
        <v>146</v>
      </c>
    </row>
    <row r="152" spans="1:65" s="2" customFormat="1" ht="24">
      <c r="A152" s="32"/>
      <c r="B152" s="148"/>
      <c r="C152" s="149" t="s">
        <v>179</v>
      </c>
      <c r="D152" s="149" t="s">
        <v>150</v>
      </c>
      <c r="E152" s="150" t="s">
        <v>180</v>
      </c>
      <c r="F152" s="151" t="s">
        <v>181</v>
      </c>
      <c r="G152" s="152" t="s">
        <v>160</v>
      </c>
      <c r="H152" s="153">
        <v>120</v>
      </c>
      <c r="I152" s="154"/>
      <c r="J152" s="155">
        <f>ROUND(I152*H152,2)</f>
        <v>0</v>
      </c>
      <c r="K152" s="151" t="s">
        <v>161</v>
      </c>
      <c r="L152" s="33"/>
      <c r="M152" s="156" t="s">
        <v>1</v>
      </c>
      <c r="N152" s="157" t="s">
        <v>43</v>
      </c>
      <c r="O152" s="58"/>
      <c r="P152" s="158" t="e">
        <f>O152*#REF!</f>
        <v>#REF!</v>
      </c>
      <c r="Q152" s="158">
        <v>0</v>
      </c>
      <c r="R152" s="158" t="e">
        <f>Q152*#REF!</f>
        <v>#REF!</v>
      </c>
      <c r="S152" s="158">
        <v>0</v>
      </c>
      <c r="T152" s="159" t="e">
        <f>S152*#REF!</f>
        <v>#REF!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0" t="s">
        <v>154</v>
      </c>
      <c r="AT152" s="160" t="s">
        <v>150</v>
      </c>
      <c r="AU152" s="160" t="s">
        <v>155</v>
      </c>
      <c r="AY152" s="17" t="s">
        <v>146</v>
      </c>
      <c r="BE152" s="161" t="e">
        <f>IF(N152="základní",#REF!,0)</f>
        <v>#REF!</v>
      </c>
      <c r="BF152" s="161">
        <f>IF(N152="snížená",#REF!,0)</f>
        <v>0</v>
      </c>
      <c r="BG152" s="161">
        <f>IF(N152="zákl. přenesená",#REF!,0)</f>
        <v>0</v>
      </c>
      <c r="BH152" s="161">
        <f>IF(N152="sníž. přenesená",#REF!,0)</f>
        <v>0</v>
      </c>
      <c r="BI152" s="161">
        <f>IF(N152="nulová",#REF!,0)</f>
        <v>0</v>
      </c>
      <c r="BJ152" s="17" t="s">
        <v>85</v>
      </c>
      <c r="BK152" s="161" t="e">
        <f>ROUND(#REF!*#REF!,2)</f>
        <v>#REF!</v>
      </c>
      <c r="BL152" s="17" t="s">
        <v>154</v>
      </c>
      <c r="BM152" s="160" t="s">
        <v>172</v>
      </c>
    </row>
    <row r="153" spans="1:65" s="14" customFormat="1" ht="11.25">
      <c r="B153" s="170"/>
      <c r="C153" s="13"/>
      <c r="D153" s="163" t="s">
        <v>157</v>
      </c>
      <c r="E153" s="164" t="s">
        <v>1</v>
      </c>
      <c r="F153" s="165" t="s">
        <v>183</v>
      </c>
      <c r="G153" s="13"/>
      <c r="H153" s="164" t="s">
        <v>1</v>
      </c>
      <c r="I153" s="166"/>
      <c r="J153" s="13"/>
      <c r="K153" s="13"/>
      <c r="L153" s="170"/>
      <c r="M153" s="175"/>
      <c r="N153" s="176"/>
      <c r="O153" s="176"/>
      <c r="P153" s="176"/>
      <c r="Q153" s="176"/>
      <c r="R153" s="176"/>
      <c r="S153" s="176"/>
      <c r="T153" s="177"/>
      <c r="AT153" s="171" t="s">
        <v>157</v>
      </c>
      <c r="AU153" s="171" t="s">
        <v>155</v>
      </c>
      <c r="AV153" s="14" t="s">
        <v>87</v>
      </c>
      <c r="AW153" s="14" t="s">
        <v>33</v>
      </c>
      <c r="AX153" s="14" t="s">
        <v>85</v>
      </c>
      <c r="AY153" s="171" t="s">
        <v>146</v>
      </c>
    </row>
    <row r="154" spans="1:65" s="2" customFormat="1" ht="16.5" customHeight="1">
      <c r="A154" s="32"/>
      <c r="B154" s="148"/>
      <c r="C154" s="14"/>
      <c r="D154" s="163" t="s">
        <v>157</v>
      </c>
      <c r="E154" s="171" t="s">
        <v>1</v>
      </c>
      <c r="F154" s="172" t="s">
        <v>184</v>
      </c>
      <c r="G154" s="14"/>
      <c r="H154" s="173">
        <v>120</v>
      </c>
      <c r="I154" s="174"/>
      <c r="J154" s="14"/>
      <c r="K154" s="14"/>
      <c r="L154" s="33"/>
      <c r="M154" s="156" t="s">
        <v>1</v>
      </c>
      <c r="N154" s="157" t="s">
        <v>43</v>
      </c>
      <c r="O154" s="58"/>
      <c r="P154" s="158">
        <f>O154*H150</f>
        <v>0</v>
      </c>
      <c r="Q154" s="158">
        <v>0</v>
      </c>
      <c r="R154" s="158">
        <f>Q154*H150</f>
        <v>0</v>
      </c>
      <c r="S154" s="158">
        <v>0</v>
      </c>
      <c r="T154" s="159">
        <f>S154*H150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0" t="s">
        <v>154</v>
      </c>
      <c r="AT154" s="160" t="s">
        <v>150</v>
      </c>
      <c r="AU154" s="160" t="s">
        <v>155</v>
      </c>
      <c r="AY154" s="17" t="s">
        <v>146</v>
      </c>
      <c r="BE154" s="161">
        <f>IF(N154="základní",J150,0)</f>
        <v>0</v>
      </c>
      <c r="BF154" s="161">
        <f>IF(N154="snížená",J150,0)</f>
        <v>0</v>
      </c>
      <c r="BG154" s="161">
        <f>IF(N154="zákl. přenesená",J150,0)</f>
        <v>0</v>
      </c>
      <c r="BH154" s="161">
        <f>IF(N154="sníž. přenesená",J150,0)</f>
        <v>0</v>
      </c>
      <c r="BI154" s="161">
        <f>IF(N154="nulová",J150,0)</f>
        <v>0</v>
      </c>
      <c r="BJ154" s="17" t="s">
        <v>85</v>
      </c>
      <c r="BK154" s="161">
        <f>ROUND(I150*H150,2)</f>
        <v>0</v>
      </c>
      <c r="BL154" s="17" t="s">
        <v>154</v>
      </c>
      <c r="BM154" s="160" t="s">
        <v>177</v>
      </c>
    </row>
    <row r="155" spans="1:65" s="14" customFormat="1" ht="12">
      <c r="B155" s="170"/>
      <c r="C155" s="149" t="s">
        <v>185</v>
      </c>
      <c r="D155" s="149" t="s">
        <v>150</v>
      </c>
      <c r="E155" s="150" t="s">
        <v>186</v>
      </c>
      <c r="F155" s="151" t="s">
        <v>187</v>
      </c>
      <c r="G155" s="152" t="s">
        <v>160</v>
      </c>
      <c r="H155" s="153">
        <v>66.048000000000002</v>
      </c>
      <c r="I155" s="154"/>
      <c r="J155" s="155">
        <f>ROUND(I155*H155,2)</f>
        <v>0</v>
      </c>
      <c r="K155" s="151" t="s">
        <v>161</v>
      </c>
      <c r="L155" s="170"/>
      <c r="M155" s="175"/>
      <c r="N155" s="176"/>
      <c r="O155" s="176"/>
      <c r="P155" s="176"/>
      <c r="Q155" s="176"/>
      <c r="R155" s="176"/>
      <c r="S155" s="176"/>
      <c r="T155" s="177"/>
      <c r="AT155" s="171" t="s">
        <v>157</v>
      </c>
      <c r="AU155" s="171" t="s">
        <v>155</v>
      </c>
      <c r="AV155" s="14" t="s">
        <v>87</v>
      </c>
      <c r="AW155" s="14" t="s">
        <v>33</v>
      </c>
      <c r="AX155" s="14" t="s">
        <v>78</v>
      </c>
      <c r="AY155" s="171" t="s">
        <v>146</v>
      </c>
    </row>
    <row r="156" spans="1:65" s="2" customFormat="1" ht="12">
      <c r="A156" s="32"/>
      <c r="B156" s="148"/>
      <c r="C156" s="14"/>
      <c r="D156" s="163" t="s">
        <v>157</v>
      </c>
      <c r="E156" s="171" t="s">
        <v>1</v>
      </c>
      <c r="F156" s="172" t="s">
        <v>189</v>
      </c>
      <c r="G156" s="14"/>
      <c r="H156" s="173">
        <v>66.048000000000002</v>
      </c>
      <c r="I156" s="174"/>
      <c r="J156" s="14"/>
      <c r="K156" s="14"/>
      <c r="L156" s="33"/>
      <c r="M156" s="156" t="s">
        <v>1</v>
      </c>
      <c r="N156" s="157" t="s">
        <v>43</v>
      </c>
      <c r="O156" s="58"/>
      <c r="P156" s="158">
        <f>O156*H152</f>
        <v>0</v>
      </c>
      <c r="Q156" s="158">
        <v>0</v>
      </c>
      <c r="R156" s="158">
        <f>Q156*H152</f>
        <v>0</v>
      </c>
      <c r="S156" s="158">
        <v>0.02</v>
      </c>
      <c r="T156" s="159">
        <f>S156*H152</f>
        <v>2.4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0" t="s">
        <v>154</v>
      </c>
      <c r="AT156" s="160" t="s">
        <v>150</v>
      </c>
      <c r="AU156" s="160" t="s">
        <v>155</v>
      </c>
      <c r="AY156" s="17" t="s">
        <v>146</v>
      </c>
      <c r="BE156" s="161">
        <f>IF(N156="základní",J152,0)</f>
        <v>0</v>
      </c>
      <c r="BF156" s="161">
        <f>IF(N156="snížená",J152,0)</f>
        <v>0</v>
      </c>
      <c r="BG156" s="161">
        <f>IF(N156="zákl. přenesená",J152,0)</f>
        <v>0</v>
      </c>
      <c r="BH156" s="161">
        <f>IF(N156="sníž. přenesená",J152,0)</f>
        <v>0</v>
      </c>
      <c r="BI156" s="161">
        <f>IF(N156="nulová",J152,0)</f>
        <v>0</v>
      </c>
      <c r="BJ156" s="17" t="s">
        <v>85</v>
      </c>
      <c r="BK156" s="161">
        <f>ROUND(I152*H152,2)</f>
        <v>0</v>
      </c>
      <c r="BL156" s="17" t="s">
        <v>154</v>
      </c>
      <c r="BM156" s="160" t="s">
        <v>182</v>
      </c>
    </row>
    <row r="157" spans="1:65" s="13" customFormat="1" ht="12.75">
      <c r="B157" s="162"/>
      <c r="C157" s="12"/>
      <c r="D157" s="136" t="s">
        <v>77</v>
      </c>
      <c r="E157" s="146" t="s">
        <v>190</v>
      </c>
      <c r="F157" s="146" t="s">
        <v>191</v>
      </c>
      <c r="G157" s="12"/>
      <c r="H157" s="12"/>
      <c r="I157" s="138"/>
      <c r="J157" s="147">
        <f>BK161</f>
        <v>0</v>
      </c>
      <c r="K157" s="12"/>
      <c r="L157" s="162"/>
      <c r="M157" s="167"/>
      <c r="N157" s="168"/>
      <c r="O157" s="168"/>
      <c r="P157" s="168"/>
      <c r="Q157" s="168"/>
      <c r="R157" s="168"/>
      <c r="S157" s="168"/>
      <c r="T157" s="169"/>
      <c r="AT157" s="164" t="s">
        <v>157</v>
      </c>
      <c r="AU157" s="164" t="s">
        <v>155</v>
      </c>
      <c r="AV157" s="13" t="s">
        <v>85</v>
      </c>
      <c r="AW157" s="13" t="s">
        <v>33</v>
      </c>
      <c r="AX157" s="13" t="s">
        <v>78</v>
      </c>
      <c r="AY157" s="164" t="s">
        <v>146</v>
      </c>
    </row>
    <row r="158" spans="1:65" s="14" customFormat="1" ht="36">
      <c r="B158" s="170"/>
      <c r="C158" s="149" t="s">
        <v>192</v>
      </c>
      <c r="D158" s="149" t="s">
        <v>150</v>
      </c>
      <c r="E158" s="150" t="s">
        <v>193</v>
      </c>
      <c r="F158" s="151" t="s">
        <v>194</v>
      </c>
      <c r="G158" s="152" t="s">
        <v>195</v>
      </c>
      <c r="H158" s="153">
        <v>746.02700000000004</v>
      </c>
      <c r="I158" s="154"/>
      <c r="J158" s="155">
        <f>ROUND(I158*H158,2)</f>
        <v>0</v>
      </c>
      <c r="K158" s="151" t="s">
        <v>161</v>
      </c>
      <c r="L158" s="170"/>
      <c r="M158" s="175"/>
      <c r="N158" s="176"/>
      <c r="O158" s="176"/>
      <c r="P158" s="176"/>
      <c r="Q158" s="176"/>
      <c r="R158" s="176"/>
      <c r="S158" s="176"/>
      <c r="T158" s="177"/>
      <c r="AT158" s="171" t="s">
        <v>157</v>
      </c>
      <c r="AU158" s="171" t="s">
        <v>155</v>
      </c>
      <c r="AV158" s="14" t="s">
        <v>87</v>
      </c>
      <c r="AW158" s="14" t="s">
        <v>33</v>
      </c>
      <c r="AX158" s="14" t="s">
        <v>85</v>
      </c>
      <c r="AY158" s="171" t="s">
        <v>146</v>
      </c>
    </row>
    <row r="159" spans="1:65" s="2" customFormat="1" ht="16.5" customHeight="1">
      <c r="A159" s="32"/>
      <c r="B159" s="148"/>
      <c r="C159" s="13"/>
      <c r="D159" s="163" t="s">
        <v>157</v>
      </c>
      <c r="E159" s="164" t="s">
        <v>1</v>
      </c>
      <c r="F159" s="165" t="s">
        <v>197</v>
      </c>
      <c r="G159" s="13"/>
      <c r="H159" s="164" t="s">
        <v>1</v>
      </c>
      <c r="I159" s="166"/>
      <c r="J159" s="13"/>
      <c r="K159" s="13"/>
      <c r="L159" s="33"/>
      <c r="M159" s="156" t="s">
        <v>1</v>
      </c>
      <c r="N159" s="157" t="s">
        <v>43</v>
      </c>
      <c r="O159" s="58"/>
      <c r="P159" s="158">
        <f>O159*H155</f>
        <v>0</v>
      </c>
      <c r="Q159" s="158">
        <v>0</v>
      </c>
      <c r="R159" s="158">
        <f>Q159*H155</f>
        <v>0</v>
      </c>
      <c r="S159" s="158">
        <v>0.126</v>
      </c>
      <c r="T159" s="159">
        <f>S159*H155</f>
        <v>8.3220480000000006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0" t="s">
        <v>154</v>
      </c>
      <c r="AT159" s="160" t="s">
        <v>150</v>
      </c>
      <c r="AU159" s="160" t="s">
        <v>155</v>
      </c>
      <c r="AY159" s="17" t="s">
        <v>146</v>
      </c>
      <c r="BE159" s="161">
        <f>IF(N159="základní",J155,0)</f>
        <v>0</v>
      </c>
      <c r="BF159" s="161">
        <f>IF(N159="snížená",J155,0)</f>
        <v>0</v>
      </c>
      <c r="BG159" s="161">
        <f>IF(N159="zákl. přenesená",J155,0)</f>
        <v>0</v>
      </c>
      <c r="BH159" s="161">
        <f>IF(N159="sníž. přenesená",J155,0)</f>
        <v>0</v>
      </c>
      <c r="BI159" s="161">
        <f>IF(N159="nulová",J155,0)</f>
        <v>0</v>
      </c>
      <c r="BJ159" s="17" t="s">
        <v>85</v>
      </c>
      <c r="BK159" s="161">
        <f>ROUND(I155*H155,2)</f>
        <v>0</v>
      </c>
      <c r="BL159" s="17" t="s">
        <v>154</v>
      </c>
      <c r="BM159" s="160" t="s">
        <v>188</v>
      </c>
    </row>
    <row r="160" spans="1:65" s="14" customFormat="1" ht="11.25">
      <c r="B160" s="170"/>
      <c r="D160" s="163" t="s">
        <v>157</v>
      </c>
      <c r="E160" s="171" t="s">
        <v>1</v>
      </c>
      <c r="F160" s="172" t="s">
        <v>198</v>
      </c>
      <c r="H160" s="173">
        <v>746.02700000000004</v>
      </c>
      <c r="I160" s="174"/>
      <c r="L160" s="170"/>
      <c r="M160" s="175"/>
      <c r="N160" s="176"/>
      <c r="O160" s="176"/>
      <c r="P160" s="176"/>
      <c r="Q160" s="176"/>
      <c r="R160" s="176"/>
      <c r="S160" s="176"/>
      <c r="T160" s="177"/>
      <c r="AT160" s="171" t="s">
        <v>157</v>
      </c>
      <c r="AU160" s="171" t="s">
        <v>155</v>
      </c>
      <c r="AV160" s="14" t="s">
        <v>87</v>
      </c>
      <c r="AW160" s="14" t="s">
        <v>33</v>
      </c>
      <c r="AX160" s="14" t="s">
        <v>85</v>
      </c>
      <c r="AY160" s="171" t="s">
        <v>146</v>
      </c>
    </row>
    <row r="161" spans="1:65" s="12" customFormat="1" ht="20.85" customHeight="1">
      <c r="B161" s="135"/>
      <c r="C161" s="15"/>
      <c r="D161" s="163" t="s">
        <v>157</v>
      </c>
      <c r="E161" s="179" t="s">
        <v>1</v>
      </c>
      <c r="F161" s="180" t="s">
        <v>199</v>
      </c>
      <c r="G161" s="15"/>
      <c r="H161" s="181">
        <v>746.02700000000004</v>
      </c>
      <c r="I161" s="182"/>
      <c r="J161" s="15"/>
      <c r="K161" s="15"/>
      <c r="L161" s="135"/>
      <c r="M161" s="140"/>
      <c r="N161" s="141"/>
      <c r="O161" s="141"/>
      <c r="P161" s="142">
        <f>SUM(P162:P177)</f>
        <v>0</v>
      </c>
      <c r="Q161" s="141"/>
      <c r="R161" s="142">
        <f>SUM(R162:R177)</f>
        <v>0</v>
      </c>
      <c r="S161" s="141"/>
      <c r="T161" s="143">
        <f>SUM(T162:T177)</f>
        <v>0</v>
      </c>
      <c r="AR161" s="136" t="s">
        <v>85</v>
      </c>
      <c r="AT161" s="144" t="s">
        <v>77</v>
      </c>
      <c r="AU161" s="144" t="s">
        <v>87</v>
      </c>
      <c r="AY161" s="136" t="s">
        <v>146</v>
      </c>
      <c r="BK161" s="145">
        <f>SUM(BK162:BK177)</f>
        <v>0</v>
      </c>
    </row>
    <row r="162" spans="1:65" s="2" customFormat="1" ht="24">
      <c r="A162" s="32"/>
      <c r="B162" s="148"/>
      <c r="C162" s="149" t="s">
        <v>200</v>
      </c>
      <c r="D162" s="149" t="s">
        <v>150</v>
      </c>
      <c r="E162" s="150" t="s">
        <v>201</v>
      </c>
      <c r="F162" s="151" t="s">
        <v>202</v>
      </c>
      <c r="G162" s="152" t="s">
        <v>195</v>
      </c>
      <c r="H162" s="153">
        <v>12.311999999999999</v>
      </c>
      <c r="I162" s="154"/>
      <c r="J162" s="155">
        <f>ROUND(I162*H162,2)</f>
        <v>0</v>
      </c>
      <c r="K162" s="151" t="s">
        <v>161</v>
      </c>
      <c r="L162" s="33"/>
      <c r="M162" s="156" t="s">
        <v>1</v>
      </c>
      <c r="N162" s="157" t="s">
        <v>43</v>
      </c>
      <c r="O162" s="58"/>
      <c r="P162" s="158">
        <f>O162*H158</f>
        <v>0</v>
      </c>
      <c r="Q162" s="158">
        <v>0</v>
      </c>
      <c r="R162" s="158">
        <f>Q162*H158</f>
        <v>0</v>
      </c>
      <c r="S162" s="158">
        <v>0</v>
      </c>
      <c r="T162" s="159">
        <f>S162*H158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0" t="s">
        <v>154</v>
      </c>
      <c r="AT162" s="160" t="s">
        <v>150</v>
      </c>
      <c r="AU162" s="160" t="s">
        <v>155</v>
      </c>
      <c r="AY162" s="17" t="s">
        <v>146</v>
      </c>
      <c r="BE162" s="161">
        <f>IF(N162="základní",J158,0)</f>
        <v>0</v>
      </c>
      <c r="BF162" s="161">
        <f>IF(N162="snížená",J158,0)</f>
        <v>0</v>
      </c>
      <c r="BG162" s="161">
        <f>IF(N162="zákl. přenesená",J158,0)</f>
        <v>0</v>
      </c>
      <c r="BH162" s="161">
        <f>IF(N162="sníž. přenesená",J158,0)</f>
        <v>0</v>
      </c>
      <c r="BI162" s="161">
        <f>IF(N162="nulová",J158,0)</f>
        <v>0</v>
      </c>
      <c r="BJ162" s="17" t="s">
        <v>85</v>
      </c>
      <c r="BK162" s="161">
        <f>ROUND(I158*H158,2)</f>
        <v>0</v>
      </c>
      <c r="BL162" s="17" t="s">
        <v>154</v>
      </c>
      <c r="BM162" s="160" t="s">
        <v>196</v>
      </c>
    </row>
    <row r="163" spans="1:65" s="13" customFormat="1" ht="11.25">
      <c r="B163" s="162"/>
      <c r="D163" s="163" t="s">
        <v>157</v>
      </c>
      <c r="E163" s="164" t="s">
        <v>1</v>
      </c>
      <c r="F163" s="165" t="s">
        <v>204</v>
      </c>
      <c r="H163" s="164" t="s">
        <v>1</v>
      </c>
      <c r="I163" s="166"/>
      <c r="L163" s="162"/>
      <c r="M163" s="167"/>
      <c r="N163" s="168"/>
      <c r="O163" s="168"/>
      <c r="P163" s="168"/>
      <c r="Q163" s="168"/>
      <c r="R163" s="168"/>
      <c r="S163" s="168"/>
      <c r="T163" s="169"/>
      <c r="AT163" s="164" t="s">
        <v>157</v>
      </c>
      <c r="AU163" s="164" t="s">
        <v>155</v>
      </c>
      <c r="AV163" s="13" t="s">
        <v>85</v>
      </c>
      <c r="AW163" s="13" t="s">
        <v>33</v>
      </c>
      <c r="AX163" s="13" t="s">
        <v>78</v>
      </c>
      <c r="AY163" s="164" t="s">
        <v>146</v>
      </c>
    </row>
    <row r="164" spans="1:65" s="14" customFormat="1" ht="11.25">
      <c r="B164" s="170"/>
      <c r="D164" s="163" t="s">
        <v>157</v>
      </c>
      <c r="E164" s="171" t="s">
        <v>1</v>
      </c>
      <c r="F164" s="172" t="s">
        <v>205</v>
      </c>
      <c r="H164" s="173">
        <v>1.512</v>
      </c>
      <c r="I164" s="174"/>
      <c r="L164" s="170"/>
      <c r="M164" s="175"/>
      <c r="N164" s="176"/>
      <c r="O164" s="176"/>
      <c r="P164" s="176"/>
      <c r="Q164" s="176"/>
      <c r="R164" s="176"/>
      <c r="S164" s="176"/>
      <c r="T164" s="177"/>
      <c r="AT164" s="171" t="s">
        <v>157</v>
      </c>
      <c r="AU164" s="171" t="s">
        <v>155</v>
      </c>
      <c r="AV164" s="14" t="s">
        <v>87</v>
      </c>
      <c r="AW164" s="14" t="s">
        <v>33</v>
      </c>
      <c r="AX164" s="14" t="s">
        <v>78</v>
      </c>
      <c r="AY164" s="171" t="s">
        <v>146</v>
      </c>
    </row>
    <row r="165" spans="1:65" s="15" customFormat="1" ht="11.25">
      <c r="B165" s="178"/>
      <c r="C165" s="13"/>
      <c r="D165" s="163" t="s">
        <v>157</v>
      </c>
      <c r="E165" s="164" t="s">
        <v>1</v>
      </c>
      <c r="F165" s="165" t="s">
        <v>206</v>
      </c>
      <c r="G165" s="13"/>
      <c r="H165" s="164" t="s">
        <v>1</v>
      </c>
      <c r="I165" s="166"/>
      <c r="J165" s="13"/>
      <c r="K165" s="13"/>
      <c r="L165" s="178"/>
      <c r="M165" s="183"/>
      <c r="N165" s="184"/>
      <c r="O165" s="184"/>
      <c r="P165" s="184"/>
      <c r="Q165" s="184"/>
      <c r="R165" s="184"/>
      <c r="S165" s="184"/>
      <c r="T165" s="185"/>
      <c r="AT165" s="179" t="s">
        <v>157</v>
      </c>
      <c r="AU165" s="179" t="s">
        <v>155</v>
      </c>
      <c r="AV165" s="15" t="s">
        <v>154</v>
      </c>
      <c r="AW165" s="15" t="s">
        <v>33</v>
      </c>
      <c r="AX165" s="15" t="s">
        <v>85</v>
      </c>
      <c r="AY165" s="179" t="s">
        <v>146</v>
      </c>
    </row>
    <row r="166" spans="1:65" s="2" customFormat="1" ht="33" customHeight="1">
      <c r="A166" s="32"/>
      <c r="B166" s="148"/>
      <c r="C166" s="14"/>
      <c r="D166" s="163" t="s">
        <v>157</v>
      </c>
      <c r="E166" s="171" t="s">
        <v>1</v>
      </c>
      <c r="F166" s="172" t="s">
        <v>207</v>
      </c>
      <c r="G166" s="14"/>
      <c r="H166" s="173">
        <v>10.8</v>
      </c>
      <c r="I166" s="174"/>
      <c r="J166" s="14"/>
      <c r="K166" s="14"/>
      <c r="L166" s="33"/>
      <c r="M166" s="156" t="s">
        <v>1</v>
      </c>
      <c r="N166" s="157" t="s">
        <v>43</v>
      </c>
      <c r="O166" s="58"/>
      <c r="P166" s="158">
        <f>O166*H162</f>
        <v>0</v>
      </c>
      <c r="Q166" s="158">
        <v>0</v>
      </c>
      <c r="R166" s="158">
        <f>Q166*H162</f>
        <v>0</v>
      </c>
      <c r="S166" s="158">
        <v>0</v>
      </c>
      <c r="T166" s="159">
        <f>S166*H162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0" t="s">
        <v>154</v>
      </c>
      <c r="AT166" s="160" t="s">
        <v>150</v>
      </c>
      <c r="AU166" s="160" t="s">
        <v>155</v>
      </c>
      <c r="AY166" s="17" t="s">
        <v>146</v>
      </c>
      <c r="BE166" s="161">
        <f>IF(N166="základní",J162,0)</f>
        <v>0</v>
      </c>
      <c r="BF166" s="161">
        <f>IF(N166="snížená",J162,0)</f>
        <v>0</v>
      </c>
      <c r="BG166" s="161">
        <f>IF(N166="zákl. přenesená",J162,0)</f>
        <v>0</v>
      </c>
      <c r="BH166" s="161">
        <f>IF(N166="sníž. přenesená",J162,0)</f>
        <v>0</v>
      </c>
      <c r="BI166" s="161">
        <f>IF(N166="nulová",J162,0)</f>
        <v>0</v>
      </c>
      <c r="BJ166" s="17" t="s">
        <v>85</v>
      </c>
      <c r="BK166" s="161">
        <f>ROUND(I162*H162,2)</f>
        <v>0</v>
      </c>
      <c r="BL166" s="17" t="s">
        <v>154</v>
      </c>
      <c r="BM166" s="160" t="s">
        <v>203</v>
      </c>
    </row>
    <row r="167" spans="1:65" s="13" customFormat="1" ht="11.25">
      <c r="B167" s="162"/>
      <c r="C167" s="15"/>
      <c r="D167" s="163" t="s">
        <v>157</v>
      </c>
      <c r="E167" s="179" t="s">
        <v>1</v>
      </c>
      <c r="F167" s="180" t="s">
        <v>199</v>
      </c>
      <c r="G167" s="15"/>
      <c r="H167" s="181">
        <v>12.311999999999999</v>
      </c>
      <c r="I167" s="182"/>
      <c r="J167" s="15"/>
      <c r="K167" s="15"/>
      <c r="L167" s="162"/>
      <c r="M167" s="167"/>
      <c r="N167" s="168"/>
      <c r="O167" s="168"/>
      <c r="P167" s="168"/>
      <c r="Q167" s="168"/>
      <c r="R167" s="168"/>
      <c r="S167" s="168"/>
      <c r="T167" s="169"/>
      <c r="AT167" s="164" t="s">
        <v>157</v>
      </c>
      <c r="AU167" s="164" t="s">
        <v>155</v>
      </c>
      <c r="AV167" s="13" t="s">
        <v>85</v>
      </c>
      <c r="AW167" s="13" t="s">
        <v>33</v>
      </c>
      <c r="AX167" s="13" t="s">
        <v>78</v>
      </c>
      <c r="AY167" s="164" t="s">
        <v>146</v>
      </c>
    </row>
    <row r="168" spans="1:65" s="14" customFormat="1" ht="36">
      <c r="B168" s="170"/>
      <c r="C168" s="149" t="s">
        <v>148</v>
      </c>
      <c r="D168" s="149" t="s">
        <v>150</v>
      </c>
      <c r="E168" s="150" t="s">
        <v>208</v>
      </c>
      <c r="F168" s="151" t="s">
        <v>209</v>
      </c>
      <c r="G168" s="152" t="s">
        <v>195</v>
      </c>
      <c r="H168" s="153">
        <v>109.483</v>
      </c>
      <c r="I168" s="154"/>
      <c r="J168" s="155">
        <f>ROUND(I168*H168,2)</f>
        <v>0</v>
      </c>
      <c r="K168" s="151" t="s">
        <v>161</v>
      </c>
      <c r="L168" s="170"/>
      <c r="M168" s="175"/>
      <c r="N168" s="176"/>
      <c r="O168" s="176"/>
      <c r="P168" s="176"/>
      <c r="Q168" s="176"/>
      <c r="R168" s="176"/>
      <c r="S168" s="176"/>
      <c r="T168" s="177"/>
      <c r="AT168" s="171" t="s">
        <v>157</v>
      </c>
      <c r="AU168" s="171" t="s">
        <v>155</v>
      </c>
      <c r="AV168" s="14" t="s">
        <v>87</v>
      </c>
      <c r="AW168" s="14" t="s">
        <v>33</v>
      </c>
      <c r="AX168" s="14" t="s">
        <v>78</v>
      </c>
      <c r="AY168" s="171" t="s">
        <v>146</v>
      </c>
    </row>
    <row r="169" spans="1:65" s="13" customFormat="1" ht="11.25">
      <c r="B169" s="162"/>
      <c r="D169" s="163" t="s">
        <v>157</v>
      </c>
      <c r="E169" s="164" t="s">
        <v>1</v>
      </c>
      <c r="F169" s="165" t="s">
        <v>211</v>
      </c>
      <c r="H169" s="164" t="s">
        <v>1</v>
      </c>
      <c r="I169" s="166"/>
      <c r="L169" s="162"/>
      <c r="M169" s="167"/>
      <c r="N169" s="168"/>
      <c r="O169" s="168"/>
      <c r="P169" s="168"/>
      <c r="Q169" s="168"/>
      <c r="R169" s="168"/>
      <c r="S169" s="168"/>
      <c r="T169" s="169"/>
      <c r="AT169" s="164" t="s">
        <v>157</v>
      </c>
      <c r="AU169" s="164" t="s">
        <v>155</v>
      </c>
      <c r="AV169" s="13" t="s">
        <v>85</v>
      </c>
      <c r="AW169" s="13" t="s">
        <v>33</v>
      </c>
      <c r="AX169" s="13" t="s">
        <v>78</v>
      </c>
      <c r="AY169" s="164" t="s">
        <v>146</v>
      </c>
    </row>
    <row r="170" spans="1:65" s="14" customFormat="1" ht="11.25">
      <c r="B170" s="170"/>
      <c r="D170" s="163" t="s">
        <v>157</v>
      </c>
      <c r="E170" s="171" t="s">
        <v>1</v>
      </c>
      <c r="F170" s="172" t="s">
        <v>212</v>
      </c>
      <c r="H170" s="173">
        <v>49.156999999999996</v>
      </c>
      <c r="I170" s="174"/>
      <c r="L170" s="170"/>
      <c r="M170" s="175"/>
      <c r="N170" s="176"/>
      <c r="O170" s="176"/>
      <c r="P170" s="176"/>
      <c r="Q170" s="176"/>
      <c r="R170" s="176"/>
      <c r="S170" s="176"/>
      <c r="T170" s="177"/>
      <c r="AT170" s="171" t="s">
        <v>157</v>
      </c>
      <c r="AU170" s="171" t="s">
        <v>155</v>
      </c>
      <c r="AV170" s="14" t="s">
        <v>87</v>
      </c>
      <c r="AW170" s="14" t="s">
        <v>33</v>
      </c>
      <c r="AX170" s="14" t="s">
        <v>78</v>
      </c>
      <c r="AY170" s="171" t="s">
        <v>146</v>
      </c>
    </row>
    <row r="171" spans="1:65" s="15" customFormat="1" ht="11.25">
      <c r="B171" s="178"/>
      <c r="C171" s="14"/>
      <c r="D171" s="163" t="s">
        <v>157</v>
      </c>
      <c r="E171" s="171" t="s">
        <v>1</v>
      </c>
      <c r="F171" s="172" t="s">
        <v>213</v>
      </c>
      <c r="G171" s="14"/>
      <c r="H171" s="173">
        <v>44.973999999999997</v>
      </c>
      <c r="I171" s="174"/>
      <c r="J171" s="14"/>
      <c r="K171" s="14"/>
      <c r="L171" s="178"/>
      <c r="M171" s="183"/>
      <c r="N171" s="184"/>
      <c r="O171" s="184"/>
      <c r="P171" s="184"/>
      <c r="Q171" s="184"/>
      <c r="R171" s="184"/>
      <c r="S171" s="184"/>
      <c r="T171" s="185"/>
      <c r="AT171" s="179" t="s">
        <v>157</v>
      </c>
      <c r="AU171" s="179" t="s">
        <v>155</v>
      </c>
      <c r="AV171" s="15" t="s">
        <v>154</v>
      </c>
      <c r="AW171" s="15" t="s">
        <v>33</v>
      </c>
      <c r="AX171" s="15" t="s">
        <v>85</v>
      </c>
      <c r="AY171" s="179" t="s">
        <v>146</v>
      </c>
    </row>
    <row r="172" spans="1:65" s="2" customFormat="1" ht="33" customHeight="1">
      <c r="A172" s="32"/>
      <c r="B172" s="148"/>
      <c r="C172" s="14"/>
      <c r="D172" s="163" t="s">
        <v>157</v>
      </c>
      <c r="E172" s="171" t="s">
        <v>1</v>
      </c>
      <c r="F172" s="172" t="s">
        <v>214</v>
      </c>
      <c r="G172" s="14"/>
      <c r="H172" s="173">
        <v>15.352</v>
      </c>
      <c r="I172" s="174"/>
      <c r="J172" s="14"/>
      <c r="K172" s="14"/>
      <c r="L172" s="33"/>
      <c r="M172" s="156" t="s">
        <v>1</v>
      </c>
      <c r="N172" s="157" t="s">
        <v>43</v>
      </c>
      <c r="O172" s="58"/>
      <c r="P172" s="158">
        <f>O172*H168</f>
        <v>0</v>
      </c>
      <c r="Q172" s="158">
        <v>0</v>
      </c>
      <c r="R172" s="158">
        <f>Q172*H168</f>
        <v>0</v>
      </c>
      <c r="S172" s="158">
        <v>0</v>
      </c>
      <c r="T172" s="159">
        <f>S172*H168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60" t="s">
        <v>154</v>
      </c>
      <c r="AT172" s="160" t="s">
        <v>150</v>
      </c>
      <c r="AU172" s="160" t="s">
        <v>155</v>
      </c>
      <c r="AY172" s="17" t="s">
        <v>146</v>
      </c>
      <c r="BE172" s="161">
        <f>IF(N172="základní",J168,0)</f>
        <v>0</v>
      </c>
      <c r="BF172" s="161">
        <f>IF(N172="snížená",J168,0)</f>
        <v>0</v>
      </c>
      <c r="BG172" s="161">
        <f>IF(N172="zákl. přenesená",J168,0)</f>
        <v>0</v>
      </c>
      <c r="BH172" s="161">
        <f>IF(N172="sníž. přenesená",J168,0)</f>
        <v>0</v>
      </c>
      <c r="BI172" s="161">
        <f>IF(N172="nulová",J168,0)</f>
        <v>0</v>
      </c>
      <c r="BJ172" s="17" t="s">
        <v>85</v>
      </c>
      <c r="BK172" s="161">
        <f>ROUND(I168*H168,2)</f>
        <v>0</v>
      </c>
      <c r="BL172" s="17" t="s">
        <v>154</v>
      </c>
      <c r="BM172" s="160" t="s">
        <v>210</v>
      </c>
    </row>
    <row r="173" spans="1:65" s="13" customFormat="1" ht="11.25">
      <c r="B173" s="162"/>
      <c r="C173" s="15"/>
      <c r="D173" s="163" t="s">
        <v>157</v>
      </c>
      <c r="E173" s="179" t="s">
        <v>1</v>
      </c>
      <c r="F173" s="180" t="s">
        <v>199</v>
      </c>
      <c r="G173" s="15"/>
      <c r="H173" s="181">
        <v>109.483</v>
      </c>
      <c r="I173" s="182"/>
      <c r="J173" s="15"/>
      <c r="K173" s="15"/>
      <c r="L173" s="162"/>
      <c r="M173" s="167"/>
      <c r="N173" s="168"/>
      <c r="O173" s="168"/>
      <c r="P173" s="168"/>
      <c r="Q173" s="168"/>
      <c r="R173" s="168"/>
      <c r="S173" s="168"/>
      <c r="T173" s="169"/>
      <c r="AT173" s="164" t="s">
        <v>157</v>
      </c>
      <c r="AU173" s="164" t="s">
        <v>155</v>
      </c>
      <c r="AV173" s="13" t="s">
        <v>85</v>
      </c>
      <c r="AW173" s="13" t="s">
        <v>33</v>
      </c>
      <c r="AX173" s="13" t="s">
        <v>78</v>
      </c>
      <c r="AY173" s="164" t="s">
        <v>146</v>
      </c>
    </row>
    <row r="174" spans="1:65" s="14" customFormat="1" ht="12.75">
      <c r="B174" s="170"/>
      <c r="C174" s="12"/>
      <c r="D174" s="136" t="s">
        <v>77</v>
      </c>
      <c r="E174" s="146" t="s">
        <v>215</v>
      </c>
      <c r="F174" s="146" t="s">
        <v>216</v>
      </c>
      <c r="G174" s="12"/>
      <c r="H174" s="12"/>
      <c r="I174" s="138"/>
      <c r="J174" s="147">
        <f>BK178</f>
        <v>0</v>
      </c>
      <c r="K174" s="12"/>
      <c r="L174" s="170"/>
      <c r="M174" s="175"/>
      <c r="N174" s="176"/>
      <c r="O174" s="176"/>
      <c r="P174" s="176"/>
      <c r="Q174" s="176"/>
      <c r="R174" s="176"/>
      <c r="S174" s="176"/>
      <c r="T174" s="177"/>
      <c r="AT174" s="171" t="s">
        <v>157</v>
      </c>
      <c r="AU174" s="171" t="s">
        <v>155</v>
      </c>
      <c r="AV174" s="14" t="s">
        <v>87</v>
      </c>
      <c r="AW174" s="14" t="s">
        <v>33</v>
      </c>
      <c r="AX174" s="14" t="s">
        <v>78</v>
      </c>
      <c r="AY174" s="171" t="s">
        <v>146</v>
      </c>
    </row>
    <row r="175" spans="1:65" s="14" customFormat="1" ht="24">
      <c r="B175" s="170"/>
      <c r="C175" s="149" t="s">
        <v>217</v>
      </c>
      <c r="D175" s="149" t="s">
        <v>150</v>
      </c>
      <c r="E175" s="150" t="s">
        <v>218</v>
      </c>
      <c r="F175" s="151" t="s">
        <v>219</v>
      </c>
      <c r="G175" s="152" t="s">
        <v>195</v>
      </c>
      <c r="H175" s="153">
        <v>290.49099999999999</v>
      </c>
      <c r="I175" s="154"/>
      <c r="J175" s="155">
        <f>ROUND(I175*H175,2)</f>
        <v>0</v>
      </c>
      <c r="K175" s="151" t="s">
        <v>161</v>
      </c>
      <c r="L175" s="170"/>
      <c r="M175" s="175"/>
      <c r="N175" s="176"/>
      <c r="O175" s="176"/>
      <c r="P175" s="176"/>
      <c r="Q175" s="176"/>
      <c r="R175" s="176"/>
      <c r="S175" s="176"/>
      <c r="T175" s="177"/>
      <c r="AT175" s="171" t="s">
        <v>157</v>
      </c>
      <c r="AU175" s="171" t="s">
        <v>155</v>
      </c>
      <c r="AV175" s="14" t="s">
        <v>87</v>
      </c>
      <c r="AW175" s="14" t="s">
        <v>33</v>
      </c>
      <c r="AX175" s="14" t="s">
        <v>78</v>
      </c>
      <c r="AY175" s="171" t="s">
        <v>146</v>
      </c>
    </row>
    <row r="176" spans="1:65" s="14" customFormat="1" ht="11.25">
      <c r="B176" s="170"/>
      <c r="C176" s="13"/>
      <c r="D176" s="163" t="s">
        <v>157</v>
      </c>
      <c r="E176" s="164" t="s">
        <v>1</v>
      </c>
      <c r="F176" s="165" t="s">
        <v>221</v>
      </c>
      <c r="G176" s="13"/>
      <c r="H176" s="164" t="s">
        <v>1</v>
      </c>
      <c r="I176" s="166"/>
      <c r="J176" s="13"/>
      <c r="K176" s="13"/>
      <c r="L176" s="170"/>
      <c r="M176" s="175"/>
      <c r="N176" s="176"/>
      <c r="O176" s="176"/>
      <c r="P176" s="176"/>
      <c r="Q176" s="176"/>
      <c r="R176" s="176"/>
      <c r="S176" s="176"/>
      <c r="T176" s="177"/>
      <c r="AT176" s="171" t="s">
        <v>157</v>
      </c>
      <c r="AU176" s="171" t="s">
        <v>155</v>
      </c>
      <c r="AV176" s="14" t="s">
        <v>87</v>
      </c>
      <c r="AW176" s="14" t="s">
        <v>33</v>
      </c>
      <c r="AX176" s="14" t="s">
        <v>78</v>
      </c>
      <c r="AY176" s="171" t="s">
        <v>146</v>
      </c>
    </row>
    <row r="177" spans="1:65" s="15" customFormat="1" ht="11.25">
      <c r="B177" s="178"/>
      <c r="C177" s="14"/>
      <c r="D177" s="163" t="s">
        <v>157</v>
      </c>
      <c r="E177" s="171" t="s">
        <v>1</v>
      </c>
      <c r="F177" s="172" t="s">
        <v>222</v>
      </c>
      <c r="G177" s="14"/>
      <c r="H177" s="173">
        <v>173.56399999999999</v>
      </c>
      <c r="I177" s="174"/>
      <c r="J177" s="14"/>
      <c r="K177" s="14"/>
      <c r="L177" s="178"/>
      <c r="M177" s="183"/>
      <c r="N177" s="184"/>
      <c r="O177" s="184"/>
      <c r="P177" s="184"/>
      <c r="Q177" s="184"/>
      <c r="R177" s="184"/>
      <c r="S177" s="184"/>
      <c r="T177" s="185"/>
      <c r="AT177" s="179" t="s">
        <v>157</v>
      </c>
      <c r="AU177" s="179" t="s">
        <v>155</v>
      </c>
      <c r="AV177" s="15" t="s">
        <v>154</v>
      </c>
      <c r="AW177" s="15" t="s">
        <v>33</v>
      </c>
      <c r="AX177" s="15" t="s">
        <v>85</v>
      </c>
      <c r="AY177" s="179" t="s">
        <v>146</v>
      </c>
    </row>
    <row r="178" spans="1:65" s="12" customFormat="1" ht="20.85" customHeight="1">
      <c r="B178" s="135"/>
      <c r="C178" s="13"/>
      <c r="D178" s="163" t="s">
        <v>157</v>
      </c>
      <c r="E178" s="164" t="s">
        <v>1</v>
      </c>
      <c r="F178" s="165" t="s">
        <v>223</v>
      </c>
      <c r="G178" s="13"/>
      <c r="H178" s="164" t="s">
        <v>1</v>
      </c>
      <c r="I178" s="166"/>
      <c r="J178" s="13"/>
      <c r="K178" s="13"/>
      <c r="L178" s="135"/>
      <c r="M178" s="140"/>
      <c r="N178" s="141"/>
      <c r="O178" s="141"/>
      <c r="P178" s="142">
        <f>SUM(P179:P187)</f>
        <v>0</v>
      </c>
      <c r="Q178" s="141"/>
      <c r="R178" s="142">
        <f>SUM(R179:R187)</f>
        <v>0</v>
      </c>
      <c r="S178" s="141"/>
      <c r="T178" s="143">
        <f>SUM(T179:T187)</f>
        <v>0</v>
      </c>
      <c r="AR178" s="136" t="s">
        <v>85</v>
      </c>
      <c r="AT178" s="144" t="s">
        <v>77</v>
      </c>
      <c r="AU178" s="144" t="s">
        <v>87</v>
      </c>
      <c r="AY178" s="136" t="s">
        <v>146</v>
      </c>
      <c r="BK178" s="145">
        <f>SUM(BK179:BK187)</f>
        <v>0</v>
      </c>
    </row>
    <row r="179" spans="1:65" s="2" customFormat="1" ht="12">
      <c r="A179" s="32"/>
      <c r="B179" s="148"/>
      <c r="C179" s="14"/>
      <c r="D179" s="163" t="s">
        <v>157</v>
      </c>
      <c r="E179" s="171" t="s">
        <v>1</v>
      </c>
      <c r="F179" s="172" t="s">
        <v>224</v>
      </c>
      <c r="G179" s="14"/>
      <c r="H179" s="173">
        <v>116.92700000000001</v>
      </c>
      <c r="I179" s="174"/>
      <c r="J179" s="14"/>
      <c r="K179" s="14"/>
      <c r="L179" s="33"/>
      <c r="M179" s="156" t="s">
        <v>1</v>
      </c>
      <c r="N179" s="157" t="s">
        <v>43</v>
      </c>
      <c r="O179" s="58"/>
      <c r="P179" s="158">
        <f>O179*H175</f>
        <v>0</v>
      </c>
      <c r="Q179" s="158">
        <v>0</v>
      </c>
      <c r="R179" s="158">
        <f>Q179*H175</f>
        <v>0</v>
      </c>
      <c r="S179" s="158">
        <v>0</v>
      </c>
      <c r="T179" s="159">
        <f>S179*H175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60" t="s">
        <v>154</v>
      </c>
      <c r="AT179" s="160" t="s">
        <v>150</v>
      </c>
      <c r="AU179" s="160" t="s">
        <v>155</v>
      </c>
      <c r="AY179" s="17" t="s">
        <v>146</v>
      </c>
      <c r="BE179" s="161">
        <f>IF(N179="základní",J175,0)</f>
        <v>0</v>
      </c>
      <c r="BF179" s="161">
        <f>IF(N179="snížená",J175,0)</f>
        <v>0</v>
      </c>
      <c r="BG179" s="161">
        <f>IF(N179="zákl. přenesená",J175,0)</f>
        <v>0</v>
      </c>
      <c r="BH179" s="161">
        <f>IF(N179="sníž. přenesená",J175,0)</f>
        <v>0</v>
      </c>
      <c r="BI179" s="161">
        <f>IF(N179="nulová",J175,0)</f>
        <v>0</v>
      </c>
      <c r="BJ179" s="17" t="s">
        <v>85</v>
      </c>
      <c r="BK179" s="161">
        <f>ROUND(I175*H175,2)</f>
        <v>0</v>
      </c>
      <c r="BL179" s="17" t="s">
        <v>154</v>
      </c>
      <c r="BM179" s="160" t="s">
        <v>220</v>
      </c>
    </row>
    <row r="180" spans="1:65" s="13" customFormat="1" ht="11.25">
      <c r="B180" s="162"/>
      <c r="C180" s="15"/>
      <c r="D180" s="163" t="s">
        <v>157</v>
      </c>
      <c r="E180" s="179" t="s">
        <v>1</v>
      </c>
      <c r="F180" s="180" t="s">
        <v>199</v>
      </c>
      <c r="G180" s="15"/>
      <c r="H180" s="181">
        <v>290.49099999999999</v>
      </c>
      <c r="I180" s="182"/>
      <c r="J180" s="15"/>
      <c r="K180" s="15"/>
      <c r="L180" s="162"/>
      <c r="M180" s="167"/>
      <c r="N180" s="168"/>
      <c r="O180" s="168"/>
      <c r="P180" s="168"/>
      <c r="Q180" s="168"/>
      <c r="R180" s="168"/>
      <c r="S180" s="168"/>
      <c r="T180" s="169"/>
      <c r="AT180" s="164" t="s">
        <v>157</v>
      </c>
      <c r="AU180" s="164" t="s">
        <v>155</v>
      </c>
      <c r="AV180" s="13" t="s">
        <v>85</v>
      </c>
      <c r="AW180" s="13" t="s">
        <v>33</v>
      </c>
      <c r="AX180" s="13" t="s">
        <v>78</v>
      </c>
      <c r="AY180" s="164" t="s">
        <v>146</v>
      </c>
    </row>
    <row r="181" spans="1:65" s="14" customFormat="1" ht="24">
      <c r="B181" s="170"/>
      <c r="C181" s="149" t="s">
        <v>190</v>
      </c>
      <c r="D181" s="149" t="s">
        <v>150</v>
      </c>
      <c r="E181" s="150" t="s">
        <v>225</v>
      </c>
      <c r="F181" s="151" t="s">
        <v>226</v>
      </c>
      <c r="G181" s="152" t="s">
        <v>195</v>
      </c>
      <c r="H181" s="153">
        <v>694.25800000000004</v>
      </c>
      <c r="I181" s="154"/>
      <c r="J181" s="155">
        <f>ROUND(I181*H181,2)</f>
        <v>0</v>
      </c>
      <c r="K181" s="151" t="s">
        <v>161</v>
      </c>
      <c r="L181" s="170"/>
      <c r="M181" s="175"/>
      <c r="N181" s="176"/>
      <c r="O181" s="176"/>
      <c r="P181" s="176"/>
      <c r="Q181" s="176"/>
      <c r="R181" s="176"/>
      <c r="S181" s="176"/>
      <c r="T181" s="177"/>
      <c r="AT181" s="171" t="s">
        <v>157</v>
      </c>
      <c r="AU181" s="171" t="s">
        <v>155</v>
      </c>
      <c r="AV181" s="14" t="s">
        <v>87</v>
      </c>
      <c r="AW181" s="14" t="s">
        <v>33</v>
      </c>
      <c r="AX181" s="14" t="s">
        <v>78</v>
      </c>
      <c r="AY181" s="171" t="s">
        <v>146</v>
      </c>
    </row>
    <row r="182" spans="1:65" s="13" customFormat="1" ht="11.25">
      <c r="B182" s="162"/>
      <c r="D182" s="163" t="s">
        <v>157</v>
      </c>
      <c r="E182" s="164" t="s">
        <v>1</v>
      </c>
      <c r="F182" s="165" t="s">
        <v>228</v>
      </c>
      <c r="H182" s="164" t="s">
        <v>1</v>
      </c>
      <c r="I182" s="166"/>
      <c r="L182" s="162"/>
      <c r="M182" s="167"/>
      <c r="N182" s="168"/>
      <c r="O182" s="168"/>
      <c r="P182" s="168"/>
      <c r="Q182" s="168"/>
      <c r="R182" s="168"/>
      <c r="S182" s="168"/>
      <c r="T182" s="169"/>
      <c r="AT182" s="164" t="s">
        <v>157</v>
      </c>
      <c r="AU182" s="164" t="s">
        <v>155</v>
      </c>
      <c r="AV182" s="13" t="s">
        <v>85</v>
      </c>
      <c r="AW182" s="13" t="s">
        <v>33</v>
      </c>
      <c r="AX182" s="13" t="s">
        <v>78</v>
      </c>
      <c r="AY182" s="164" t="s">
        <v>146</v>
      </c>
    </row>
    <row r="183" spans="1:65" s="14" customFormat="1" ht="11.25">
      <c r="B183" s="170"/>
      <c r="D183" s="163" t="s">
        <v>157</v>
      </c>
      <c r="E183" s="171" t="s">
        <v>1</v>
      </c>
      <c r="F183" s="172" t="s">
        <v>229</v>
      </c>
      <c r="H183" s="173">
        <v>694.25800000000004</v>
      </c>
      <c r="I183" s="174"/>
      <c r="L183" s="170"/>
      <c r="M183" s="175"/>
      <c r="N183" s="176"/>
      <c r="O183" s="176"/>
      <c r="P183" s="176"/>
      <c r="Q183" s="176"/>
      <c r="R183" s="176"/>
      <c r="S183" s="176"/>
      <c r="T183" s="177"/>
      <c r="AT183" s="171" t="s">
        <v>157</v>
      </c>
      <c r="AU183" s="171" t="s">
        <v>155</v>
      </c>
      <c r="AV183" s="14" t="s">
        <v>87</v>
      </c>
      <c r="AW183" s="14" t="s">
        <v>33</v>
      </c>
      <c r="AX183" s="14" t="s">
        <v>78</v>
      </c>
      <c r="AY183" s="171" t="s">
        <v>146</v>
      </c>
    </row>
    <row r="184" spans="1:65" s="15" customFormat="1" ht="12.75">
      <c r="B184" s="178"/>
      <c r="C184" s="12"/>
      <c r="D184" s="136" t="s">
        <v>77</v>
      </c>
      <c r="E184" s="146" t="s">
        <v>230</v>
      </c>
      <c r="F184" s="146" t="s">
        <v>231</v>
      </c>
      <c r="G184" s="12"/>
      <c r="H184" s="12"/>
      <c r="I184" s="138"/>
      <c r="J184" s="147">
        <f>BK188</f>
        <v>0</v>
      </c>
      <c r="K184" s="12"/>
      <c r="L184" s="178"/>
      <c r="M184" s="183"/>
      <c r="N184" s="184"/>
      <c r="O184" s="184"/>
      <c r="P184" s="184"/>
      <c r="Q184" s="184"/>
      <c r="R184" s="184"/>
      <c r="S184" s="184"/>
      <c r="T184" s="185"/>
      <c r="AT184" s="179" t="s">
        <v>157</v>
      </c>
      <c r="AU184" s="179" t="s">
        <v>155</v>
      </c>
      <c r="AV184" s="15" t="s">
        <v>154</v>
      </c>
      <c r="AW184" s="15" t="s">
        <v>33</v>
      </c>
      <c r="AX184" s="15" t="s">
        <v>85</v>
      </c>
      <c r="AY184" s="179" t="s">
        <v>146</v>
      </c>
    </row>
    <row r="185" spans="1:65" s="2" customFormat="1" ht="33" customHeight="1">
      <c r="A185" s="32"/>
      <c r="B185" s="148"/>
      <c r="C185" s="149" t="s">
        <v>232</v>
      </c>
      <c r="D185" s="149" t="s">
        <v>150</v>
      </c>
      <c r="E185" s="150" t="s">
        <v>233</v>
      </c>
      <c r="F185" s="151" t="s">
        <v>234</v>
      </c>
      <c r="G185" s="152" t="s">
        <v>160</v>
      </c>
      <c r="H185" s="153">
        <v>377.85</v>
      </c>
      <c r="I185" s="154"/>
      <c r="J185" s="155">
        <f>ROUND(I185*H185,2)</f>
        <v>0</v>
      </c>
      <c r="K185" s="151" t="s">
        <v>161</v>
      </c>
      <c r="L185" s="33"/>
      <c r="M185" s="156" t="s">
        <v>1</v>
      </c>
      <c r="N185" s="157" t="s">
        <v>43</v>
      </c>
      <c r="O185" s="58"/>
      <c r="P185" s="158">
        <f>O185*H181</f>
        <v>0</v>
      </c>
      <c r="Q185" s="158">
        <v>0</v>
      </c>
      <c r="R185" s="158">
        <f>Q185*H181</f>
        <v>0</v>
      </c>
      <c r="S185" s="158">
        <v>0</v>
      </c>
      <c r="T185" s="159">
        <f>S185*H181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60" t="s">
        <v>154</v>
      </c>
      <c r="AT185" s="160" t="s">
        <v>150</v>
      </c>
      <c r="AU185" s="160" t="s">
        <v>155</v>
      </c>
      <c r="AY185" s="17" t="s">
        <v>146</v>
      </c>
      <c r="BE185" s="161">
        <f>IF(N185="základní",J181,0)</f>
        <v>0</v>
      </c>
      <c r="BF185" s="161">
        <f>IF(N185="snížená",J181,0)</f>
        <v>0</v>
      </c>
      <c r="BG185" s="161">
        <f>IF(N185="zákl. přenesená",J181,0)</f>
        <v>0</v>
      </c>
      <c r="BH185" s="161">
        <f>IF(N185="sníž. přenesená",J181,0)</f>
        <v>0</v>
      </c>
      <c r="BI185" s="161">
        <f>IF(N185="nulová",J181,0)</f>
        <v>0</v>
      </c>
      <c r="BJ185" s="17" t="s">
        <v>85</v>
      </c>
      <c r="BK185" s="161">
        <f>ROUND(I181*H181,2)</f>
        <v>0</v>
      </c>
      <c r="BL185" s="17" t="s">
        <v>154</v>
      </c>
      <c r="BM185" s="160" t="s">
        <v>227</v>
      </c>
    </row>
    <row r="186" spans="1:65" s="13" customFormat="1" ht="11.25">
      <c r="B186" s="162"/>
      <c r="D186" s="163" t="s">
        <v>157</v>
      </c>
      <c r="E186" s="164" t="s">
        <v>1</v>
      </c>
      <c r="F186" s="165" t="s">
        <v>236</v>
      </c>
      <c r="H186" s="164" t="s">
        <v>1</v>
      </c>
      <c r="I186" s="166"/>
      <c r="L186" s="162"/>
      <c r="M186" s="167"/>
      <c r="N186" s="168"/>
      <c r="O186" s="168"/>
      <c r="P186" s="168"/>
      <c r="Q186" s="168"/>
      <c r="R186" s="168"/>
      <c r="S186" s="168"/>
      <c r="T186" s="169"/>
      <c r="AT186" s="164" t="s">
        <v>157</v>
      </c>
      <c r="AU186" s="164" t="s">
        <v>155</v>
      </c>
      <c r="AV186" s="13" t="s">
        <v>85</v>
      </c>
      <c r="AW186" s="13" t="s">
        <v>33</v>
      </c>
      <c r="AX186" s="13" t="s">
        <v>78</v>
      </c>
      <c r="AY186" s="164" t="s">
        <v>146</v>
      </c>
    </row>
    <row r="187" spans="1:65" s="14" customFormat="1" ht="11.25">
      <c r="B187" s="170"/>
      <c r="D187" s="163" t="s">
        <v>157</v>
      </c>
      <c r="E187" s="171" t="s">
        <v>1</v>
      </c>
      <c r="F187" s="172" t="s">
        <v>237</v>
      </c>
      <c r="H187" s="173">
        <v>377.85</v>
      </c>
      <c r="I187" s="174"/>
      <c r="L187" s="170"/>
      <c r="M187" s="175"/>
      <c r="N187" s="176"/>
      <c r="O187" s="176"/>
      <c r="P187" s="176"/>
      <c r="Q187" s="176"/>
      <c r="R187" s="176"/>
      <c r="S187" s="176"/>
      <c r="T187" s="177"/>
      <c r="AT187" s="171" t="s">
        <v>157</v>
      </c>
      <c r="AU187" s="171" t="s">
        <v>155</v>
      </c>
      <c r="AV187" s="14" t="s">
        <v>87</v>
      </c>
      <c r="AW187" s="14" t="s">
        <v>33</v>
      </c>
      <c r="AX187" s="14" t="s">
        <v>85</v>
      </c>
      <c r="AY187" s="171" t="s">
        <v>146</v>
      </c>
    </row>
    <row r="188" spans="1:65" s="12" customFormat="1" ht="20.85" customHeight="1">
      <c r="B188" s="135"/>
      <c r="C188" s="149" t="s">
        <v>8</v>
      </c>
      <c r="D188" s="149" t="s">
        <v>150</v>
      </c>
      <c r="E188" s="150" t="s">
        <v>238</v>
      </c>
      <c r="F188" s="151" t="s">
        <v>239</v>
      </c>
      <c r="G188" s="152" t="s">
        <v>195</v>
      </c>
      <c r="H188" s="153">
        <v>24.62</v>
      </c>
      <c r="I188" s="154"/>
      <c r="J188" s="155">
        <f>ROUND(I188*H188,2)</f>
        <v>0</v>
      </c>
      <c r="K188" s="151" t="s">
        <v>161</v>
      </c>
      <c r="L188" s="135"/>
      <c r="M188" s="140"/>
      <c r="N188" s="141"/>
      <c r="O188" s="141"/>
      <c r="P188" s="142">
        <f>SUM(P189:P210)</f>
        <v>0</v>
      </c>
      <c r="Q188" s="141"/>
      <c r="R188" s="142">
        <f>SUM(R189:R210)</f>
        <v>341.26900000000001</v>
      </c>
      <c r="S188" s="141"/>
      <c r="T188" s="143">
        <f>SUM(T189:T210)</f>
        <v>0</v>
      </c>
      <c r="AR188" s="136" t="s">
        <v>85</v>
      </c>
      <c r="AT188" s="144" t="s">
        <v>77</v>
      </c>
      <c r="AU188" s="144" t="s">
        <v>87</v>
      </c>
      <c r="AY188" s="136" t="s">
        <v>146</v>
      </c>
      <c r="BK188" s="145">
        <f>SUM(BK189:BK210)</f>
        <v>0</v>
      </c>
    </row>
    <row r="189" spans="1:65" s="2" customFormat="1" ht="22.5">
      <c r="A189" s="32"/>
      <c r="B189" s="148"/>
      <c r="C189" s="14"/>
      <c r="D189" s="163" t="s">
        <v>157</v>
      </c>
      <c r="E189" s="171" t="s">
        <v>1</v>
      </c>
      <c r="F189" s="172" t="s">
        <v>241</v>
      </c>
      <c r="G189" s="14"/>
      <c r="H189" s="173">
        <v>24.62</v>
      </c>
      <c r="I189" s="174"/>
      <c r="J189" s="14"/>
      <c r="K189" s="14"/>
      <c r="L189" s="33"/>
      <c r="M189" s="156" t="s">
        <v>1</v>
      </c>
      <c r="N189" s="157" t="s">
        <v>43</v>
      </c>
      <c r="O189" s="58"/>
      <c r="P189" s="158">
        <f>O189*H185</f>
        <v>0</v>
      </c>
      <c r="Q189" s="158">
        <v>0</v>
      </c>
      <c r="R189" s="158">
        <f>Q189*H185</f>
        <v>0</v>
      </c>
      <c r="S189" s="158">
        <v>0</v>
      </c>
      <c r="T189" s="159">
        <f>S189*H185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60" t="s">
        <v>154</v>
      </c>
      <c r="AT189" s="160" t="s">
        <v>150</v>
      </c>
      <c r="AU189" s="160" t="s">
        <v>155</v>
      </c>
      <c r="AY189" s="17" t="s">
        <v>146</v>
      </c>
      <c r="BE189" s="161">
        <f>IF(N189="základní",J185,0)</f>
        <v>0</v>
      </c>
      <c r="BF189" s="161">
        <f>IF(N189="snížená",J185,0)</f>
        <v>0</v>
      </c>
      <c r="BG189" s="161">
        <f>IF(N189="zákl. přenesená",J185,0)</f>
        <v>0</v>
      </c>
      <c r="BH189" s="161">
        <f>IF(N189="sníž. přenesená",J185,0)</f>
        <v>0</v>
      </c>
      <c r="BI189" s="161">
        <f>IF(N189="nulová",J185,0)</f>
        <v>0</v>
      </c>
      <c r="BJ189" s="17" t="s">
        <v>85</v>
      </c>
      <c r="BK189" s="161">
        <f>ROUND(I185*H185,2)</f>
        <v>0</v>
      </c>
      <c r="BL189" s="17" t="s">
        <v>154</v>
      </c>
      <c r="BM189" s="160" t="s">
        <v>235</v>
      </c>
    </row>
    <row r="190" spans="1:65" s="13" customFormat="1" ht="11.25">
      <c r="B190" s="162"/>
      <c r="C190" s="15"/>
      <c r="D190" s="163" t="s">
        <v>157</v>
      </c>
      <c r="E190" s="179" t="s">
        <v>1</v>
      </c>
      <c r="F190" s="180" t="s">
        <v>199</v>
      </c>
      <c r="G190" s="15"/>
      <c r="H190" s="181">
        <v>24.62</v>
      </c>
      <c r="I190" s="182"/>
      <c r="J190" s="15"/>
      <c r="K190" s="15"/>
      <c r="L190" s="162"/>
      <c r="M190" s="167"/>
      <c r="N190" s="168"/>
      <c r="O190" s="168"/>
      <c r="P190" s="168"/>
      <c r="Q190" s="168"/>
      <c r="R190" s="168"/>
      <c r="S190" s="168"/>
      <c r="T190" s="169"/>
      <c r="AT190" s="164" t="s">
        <v>157</v>
      </c>
      <c r="AU190" s="164" t="s">
        <v>155</v>
      </c>
      <c r="AV190" s="13" t="s">
        <v>85</v>
      </c>
      <c r="AW190" s="13" t="s">
        <v>33</v>
      </c>
      <c r="AX190" s="13" t="s">
        <v>78</v>
      </c>
      <c r="AY190" s="164" t="s">
        <v>146</v>
      </c>
    </row>
    <row r="191" spans="1:65" s="14" customFormat="1" ht="12">
      <c r="B191" s="170"/>
      <c r="C191" s="186" t="s">
        <v>215</v>
      </c>
      <c r="D191" s="186" t="s">
        <v>242</v>
      </c>
      <c r="E191" s="187" t="s">
        <v>243</v>
      </c>
      <c r="F191" s="188" t="s">
        <v>244</v>
      </c>
      <c r="G191" s="189" t="s">
        <v>245</v>
      </c>
      <c r="H191" s="190">
        <v>46.531999999999996</v>
      </c>
      <c r="I191" s="191"/>
      <c r="J191" s="192">
        <f>ROUND(I191*H191,2)</f>
        <v>0</v>
      </c>
      <c r="K191" s="188" t="s">
        <v>161</v>
      </c>
      <c r="L191" s="170"/>
      <c r="M191" s="175"/>
      <c r="N191" s="176"/>
      <c r="O191" s="176"/>
      <c r="P191" s="176"/>
      <c r="Q191" s="176"/>
      <c r="R191" s="176"/>
      <c r="S191" s="176"/>
      <c r="T191" s="177"/>
      <c r="AT191" s="171" t="s">
        <v>157</v>
      </c>
      <c r="AU191" s="171" t="s">
        <v>155</v>
      </c>
      <c r="AV191" s="14" t="s">
        <v>87</v>
      </c>
      <c r="AW191" s="14" t="s">
        <v>33</v>
      </c>
      <c r="AX191" s="14" t="s">
        <v>85</v>
      </c>
      <c r="AY191" s="171" t="s">
        <v>146</v>
      </c>
    </row>
    <row r="192" spans="1:65" s="2" customFormat="1" ht="33" customHeight="1">
      <c r="A192" s="32"/>
      <c r="B192" s="148"/>
      <c r="C192" s="14"/>
      <c r="D192" s="163" t="s">
        <v>157</v>
      </c>
      <c r="E192" s="171" t="s">
        <v>1</v>
      </c>
      <c r="F192" s="172" t="s">
        <v>247</v>
      </c>
      <c r="G192" s="14"/>
      <c r="H192" s="173">
        <v>46.531999999999996</v>
      </c>
      <c r="I192" s="174"/>
      <c r="J192" s="14"/>
      <c r="K192" s="14"/>
      <c r="L192" s="33"/>
      <c r="M192" s="156" t="s">
        <v>1</v>
      </c>
      <c r="N192" s="157" t="s">
        <v>43</v>
      </c>
      <c r="O192" s="58"/>
      <c r="P192" s="158">
        <f>O192*H188</f>
        <v>0</v>
      </c>
      <c r="Q192" s="158">
        <v>0</v>
      </c>
      <c r="R192" s="158">
        <f>Q192*H188</f>
        <v>0</v>
      </c>
      <c r="S192" s="158">
        <v>0</v>
      </c>
      <c r="T192" s="159">
        <f>S192*H188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60" t="s">
        <v>154</v>
      </c>
      <c r="AT192" s="160" t="s">
        <v>150</v>
      </c>
      <c r="AU192" s="160" t="s">
        <v>155</v>
      </c>
      <c r="AY192" s="17" t="s">
        <v>146</v>
      </c>
      <c r="BE192" s="161">
        <f>IF(N192="základní",J188,0)</f>
        <v>0</v>
      </c>
      <c r="BF192" s="161">
        <f>IF(N192="snížená",J188,0)</f>
        <v>0</v>
      </c>
      <c r="BG192" s="161">
        <f>IF(N192="zákl. přenesená",J188,0)</f>
        <v>0</v>
      </c>
      <c r="BH192" s="161">
        <f>IF(N192="sníž. přenesená",J188,0)</f>
        <v>0</v>
      </c>
      <c r="BI192" s="161">
        <f>IF(N192="nulová",J188,0)</f>
        <v>0</v>
      </c>
      <c r="BJ192" s="17" t="s">
        <v>85</v>
      </c>
      <c r="BK192" s="161">
        <f>ROUND(I188*H188,2)</f>
        <v>0</v>
      </c>
      <c r="BL192" s="17" t="s">
        <v>154</v>
      </c>
      <c r="BM192" s="160" t="s">
        <v>240</v>
      </c>
    </row>
    <row r="193" spans="1:65" s="14" customFormat="1" ht="12">
      <c r="B193" s="170"/>
      <c r="C193" s="149" t="s">
        <v>230</v>
      </c>
      <c r="D193" s="149" t="s">
        <v>150</v>
      </c>
      <c r="E193" s="150" t="s">
        <v>248</v>
      </c>
      <c r="F193" s="151" t="s">
        <v>249</v>
      </c>
      <c r="G193" s="152" t="s">
        <v>195</v>
      </c>
      <c r="H193" s="153">
        <v>694.25800000000004</v>
      </c>
      <c r="I193" s="154"/>
      <c r="J193" s="155">
        <f>ROUND(I193*H193,2)</f>
        <v>0</v>
      </c>
      <c r="K193" s="151" t="s">
        <v>161</v>
      </c>
      <c r="L193" s="170"/>
      <c r="M193" s="175"/>
      <c r="N193" s="176"/>
      <c r="O193" s="176"/>
      <c r="P193" s="176"/>
      <c r="Q193" s="176"/>
      <c r="R193" s="176"/>
      <c r="S193" s="176"/>
      <c r="T193" s="177"/>
      <c r="AT193" s="171" t="s">
        <v>157</v>
      </c>
      <c r="AU193" s="171" t="s">
        <v>155</v>
      </c>
      <c r="AV193" s="14" t="s">
        <v>87</v>
      </c>
      <c r="AW193" s="14" t="s">
        <v>33</v>
      </c>
      <c r="AX193" s="14" t="s">
        <v>78</v>
      </c>
      <c r="AY193" s="171" t="s">
        <v>146</v>
      </c>
    </row>
    <row r="194" spans="1:65" s="15" customFormat="1" ht="11.25">
      <c r="B194" s="178"/>
      <c r="C194" s="13"/>
      <c r="D194" s="163" t="s">
        <v>157</v>
      </c>
      <c r="E194" s="164" t="s">
        <v>1</v>
      </c>
      <c r="F194" s="165" t="s">
        <v>251</v>
      </c>
      <c r="G194" s="13"/>
      <c r="H194" s="164" t="s">
        <v>1</v>
      </c>
      <c r="I194" s="166"/>
      <c r="J194" s="13"/>
      <c r="K194" s="13"/>
      <c r="L194" s="178"/>
      <c r="M194" s="183"/>
      <c r="N194" s="184"/>
      <c r="O194" s="184"/>
      <c r="P194" s="184"/>
      <c r="Q194" s="184"/>
      <c r="R194" s="184"/>
      <c r="S194" s="184"/>
      <c r="T194" s="185"/>
      <c r="AT194" s="179" t="s">
        <v>157</v>
      </c>
      <c r="AU194" s="179" t="s">
        <v>155</v>
      </c>
      <c r="AV194" s="15" t="s">
        <v>154</v>
      </c>
      <c r="AW194" s="15" t="s">
        <v>33</v>
      </c>
      <c r="AX194" s="15" t="s">
        <v>85</v>
      </c>
      <c r="AY194" s="179" t="s">
        <v>146</v>
      </c>
    </row>
    <row r="195" spans="1:65" s="2" customFormat="1" ht="16.5" customHeight="1">
      <c r="A195" s="32"/>
      <c r="B195" s="148"/>
      <c r="C195" s="14"/>
      <c r="D195" s="163" t="s">
        <v>157</v>
      </c>
      <c r="E195" s="171" t="s">
        <v>1</v>
      </c>
      <c r="F195" s="172" t="s">
        <v>252</v>
      </c>
      <c r="G195" s="14"/>
      <c r="H195" s="173">
        <v>694.25800000000004</v>
      </c>
      <c r="I195" s="174"/>
      <c r="J195" s="14"/>
      <c r="K195" s="14"/>
      <c r="L195" s="193"/>
      <c r="M195" s="194" t="s">
        <v>1</v>
      </c>
      <c r="N195" s="195" t="s">
        <v>43</v>
      </c>
      <c r="O195" s="58"/>
      <c r="P195" s="158">
        <f>O195*H191</f>
        <v>0</v>
      </c>
      <c r="Q195" s="158">
        <v>1</v>
      </c>
      <c r="R195" s="158">
        <f>Q195*H191</f>
        <v>46.531999999999996</v>
      </c>
      <c r="S195" s="158">
        <v>0</v>
      </c>
      <c r="T195" s="159">
        <f>S195*H191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60" t="s">
        <v>185</v>
      </c>
      <c r="AT195" s="160" t="s">
        <v>242</v>
      </c>
      <c r="AU195" s="160" t="s">
        <v>155</v>
      </c>
      <c r="AY195" s="17" t="s">
        <v>146</v>
      </c>
      <c r="BE195" s="161">
        <f>IF(N195="základní",J191,0)</f>
        <v>0</v>
      </c>
      <c r="BF195" s="161">
        <f>IF(N195="snížená",J191,0)</f>
        <v>0</v>
      </c>
      <c r="BG195" s="161">
        <f>IF(N195="zákl. přenesená",J191,0)</f>
        <v>0</v>
      </c>
      <c r="BH195" s="161">
        <f>IF(N195="sníž. přenesená",J191,0)</f>
        <v>0</v>
      </c>
      <c r="BI195" s="161">
        <f>IF(N195="nulová",J191,0)</f>
        <v>0</v>
      </c>
      <c r="BJ195" s="17" t="s">
        <v>85</v>
      </c>
      <c r="BK195" s="161">
        <f>ROUND(I191*H191,2)</f>
        <v>0</v>
      </c>
      <c r="BL195" s="17" t="s">
        <v>154</v>
      </c>
      <c r="BM195" s="160" t="s">
        <v>246</v>
      </c>
    </row>
    <row r="196" spans="1:65" s="14" customFormat="1" ht="24">
      <c r="B196" s="170"/>
      <c r="C196" s="149" t="s">
        <v>253</v>
      </c>
      <c r="D196" s="149" t="s">
        <v>150</v>
      </c>
      <c r="E196" s="150" t="s">
        <v>254</v>
      </c>
      <c r="F196" s="151" t="s">
        <v>255</v>
      </c>
      <c r="G196" s="152" t="s">
        <v>245</v>
      </c>
      <c r="H196" s="153">
        <v>1249.664</v>
      </c>
      <c r="I196" s="154"/>
      <c r="J196" s="155">
        <f>ROUND(I196*H196,2)</f>
        <v>0</v>
      </c>
      <c r="K196" s="151" t="s">
        <v>161</v>
      </c>
      <c r="L196" s="170"/>
      <c r="M196" s="175"/>
      <c r="N196" s="176"/>
      <c r="O196" s="176"/>
      <c r="P196" s="176"/>
      <c r="Q196" s="176"/>
      <c r="R196" s="176"/>
      <c r="S196" s="176"/>
      <c r="T196" s="177"/>
      <c r="AT196" s="171" t="s">
        <v>157</v>
      </c>
      <c r="AU196" s="171" t="s">
        <v>155</v>
      </c>
      <c r="AV196" s="14" t="s">
        <v>87</v>
      </c>
      <c r="AW196" s="14" t="s">
        <v>33</v>
      </c>
      <c r="AX196" s="14" t="s">
        <v>85</v>
      </c>
      <c r="AY196" s="171" t="s">
        <v>146</v>
      </c>
    </row>
    <row r="197" spans="1:65" s="2" customFormat="1" ht="16.5" customHeight="1">
      <c r="A197" s="32"/>
      <c r="B197" s="148"/>
      <c r="C197" s="14"/>
      <c r="D197" s="163" t="s">
        <v>157</v>
      </c>
      <c r="E197" s="171" t="s">
        <v>1</v>
      </c>
      <c r="F197" s="172" t="s">
        <v>257</v>
      </c>
      <c r="G197" s="14"/>
      <c r="H197" s="173">
        <v>1249.664</v>
      </c>
      <c r="I197" s="174"/>
      <c r="J197" s="14"/>
      <c r="K197" s="14"/>
      <c r="L197" s="33"/>
      <c r="M197" s="156" t="s">
        <v>1</v>
      </c>
      <c r="N197" s="157" t="s">
        <v>43</v>
      </c>
      <c r="O197" s="58"/>
      <c r="P197" s="158">
        <f>O197*H193</f>
        <v>0</v>
      </c>
      <c r="Q197" s="158">
        <v>0</v>
      </c>
      <c r="R197" s="158">
        <f>Q197*H193</f>
        <v>0</v>
      </c>
      <c r="S197" s="158">
        <v>0</v>
      </c>
      <c r="T197" s="159">
        <f>S197*H193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60" t="s">
        <v>154</v>
      </c>
      <c r="AT197" s="160" t="s">
        <v>150</v>
      </c>
      <c r="AU197" s="160" t="s">
        <v>155</v>
      </c>
      <c r="AY197" s="17" t="s">
        <v>146</v>
      </c>
      <c r="BE197" s="161">
        <f>IF(N197="základní",J193,0)</f>
        <v>0</v>
      </c>
      <c r="BF197" s="161">
        <f>IF(N197="snížená",J193,0)</f>
        <v>0</v>
      </c>
      <c r="BG197" s="161">
        <f>IF(N197="zákl. přenesená",J193,0)</f>
        <v>0</v>
      </c>
      <c r="BH197" s="161">
        <f>IF(N197="sníž. přenesená",J193,0)</f>
        <v>0</v>
      </c>
      <c r="BI197" s="161">
        <f>IF(N197="nulová",J193,0)</f>
        <v>0</v>
      </c>
      <c r="BJ197" s="17" t="s">
        <v>85</v>
      </c>
      <c r="BK197" s="161">
        <f>ROUND(I193*H193,2)</f>
        <v>0</v>
      </c>
      <c r="BL197" s="17" t="s">
        <v>154</v>
      </c>
      <c r="BM197" s="160" t="s">
        <v>250</v>
      </c>
    </row>
    <row r="198" spans="1:65" s="13" customFormat="1" ht="24">
      <c r="B198" s="162"/>
      <c r="C198" s="149" t="s">
        <v>258</v>
      </c>
      <c r="D198" s="149" t="s">
        <v>150</v>
      </c>
      <c r="E198" s="150" t="s">
        <v>259</v>
      </c>
      <c r="F198" s="151" t="s">
        <v>260</v>
      </c>
      <c r="G198" s="152" t="s">
        <v>195</v>
      </c>
      <c r="H198" s="153">
        <v>151.73099999999999</v>
      </c>
      <c r="I198" s="154"/>
      <c r="J198" s="155">
        <f>ROUND(I198*H198,2)</f>
        <v>0</v>
      </c>
      <c r="K198" s="151" t="s">
        <v>161</v>
      </c>
      <c r="L198" s="162"/>
      <c r="M198" s="167"/>
      <c r="N198" s="168"/>
      <c r="O198" s="168"/>
      <c r="P198" s="168"/>
      <c r="Q198" s="168"/>
      <c r="R198" s="168"/>
      <c r="S198" s="168"/>
      <c r="T198" s="169"/>
      <c r="AT198" s="164" t="s">
        <v>157</v>
      </c>
      <c r="AU198" s="164" t="s">
        <v>155</v>
      </c>
      <c r="AV198" s="13" t="s">
        <v>85</v>
      </c>
      <c r="AW198" s="13" t="s">
        <v>33</v>
      </c>
      <c r="AX198" s="13" t="s">
        <v>78</v>
      </c>
      <c r="AY198" s="164" t="s">
        <v>146</v>
      </c>
    </row>
    <row r="199" spans="1:65" s="14" customFormat="1" ht="11.25">
      <c r="B199" s="170"/>
      <c r="C199" s="13"/>
      <c r="D199" s="163" t="s">
        <v>157</v>
      </c>
      <c r="E199" s="164" t="s">
        <v>1</v>
      </c>
      <c r="F199" s="165" t="s">
        <v>262</v>
      </c>
      <c r="G199" s="13"/>
      <c r="H199" s="164" t="s">
        <v>1</v>
      </c>
      <c r="I199" s="166"/>
      <c r="J199" s="13"/>
      <c r="K199" s="13"/>
      <c r="L199" s="170"/>
      <c r="M199" s="175"/>
      <c r="N199" s="176"/>
      <c r="O199" s="176"/>
      <c r="P199" s="176"/>
      <c r="Q199" s="176"/>
      <c r="R199" s="176"/>
      <c r="S199" s="176"/>
      <c r="T199" s="177"/>
      <c r="AT199" s="171" t="s">
        <v>157</v>
      </c>
      <c r="AU199" s="171" t="s">
        <v>155</v>
      </c>
      <c r="AV199" s="14" t="s">
        <v>87</v>
      </c>
      <c r="AW199" s="14" t="s">
        <v>33</v>
      </c>
      <c r="AX199" s="14" t="s">
        <v>85</v>
      </c>
      <c r="AY199" s="171" t="s">
        <v>146</v>
      </c>
    </row>
    <row r="200" spans="1:65" s="2" customFormat="1" ht="33" customHeight="1">
      <c r="A200" s="32"/>
      <c r="B200" s="148"/>
      <c r="C200" s="14"/>
      <c r="D200" s="163" t="s">
        <v>157</v>
      </c>
      <c r="E200" s="171" t="s">
        <v>1</v>
      </c>
      <c r="F200" s="172" t="s">
        <v>263</v>
      </c>
      <c r="G200" s="14"/>
      <c r="H200" s="173">
        <v>145.68299999999999</v>
      </c>
      <c r="I200" s="174"/>
      <c r="J200" s="14"/>
      <c r="K200" s="14"/>
      <c r="L200" s="33"/>
      <c r="M200" s="156" t="s">
        <v>1</v>
      </c>
      <c r="N200" s="157" t="s">
        <v>43</v>
      </c>
      <c r="O200" s="58"/>
      <c r="P200" s="158">
        <f>O200*H196</f>
        <v>0</v>
      </c>
      <c r="Q200" s="158">
        <v>0</v>
      </c>
      <c r="R200" s="158">
        <f>Q200*H196</f>
        <v>0</v>
      </c>
      <c r="S200" s="158">
        <v>0</v>
      </c>
      <c r="T200" s="159">
        <f>S200*H196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60" t="s">
        <v>154</v>
      </c>
      <c r="AT200" s="160" t="s">
        <v>150</v>
      </c>
      <c r="AU200" s="160" t="s">
        <v>155</v>
      </c>
      <c r="AY200" s="17" t="s">
        <v>146</v>
      </c>
      <c r="BE200" s="161">
        <f>IF(N200="základní",J196,0)</f>
        <v>0</v>
      </c>
      <c r="BF200" s="161">
        <f>IF(N200="snížená",J196,0)</f>
        <v>0</v>
      </c>
      <c r="BG200" s="161">
        <f>IF(N200="zákl. přenesená",J196,0)</f>
        <v>0</v>
      </c>
      <c r="BH200" s="161">
        <f>IF(N200="sníž. přenesená",J196,0)</f>
        <v>0</v>
      </c>
      <c r="BI200" s="161">
        <f>IF(N200="nulová",J196,0)</f>
        <v>0</v>
      </c>
      <c r="BJ200" s="17" t="s">
        <v>85</v>
      </c>
      <c r="BK200" s="161">
        <f>ROUND(I196*H196,2)</f>
        <v>0</v>
      </c>
      <c r="BL200" s="17" t="s">
        <v>154</v>
      </c>
      <c r="BM200" s="160" t="s">
        <v>256</v>
      </c>
    </row>
    <row r="201" spans="1:65" s="14" customFormat="1" ht="11.25">
      <c r="B201" s="170"/>
      <c r="D201" s="163" t="s">
        <v>157</v>
      </c>
      <c r="E201" s="171" t="s">
        <v>1</v>
      </c>
      <c r="F201" s="172" t="s">
        <v>264</v>
      </c>
      <c r="H201" s="173">
        <v>-4.5739999999999998</v>
      </c>
      <c r="I201" s="174"/>
      <c r="L201" s="170"/>
      <c r="M201" s="175"/>
      <c r="N201" s="176"/>
      <c r="O201" s="176"/>
      <c r="P201" s="176"/>
      <c r="Q201" s="176"/>
      <c r="R201" s="176"/>
      <c r="S201" s="176"/>
      <c r="T201" s="177"/>
      <c r="AT201" s="171" t="s">
        <v>157</v>
      </c>
      <c r="AU201" s="171" t="s">
        <v>155</v>
      </c>
      <c r="AV201" s="14" t="s">
        <v>87</v>
      </c>
      <c r="AW201" s="14" t="s">
        <v>33</v>
      </c>
      <c r="AX201" s="14" t="s">
        <v>85</v>
      </c>
      <c r="AY201" s="171" t="s">
        <v>146</v>
      </c>
    </row>
    <row r="202" spans="1:65" s="2" customFormat="1" ht="12">
      <c r="A202" s="32"/>
      <c r="B202" s="148"/>
      <c r="C202" s="13"/>
      <c r="D202" s="163" t="s">
        <v>157</v>
      </c>
      <c r="E202" s="164" t="s">
        <v>1</v>
      </c>
      <c r="F202" s="165" t="s">
        <v>206</v>
      </c>
      <c r="G202" s="13"/>
      <c r="H202" s="164" t="s">
        <v>1</v>
      </c>
      <c r="I202" s="166"/>
      <c r="J202" s="13"/>
      <c r="K202" s="13"/>
      <c r="L202" s="33"/>
      <c r="M202" s="156" t="s">
        <v>1</v>
      </c>
      <c r="N202" s="157" t="s">
        <v>43</v>
      </c>
      <c r="O202" s="58"/>
      <c r="P202" s="158">
        <f>O202*H198</f>
        <v>0</v>
      </c>
      <c r="Q202" s="158">
        <v>0</v>
      </c>
      <c r="R202" s="158">
        <f>Q202*H198</f>
        <v>0</v>
      </c>
      <c r="S202" s="158">
        <v>0</v>
      </c>
      <c r="T202" s="159">
        <f>S202*H198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60" t="s">
        <v>154</v>
      </c>
      <c r="AT202" s="160" t="s">
        <v>150</v>
      </c>
      <c r="AU202" s="160" t="s">
        <v>155</v>
      </c>
      <c r="AY202" s="17" t="s">
        <v>146</v>
      </c>
      <c r="BE202" s="161">
        <f>IF(N202="základní",J198,0)</f>
        <v>0</v>
      </c>
      <c r="BF202" s="161">
        <f>IF(N202="snížená",J198,0)</f>
        <v>0</v>
      </c>
      <c r="BG202" s="161">
        <f>IF(N202="zákl. přenesená",J198,0)</f>
        <v>0</v>
      </c>
      <c r="BH202" s="161">
        <f>IF(N202="sníž. přenesená",J198,0)</f>
        <v>0</v>
      </c>
      <c r="BI202" s="161">
        <f>IF(N202="nulová",J198,0)</f>
        <v>0</v>
      </c>
      <c r="BJ202" s="17" t="s">
        <v>85</v>
      </c>
      <c r="BK202" s="161">
        <f>ROUND(I198*H198,2)</f>
        <v>0</v>
      </c>
      <c r="BL202" s="17" t="s">
        <v>154</v>
      </c>
      <c r="BM202" s="160" t="s">
        <v>261</v>
      </c>
    </row>
    <row r="203" spans="1:65" s="13" customFormat="1" ht="11.25">
      <c r="B203" s="162"/>
      <c r="C203" s="14"/>
      <c r="D203" s="163" t="s">
        <v>157</v>
      </c>
      <c r="E203" s="171" t="s">
        <v>1</v>
      </c>
      <c r="F203" s="172" t="s">
        <v>265</v>
      </c>
      <c r="G203" s="14"/>
      <c r="H203" s="173">
        <v>10.622</v>
      </c>
      <c r="I203" s="174"/>
      <c r="J203" s="14"/>
      <c r="K203" s="14"/>
      <c r="L203" s="162"/>
      <c r="M203" s="167"/>
      <c r="N203" s="168"/>
      <c r="O203" s="168"/>
      <c r="P203" s="168"/>
      <c r="Q203" s="168"/>
      <c r="R203" s="168"/>
      <c r="S203" s="168"/>
      <c r="T203" s="169"/>
      <c r="AT203" s="164" t="s">
        <v>157</v>
      </c>
      <c r="AU203" s="164" t="s">
        <v>155</v>
      </c>
      <c r="AV203" s="13" t="s">
        <v>85</v>
      </c>
      <c r="AW203" s="13" t="s">
        <v>33</v>
      </c>
      <c r="AX203" s="13" t="s">
        <v>78</v>
      </c>
      <c r="AY203" s="164" t="s">
        <v>146</v>
      </c>
    </row>
    <row r="204" spans="1:65" s="14" customFormat="1" ht="11.25">
      <c r="B204" s="170"/>
      <c r="C204" s="15"/>
      <c r="D204" s="163" t="s">
        <v>157</v>
      </c>
      <c r="E204" s="179" t="s">
        <v>1</v>
      </c>
      <c r="F204" s="180" t="s">
        <v>199</v>
      </c>
      <c r="G204" s="15"/>
      <c r="H204" s="181">
        <v>151.73099999999999</v>
      </c>
      <c r="I204" s="182"/>
      <c r="J204" s="15"/>
      <c r="K204" s="15"/>
      <c r="L204" s="170"/>
      <c r="M204" s="175"/>
      <c r="N204" s="176"/>
      <c r="O204" s="176"/>
      <c r="P204" s="176"/>
      <c r="Q204" s="176"/>
      <c r="R204" s="176"/>
      <c r="S204" s="176"/>
      <c r="T204" s="177"/>
      <c r="AT204" s="171" t="s">
        <v>157</v>
      </c>
      <c r="AU204" s="171" t="s">
        <v>155</v>
      </c>
      <c r="AV204" s="14" t="s">
        <v>87</v>
      </c>
      <c r="AW204" s="14" t="s">
        <v>33</v>
      </c>
      <c r="AX204" s="14" t="s">
        <v>78</v>
      </c>
      <c r="AY204" s="171" t="s">
        <v>146</v>
      </c>
    </row>
    <row r="205" spans="1:65" s="14" customFormat="1" ht="12">
      <c r="B205" s="170"/>
      <c r="C205" s="186" t="s">
        <v>266</v>
      </c>
      <c r="D205" s="186" t="s">
        <v>242</v>
      </c>
      <c r="E205" s="187" t="s">
        <v>267</v>
      </c>
      <c r="F205" s="188" t="s">
        <v>268</v>
      </c>
      <c r="G205" s="189" t="s">
        <v>245</v>
      </c>
      <c r="H205" s="190">
        <v>294.73700000000002</v>
      </c>
      <c r="I205" s="191"/>
      <c r="J205" s="192">
        <f>ROUND(I205*H205,2)</f>
        <v>0</v>
      </c>
      <c r="K205" s="188" t="s">
        <v>161</v>
      </c>
      <c r="L205" s="170"/>
      <c r="M205" s="175"/>
      <c r="N205" s="176"/>
      <c r="O205" s="176"/>
      <c r="P205" s="176"/>
      <c r="Q205" s="176"/>
      <c r="R205" s="176"/>
      <c r="S205" s="176"/>
      <c r="T205" s="177"/>
      <c r="AT205" s="171" t="s">
        <v>157</v>
      </c>
      <c r="AU205" s="171" t="s">
        <v>155</v>
      </c>
      <c r="AV205" s="14" t="s">
        <v>87</v>
      </c>
      <c r="AW205" s="14" t="s">
        <v>33</v>
      </c>
      <c r="AX205" s="14" t="s">
        <v>78</v>
      </c>
      <c r="AY205" s="171" t="s">
        <v>146</v>
      </c>
    </row>
    <row r="206" spans="1:65" s="13" customFormat="1" ht="11.25">
      <c r="B206" s="162"/>
      <c r="C206" s="14"/>
      <c r="D206" s="163" t="s">
        <v>157</v>
      </c>
      <c r="E206" s="171" t="s">
        <v>1</v>
      </c>
      <c r="F206" s="172" t="s">
        <v>270</v>
      </c>
      <c r="G206" s="14"/>
      <c r="H206" s="173">
        <v>294.73700000000002</v>
      </c>
      <c r="I206" s="174"/>
      <c r="J206" s="14"/>
      <c r="K206" s="14"/>
      <c r="L206" s="162"/>
      <c r="M206" s="167"/>
      <c r="N206" s="168"/>
      <c r="O206" s="168"/>
      <c r="P206" s="168"/>
      <c r="Q206" s="168"/>
      <c r="R206" s="168"/>
      <c r="S206" s="168"/>
      <c r="T206" s="169"/>
      <c r="AT206" s="164" t="s">
        <v>157</v>
      </c>
      <c r="AU206" s="164" t="s">
        <v>155</v>
      </c>
      <c r="AV206" s="13" t="s">
        <v>85</v>
      </c>
      <c r="AW206" s="13" t="s">
        <v>33</v>
      </c>
      <c r="AX206" s="13" t="s">
        <v>78</v>
      </c>
      <c r="AY206" s="164" t="s">
        <v>146</v>
      </c>
    </row>
    <row r="207" spans="1:65" s="14" customFormat="1" ht="12.75">
      <c r="B207" s="170"/>
      <c r="C207" s="12"/>
      <c r="D207" s="136" t="s">
        <v>77</v>
      </c>
      <c r="E207" s="146" t="s">
        <v>253</v>
      </c>
      <c r="F207" s="146" t="s">
        <v>271</v>
      </c>
      <c r="G207" s="12"/>
      <c r="H207" s="12"/>
      <c r="I207" s="138"/>
      <c r="J207" s="147">
        <f>BK211</f>
        <v>0</v>
      </c>
      <c r="K207" s="12"/>
      <c r="L207" s="170"/>
      <c r="M207" s="175"/>
      <c r="N207" s="176"/>
      <c r="O207" s="176"/>
      <c r="P207" s="176"/>
      <c r="Q207" s="176"/>
      <c r="R207" s="176"/>
      <c r="S207" s="176"/>
      <c r="T207" s="177"/>
      <c r="AT207" s="171" t="s">
        <v>157</v>
      </c>
      <c r="AU207" s="171" t="s">
        <v>155</v>
      </c>
      <c r="AV207" s="14" t="s">
        <v>87</v>
      </c>
      <c r="AW207" s="14" t="s">
        <v>33</v>
      </c>
      <c r="AX207" s="14" t="s">
        <v>78</v>
      </c>
      <c r="AY207" s="171" t="s">
        <v>146</v>
      </c>
    </row>
    <row r="208" spans="1:65" s="15" customFormat="1" ht="24">
      <c r="B208" s="178"/>
      <c r="C208" s="149" t="s">
        <v>7</v>
      </c>
      <c r="D208" s="149" t="s">
        <v>150</v>
      </c>
      <c r="E208" s="150" t="s">
        <v>272</v>
      </c>
      <c r="F208" s="151" t="s">
        <v>273</v>
      </c>
      <c r="G208" s="152" t="s">
        <v>160</v>
      </c>
      <c r="H208" s="153">
        <v>1377.85</v>
      </c>
      <c r="I208" s="154"/>
      <c r="J208" s="155">
        <f>ROUND(I208*H208,2)</f>
        <v>0</v>
      </c>
      <c r="K208" s="151" t="s">
        <v>161</v>
      </c>
      <c r="L208" s="178"/>
      <c r="M208" s="183"/>
      <c r="N208" s="184"/>
      <c r="O208" s="184"/>
      <c r="P208" s="184"/>
      <c r="Q208" s="184"/>
      <c r="R208" s="184"/>
      <c r="S208" s="184"/>
      <c r="T208" s="185"/>
      <c r="AT208" s="179" t="s">
        <v>157</v>
      </c>
      <c r="AU208" s="179" t="s">
        <v>155</v>
      </c>
      <c r="AV208" s="15" t="s">
        <v>154</v>
      </c>
      <c r="AW208" s="15" t="s">
        <v>33</v>
      </c>
      <c r="AX208" s="15" t="s">
        <v>85</v>
      </c>
      <c r="AY208" s="179" t="s">
        <v>146</v>
      </c>
    </row>
    <row r="209" spans="1:65" s="2" customFormat="1" ht="16.5" customHeight="1">
      <c r="A209" s="32"/>
      <c r="B209" s="148"/>
      <c r="C209" s="13"/>
      <c r="D209" s="163" t="s">
        <v>157</v>
      </c>
      <c r="E209" s="164" t="s">
        <v>1</v>
      </c>
      <c r="F209" s="165" t="s">
        <v>275</v>
      </c>
      <c r="G209" s="13"/>
      <c r="H209" s="164" t="s">
        <v>1</v>
      </c>
      <c r="I209" s="166"/>
      <c r="J209" s="13"/>
      <c r="K209" s="13"/>
      <c r="L209" s="193"/>
      <c r="M209" s="194" t="s">
        <v>1</v>
      </c>
      <c r="N209" s="195" t="s">
        <v>43</v>
      </c>
      <c r="O209" s="58"/>
      <c r="P209" s="158">
        <f>O209*H205</f>
        <v>0</v>
      </c>
      <c r="Q209" s="158">
        <v>1</v>
      </c>
      <c r="R209" s="158">
        <f>Q209*H205</f>
        <v>294.73700000000002</v>
      </c>
      <c r="S209" s="158">
        <v>0</v>
      </c>
      <c r="T209" s="159">
        <f>S209*H205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60" t="s">
        <v>185</v>
      </c>
      <c r="AT209" s="160" t="s">
        <v>242</v>
      </c>
      <c r="AU209" s="160" t="s">
        <v>155</v>
      </c>
      <c r="AY209" s="17" t="s">
        <v>146</v>
      </c>
      <c r="BE209" s="161">
        <f>IF(N209="základní",J205,0)</f>
        <v>0</v>
      </c>
      <c r="BF209" s="161">
        <f>IF(N209="snížená",J205,0)</f>
        <v>0</v>
      </c>
      <c r="BG209" s="161">
        <f>IF(N209="zákl. přenesená",J205,0)</f>
        <v>0</v>
      </c>
      <c r="BH209" s="161">
        <f>IF(N209="sníž. přenesená",J205,0)</f>
        <v>0</v>
      </c>
      <c r="BI209" s="161">
        <f>IF(N209="nulová",J205,0)</f>
        <v>0</v>
      </c>
      <c r="BJ209" s="17" t="s">
        <v>85</v>
      </c>
      <c r="BK209" s="161">
        <f>ROUND(I205*H205,2)</f>
        <v>0</v>
      </c>
      <c r="BL209" s="17" t="s">
        <v>154</v>
      </c>
      <c r="BM209" s="160" t="s">
        <v>269</v>
      </c>
    </row>
    <row r="210" spans="1:65" s="14" customFormat="1" ht="11.25">
      <c r="B210" s="170"/>
      <c r="D210" s="163" t="s">
        <v>157</v>
      </c>
      <c r="E210" s="171" t="s">
        <v>1</v>
      </c>
      <c r="F210" s="172" t="s">
        <v>276</v>
      </c>
      <c r="H210" s="173">
        <v>1377.85</v>
      </c>
      <c r="I210" s="174"/>
      <c r="L210" s="170"/>
      <c r="M210" s="175"/>
      <c r="N210" s="176"/>
      <c r="O210" s="176"/>
      <c r="P210" s="176"/>
      <c r="Q210" s="176"/>
      <c r="R210" s="176"/>
      <c r="S210" s="176"/>
      <c r="T210" s="177"/>
      <c r="AT210" s="171" t="s">
        <v>157</v>
      </c>
      <c r="AU210" s="171" t="s">
        <v>155</v>
      </c>
      <c r="AV210" s="14" t="s">
        <v>87</v>
      </c>
      <c r="AW210" s="14" t="s">
        <v>33</v>
      </c>
      <c r="AX210" s="14" t="s">
        <v>85</v>
      </c>
      <c r="AY210" s="171" t="s">
        <v>146</v>
      </c>
    </row>
    <row r="211" spans="1:65" s="12" customFormat="1" ht="20.85" customHeight="1">
      <c r="B211" s="135"/>
      <c r="C211" s="15"/>
      <c r="D211" s="163" t="s">
        <v>157</v>
      </c>
      <c r="E211" s="179" t="s">
        <v>1</v>
      </c>
      <c r="F211" s="180" t="s">
        <v>199</v>
      </c>
      <c r="G211" s="15"/>
      <c r="H211" s="181">
        <v>1377.85</v>
      </c>
      <c r="I211" s="182"/>
      <c r="J211" s="15"/>
      <c r="K211" s="15"/>
      <c r="L211" s="135"/>
      <c r="M211" s="140"/>
      <c r="N211" s="141"/>
      <c r="O211" s="141"/>
      <c r="P211" s="142">
        <f>SUM(P212:P233)</f>
        <v>0</v>
      </c>
      <c r="Q211" s="141"/>
      <c r="R211" s="142">
        <f>SUM(R212:R233)</f>
        <v>1.1336000000000001E-2</v>
      </c>
      <c r="S211" s="141"/>
      <c r="T211" s="143">
        <f>SUM(T212:T233)</f>
        <v>0</v>
      </c>
      <c r="AR211" s="136" t="s">
        <v>85</v>
      </c>
      <c r="AT211" s="144" t="s">
        <v>77</v>
      </c>
      <c r="AU211" s="144" t="s">
        <v>87</v>
      </c>
      <c r="AY211" s="136" t="s">
        <v>146</v>
      </c>
      <c r="BK211" s="145">
        <f>SUM(BK212:BK233)</f>
        <v>0</v>
      </c>
    </row>
    <row r="212" spans="1:65" s="2" customFormat="1" ht="24">
      <c r="A212" s="32"/>
      <c r="B212" s="148"/>
      <c r="C212" s="149" t="s">
        <v>277</v>
      </c>
      <c r="D212" s="149" t="s">
        <v>150</v>
      </c>
      <c r="E212" s="150" t="s">
        <v>278</v>
      </c>
      <c r="F212" s="151" t="s">
        <v>279</v>
      </c>
      <c r="G212" s="152" t="s">
        <v>160</v>
      </c>
      <c r="H212" s="153">
        <v>377.85</v>
      </c>
      <c r="I212" s="154"/>
      <c r="J212" s="155">
        <f>ROUND(I212*H212,2)</f>
        <v>0</v>
      </c>
      <c r="K212" s="151" t="s">
        <v>161</v>
      </c>
      <c r="L212" s="33"/>
      <c r="M212" s="156" t="s">
        <v>1</v>
      </c>
      <c r="N212" s="157" t="s">
        <v>43</v>
      </c>
      <c r="O212" s="58"/>
      <c r="P212" s="158">
        <f>O212*H208</f>
        <v>0</v>
      </c>
      <c r="Q212" s="158">
        <v>0</v>
      </c>
      <c r="R212" s="158">
        <f>Q212*H208</f>
        <v>0</v>
      </c>
      <c r="S212" s="158">
        <v>0</v>
      </c>
      <c r="T212" s="159">
        <f>S212*H208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60" t="s">
        <v>154</v>
      </c>
      <c r="AT212" s="160" t="s">
        <v>150</v>
      </c>
      <c r="AU212" s="160" t="s">
        <v>155</v>
      </c>
      <c r="AY212" s="17" t="s">
        <v>146</v>
      </c>
      <c r="BE212" s="161">
        <f>IF(N212="základní",J208,0)</f>
        <v>0</v>
      </c>
      <c r="BF212" s="161">
        <f>IF(N212="snížená",J208,0)</f>
        <v>0</v>
      </c>
      <c r="BG212" s="161">
        <f>IF(N212="zákl. přenesená",J208,0)</f>
        <v>0</v>
      </c>
      <c r="BH212" s="161">
        <f>IF(N212="sníž. přenesená",J208,0)</f>
        <v>0</v>
      </c>
      <c r="BI212" s="161">
        <f>IF(N212="nulová",J208,0)</f>
        <v>0</v>
      </c>
      <c r="BJ212" s="17" t="s">
        <v>85</v>
      </c>
      <c r="BK212" s="161">
        <f>ROUND(I208*H208,2)</f>
        <v>0</v>
      </c>
      <c r="BL212" s="17" t="s">
        <v>154</v>
      </c>
      <c r="BM212" s="160" t="s">
        <v>274</v>
      </c>
    </row>
    <row r="213" spans="1:65" s="13" customFormat="1" ht="11.25">
      <c r="B213" s="162"/>
      <c r="C213" s="14"/>
      <c r="D213" s="163" t="s">
        <v>157</v>
      </c>
      <c r="E213" s="171" t="s">
        <v>1</v>
      </c>
      <c r="F213" s="172" t="s">
        <v>237</v>
      </c>
      <c r="G213" s="14"/>
      <c r="H213" s="173">
        <v>377.85</v>
      </c>
      <c r="I213" s="174"/>
      <c r="J213" s="14"/>
      <c r="K213" s="14"/>
      <c r="L213" s="162"/>
      <c r="M213" s="167"/>
      <c r="N213" s="168"/>
      <c r="O213" s="168"/>
      <c r="P213" s="168"/>
      <c r="Q213" s="168"/>
      <c r="R213" s="168"/>
      <c r="S213" s="168"/>
      <c r="T213" s="169"/>
      <c r="AT213" s="164" t="s">
        <v>157</v>
      </c>
      <c r="AU213" s="164" t="s">
        <v>155</v>
      </c>
      <c r="AV213" s="13" t="s">
        <v>85</v>
      </c>
      <c r="AW213" s="13" t="s">
        <v>33</v>
      </c>
      <c r="AX213" s="13" t="s">
        <v>78</v>
      </c>
      <c r="AY213" s="164" t="s">
        <v>146</v>
      </c>
    </row>
    <row r="214" spans="1:65" s="14" customFormat="1" ht="12">
      <c r="B214" s="170"/>
      <c r="C214" s="186" t="s">
        <v>281</v>
      </c>
      <c r="D214" s="186" t="s">
        <v>242</v>
      </c>
      <c r="E214" s="187" t="s">
        <v>282</v>
      </c>
      <c r="F214" s="188" t="s">
        <v>283</v>
      </c>
      <c r="G214" s="189" t="s">
        <v>284</v>
      </c>
      <c r="H214" s="190">
        <v>11.336</v>
      </c>
      <c r="I214" s="191"/>
      <c r="J214" s="192">
        <f>ROUND(I214*H214,2)</f>
        <v>0</v>
      </c>
      <c r="K214" s="188" t="s">
        <v>161</v>
      </c>
      <c r="L214" s="170"/>
      <c r="M214" s="175"/>
      <c r="N214" s="176"/>
      <c r="O214" s="176"/>
      <c r="P214" s="176"/>
      <c r="Q214" s="176"/>
      <c r="R214" s="176"/>
      <c r="S214" s="176"/>
      <c r="T214" s="177"/>
      <c r="AT214" s="171" t="s">
        <v>157</v>
      </c>
      <c r="AU214" s="171" t="s">
        <v>155</v>
      </c>
      <c r="AV214" s="14" t="s">
        <v>87</v>
      </c>
      <c r="AW214" s="14" t="s">
        <v>33</v>
      </c>
      <c r="AX214" s="14" t="s">
        <v>78</v>
      </c>
      <c r="AY214" s="171" t="s">
        <v>146</v>
      </c>
    </row>
    <row r="215" spans="1:65" s="15" customFormat="1" ht="11.25">
      <c r="B215" s="178"/>
      <c r="C215" s="14"/>
      <c r="D215" s="163" t="s">
        <v>157</v>
      </c>
      <c r="E215" s="171" t="s">
        <v>1</v>
      </c>
      <c r="F215" s="172" t="s">
        <v>286</v>
      </c>
      <c r="G215" s="14"/>
      <c r="H215" s="173">
        <v>11.336</v>
      </c>
      <c r="I215" s="174"/>
      <c r="J215" s="14"/>
      <c r="K215" s="14"/>
      <c r="L215" s="178"/>
      <c r="M215" s="183"/>
      <c r="N215" s="184"/>
      <c r="O215" s="184"/>
      <c r="P215" s="184"/>
      <c r="Q215" s="184"/>
      <c r="R215" s="184"/>
      <c r="S215" s="184"/>
      <c r="T215" s="185"/>
      <c r="AT215" s="179" t="s">
        <v>157</v>
      </c>
      <c r="AU215" s="179" t="s">
        <v>155</v>
      </c>
      <c r="AV215" s="15" t="s">
        <v>154</v>
      </c>
      <c r="AW215" s="15" t="s">
        <v>33</v>
      </c>
      <c r="AX215" s="15" t="s">
        <v>85</v>
      </c>
      <c r="AY215" s="179" t="s">
        <v>146</v>
      </c>
    </row>
    <row r="216" spans="1:65" s="2" customFormat="1" ht="24">
      <c r="A216" s="32"/>
      <c r="B216" s="148"/>
      <c r="C216" s="149" t="s">
        <v>287</v>
      </c>
      <c r="D216" s="149" t="s">
        <v>150</v>
      </c>
      <c r="E216" s="150" t="s">
        <v>288</v>
      </c>
      <c r="F216" s="151" t="s">
        <v>289</v>
      </c>
      <c r="G216" s="152" t="s">
        <v>160</v>
      </c>
      <c r="H216" s="153">
        <v>182.10400000000001</v>
      </c>
      <c r="I216" s="154"/>
      <c r="J216" s="155">
        <f>ROUND(I216*H216,2)</f>
        <v>0</v>
      </c>
      <c r="K216" s="151" t="s">
        <v>161</v>
      </c>
      <c r="L216" s="33"/>
      <c r="M216" s="156" t="s">
        <v>1</v>
      </c>
      <c r="N216" s="157" t="s">
        <v>43</v>
      </c>
      <c r="O216" s="58"/>
      <c r="P216" s="158">
        <f>O216*H212</f>
        <v>0</v>
      </c>
      <c r="Q216" s="158">
        <v>0</v>
      </c>
      <c r="R216" s="158">
        <f>Q216*H212</f>
        <v>0</v>
      </c>
      <c r="S216" s="158">
        <v>0</v>
      </c>
      <c r="T216" s="159">
        <f>S216*H212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60" t="s">
        <v>154</v>
      </c>
      <c r="AT216" s="160" t="s">
        <v>150</v>
      </c>
      <c r="AU216" s="160" t="s">
        <v>155</v>
      </c>
      <c r="AY216" s="17" t="s">
        <v>146</v>
      </c>
      <c r="BE216" s="161">
        <f>IF(N216="základní",J212,0)</f>
        <v>0</v>
      </c>
      <c r="BF216" s="161">
        <f>IF(N216="snížená",J212,0)</f>
        <v>0</v>
      </c>
      <c r="BG216" s="161">
        <f>IF(N216="zákl. přenesená",J212,0)</f>
        <v>0</v>
      </c>
      <c r="BH216" s="161">
        <f>IF(N216="sníž. přenesená",J212,0)</f>
        <v>0</v>
      </c>
      <c r="BI216" s="161">
        <f>IF(N216="nulová",J212,0)</f>
        <v>0</v>
      </c>
      <c r="BJ216" s="17" t="s">
        <v>85</v>
      </c>
      <c r="BK216" s="161">
        <f>ROUND(I212*H212,2)</f>
        <v>0</v>
      </c>
      <c r="BL216" s="17" t="s">
        <v>154</v>
      </c>
      <c r="BM216" s="160" t="s">
        <v>280</v>
      </c>
    </row>
    <row r="217" spans="1:65" s="14" customFormat="1" ht="11.25">
      <c r="B217" s="170"/>
      <c r="C217" s="13"/>
      <c r="D217" s="163" t="s">
        <v>157</v>
      </c>
      <c r="E217" s="164" t="s">
        <v>1</v>
      </c>
      <c r="F217" s="165" t="s">
        <v>291</v>
      </c>
      <c r="G217" s="13"/>
      <c r="H217" s="164" t="s">
        <v>1</v>
      </c>
      <c r="I217" s="166"/>
      <c r="J217" s="13"/>
      <c r="K217" s="13"/>
      <c r="L217" s="170"/>
      <c r="M217" s="175"/>
      <c r="N217" s="176"/>
      <c r="O217" s="176"/>
      <c r="P217" s="176"/>
      <c r="Q217" s="176"/>
      <c r="R217" s="176"/>
      <c r="S217" s="176"/>
      <c r="T217" s="177"/>
      <c r="AT217" s="171" t="s">
        <v>157</v>
      </c>
      <c r="AU217" s="171" t="s">
        <v>155</v>
      </c>
      <c r="AV217" s="14" t="s">
        <v>87</v>
      </c>
      <c r="AW217" s="14" t="s">
        <v>33</v>
      </c>
      <c r="AX217" s="14" t="s">
        <v>85</v>
      </c>
      <c r="AY217" s="171" t="s">
        <v>146</v>
      </c>
    </row>
    <row r="218" spans="1:65" s="2" customFormat="1" ht="16.5" customHeight="1">
      <c r="A218" s="32"/>
      <c r="B218" s="148"/>
      <c r="C218" s="14"/>
      <c r="D218" s="163" t="s">
        <v>157</v>
      </c>
      <c r="E218" s="171" t="s">
        <v>1</v>
      </c>
      <c r="F218" s="172" t="s">
        <v>292</v>
      </c>
      <c r="G218" s="14"/>
      <c r="H218" s="173">
        <v>182.10400000000001</v>
      </c>
      <c r="I218" s="174"/>
      <c r="J218" s="14"/>
      <c r="K218" s="14"/>
      <c r="L218" s="193"/>
      <c r="M218" s="194" t="s">
        <v>1</v>
      </c>
      <c r="N218" s="195" t="s">
        <v>43</v>
      </c>
      <c r="O218" s="58"/>
      <c r="P218" s="158">
        <f>O218*H214</f>
        <v>0</v>
      </c>
      <c r="Q218" s="158">
        <v>1E-3</v>
      </c>
      <c r="R218" s="158">
        <f>Q218*H214</f>
        <v>1.1336000000000001E-2</v>
      </c>
      <c r="S218" s="158">
        <v>0</v>
      </c>
      <c r="T218" s="159">
        <f>S218*H214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60" t="s">
        <v>185</v>
      </c>
      <c r="AT218" s="160" t="s">
        <v>242</v>
      </c>
      <c r="AU218" s="160" t="s">
        <v>155</v>
      </c>
      <c r="AY218" s="17" t="s">
        <v>146</v>
      </c>
      <c r="BE218" s="161">
        <f>IF(N218="základní",J214,0)</f>
        <v>0</v>
      </c>
      <c r="BF218" s="161">
        <f>IF(N218="snížená",J214,0)</f>
        <v>0</v>
      </c>
      <c r="BG218" s="161">
        <f>IF(N218="zákl. přenesená",J214,0)</f>
        <v>0</v>
      </c>
      <c r="BH218" s="161">
        <f>IF(N218="sníž. přenesená",J214,0)</f>
        <v>0</v>
      </c>
      <c r="BI218" s="161">
        <f>IF(N218="nulová",J214,0)</f>
        <v>0</v>
      </c>
      <c r="BJ218" s="17" t="s">
        <v>85</v>
      </c>
      <c r="BK218" s="161">
        <f>ROUND(I214*H214,2)</f>
        <v>0</v>
      </c>
      <c r="BL218" s="17" t="s">
        <v>154</v>
      </c>
      <c r="BM218" s="160" t="s">
        <v>285</v>
      </c>
    </row>
    <row r="219" spans="1:65" s="14" customFormat="1" ht="11.25">
      <c r="B219" s="170"/>
      <c r="C219" s="15"/>
      <c r="D219" s="163" t="s">
        <v>157</v>
      </c>
      <c r="E219" s="179" t="s">
        <v>1</v>
      </c>
      <c r="F219" s="180" t="s">
        <v>199</v>
      </c>
      <c r="G219" s="15"/>
      <c r="H219" s="181">
        <v>182.10400000000001</v>
      </c>
      <c r="I219" s="182"/>
      <c r="J219" s="15"/>
      <c r="K219" s="15"/>
      <c r="L219" s="170"/>
      <c r="M219" s="175"/>
      <c r="N219" s="176"/>
      <c r="O219" s="176"/>
      <c r="P219" s="176"/>
      <c r="Q219" s="176"/>
      <c r="R219" s="176"/>
      <c r="S219" s="176"/>
      <c r="T219" s="177"/>
      <c r="AT219" s="171" t="s">
        <v>157</v>
      </c>
      <c r="AU219" s="171" t="s">
        <v>155</v>
      </c>
      <c r="AV219" s="14" t="s">
        <v>87</v>
      </c>
      <c r="AW219" s="14" t="s">
        <v>33</v>
      </c>
      <c r="AX219" s="14" t="s">
        <v>85</v>
      </c>
      <c r="AY219" s="171" t="s">
        <v>146</v>
      </c>
    </row>
    <row r="220" spans="1:65" s="2" customFormat="1" ht="24">
      <c r="A220" s="32"/>
      <c r="B220" s="148"/>
      <c r="C220" s="149" t="s">
        <v>293</v>
      </c>
      <c r="D220" s="149" t="s">
        <v>150</v>
      </c>
      <c r="E220" s="150" t="s">
        <v>294</v>
      </c>
      <c r="F220" s="151" t="s">
        <v>295</v>
      </c>
      <c r="G220" s="152" t="s">
        <v>160</v>
      </c>
      <c r="H220" s="153">
        <v>694.8</v>
      </c>
      <c r="I220" s="154"/>
      <c r="J220" s="155">
        <f>ROUND(I220*H220,2)</f>
        <v>0</v>
      </c>
      <c r="K220" s="151" t="s">
        <v>161</v>
      </c>
      <c r="L220" s="33"/>
      <c r="M220" s="156" t="s">
        <v>1</v>
      </c>
      <c r="N220" s="157" t="s">
        <v>43</v>
      </c>
      <c r="O220" s="58"/>
      <c r="P220" s="158">
        <f>O220*H216</f>
        <v>0</v>
      </c>
      <c r="Q220" s="158">
        <v>0</v>
      </c>
      <c r="R220" s="158">
        <f>Q220*H216</f>
        <v>0</v>
      </c>
      <c r="S220" s="158">
        <v>0</v>
      </c>
      <c r="T220" s="159">
        <f>S220*H216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60" t="s">
        <v>154</v>
      </c>
      <c r="AT220" s="160" t="s">
        <v>150</v>
      </c>
      <c r="AU220" s="160" t="s">
        <v>155</v>
      </c>
      <c r="AY220" s="17" t="s">
        <v>146</v>
      </c>
      <c r="BE220" s="161">
        <f>IF(N220="základní",J216,0)</f>
        <v>0</v>
      </c>
      <c r="BF220" s="161">
        <f>IF(N220="snížená",J216,0)</f>
        <v>0</v>
      </c>
      <c r="BG220" s="161">
        <f>IF(N220="zákl. přenesená",J216,0)</f>
        <v>0</v>
      </c>
      <c r="BH220" s="161">
        <f>IF(N220="sníž. přenesená",J216,0)</f>
        <v>0</v>
      </c>
      <c r="BI220" s="161">
        <f>IF(N220="nulová",J216,0)</f>
        <v>0</v>
      </c>
      <c r="BJ220" s="17" t="s">
        <v>85</v>
      </c>
      <c r="BK220" s="161">
        <f>ROUND(I216*H216,2)</f>
        <v>0</v>
      </c>
      <c r="BL220" s="17" t="s">
        <v>154</v>
      </c>
      <c r="BM220" s="160" t="s">
        <v>290</v>
      </c>
    </row>
    <row r="221" spans="1:65" s="13" customFormat="1" ht="11.25">
      <c r="B221" s="162"/>
      <c r="D221" s="163" t="s">
        <v>157</v>
      </c>
      <c r="E221" s="164" t="s">
        <v>1</v>
      </c>
      <c r="F221" s="165" t="s">
        <v>297</v>
      </c>
      <c r="H221" s="164" t="s">
        <v>1</v>
      </c>
      <c r="I221" s="166"/>
      <c r="L221" s="162"/>
      <c r="M221" s="167"/>
      <c r="N221" s="168"/>
      <c r="O221" s="168"/>
      <c r="P221" s="168"/>
      <c r="Q221" s="168"/>
      <c r="R221" s="168"/>
      <c r="S221" s="168"/>
      <c r="T221" s="169"/>
      <c r="AT221" s="164" t="s">
        <v>157</v>
      </c>
      <c r="AU221" s="164" t="s">
        <v>155</v>
      </c>
      <c r="AV221" s="13" t="s">
        <v>85</v>
      </c>
      <c r="AW221" s="13" t="s">
        <v>33</v>
      </c>
      <c r="AX221" s="13" t="s">
        <v>78</v>
      </c>
      <c r="AY221" s="164" t="s">
        <v>146</v>
      </c>
    </row>
    <row r="222" spans="1:65" s="14" customFormat="1" ht="11.25">
      <c r="B222" s="170"/>
      <c r="D222" s="163" t="s">
        <v>157</v>
      </c>
      <c r="E222" s="171" t="s">
        <v>1</v>
      </c>
      <c r="F222" s="172" t="s">
        <v>298</v>
      </c>
      <c r="H222" s="173">
        <v>694.8</v>
      </c>
      <c r="I222" s="174"/>
      <c r="L222" s="170"/>
      <c r="M222" s="175"/>
      <c r="N222" s="176"/>
      <c r="O222" s="176"/>
      <c r="P222" s="176"/>
      <c r="Q222" s="176"/>
      <c r="R222" s="176"/>
      <c r="S222" s="176"/>
      <c r="T222" s="177"/>
      <c r="AT222" s="171" t="s">
        <v>157</v>
      </c>
      <c r="AU222" s="171" t="s">
        <v>155</v>
      </c>
      <c r="AV222" s="14" t="s">
        <v>87</v>
      </c>
      <c r="AW222" s="14" t="s">
        <v>33</v>
      </c>
      <c r="AX222" s="14" t="s">
        <v>78</v>
      </c>
      <c r="AY222" s="171" t="s">
        <v>146</v>
      </c>
    </row>
    <row r="223" spans="1:65" s="15" customFormat="1" ht="24">
      <c r="B223" s="178"/>
      <c r="C223" s="149" t="s">
        <v>299</v>
      </c>
      <c r="D223" s="149" t="s">
        <v>150</v>
      </c>
      <c r="E223" s="150" t="s">
        <v>300</v>
      </c>
      <c r="F223" s="151" t="s">
        <v>301</v>
      </c>
      <c r="G223" s="152" t="s">
        <v>160</v>
      </c>
      <c r="H223" s="153">
        <v>377.85</v>
      </c>
      <c r="I223" s="154"/>
      <c r="J223" s="155">
        <f>ROUND(I223*H223,2)</f>
        <v>0</v>
      </c>
      <c r="K223" s="151" t="s">
        <v>161</v>
      </c>
      <c r="L223" s="178"/>
      <c r="M223" s="183"/>
      <c r="N223" s="184"/>
      <c r="O223" s="184"/>
      <c r="P223" s="184"/>
      <c r="Q223" s="184"/>
      <c r="R223" s="184"/>
      <c r="S223" s="184"/>
      <c r="T223" s="185"/>
      <c r="AT223" s="179" t="s">
        <v>157</v>
      </c>
      <c r="AU223" s="179" t="s">
        <v>155</v>
      </c>
      <c r="AV223" s="15" t="s">
        <v>154</v>
      </c>
      <c r="AW223" s="15" t="s">
        <v>33</v>
      </c>
      <c r="AX223" s="15" t="s">
        <v>85</v>
      </c>
      <c r="AY223" s="179" t="s">
        <v>146</v>
      </c>
    </row>
    <row r="224" spans="1:65" s="2" customFormat="1" ht="12">
      <c r="A224" s="32"/>
      <c r="B224" s="148"/>
      <c r="C224" s="14"/>
      <c r="D224" s="163" t="s">
        <v>157</v>
      </c>
      <c r="E224" s="171" t="s">
        <v>1</v>
      </c>
      <c r="F224" s="172" t="s">
        <v>237</v>
      </c>
      <c r="G224" s="14"/>
      <c r="H224" s="173">
        <v>377.85</v>
      </c>
      <c r="I224" s="174"/>
      <c r="J224" s="14"/>
      <c r="K224" s="14"/>
      <c r="L224" s="33"/>
      <c r="M224" s="156" t="s">
        <v>1</v>
      </c>
      <c r="N224" s="157" t="s">
        <v>43</v>
      </c>
      <c r="O224" s="58"/>
      <c r="P224" s="158">
        <f>O224*H220</f>
        <v>0</v>
      </c>
      <c r="Q224" s="158">
        <v>0</v>
      </c>
      <c r="R224" s="158">
        <f>Q224*H220</f>
        <v>0</v>
      </c>
      <c r="S224" s="158">
        <v>0</v>
      </c>
      <c r="T224" s="159">
        <f>S224*H220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60" t="s">
        <v>154</v>
      </c>
      <c r="AT224" s="160" t="s">
        <v>150</v>
      </c>
      <c r="AU224" s="160" t="s">
        <v>155</v>
      </c>
      <c r="AY224" s="17" t="s">
        <v>146</v>
      </c>
      <c r="BE224" s="161">
        <f>IF(N224="základní",J220,0)</f>
        <v>0</v>
      </c>
      <c r="BF224" s="161">
        <f>IF(N224="snížená",J220,0)</f>
        <v>0</v>
      </c>
      <c r="BG224" s="161">
        <f>IF(N224="zákl. přenesená",J220,0)</f>
        <v>0</v>
      </c>
      <c r="BH224" s="161">
        <f>IF(N224="sníž. přenesená",J220,0)</f>
        <v>0</v>
      </c>
      <c r="BI224" s="161">
        <f>IF(N224="nulová",J220,0)</f>
        <v>0</v>
      </c>
      <c r="BJ224" s="17" t="s">
        <v>85</v>
      </c>
      <c r="BK224" s="161">
        <f>ROUND(I220*H220,2)</f>
        <v>0</v>
      </c>
      <c r="BL224" s="17" t="s">
        <v>154</v>
      </c>
      <c r="BM224" s="160" t="s">
        <v>296</v>
      </c>
    </row>
    <row r="225" spans="1:65" s="13" customFormat="1" ht="24">
      <c r="B225" s="162"/>
      <c r="C225" s="149" t="s">
        <v>303</v>
      </c>
      <c r="D225" s="149" t="s">
        <v>150</v>
      </c>
      <c r="E225" s="150" t="s">
        <v>304</v>
      </c>
      <c r="F225" s="151" t="s">
        <v>305</v>
      </c>
      <c r="G225" s="152" t="s">
        <v>160</v>
      </c>
      <c r="H225" s="153">
        <v>377.85</v>
      </c>
      <c r="I225" s="154"/>
      <c r="J225" s="155">
        <f>ROUND(I225*H225,2)</f>
        <v>0</v>
      </c>
      <c r="K225" s="151" t="s">
        <v>161</v>
      </c>
      <c r="L225" s="162"/>
      <c r="M225" s="167"/>
      <c r="N225" s="168"/>
      <c r="O225" s="168"/>
      <c r="P225" s="168"/>
      <c r="Q225" s="168"/>
      <c r="R225" s="168"/>
      <c r="S225" s="168"/>
      <c r="T225" s="169"/>
      <c r="AT225" s="164" t="s">
        <v>157</v>
      </c>
      <c r="AU225" s="164" t="s">
        <v>155</v>
      </c>
      <c r="AV225" s="13" t="s">
        <v>85</v>
      </c>
      <c r="AW225" s="13" t="s">
        <v>33</v>
      </c>
      <c r="AX225" s="13" t="s">
        <v>78</v>
      </c>
      <c r="AY225" s="164" t="s">
        <v>146</v>
      </c>
    </row>
    <row r="226" spans="1:65" s="14" customFormat="1" ht="11.25">
      <c r="B226" s="170"/>
      <c r="D226" s="163" t="s">
        <v>157</v>
      </c>
      <c r="E226" s="171" t="s">
        <v>1</v>
      </c>
      <c r="F226" s="172" t="s">
        <v>237</v>
      </c>
      <c r="H226" s="173">
        <v>377.85</v>
      </c>
      <c r="I226" s="174"/>
      <c r="L226" s="170"/>
      <c r="M226" s="175"/>
      <c r="N226" s="176"/>
      <c r="O226" s="176"/>
      <c r="P226" s="176"/>
      <c r="Q226" s="176"/>
      <c r="R226" s="176"/>
      <c r="S226" s="176"/>
      <c r="T226" s="177"/>
      <c r="AT226" s="171" t="s">
        <v>157</v>
      </c>
      <c r="AU226" s="171" t="s">
        <v>155</v>
      </c>
      <c r="AV226" s="14" t="s">
        <v>87</v>
      </c>
      <c r="AW226" s="14" t="s">
        <v>33</v>
      </c>
      <c r="AX226" s="14" t="s">
        <v>85</v>
      </c>
      <c r="AY226" s="171" t="s">
        <v>146</v>
      </c>
    </row>
    <row r="227" spans="1:65" s="2" customFormat="1" ht="12">
      <c r="A227" s="32"/>
      <c r="B227" s="148"/>
      <c r="C227" s="149" t="s">
        <v>307</v>
      </c>
      <c r="D227" s="149" t="s">
        <v>150</v>
      </c>
      <c r="E227" s="150" t="s">
        <v>308</v>
      </c>
      <c r="F227" s="151" t="s">
        <v>309</v>
      </c>
      <c r="G227" s="152" t="s">
        <v>160</v>
      </c>
      <c r="H227" s="153">
        <v>377.85</v>
      </c>
      <c r="I227" s="154"/>
      <c r="J227" s="155">
        <f>ROUND(I227*H227,2)</f>
        <v>0</v>
      </c>
      <c r="K227" s="151" t="s">
        <v>161</v>
      </c>
      <c r="L227" s="33"/>
      <c r="M227" s="156" t="s">
        <v>1</v>
      </c>
      <c r="N227" s="157" t="s">
        <v>43</v>
      </c>
      <c r="O227" s="58"/>
      <c r="P227" s="158">
        <f>O227*H223</f>
        <v>0</v>
      </c>
      <c r="Q227" s="158">
        <v>0</v>
      </c>
      <c r="R227" s="158">
        <f>Q227*H223</f>
        <v>0</v>
      </c>
      <c r="S227" s="158">
        <v>0</v>
      </c>
      <c r="T227" s="159">
        <f>S227*H223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60" t="s">
        <v>154</v>
      </c>
      <c r="AT227" s="160" t="s">
        <v>150</v>
      </c>
      <c r="AU227" s="160" t="s">
        <v>155</v>
      </c>
      <c r="AY227" s="17" t="s">
        <v>146</v>
      </c>
      <c r="BE227" s="161">
        <f>IF(N227="základní",J223,0)</f>
        <v>0</v>
      </c>
      <c r="BF227" s="161">
        <f>IF(N227="snížená",J223,0)</f>
        <v>0</v>
      </c>
      <c r="BG227" s="161">
        <f>IF(N227="zákl. přenesená",J223,0)</f>
        <v>0</v>
      </c>
      <c r="BH227" s="161">
        <f>IF(N227="sníž. přenesená",J223,0)</f>
        <v>0</v>
      </c>
      <c r="BI227" s="161">
        <f>IF(N227="nulová",J223,0)</f>
        <v>0</v>
      </c>
      <c r="BJ227" s="17" t="s">
        <v>85</v>
      </c>
      <c r="BK227" s="161">
        <f>ROUND(I223*H223,2)</f>
        <v>0</v>
      </c>
      <c r="BL227" s="17" t="s">
        <v>154</v>
      </c>
      <c r="BM227" s="160" t="s">
        <v>302</v>
      </c>
    </row>
    <row r="228" spans="1:65" s="14" customFormat="1" ht="11.25">
      <c r="B228" s="170"/>
      <c r="C228" s="13"/>
      <c r="D228" s="163" t="s">
        <v>157</v>
      </c>
      <c r="E228" s="164" t="s">
        <v>1</v>
      </c>
      <c r="F228" s="165" t="s">
        <v>311</v>
      </c>
      <c r="G228" s="13"/>
      <c r="H228" s="164" t="s">
        <v>1</v>
      </c>
      <c r="I228" s="166"/>
      <c r="J228" s="13"/>
      <c r="K228" s="13"/>
      <c r="L228" s="170"/>
      <c r="M228" s="175"/>
      <c r="N228" s="176"/>
      <c r="O228" s="176"/>
      <c r="P228" s="176"/>
      <c r="Q228" s="176"/>
      <c r="R228" s="176"/>
      <c r="S228" s="176"/>
      <c r="T228" s="177"/>
      <c r="AT228" s="171" t="s">
        <v>157</v>
      </c>
      <c r="AU228" s="171" t="s">
        <v>155</v>
      </c>
      <c r="AV228" s="14" t="s">
        <v>87</v>
      </c>
      <c r="AW228" s="14" t="s">
        <v>33</v>
      </c>
      <c r="AX228" s="14" t="s">
        <v>85</v>
      </c>
      <c r="AY228" s="171" t="s">
        <v>146</v>
      </c>
    </row>
    <row r="229" spans="1:65" s="2" customFormat="1" ht="12">
      <c r="A229" s="32"/>
      <c r="B229" s="148"/>
      <c r="C229" s="14"/>
      <c r="D229" s="163" t="s">
        <v>157</v>
      </c>
      <c r="E229" s="171" t="s">
        <v>1</v>
      </c>
      <c r="F229" s="172" t="s">
        <v>237</v>
      </c>
      <c r="G229" s="14"/>
      <c r="H229" s="173">
        <v>377.85</v>
      </c>
      <c r="I229" s="174"/>
      <c r="J229" s="14"/>
      <c r="K229" s="14"/>
      <c r="L229" s="33"/>
      <c r="M229" s="156" t="s">
        <v>1</v>
      </c>
      <c r="N229" s="157" t="s">
        <v>43</v>
      </c>
      <c r="O229" s="58"/>
      <c r="P229" s="158">
        <f>O229*H225</f>
        <v>0</v>
      </c>
      <c r="Q229" s="158">
        <v>0</v>
      </c>
      <c r="R229" s="158">
        <f>Q229*H225</f>
        <v>0</v>
      </c>
      <c r="S229" s="158">
        <v>0</v>
      </c>
      <c r="T229" s="159">
        <f>S229*H225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60" t="s">
        <v>154</v>
      </c>
      <c r="AT229" s="160" t="s">
        <v>150</v>
      </c>
      <c r="AU229" s="160" t="s">
        <v>155</v>
      </c>
      <c r="AY229" s="17" t="s">
        <v>146</v>
      </c>
      <c r="BE229" s="161">
        <f>IF(N229="základní",J225,0)</f>
        <v>0</v>
      </c>
      <c r="BF229" s="161">
        <f>IF(N229="snížená",J225,0)</f>
        <v>0</v>
      </c>
      <c r="BG229" s="161">
        <f>IF(N229="zákl. přenesená",J225,0)</f>
        <v>0</v>
      </c>
      <c r="BH229" s="161">
        <f>IF(N229="sníž. přenesená",J225,0)</f>
        <v>0</v>
      </c>
      <c r="BI229" s="161">
        <f>IF(N229="nulová",J225,0)</f>
        <v>0</v>
      </c>
      <c r="BJ229" s="17" t="s">
        <v>85</v>
      </c>
      <c r="BK229" s="161">
        <f>ROUND(I225*H225,2)</f>
        <v>0</v>
      </c>
      <c r="BL229" s="17" t="s">
        <v>154</v>
      </c>
      <c r="BM229" s="160" t="s">
        <v>306</v>
      </c>
    </row>
    <row r="230" spans="1:65" s="14" customFormat="1" ht="12.75">
      <c r="B230" s="170"/>
      <c r="C230" s="12"/>
      <c r="D230" s="136" t="s">
        <v>77</v>
      </c>
      <c r="E230" s="146" t="s">
        <v>87</v>
      </c>
      <c r="F230" s="146" t="s">
        <v>312</v>
      </c>
      <c r="G230" s="12"/>
      <c r="H230" s="12"/>
      <c r="I230" s="138"/>
      <c r="J230" s="147">
        <f>BK234</f>
        <v>0</v>
      </c>
      <c r="K230" s="12"/>
      <c r="L230" s="170"/>
      <c r="M230" s="175"/>
      <c r="N230" s="176"/>
      <c r="O230" s="176"/>
      <c r="P230" s="176"/>
      <c r="Q230" s="176"/>
      <c r="R230" s="176"/>
      <c r="S230" s="176"/>
      <c r="T230" s="177"/>
      <c r="AT230" s="171" t="s">
        <v>157</v>
      </c>
      <c r="AU230" s="171" t="s">
        <v>155</v>
      </c>
      <c r="AV230" s="14" t="s">
        <v>87</v>
      </c>
      <c r="AW230" s="14" t="s">
        <v>33</v>
      </c>
      <c r="AX230" s="14" t="s">
        <v>85</v>
      </c>
      <c r="AY230" s="171" t="s">
        <v>146</v>
      </c>
    </row>
    <row r="231" spans="1:65" s="2" customFormat="1" ht="21.75" customHeight="1">
      <c r="A231" s="32"/>
      <c r="B231" s="148"/>
      <c r="C231" s="12"/>
      <c r="D231" s="136" t="s">
        <v>77</v>
      </c>
      <c r="E231" s="146" t="s">
        <v>303</v>
      </c>
      <c r="F231" s="146" t="s">
        <v>313</v>
      </c>
      <c r="G231" s="12"/>
      <c r="H231" s="12"/>
      <c r="I231" s="138"/>
      <c r="J231" s="147">
        <f>BK235</f>
        <v>0</v>
      </c>
      <c r="K231" s="12"/>
      <c r="L231" s="33"/>
      <c r="M231" s="156" t="s">
        <v>1</v>
      </c>
      <c r="N231" s="157" t="s">
        <v>43</v>
      </c>
      <c r="O231" s="58"/>
      <c r="P231" s="158">
        <f>O231*H227</f>
        <v>0</v>
      </c>
      <c r="Q231" s="158">
        <v>0</v>
      </c>
      <c r="R231" s="158">
        <f>Q231*H227</f>
        <v>0</v>
      </c>
      <c r="S231" s="158">
        <v>0</v>
      </c>
      <c r="T231" s="159">
        <f>S231*H227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60" t="s">
        <v>154</v>
      </c>
      <c r="AT231" s="160" t="s">
        <v>150</v>
      </c>
      <c r="AU231" s="160" t="s">
        <v>155</v>
      </c>
      <c r="AY231" s="17" t="s">
        <v>146</v>
      </c>
      <c r="BE231" s="161">
        <f>IF(N231="základní",J227,0)</f>
        <v>0</v>
      </c>
      <c r="BF231" s="161">
        <f>IF(N231="snížená",J227,0)</f>
        <v>0</v>
      </c>
      <c r="BG231" s="161">
        <f>IF(N231="zákl. přenesená",J227,0)</f>
        <v>0</v>
      </c>
      <c r="BH231" s="161">
        <f>IF(N231="sníž. přenesená",J227,0)</f>
        <v>0</v>
      </c>
      <c r="BI231" s="161">
        <f>IF(N231="nulová",J227,0)</f>
        <v>0</v>
      </c>
      <c r="BJ231" s="17" t="s">
        <v>85</v>
      </c>
      <c r="BK231" s="161">
        <f>ROUND(I227*H227,2)</f>
        <v>0</v>
      </c>
      <c r="BL231" s="17" t="s">
        <v>154</v>
      </c>
      <c r="BM231" s="160" t="s">
        <v>310</v>
      </c>
    </row>
    <row r="232" spans="1:65" s="13" customFormat="1" ht="24">
      <c r="B232" s="162"/>
      <c r="C232" s="149" t="s">
        <v>314</v>
      </c>
      <c r="D232" s="149" t="s">
        <v>150</v>
      </c>
      <c r="E232" s="150" t="s">
        <v>315</v>
      </c>
      <c r="F232" s="151" t="s">
        <v>316</v>
      </c>
      <c r="G232" s="152" t="s">
        <v>195</v>
      </c>
      <c r="H232" s="153">
        <v>1.512</v>
      </c>
      <c r="I232" s="154"/>
      <c r="J232" s="155">
        <f>ROUND(I232*H232,2)</f>
        <v>0</v>
      </c>
      <c r="K232" s="151" t="s">
        <v>161</v>
      </c>
      <c r="L232" s="162"/>
      <c r="M232" s="167"/>
      <c r="N232" s="168"/>
      <c r="O232" s="168"/>
      <c r="P232" s="168"/>
      <c r="Q232" s="168"/>
      <c r="R232" s="168"/>
      <c r="S232" s="168"/>
      <c r="T232" s="169"/>
      <c r="AT232" s="164" t="s">
        <v>157</v>
      </c>
      <c r="AU232" s="164" t="s">
        <v>155</v>
      </c>
      <c r="AV232" s="13" t="s">
        <v>85</v>
      </c>
      <c r="AW232" s="13" t="s">
        <v>33</v>
      </c>
      <c r="AX232" s="13" t="s">
        <v>78</v>
      </c>
      <c r="AY232" s="164" t="s">
        <v>146</v>
      </c>
    </row>
    <row r="233" spans="1:65" s="14" customFormat="1" ht="11.25">
      <c r="B233" s="170"/>
      <c r="C233" s="13"/>
      <c r="D233" s="163" t="s">
        <v>157</v>
      </c>
      <c r="E233" s="164" t="s">
        <v>1</v>
      </c>
      <c r="F233" s="165" t="s">
        <v>318</v>
      </c>
      <c r="G233" s="13"/>
      <c r="H233" s="164" t="s">
        <v>1</v>
      </c>
      <c r="I233" s="166"/>
      <c r="J233" s="13"/>
      <c r="K233" s="13"/>
      <c r="L233" s="170"/>
      <c r="M233" s="175"/>
      <c r="N233" s="176"/>
      <c r="O233" s="176"/>
      <c r="P233" s="176"/>
      <c r="Q233" s="176"/>
      <c r="R233" s="176"/>
      <c r="S233" s="176"/>
      <c r="T233" s="177"/>
      <c r="AT233" s="171" t="s">
        <v>157</v>
      </c>
      <c r="AU233" s="171" t="s">
        <v>155</v>
      </c>
      <c r="AV233" s="14" t="s">
        <v>87</v>
      </c>
      <c r="AW233" s="14" t="s">
        <v>33</v>
      </c>
      <c r="AX233" s="14" t="s">
        <v>85</v>
      </c>
      <c r="AY233" s="171" t="s">
        <v>146</v>
      </c>
    </row>
    <row r="234" spans="1:65" s="12" customFormat="1" ht="22.9" customHeight="1">
      <c r="B234" s="135"/>
      <c r="C234" s="13"/>
      <c r="D234" s="163" t="s">
        <v>157</v>
      </c>
      <c r="E234" s="164" t="s">
        <v>1</v>
      </c>
      <c r="F234" s="165" t="s">
        <v>204</v>
      </c>
      <c r="G234" s="13"/>
      <c r="H234" s="164" t="s">
        <v>1</v>
      </c>
      <c r="I234" s="166"/>
      <c r="J234" s="13"/>
      <c r="K234" s="13"/>
      <c r="L234" s="135"/>
      <c r="M234" s="140"/>
      <c r="N234" s="141"/>
      <c r="O234" s="141"/>
      <c r="P234" s="142">
        <f>P235</f>
        <v>0</v>
      </c>
      <c r="Q234" s="141"/>
      <c r="R234" s="142">
        <f>R235</f>
        <v>0</v>
      </c>
      <c r="S234" s="141"/>
      <c r="T234" s="143">
        <f>T235</f>
        <v>0</v>
      </c>
      <c r="AR234" s="136" t="s">
        <v>85</v>
      </c>
      <c r="AT234" s="144" t="s">
        <v>77</v>
      </c>
      <c r="AU234" s="144" t="s">
        <v>85</v>
      </c>
      <c r="AY234" s="136" t="s">
        <v>146</v>
      </c>
      <c r="BK234" s="145">
        <f>BK235</f>
        <v>0</v>
      </c>
    </row>
    <row r="235" spans="1:65" s="12" customFormat="1" ht="20.85" customHeight="1">
      <c r="B235" s="135"/>
      <c r="C235" s="14"/>
      <c r="D235" s="163" t="s">
        <v>157</v>
      </c>
      <c r="E235" s="171" t="s">
        <v>1</v>
      </c>
      <c r="F235" s="172" t="s">
        <v>319</v>
      </c>
      <c r="G235" s="14"/>
      <c r="H235" s="173">
        <v>1.512</v>
      </c>
      <c r="I235" s="174"/>
      <c r="J235" s="14"/>
      <c r="K235" s="14"/>
      <c r="L235" s="135"/>
      <c r="M235" s="140"/>
      <c r="N235" s="141"/>
      <c r="O235" s="141"/>
      <c r="P235" s="142">
        <f>SUM(P236:P240)</f>
        <v>0</v>
      </c>
      <c r="Q235" s="141"/>
      <c r="R235" s="142">
        <f>SUM(R236:R240)</f>
        <v>0</v>
      </c>
      <c r="S235" s="141"/>
      <c r="T235" s="143">
        <f>SUM(T236:T240)</f>
        <v>0</v>
      </c>
      <c r="AR235" s="136" t="s">
        <v>85</v>
      </c>
      <c r="AT235" s="144" t="s">
        <v>77</v>
      </c>
      <c r="AU235" s="144" t="s">
        <v>87</v>
      </c>
      <c r="AY235" s="136" t="s">
        <v>146</v>
      </c>
      <c r="BK235" s="145">
        <f>SUM(BK236:BK240)</f>
        <v>0</v>
      </c>
    </row>
    <row r="236" spans="1:65" s="2" customFormat="1" ht="12">
      <c r="A236" s="32"/>
      <c r="B236" s="148"/>
      <c r="C236" s="15"/>
      <c r="D236" s="163" t="s">
        <v>157</v>
      </c>
      <c r="E236" s="179" t="s">
        <v>1</v>
      </c>
      <c r="F236" s="180" t="s">
        <v>199</v>
      </c>
      <c r="G236" s="15"/>
      <c r="H236" s="181">
        <v>1.512</v>
      </c>
      <c r="I236" s="182"/>
      <c r="J236" s="15"/>
      <c r="K236" s="15"/>
      <c r="L236" s="33"/>
      <c r="M236" s="156" t="s">
        <v>1</v>
      </c>
      <c r="N236" s="157" t="s">
        <v>43</v>
      </c>
      <c r="O236" s="58"/>
      <c r="P236" s="158">
        <f>O236*H232</f>
        <v>0</v>
      </c>
      <c r="Q236" s="158">
        <v>0</v>
      </c>
      <c r="R236" s="158">
        <f>Q236*H232</f>
        <v>0</v>
      </c>
      <c r="S236" s="158">
        <v>0</v>
      </c>
      <c r="T236" s="159">
        <f>S236*H232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60" t="s">
        <v>154</v>
      </c>
      <c r="AT236" s="160" t="s">
        <v>150</v>
      </c>
      <c r="AU236" s="160" t="s">
        <v>155</v>
      </c>
      <c r="AY236" s="17" t="s">
        <v>146</v>
      </c>
      <c r="BE236" s="161">
        <f>IF(N236="základní",J232,0)</f>
        <v>0</v>
      </c>
      <c r="BF236" s="161">
        <f>IF(N236="snížená",J232,0)</f>
        <v>0</v>
      </c>
      <c r="BG236" s="161">
        <f>IF(N236="zákl. přenesená",J232,0)</f>
        <v>0</v>
      </c>
      <c r="BH236" s="161">
        <f>IF(N236="sníž. přenesená",J232,0)</f>
        <v>0</v>
      </c>
      <c r="BI236" s="161">
        <f>IF(N236="nulová",J232,0)</f>
        <v>0</v>
      </c>
      <c r="BJ236" s="17" t="s">
        <v>85</v>
      </c>
      <c r="BK236" s="161">
        <f>ROUND(I232*H232,2)</f>
        <v>0</v>
      </c>
      <c r="BL236" s="17" t="s">
        <v>154</v>
      </c>
      <c r="BM236" s="160" t="s">
        <v>317</v>
      </c>
    </row>
    <row r="237" spans="1:65" s="13" customFormat="1" ht="12.75">
      <c r="B237" s="162"/>
      <c r="C237" s="12"/>
      <c r="D237" s="136" t="s">
        <v>77</v>
      </c>
      <c r="E237" s="146" t="s">
        <v>154</v>
      </c>
      <c r="F237" s="146" t="s">
        <v>320</v>
      </c>
      <c r="G237" s="12"/>
      <c r="H237" s="12"/>
      <c r="I237" s="138"/>
      <c r="J237" s="147">
        <f>BK241</f>
        <v>0</v>
      </c>
      <c r="K237" s="12"/>
      <c r="L237" s="162"/>
      <c r="M237" s="167"/>
      <c r="N237" s="168"/>
      <c r="O237" s="168"/>
      <c r="P237" s="168"/>
      <c r="Q237" s="168"/>
      <c r="R237" s="168"/>
      <c r="S237" s="168"/>
      <c r="T237" s="169"/>
      <c r="AT237" s="164" t="s">
        <v>157</v>
      </c>
      <c r="AU237" s="164" t="s">
        <v>155</v>
      </c>
      <c r="AV237" s="13" t="s">
        <v>85</v>
      </c>
      <c r="AW237" s="13" t="s">
        <v>33</v>
      </c>
      <c r="AX237" s="13" t="s">
        <v>78</v>
      </c>
      <c r="AY237" s="164" t="s">
        <v>146</v>
      </c>
    </row>
    <row r="238" spans="1:65" s="13" customFormat="1" ht="12.75">
      <c r="B238" s="162"/>
      <c r="C238" s="12"/>
      <c r="D238" s="136" t="s">
        <v>77</v>
      </c>
      <c r="E238" s="146" t="s">
        <v>321</v>
      </c>
      <c r="F238" s="146" t="s">
        <v>322</v>
      </c>
      <c r="G238" s="12"/>
      <c r="H238" s="12"/>
      <c r="I238" s="138"/>
      <c r="J238" s="147">
        <f>BK242</f>
        <v>0</v>
      </c>
      <c r="K238" s="12"/>
      <c r="L238" s="162"/>
      <c r="M238" s="167"/>
      <c r="N238" s="168"/>
      <c r="O238" s="168"/>
      <c r="P238" s="168"/>
      <c r="Q238" s="168"/>
      <c r="R238" s="168"/>
      <c r="S238" s="168"/>
      <c r="T238" s="169"/>
      <c r="AT238" s="164" t="s">
        <v>157</v>
      </c>
      <c r="AU238" s="164" t="s">
        <v>155</v>
      </c>
      <c r="AV238" s="13" t="s">
        <v>85</v>
      </c>
      <c r="AW238" s="13" t="s">
        <v>33</v>
      </c>
      <c r="AX238" s="13" t="s">
        <v>78</v>
      </c>
      <c r="AY238" s="164" t="s">
        <v>146</v>
      </c>
    </row>
    <row r="239" spans="1:65" s="14" customFormat="1" ht="24">
      <c r="B239" s="170"/>
      <c r="C239" s="149" t="s">
        <v>323</v>
      </c>
      <c r="D239" s="149" t="s">
        <v>150</v>
      </c>
      <c r="E239" s="150" t="s">
        <v>324</v>
      </c>
      <c r="F239" s="151" t="s">
        <v>325</v>
      </c>
      <c r="G239" s="152" t="s">
        <v>176</v>
      </c>
      <c r="H239" s="153">
        <v>227.63</v>
      </c>
      <c r="I239" s="154"/>
      <c r="J239" s="155">
        <f>ROUND(I239*H239,2)</f>
        <v>0</v>
      </c>
      <c r="K239" s="151" t="s">
        <v>161</v>
      </c>
      <c r="L239" s="170"/>
      <c r="M239" s="175"/>
      <c r="N239" s="176"/>
      <c r="O239" s="176"/>
      <c r="P239" s="176"/>
      <c r="Q239" s="176"/>
      <c r="R239" s="176"/>
      <c r="S239" s="176"/>
      <c r="T239" s="177"/>
      <c r="AT239" s="171" t="s">
        <v>157</v>
      </c>
      <c r="AU239" s="171" t="s">
        <v>155</v>
      </c>
      <c r="AV239" s="14" t="s">
        <v>87</v>
      </c>
      <c r="AW239" s="14" t="s">
        <v>33</v>
      </c>
      <c r="AX239" s="14" t="s">
        <v>78</v>
      </c>
      <c r="AY239" s="171" t="s">
        <v>146</v>
      </c>
    </row>
    <row r="240" spans="1:65" s="15" customFormat="1" ht="11.25">
      <c r="B240" s="178"/>
      <c r="C240" s="14"/>
      <c r="D240" s="163" t="s">
        <v>157</v>
      </c>
      <c r="E240" s="171" t="s">
        <v>1</v>
      </c>
      <c r="F240" s="172" t="s">
        <v>327</v>
      </c>
      <c r="G240" s="14"/>
      <c r="H240" s="173">
        <v>227.63</v>
      </c>
      <c r="I240" s="174"/>
      <c r="J240" s="14"/>
      <c r="K240" s="14"/>
      <c r="L240" s="178"/>
      <c r="M240" s="183"/>
      <c r="N240" s="184"/>
      <c r="O240" s="184"/>
      <c r="P240" s="184"/>
      <c r="Q240" s="184"/>
      <c r="R240" s="184"/>
      <c r="S240" s="184"/>
      <c r="T240" s="185"/>
      <c r="AT240" s="179" t="s">
        <v>157</v>
      </c>
      <c r="AU240" s="179" t="s">
        <v>155</v>
      </c>
      <c r="AV240" s="15" t="s">
        <v>154</v>
      </c>
      <c r="AW240" s="15" t="s">
        <v>33</v>
      </c>
      <c r="AX240" s="15" t="s">
        <v>85</v>
      </c>
      <c r="AY240" s="179" t="s">
        <v>146</v>
      </c>
    </row>
    <row r="241" spans="1:65" s="12" customFormat="1" ht="22.9" customHeight="1">
      <c r="B241" s="135"/>
      <c r="C241" s="149" t="s">
        <v>328</v>
      </c>
      <c r="D241" s="149" t="s">
        <v>150</v>
      </c>
      <c r="E241" s="150" t="s">
        <v>329</v>
      </c>
      <c r="F241" s="151" t="s">
        <v>330</v>
      </c>
      <c r="G241" s="152" t="s">
        <v>160</v>
      </c>
      <c r="H241" s="153">
        <v>1439.0920000000001</v>
      </c>
      <c r="I241" s="154"/>
      <c r="J241" s="155">
        <f>ROUND(I241*H241,2)</f>
        <v>0</v>
      </c>
      <c r="K241" s="151" t="s">
        <v>161</v>
      </c>
      <c r="L241" s="135"/>
      <c r="M241" s="140"/>
      <c r="N241" s="141"/>
      <c r="O241" s="141"/>
      <c r="P241" s="142">
        <f>P242</f>
        <v>0</v>
      </c>
      <c r="Q241" s="141"/>
      <c r="R241" s="142">
        <f>R242</f>
        <v>1.0339651399999998</v>
      </c>
      <c r="S241" s="141"/>
      <c r="T241" s="143">
        <f>T242</f>
        <v>0</v>
      </c>
      <c r="AR241" s="136" t="s">
        <v>85</v>
      </c>
      <c r="AT241" s="144" t="s">
        <v>77</v>
      </c>
      <c r="AU241" s="144" t="s">
        <v>85</v>
      </c>
      <c r="AY241" s="136" t="s">
        <v>146</v>
      </c>
      <c r="BK241" s="145">
        <f>BK242</f>
        <v>0</v>
      </c>
    </row>
    <row r="242" spans="1:65" s="12" customFormat="1" ht="20.85" customHeight="1">
      <c r="B242" s="135"/>
      <c r="C242" s="13"/>
      <c r="D242" s="163" t="s">
        <v>157</v>
      </c>
      <c r="E242" s="164" t="s">
        <v>1</v>
      </c>
      <c r="F242" s="165" t="s">
        <v>332</v>
      </c>
      <c r="G242" s="13"/>
      <c r="H242" s="164" t="s">
        <v>1</v>
      </c>
      <c r="I242" s="166"/>
      <c r="J242" s="13"/>
      <c r="K242" s="13"/>
      <c r="L242" s="135"/>
      <c r="M242" s="140"/>
      <c r="N242" s="141"/>
      <c r="O242" s="141"/>
      <c r="P242" s="142">
        <f>SUM(P243:P249)</f>
        <v>0</v>
      </c>
      <c r="Q242" s="141"/>
      <c r="R242" s="142">
        <f>SUM(R243:R249)</f>
        <v>1.0339651399999998</v>
      </c>
      <c r="S242" s="141"/>
      <c r="T242" s="143">
        <f>SUM(T243:T249)</f>
        <v>0</v>
      </c>
      <c r="AR242" s="136" t="s">
        <v>85</v>
      </c>
      <c r="AT242" s="144" t="s">
        <v>77</v>
      </c>
      <c r="AU242" s="144" t="s">
        <v>87</v>
      </c>
      <c r="AY242" s="136" t="s">
        <v>146</v>
      </c>
      <c r="BK242" s="145">
        <f>SUM(BK243:BK249)</f>
        <v>0</v>
      </c>
    </row>
    <row r="243" spans="1:65" s="2" customFormat="1" ht="12">
      <c r="A243" s="32"/>
      <c r="B243" s="148"/>
      <c r="C243" s="14"/>
      <c r="D243" s="163" t="s">
        <v>157</v>
      </c>
      <c r="E243" s="171" t="s">
        <v>1</v>
      </c>
      <c r="F243" s="172" t="s">
        <v>333</v>
      </c>
      <c r="G243" s="14"/>
      <c r="H243" s="173">
        <v>1439.0920000000001</v>
      </c>
      <c r="I243" s="174"/>
      <c r="J243" s="14"/>
      <c r="K243" s="14"/>
      <c r="L243" s="33"/>
      <c r="M243" s="156" t="s">
        <v>1</v>
      </c>
      <c r="N243" s="157" t="s">
        <v>43</v>
      </c>
      <c r="O243" s="58"/>
      <c r="P243" s="158">
        <f>O243*H239</f>
        <v>0</v>
      </c>
      <c r="Q243" s="158">
        <v>1.16E-3</v>
      </c>
      <c r="R243" s="158">
        <f>Q243*H239</f>
        <v>0.26405079999999997</v>
      </c>
      <c r="S243" s="158">
        <v>0</v>
      </c>
      <c r="T243" s="159">
        <f>S243*H239</f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60" t="s">
        <v>154</v>
      </c>
      <c r="AT243" s="160" t="s">
        <v>150</v>
      </c>
      <c r="AU243" s="160" t="s">
        <v>155</v>
      </c>
      <c r="AY243" s="17" t="s">
        <v>146</v>
      </c>
      <c r="BE243" s="161">
        <f>IF(N243="základní",J239,0)</f>
        <v>0</v>
      </c>
      <c r="BF243" s="161">
        <f>IF(N243="snížená",J239,0)</f>
        <v>0</v>
      </c>
      <c r="BG243" s="161">
        <f>IF(N243="zákl. přenesená",J239,0)</f>
        <v>0</v>
      </c>
      <c r="BH243" s="161">
        <f>IF(N243="sníž. přenesená",J239,0)</f>
        <v>0</v>
      </c>
      <c r="BI243" s="161">
        <f>IF(N243="nulová",J239,0)</f>
        <v>0</v>
      </c>
      <c r="BJ243" s="17" t="s">
        <v>85</v>
      </c>
      <c r="BK243" s="161">
        <f>ROUND(I239*H239,2)</f>
        <v>0</v>
      </c>
      <c r="BL243" s="17" t="s">
        <v>154</v>
      </c>
      <c r="BM243" s="160" t="s">
        <v>326</v>
      </c>
    </row>
    <row r="244" spans="1:65" s="14" customFormat="1" ht="24">
      <c r="B244" s="170"/>
      <c r="C244" s="186" t="s">
        <v>334</v>
      </c>
      <c r="D244" s="186" t="s">
        <v>242</v>
      </c>
      <c r="E244" s="187" t="s">
        <v>335</v>
      </c>
      <c r="F244" s="188" t="s">
        <v>336</v>
      </c>
      <c r="G244" s="189" t="s">
        <v>160</v>
      </c>
      <c r="H244" s="190">
        <v>1511.047</v>
      </c>
      <c r="I244" s="191"/>
      <c r="J244" s="192">
        <f>ROUND(I244*H244,2)</f>
        <v>0</v>
      </c>
      <c r="K244" s="188" t="s">
        <v>161</v>
      </c>
      <c r="L244" s="170"/>
      <c r="M244" s="175"/>
      <c r="N244" s="176"/>
      <c r="O244" s="176"/>
      <c r="P244" s="176"/>
      <c r="Q244" s="176"/>
      <c r="R244" s="176"/>
      <c r="S244" s="176"/>
      <c r="T244" s="177"/>
      <c r="AT244" s="171" t="s">
        <v>157</v>
      </c>
      <c r="AU244" s="171" t="s">
        <v>155</v>
      </c>
      <c r="AV244" s="14" t="s">
        <v>87</v>
      </c>
      <c r="AW244" s="14" t="s">
        <v>33</v>
      </c>
      <c r="AX244" s="14" t="s">
        <v>85</v>
      </c>
      <c r="AY244" s="171" t="s">
        <v>146</v>
      </c>
    </row>
    <row r="245" spans="1:65" s="2" customFormat="1" ht="12">
      <c r="A245" s="32"/>
      <c r="B245" s="148"/>
      <c r="C245" s="14"/>
      <c r="D245" s="163" t="s">
        <v>157</v>
      </c>
      <c r="E245" s="171" t="s">
        <v>1</v>
      </c>
      <c r="F245" s="172" t="s">
        <v>338</v>
      </c>
      <c r="G245" s="14"/>
      <c r="H245" s="173">
        <v>1511.047</v>
      </c>
      <c r="I245" s="174"/>
      <c r="J245" s="14"/>
      <c r="K245" s="14"/>
      <c r="L245" s="33"/>
      <c r="M245" s="156" t="s">
        <v>1</v>
      </c>
      <c r="N245" s="157" t="s">
        <v>43</v>
      </c>
      <c r="O245" s="58"/>
      <c r="P245" s="158">
        <f>O245*H241</f>
        <v>0</v>
      </c>
      <c r="Q245" s="158">
        <v>2.2000000000000001E-4</v>
      </c>
      <c r="R245" s="158">
        <f>Q245*H241</f>
        <v>0.31660024000000003</v>
      </c>
      <c r="S245" s="158">
        <v>0</v>
      </c>
      <c r="T245" s="159">
        <f>S245*H241</f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60" t="s">
        <v>154</v>
      </c>
      <c r="AT245" s="160" t="s">
        <v>150</v>
      </c>
      <c r="AU245" s="160" t="s">
        <v>155</v>
      </c>
      <c r="AY245" s="17" t="s">
        <v>146</v>
      </c>
      <c r="BE245" s="161">
        <f>IF(N245="základní",J241,0)</f>
        <v>0</v>
      </c>
      <c r="BF245" s="161">
        <f>IF(N245="snížená",J241,0)</f>
        <v>0</v>
      </c>
      <c r="BG245" s="161">
        <f>IF(N245="zákl. přenesená",J241,0)</f>
        <v>0</v>
      </c>
      <c r="BH245" s="161">
        <f>IF(N245="sníž. přenesená",J241,0)</f>
        <v>0</v>
      </c>
      <c r="BI245" s="161">
        <f>IF(N245="nulová",J241,0)</f>
        <v>0</v>
      </c>
      <c r="BJ245" s="17" t="s">
        <v>85</v>
      </c>
      <c r="BK245" s="161">
        <f>ROUND(I241*H241,2)</f>
        <v>0</v>
      </c>
      <c r="BL245" s="17" t="s">
        <v>154</v>
      </c>
      <c r="BM245" s="160" t="s">
        <v>331</v>
      </c>
    </row>
    <row r="246" spans="1:65" s="13" customFormat="1" ht="12.75">
      <c r="B246" s="162"/>
      <c r="C246" s="12"/>
      <c r="D246" s="136" t="s">
        <v>77</v>
      </c>
      <c r="E246" s="146" t="s">
        <v>171</v>
      </c>
      <c r="F246" s="146" t="s">
        <v>339</v>
      </c>
      <c r="G246" s="12"/>
      <c r="H246" s="12"/>
      <c r="I246" s="138"/>
      <c r="J246" s="147">
        <f>BK250</f>
        <v>0</v>
      </c>
      <c r="K246" s="12"/>
      <c r="L246" s="162"/>
      <c r="M246" s="167"/>
      <c r="N246" s="168"/>
      <c r="O246" s="168"/>
      <c r="P246" s="168"/>
      <c r="Q246" s="168"/>
      <c r="R246" s="168"/>
      <c r="S246" s="168"/>
      <c r="T246" s="169"/>
      <c r="AT246" s="164" t="s">
        <v>157</v>
      </c>
      <c r="AU246" s="164" t="s">
        <v>155</v>
      </c>
      <c r="AV246" s="13" t="s">
        <v>85</v>
      </c>
      <c r="AW246" s="13" t="s">
        <v>33</v>
      </c>
      <c r="AX246" s="13" t="s">
        <v>78</v>
      </c>
      <c r="AY246" s="164" t="s">
        <v>146</v>
      </c>
    </row>
    <row r="247" spans="1:65" s="14" customFormat="1" ht="12.75">
      <c r="B247" s="170"/>
      <c r="C247" s="12"/>
      <c r="D247" s="136" t="s">
        <v>77</v>
      </c>
      <c r="E247" s="146" t="s">
        <v>340</v>
      </c>
      <c r="F247" s="146" t="s">
        <v>341</v>
      </c>
      <c r="G247" s="12"/>
      <c r="H247" s="12"/>
      <c r="I247" s="138"/>
      <c r="J247" s="147">
        <f>BK251</f>
        <v>0</v>
      </c>
      <c r="K247" s="12"/>
      <c r="L247" s="170"/>
      <c r="M247" s="175"/>
      <c r="N247" s="176"/>
      <c r="O247" s="176"/>
      <c r="P247" s="176"/>
      <c r="Q247" s="176"/>
      <c r="R247" s="176"/>
      <c r="S247" s="176"/>
      <c r="T247" s="177"/>
      <c r="AT247" s="171" t="s">
        <v>157</v>
      </c>
      <c r="AU247" s="171" t="s">
        <v>155</v>
      </c>
      <c r="AV247" s="14" t="s">
        <v>87</v>
      </c>
      <c r="AW247" s="14" t="s">
        <v>33</v>
      </c>
      <c r="AX247" s="14" t="s">
        <v>85</v>
      </c>
      <c r="AY247" s="171" t="s">
        <v>146</v>
      </c>
    </row>
    <row r="248" spans="1:65" s="2" customFormat="1" ht="12">
      <c r="A248" s="32"/>
      <c r="B248" s="148"/>
      <c r="C248" s="149" t="s">
        <v>342</v>
      </c>
      <c r="D248" s="149" t="s">
        <v>150</v>
      </c>
      <c r="E248" s="150" t="s">
        <v>343</v>
      </c>
      <c r="F248" s="151" t="s">
        <v>344</v>
      </c>
      <c r="G248" s="152" t="s">
        <v>160</v>
      </c>
      <c r="H248" s="153">
        <v>829.62</v>
      </c>
      <c r="I248" s="154"/>
      <c r="J248" s="155">
        <f>ROUND(I248*H248,2)</f>
        <v>0</v>
      </c>
      <c r="K248" s="151" t="s">
        <v>161</v>
      </c>
      <c r="L248" s="193"/>
      <c r="M248" s="194" t="s">
        <v>1</v>
      </c>
      <c r="N248" s="195" t="s">
        <v>43</v>
      </c>
      <c r="O248" s="58"/>
      <c r="P248" s="158">
        <f>O248*H244</f>
        <v>0</v>
      </c>
      <c r="Q248" s="158">
        <v>2.9999999999999997E-4</v>
      </c>
      <c r="R248" s="158">
        <f>Q248*H244</f>
        <v>0.45331409999999994</v>
      </c>
      <c r="S248" s="158">
        <v>0</v>
      </c>
      <c r="T248" s="159">
        <f>S248*H244</f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60" t="s">
        <v>185</v>
      </c>
      <c r="AT248" s="160" t="s">
        <v>242</v>
      </c>
      <c r="AU248" s="160" t="s">
        <v>155</v>
      </c>
      <c r="AY248" s="17" t="s">
        <v>146</v>
      </c>
      <c r="BE248" s="161">
        <f>IF(N248="základní",J244,0)</f>
        <v>0</v>
      </c>
      <c r="BF248" s="161">
        <f>IF(N248="snížená",J244,0)</f>
        <v>0</v>
      </c>
      <c r="BG248" s="161">
        <f>IF(N248="zákl. přenesená",J244,0)</f>
        <v>0</v>
      </c>
      <c r="BH248" s="161">
        <f>IF(N248="sníž. přenesená",J244,0)</f>
        <v>0</v>
      </c>
      <c r="BI248" s="161">
        <f>IF(N248="nulová",J244,0)</f>
        <v>0</v>
      </c>
      <c r="BJ248" s="17" t="s">
        <v>85</v>
      </c>
      <c r="BK248" s="161">
        <f>ROUND(I244*H244,2)</f>
        <v>0</v>
      </c>
      <c r="BL248" s="17" t="s">
        <v>154</v>
      </c>
      <c r="BM248" s="160" t="s">
        <v>337</v>
      </c>
    </row>
    <row r="249" spans="1:65" s="14" customFormat="1" ht="11.25">
      <c r="B249" s="170"/>
      <c r="C249" s="13"/>
      <c r="D249" s="163" t="s">
        <v>157</v>
      </c>
      <c r="E249" s="164" t="s">
        <v>1</v>
      </c>
      <c r="F249" s="165" t="s">
        <v>346</v>
      </c>
      <c r="G249" s="13"/>
      <c r="H249" s="164" t="s">
        <v>1</v>
      </c>
      <c r="I249" s="166"/>
      <c r="J249" s="13"/>
      <c r="K249" s="13"/>
      <c r="L249" s="170"/>
      <c r="M249" s="175"/>
      <c r="N249" s="176"/>
      <c r="O249" s="176"/>
      <c r="P249" s="176"/>
      <c r="Q249" s="176"/>
      <c r="R249" s="176"/>
      <c r="S249" s="176"/>
      <c r="T249" s="177"/>
      <c r="AT249" s="171" t="s">
        <v>157</v>
      </c>
      <c r="AU249" s="171" t="s">
        <v>155</v>
      </c>
      <c r="AV249" s="14" t="s">
        <v>87</v>
      </c>
      <c r="AW249" s="14" t="s">
        <v>33</v>
      </c>
      <c r="AX249" s="14" t="s">
        <v>85</v>
      </c>
      <c r="AY249" s="171" t="s">
        <v>146</v>
      </c>
    </row>
    <row r="250" spans="1:65" s="12" customFormat="1" ht="22.9" customHeight="1">
      <c r="B250" s="135"/>
      <c r="C250" s="14"/>
      <c r="D250" s="163" t="s">
        <v>157</v>
      </c>
      <c r="E250" s="171" t="s">
        <v>1</v>
      </c>
      <c r="F250" s="172" t="s">
        <v>347</v>
      </c>
      <c r="G250" s="14"/>
      <c r="H250" s="173">
        <v>756.66</v>
      </c>
      <c r="I250" s="174"/>
      <c r="J250" s="14"/>
      <c r="K250" s="14"/>
      <c r="L250" s="135"/>
      <c r="M250" s="140"/>
      <c r="N250" s="141"/>
      <c r="O250" s="141"/>
      <c r="P250" s="142">
        <f>P251</f>
        <v>0</v>
      </c>
      <c r="Q250" s="141"/>
      <c r="R250" s="142">
        <f>R251</f>
        <v>59.519399999999997</v>
      </c>
      <c r="S250" s="141"/>
      <c r="T250" s="143">
        <f>T251</f>
        <v>0</v>
      </c>
      <c r="AR250" s="136" t="s">
        <v>85</v>
      </c>
      <c r="AT250" s="144" t="s">
        <v>77</v>
      </c>
      <c r="AU250" s="144" t="s">
        <v>85</v>
      </c>
      <c r="AY250" s="136" t="s">
        <v>146</v>
      </c>
      <c r="BK250" s="145">
        <f>BK251</f>
        <v>0</v>
      </c>
    </row>
    <row r="251" spans="1:65" s="12" customFormat="1" ht="20.85" customHeight="1">
      <c r="B251" s="135"/>
      <c r="C251" s="14"/>
      <c r="D251" s="163" t="s">
        <v>157</v>
      </c>
      <c r="E251" s="171" t="s">
        <v>1</v>
      </c>
      <c r="F251" s="172" t="s">
        <v>348</v>
      </c>
      <c r="G251" s="14"/>
      <c r="H251" s="173">
        <v>72.959999999999994</v>
      </c>
      <c r="I251" s="174"/>
      <c r="J251" s="14"/>
      <c r="K251" s="14"/>
      <c r="L251" s="135"/>
      <c r="M251" s="140"/>
      <c r="N251" s="141"/>
      <c r="O251" s="141"/>
      <c r="P251" s="142">
        <f>SUM(P252:P262)</f>
        <v>0</v>
      </c>
      <c r="Q251" s="141"/>
      <c r="R251" s="142">
        <f>SUM(R252:R262)</f>
        <v>59.519399999999997</v>
      </c>
      <c r="S251" s="141"/>
      <c r="T251" s="143">
        <f>SUM(T252:T262)</f>
        <v>0</v>
      </c>
      <c r="AR251" s="136" t="s">
        <v>85</v>
      </c>
      <c r="AT251" s="144" t="s">
        <v>77</v>
      </c>
      <c r="AU251" s="144" t="s">
        <v>87</v>
      </c>
      <c r="AY251" s="136" t="s">
        <v>146</v>
      </c>
      <c r="BK251" s="145">
        <f>SUM(BK252:BK262)</f>
        <v>0</v>
      </c>
    </row>
    <row r="252" spans="1:65" s="2" customFormat="1" ht="16.5" customHeight="1">
      <c r="A252" s="32"/>
      <c r="B252" s="148"/>
      <c r="C252" s="15"/>
      <c r="D252" s="163" t="s">
        <v>157</v>
      </c>
      <c r="E252" s="179" t="s">
        <v>1</v>
      </c>
      <c r="F252" s="180" t="s">
        <v>199</v>
      </c>
      <c r="G252" s="15"/>
      <c r="H252" s="181">
        <v>829.62</v>
      </c>
      <c r="I252" s="182"/>
      <c r="J252" s="15"/>
      <c r="K252" s="15"/>
      <c r="L252" s="33"/>
      <c r="M252" s="156" t="s">
        <v>1</v>
      </c>
      <c r="N252" s="157" t="s">
        <v>43</v>
      </c>
      <c r="O252" s="58"/>
      <c r="P252" s="158">
        <f>O252*H248</f>
        <v>0</v>
      </c>
      <c r="Q252" s="158">
        <v>0</v>
      </c>
      <c r="R252" s="158">
        <f>Q252*H248</f>
        <v>0</v>
      </c>
      <c r="S252" s="158">
        <v>0</v>
      </c>
      <c r="T252" s="159">
        <f>S252*H248</f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60" t="s">
        <v>154</v>
      </c>
      <c r="AT252" s="160" t="s">
        <v>150</v>
      </c>
      <c r="AU252" s="160" t="s">
        <v>155</v>
      </c>
      <c r="AY252" s="17" t="s">
        <v>146</v>
      </c>
      <c r="BE252" s="161">
        <f>IF(N252="základní",J248,0)</f>
        <v>0</v>
      </c>
      <c r="BF252" s="161">
        <f>IF(N252="snížená",J248,0)</f>
        <v>0</v>
      </c>
      <c r="BG252" s="161">
        <f>IF(N252="zákl. přenesená",J248,0)</f>
        <v>0</v>
      </c>
      <c r="BH252" s="161">
        <f>IF(N252="sníž. přenesená",J248,0)</f>
        <v>0</v>
      </c>
      <c r="BI252" s="161">
        <f>IF(N252="nulová",J248,0)</f>
        <v>0</v>
      </c>
      <c r="BJ252" s="17" t="s">
        <v>85</v>
      </c>
      <c r="BK252" s="161">
        <f>ROUND(I248*H248,2)</f>
        <v>0</v>
      </c>
      <c r="BL252" s="17" t="s">
        <v>154</v>
      </c>
      <c r="BM252" s="160" t="s">
        <v>345</v>
      </c>
    </row>
    <row r="253" spans="1:65" s="13" customFormat="1" ht="12">
      <c r="B253" s="162"/>
      <c r="C253" s="149" t="s">
        <v>349</v>
      </c>
      <c r="D253" s="149" t="s">
        <v>150</v>
      </c>
      <c r="E253" s="150" t="s">
        <v>350</v>
      </c>
      <c r="F253" s="151" t="s">
        <v>351</v>
      </c>
      <c r="G253" s="152" t="s">
        <v>160</v>
      </c>
      <c r="H253" s="153">
        <v>1389.6</v>
      </c>
      <c r="I253" s="154"/>
      <c r="J253" s="155">
        <f>ROUND(I253*H253,2)</f>
        <v>0</v>
      </c>
      <c r="K253" s="151" t="s">
        <v>161</v>
      </c>
      <c r="L253" s="162"/>
      <c r="M253" s="167"/>
      <c r="N253" s="168"/>
      <c r="O253" s="168"/>
      <c r="P253" s="168"/>
      <c r="Q253" s="168"/>
      <c r="R253" s="168"/>
      <c r="S253" s="168"/>
      <c r="T253" s="169"/>
      <c r="AT253" s="164" t="s">
        <v>157</v>
      </c>
      <c r="AU253" s="164" t="s">
        <v>155</v>
      </c>
      <c r="AV253" s="13" t="s">
        <v>85</v>
      </c>
      <c r="AW253" s="13" t="s">
        <v>33</v>
      </c>
      <c r="AX253" s="13" t="s">
        <v>78</v>
      </c>
      <c r="AY253" s="164" t="s">
        <v>146</v>
      </c>
    </row>
    <row r="254" spans="1:65" s="14" customFormat="1" ht="11.25">
      <c r="B254" s="170"/>
      <c r="C254" s="13"/>
      <c r="D254" s="163" t="s">
        <v>157</v>
      </c>
      <c r="E254" s="164" t="s">
        <v>1</v>
      </c>
      <c r="F254" s="165" t="s">
        <v>353</v>
      </c>
      <c r="G254" s="13"/>
      <c r="H254" s="164" t="s">
        <v>1</v>
      </c>
      <c r="I254" s="166"/>
      <c r="J254" s="13"/>
      <c r="K254" s="13"/>
      <c r="L254" s="170"/>
      <c r="M254" s="175"/>
      <c r="N254" s="176"/>
      <c r="O254" s="176"/>
      <c r="P254" s="176"/>
      <c r="Q254" s="176"/>
      <c r="R254" s="176"/>
      <c r="S254" s="176"/>
      <c r="T254" s="177"/>
      <c r="AT254" s="171" t="s">
        <v>157</v>
      </c>
      <c r="AU254" s="171" t="s">
        <v>155</v>
      </c>
      <c r="AV254" s="14" t="s">
        <v>87</v>
      </c>
      <c r="AW254" s="14" t="s">
        <v>33</v>
      </c>
      <c r="AX254" s="14" t="s">
        <v>78</v>
      </c>
      <c r="AY254" s="171" t="s">
        <v>146</v>
      </c>
    </row>
    <row r="255" spans="1:65" s="14" customFormat="1" ht="11.25">
      <c r="B255" s="170"/>
      <c r="D255" s="163" t="s">
        <v>157</v>
      </c>
      <c r="E255" s="171" t="s">
        <v>1</v>
      </c>
      <c r="F255" s="172" t="s">
        <v>354</v>
      </c>
      <c r="H255" s="173">
        <v>1389.6</v>
      </c>
      <c r="I255" s="174"/>
      <c r="L255" s="170"/>
      <c r="M255" s="175"/>
      <c r="N255" s="176"/>
      <c r="O255" s="176"/>
      <c r="P255" s="176"/>
      <c r="Q255" s="176"/>
      <c r="R255" s="176"/>
      <c r="S255" s="176"/>
      <c r="T255" s="177"/>
      <c r="AT255" s="171" t="s">
        <v>157</v>
      </c>
      <c r="AU255" s="171" t="s">
        <v>155</v>
      </c>
      <c r="AV255" s="14" t="s">
        <v>87</v>
      </c>
      <c r="AW255" s="14" t="s">
        <v>33</v>
      </c>
      <c r="AX255" s="14" t="s">
        <v>78</v>
      </c>
      <c r="AY255" s="171" t="s">
        <v>146</v>
      </c>
    </row>
    <row r="256" spans="1:65" s="15" customFormat="1" ht="12">
      <c r="B256" s="178"/>
      <c r="C256" s="149" t="s">
        <v>355</v>
      </c>
      <c r="D256" s="149" t="s">
        <v>150</v>
      </c>
      <c r="E256" s="150" t="s">
        <v>356</v>
      </c>
      <c r="F256" s="151" t="s">
        <v>357</v>
      </c>
      <c r="G256" s="152" t="s">
        <v>160</v>
      </c>
      <c r="H256" s="153">
        <v>258.77999999999997</v>
      </c>
      <c r="I256" s="154"/>
      <c r="J256" s="155">
        <f>ROUND(I256*H256,2)</f>
        <v>0</v>
      </c>
      <c r="K256" s="151" t="s">
        <v>161</v>
      </c>
      <c r="L256" s="178"/>
      <c r="M256" s="183"/>
      <c r="N256" s="184"/>
      <c r="O256" s="184"/>
      <c r="P256" s="184"/>
      <c r="Q256" s="184"/>
      <c r="R256" s="184"/>
      <c r="S256" s="184"/>
      <c r="T256" s="185"/>
      <c r="AT256" s="179" t="s">
        <v>157</v>
      </c>
      <c r="AU256" s="179" t="s">
        <v>155</v>
      </c>
      <c r="AV256" s="15" t="s">
        <v>154</v>
      </c>
      <c r="AW256" s="15" t="s">
        <v>33</v>
      </c>
      <c r="AX256" s="15" t="s">
        <v>85</v>
      </c>
      <c r="AY256" s="179" t="s">
        <v>146</v>
      </c>
    </row>
    <row r="257" spans="1:65" s="2" customFormat="1" ht="16.5" customHeight="1">
      <c r="A257" s="32"/>
      <c r="B257" s="148"/>
      <c r="C257" s="13"/>
      <c r="D257" s="163" t="s">
        <v>157</v>
      </c>
      <c r="E257" s="164" t="s">
        <v>1</v>
      </c>
      <c r="F257" s="165" t="s">
        <v>359</v>
      </c>
      <c r="G257" s="13"/>
      <c r="H257" s="164" t="s">
        <v>1</v>
      </c>
      <c r="I257" s="166"/>
      <c r="J257" s="13"/>
      <c r="K257" s="13"/>
      <c r="L257" s="33"/>
      <c r="M257" s="156" t="s">
        <v>1</v>
      </c>
      <c r="N257" s="157" t="s">
        <v>43</v>
      </c>
      <c r="O257" s="58"/>
      <c r="P257" s="158">
        <f>O257*H253</f>
        <v>0</v>
      </c>
      <c r="Q257" s="158">
        <v>0</v>
      </c>
      <c r="R257" s="158">
        <f>Q257*H253</f>
        <v>0</v>
      </c>
      <c r="S257" s="158">
        <v>0</v>
      </c>
      <c r="T257" s="159">
        <f>S257*H253</f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60" t="s">
        <v>154</v>
      </c>
      <c r="AT257" s="160" t="s">
        <v>150</v>
      </c>
      <c r="AU257" s="160" t="s">
        <v>155</v>
      </c>
      <c r="AY257" s="17" t="s">
        <v>146</v>
      </c>
      <c r="BE257" s="161">
        <f>IF(N257="základní",J253,0)</f>
        <v>0</v>
      </c>
      <c r="BF257" s="161">
        <f>IF(N257="snížená",J253,0)</f>
        <v>0</v>
      </c>
      <c r="BG257" s="161">
        <f>IF(N257="zákl. přenesená",J253,0)</f>
        <v>0</v>
      </c>
      <c r="BH257" s="161">
        <f>IF(N257="sníž. přenesená",J253,0)</f>
        <v>0</v>
      </c>
      <c r="BI257" s="161">
        <f>IF(N257="nulová",J253,0)</f>
        <v>0</v>
      </c>
      <c r="BJ257" s="17" t="s">
        <v>85</v>
      </c>
      <c r="BK257" s="161">
        <f>ROUND(I253*H253,2)</f>
        <v>0</v>
      </c>
      <c r="BL257" s="17" t="s">
        <v>154</v>
      </c>
      <c r="BM257" s="160" t="s">
        <v>352</v>
      </c>
    </row>
    <row r="258" spans="1:65" s="13" customFormat="1" ht="11.25">
      <c r="B258" s="162"/>
      <c r="C258" s="14"/>
      <c r="D258" s="163" t="s">
        <v>157</v>
      </c>
      <c r="E258" s="171" t="s">
        <v>1</v>
      </c>
      <c r="F258" s="172" t="s">
        <v>360</v>
      </c>
      <c r="G258" s="14"/>
      <c r="H258" s="173">
        <v>258.77999999999997</v>
      </c>
      <c r="I258" s="174"/>
      <c r="J258" s="14"/>
      <c r="K258" s="14"/>
      <c r="L258" s="162"/>
      <c r="M258" s="167"/>
      <c r="N258" s="168"/>
      <c r="O258" s="168"/>
      <c r="P258" s="168"/>
      <c r="Q258" s="168"/>
      <c r="R258" s="168"/>
      <c r="S258" s="168"/>
      <c r="T258" s="169"/>
      <c r="AT258" s="164" t="s">
        <v>157</v>
      </c>
      <c r="AU258" s="164" t="s">
        <v>155</v>
      </c>
      <c r="AV258" s="13" t="s">
        <v>85</v>
      </c>
      <c r="AW258" s="13" t="s">
        <v>33</v>
      </c>
      <c r="AX258" s="13" t="s">
        <v>78</v>
      </c>
      <c r="AY258" s="164" t="s">
        <v>146</v>
      </c>
    </row>
    <row r="259" spans="1:65" s="14" customFormat="1" ht="12.75">
      <c r="B259" s="170"/>
      <c r="C259" s="12"/>
      <c r="D259" s="136" t="s">
        <v>77</v>
      </c>
      <c r="E259" s="146" t="s">
        <v>361</v>
      </c>
      <c r="F259" s="146" t="s">
        <v>362</v>
      </c>
      <c r="G259" s="12"/>
      <c r="H259" s="12"/>
      <c r="I259" s="138"/>
      <c r="J259" s="147">
        <f>BK263</f>
        <v>0</v>
      </c>
      <c r="K259" s="12"/>
      <c r="L259" s="170"/>
      <c r="M259" s="175"/>
      <c r="N259" s="176"/>
      <c r="O259" s="176"/>
      <c r="P259" s="176"/>
      <c r="Q259" s="176"/>
      <c r="R259" s="176"/>
      <c r="S259" s="176"/>
      <c r="T259" s="177"/>
      <c r="AT259" s="171" t="s">
        <v>157</v>
      </c>
      <c r="AU259" s="171" t="s">
        <v>155</v>
      </c>
      <c r="AV259" s="14" t="s">
        <v>87</v>
      </c>
      <c r="AW259" s="14" t="s">
        <v>33</v>
      </c>
      <c r="AX259" s="14" t="s">
        <v>85</v>
      </c>
      <c r="AY259" s="171" t="s">
        <v>146</v>
      </c>
    </row>
    <row r="260" spans="1:65" s="2" customFormat="1" ht="16.5" customHeight="1">
      <c r="A260" s="32"/>
      <c r="B260" s="148"/>
      <c r="C260" s="149" t="s">
        <v>363</v>
      </c>
      <c r="D260" s="149" t="s">
        <v>150</v>
      </c>
      <c r="E260" s="150" t="s">
        <v>364</v>
      </c>
      <c r="F260" s="151" t="s">
        <v>365</v>
      </c>
      <c r="G260" s="152" t="s">
        <v>160</v>
      </c>
      <c r="H260" s="153">
        <v>694.8</v>
      </c>
      <c r="I260" s="154"/>
      <c r="J260" s="155">
        <f>ROUND(I260*H260,2)</f>
        <v>0</v>
      </c>
      <c r="K260" s="151" t="s">
        <v>161</v>
      </c>
      <c r="L260" s="33"/>
      <c r="M260" s="156" t="s">
        <v>1</v>
      </c>
      <c r="N260" s="157" t="s">
        <v>43</v>
      </c>
      <c r="O260" s="58"/>
      <c r="P260" s="158">
        <f>O260*H256</f>
        <v>0</v>
      </c>
      <c r="Q260" s="158">
        <v>0.23</v>
      </c>
      <c r="R260" s="158">
        <f>Q260*H256</f>
        <v>59.519399999999997</v>
      </c>
      <c r="S260" s="158">
        <v>0</v>
      </c>
      <c r="T260" s="159">
        <f>S260*H256</f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60" t="s">
        <v>154</v>
      </c>
      <c r="AT260" s="160" t="s">
        <v>150</v>
      </c>
      <c r="AU260" s="160" t="s">
        <v>155</v>
      </c>
      <c r="AY260" s="17" t="s">
        <v>146</v>
      </c>
      <c r="BE260" s="161">
        <f>IF(N260="základní",J256,0)</f>
        <v>0</v>
      </c>
      <c r="BF260" s="161">
        <f>IF(N260="snížená",J256,0)</f>
        <v>0</v>
      </c>
      <c r="BG260" s="161">
        <f>IF(N260="zákl. přenesená",J256,0)</f>
        <v>0</v>
      </c>
      <c r="BH260" s="161">
        <f>IF(N260="sníž. přenesená",J256,0)</f>
        <v>0</v>
      </c>
      <c r="BI260" s="161">
        <f>IF(N260="nulová",J256,0)</f>
        <v>0</v>
      </c>
      <c r="BJ260" s="17" t="s">
        <v>85</v>
      </c>
      <c r="BK260" s="161">
        <f>ROUND(I256*H256,2)</f>
        <v>0</v>
      </c>
      <c r="BL260" s="17" t="s">
        <v>154</v>
      </c>
      <c r="BM260" s="160" t="s">
        <v>358</v>
      </c>
    </row>
    <row r="261" spans="1:65" s="13" customFormat="1" ht="11.25">
      <c r="B261" s="162"/>
      <c r="D261" s="163" t="s">
        <v>157</v>
      </c>
      <c r="E261" s="164" t="s">
        <v>1</v>
      </c>
      <c r="F261" s="165" t="s">
        <v>367</v>
      </c>
      <c r="H261" s="164" t="s">
        <v>1</v>
      </c>
      <c r="I261" s="166"/>
      <c r="L261" s="162"/>
      <c r="M261" s="167"/>
      <c r="N261" s="168"/>
      <c r="O261" s="168"/>
      <c r="P261" s="168"/>
      <c r="Q261" s="168"/>
      <c r="R261" s="168"/>
      <c r="S261" s="168"/>
      <c r="T261" s="169"/>
      <c r="AT261" s="164" t="s">
        <v>157</v>
      </c>
      <c r="AU261" s="164" t="s">
        <v>155</v>
      </c>
      <c r="AV261" s="13" t="s">
        <v>85</v>
      </c>
      <c r="AW261" s="13" t="s">
        <v>33</v>
      </c>
      <c r="AX261" s="13" t="s">
        <v>78</v>
      </c>
      <c r="AY261" s="164" t="s">
        <v>146</v>
      </c>
    </row>
    <row r="262" spans="1:65" s="14" customFormat="1" ht="11.25">
      <c r="B262" s="170"/>
      <c r="D262" s="163" t="s">
        <v>157</v>
      </c>
      <c r="E262" s="171" t="s">
        <v>1</v>
      </c>
      <c r="F262" s="172" t="s">
        <v>368</v>
      </c>
      <c r="H262" s="173">
        <v>694.8</v>
      </c>
      <c r="I262" s="174"/>
      <c r="L262" s="170"/>
      <c r="M262" s="175"/>
      <c r="N262" s="176"/>
      <c r="O262" s="176"/>
      <c r="P262" s="176"/>
      <c r="Q262" s="176"/>
      <c r="R262" s="176"/>
      <c r="S262" s="176"/>
      <c r="T262" s="177"/>
      <c r="AT262" s="171" t="s">
        <v>157</v>
      </c>
      <c r="AU262" s="171" t="s">
        <v>155</v>
      </c>
      <c r="AV262" s="14" t="s">
        <v>87</v>
      </c>
      <c r="AW262" s="14" t="s">
        <v>33</v>
      </c>
      <c r="AX262" s="14" t="s">
        <v>85</v>
      </c>
      <c r="AY262" s="171" t="s">
        <v>146</v>
      </c>
    </row>
    <row r="263" spans="1:65" s="12" customFormat="1" ht="22.9" customHeight="1">
      <c r="B263" s="135"/>
      <c r="C263" s="149" t="s">
        <v>369</v>
      </c>
      <c r="D263" s="149" t="s">
        <v>150</v>
      </c>
      <c r="E263" s="150" t="s">
        <v>370</v>
      </c>
      <c r="F263" s="151" t="s">
        <v>371</v>
      </c>
      <c r="G263" s="152" t="s">
        <v>160</v>
      </c>
      <c r="H263" s="153">
        <v>723.54399999999998</v>
      </c>
      <c r="I263" s="154"/>
      <c r="J263" s="155">
        <f>ROUND(I263*H263,2)</f>
        <v>0</v>
      </c>
      <c r="K263" s="151" t="s">
        <v>161</v>
      </c>
      <c r="L263" s="135"/>
      <c r="M263" s="140"/>
      <c r="N263" s="141"/>
      <c r="O263" s="141"/>
      <c r="P263" s="142">
        <f>SUM(P264:P277)</f>
        <v>0</v>
      </c>
      <c r="Q263" s="141"/>
      <c r="R263" s="142">
        <f>SUM(R264:R277)</f>
        <v>0</v>
      </c>
      <c r="S263" s="141"/>
      <c r="T263" s="143">
        <f>SUM(T264:T277)</f>
        <v>0</v>
      </c>
      <c r="AR263" s="136" t="s">
        <v>85</v>
      </c>
      <c r="AT263" s="144" t="s">
        <v>77</v>
      </c>
      <c r="AU263" s="144" t="s">
        <v>85</v>
      </c>
      <c r="AY263" s="136" t="s">
        <v>146</v>
      </c>
      <c r="BK263" s="145">
        <f>SUM(BK264:BK277)</f>
        <v>0</v>
      </c>
    </row>
    <row r="264" spans="1:65" s="2" customFormat="1" ht="16.5" customHeight="1">
      <c r="A264" s="32"/>
      <c r="B264" s="148"/>
      <c r="C264" s="13"/>
      <c r="D264" s="163" t="s">
        <v>157</v>
      </c>
      <c r="E264" s="164" t="s">
        <v>1</v>
      </c>
      <c r="F264" s="165" t="s">
        <v>373</v>
      </c>
      <c r="G264" s="13"/>
      <c r="H264" s="164" t="s">
        <v>1</v>
      </c>
      <c r="I264" s="166"/>
      <c r="J264" s="13"/>
      <c r="K264" s="13"/>
      <c r="L264" s="33"/>
      <c r="M264" s="156" t="s">
        <v>1</v>
      </c>
      <c r="N264" s="157" t="s">
        <v>43</v>
      </c>
      <c r="O264" s="58"/>
      <c r="P264" s="158">
        <f>O264*H260</f>
        <v>0</v>
      </c>
      <c r="Q264" s="158">
        <v>0</v>
      </c>
      <c r="R264" s="158">
        <f>Q264*H260</f>
        <v>0</v>
      </c>
      <c r="S264" s="158">
        <v>0</v>
      </c>
      <c r="T264" s="159">
        <f>S264*H260</f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60" t="s">
        <v>154</v>
      </c>
      <c r="AT264" s="160" t="s">
        <v>150</v>
      </c>
      <c r="AU264" s="160" t="s">
        <v>87</v>
      </c>
      <c r="AY264" s="17" t="s">
        <v>146</v>
      </c>
      <c r="BE264" s="161">
        <f>IF(N264="základní",J260,0)</f>
        <v>0</v>
      </c>
      <c r="BF264" s="161">
        <f>IF(N264="snížená",J260,0)</f>
        <v>0</v>
      </c>
      <c r="BG264" s="161">
        <f>IF(N264="zákl. přenesená",J260,0)</f>
        <v>0</v>
      </c>
      <c r="BH264" s="161">
        <f>IF(N264="sníž. přenesená",J260,0)</f>
        <v>0</v>
      </c>
      <c r="BI264" s="161">
        <f>IF(N264="nulová",J260,0)</f>
        <v>0</v>
      </c>
      <c r="BJ264" s="17" t="s">
        <v>85</v>
      </c>
      <c r="BK264" s="161">
        <f>ROUND(I260*H260,2)</f>
        <v>0</v>
      </c>
      <c r="BL264" s="17" t="s">
        <v>154</v>
      </c>
      <c r="BM264" s="160" t="s">
        <v>366</v>
      </c>
    </row>
    <row r="265" spans="1:65" s="13" customFormat="1" ht="11.25">
      <c r="B265" s="162"/>
      <c r="C265" s="14"/>
      <c r="D265" s="163" t="s">
        <v>157</v>
      </c>
      <c r="E265" s="171" t="s">
        <v>1</v>
      </c>
      <c r="F265" s="172" t="s">
        <v>374</v>
      </c>
      <c r="G265" s="14"/>
      <c r="H265" s="173">
        <v>723.54399999999998</v>
      </c>
      <c r="I265" s="174"/>
      <c r="J265" s="14"/>
      <c r="K265" s="14"/>
      <c r="L265" s="162"/>
      <c r="M265" s="167"/>
      <c r="N265" s="168"/>
      <c r="O265" s="168"/>
      <c r="P265" s="168"/>
      <c r="Q265" s="168"/>
      <c r="R265" s="168"/>
      <c r="S265" s="168"/>
      <c r="T265" s="169"/>
      <c r="AT265" s="164" t="s">
        <v>157</v>
      </c>
      <c r="AU265" s="164" t="s">
        <v>87</v>
      </c>
      <c r="AV265" s="13" t="s">
        <v>85</v>
      </c>
      <c r="AW265" s="13" t="s">
        <v>33</v>
      </c>
      <c r="AX265" s="13" t="s">
        <v>78</v>
      </c>
      <c r="AY265" s="164" t="s">
        <v>146</v>
      </c>
    </row>
    <row r="266" spans="1:65" s="14" customFormat="1" ht="24">
      <c r="B266" s="170"/>
      <c r="C266" s="149" t="s">
        <v>375</v>
      </c>
      <c r="D266" s="149" t="s">
        <v>150</v>
      </c>
      <c r="E266" s="150" t="s">
        <v>376</v>
      </c>
      <c r="F266" s="151" t="s">
        <v>377</v>
      </c>
      <c r="G266" s="152" t="s">
        <v>160</v>
      </c>
      <c r="H266" s="153">
        <v>829.62</v>
      </c>
      <c r="I266" s="154"/>
      <c r="J266" s="155">
        <f>ROUND(I266*H266,2)</f>
        <v>0</v>
      </c>
      <c r="K266" s="151" t="s">
        <v>161</v>
      </c>
      <c r="L266" s="170"/>
      <c r="M266" s="175"/>
      <c r="N266" s="176"/>
      <c r="O266" s="176"/>
      <c r="P266" s="176"/>
      <c r="Q266" s="176"/>
      <c r="R266" s="176"/>
      <c r="S266" s="176"/>
      <c r="T266" s="177"/>
      <c r="AT266" s="171" t="s">
        <v>157</v>
      </c>
      <c r="AU266" s="171" t="s">
        <v>87</v>
      </c>
      <c r="AV266" s="14" t="s">
        <v>87</v>
      </c>
      <c r="AW266" s="14" t="s">
        <v>33</v>
      </c>
      <c r="AX266" s="14" t="s">
        <v>85</v>
      </c>
      <c r="AY266" s="171" t="s">
        <v>146</v>
      </c>
    </row>
    <row r="267" spans="1:65" s="2" customFormat="1" ht="21.75" customHeight="1">
      <c r="A267" s="32"/>
      <c r="B267" s="148"/>
      <c r="C267" s="13"/>
      <c r="D267" s="163" t="s">
        <v>157</v>
      </c>
      <c r="E267" s="164" t="s">
        <v>1</v>
      </c>
      <c r="F267" s="165" t="s">
        <v>379</v>
      </c>
      <c r="G267" s="13"/>
      <c r="H267" s="164" t="s">
        <v>1</v>
      </c>
      <c r="I267" s="166"/>
      <c r="J267" s="13"/>
      <c r="K267" s="13"/>
      <c r="L267" s="33"/>
      <c r="M267" s="156" t="s">
        <v>1</v>
      </c>
      <c r="N267" s="157" t="s">
        <v>43</v>
      </c>
      <c r="O267" s="58"/>
      <c r="P267" s="158">
        <f>O267*H263</f>
        <v>0</v>
      </c>
      <c r="Q267" s="158">
        <v>0</v>
      </c>
      <c r="R267" s="158">
        <f>Q267*H263</f>
        <v>0</v>
      </c>
      <c r="S267" s="158">
        <v>0</v>
      </c>
      <c r="T267" s="159">
        <f>S267*H263</f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60" t="s">
        <v>154</v>
      </c>
      <c r="AT267" s="160" t="s">
        <v>150</v>
      </c>
      <c r="AU267" s="160" t="s">
        <v>87</v>
      </c>
      <c r="AY267" s="17" t="s">
        <v>146</v>
      </c>
      <c r="BE267" s="161">
        <f>IF(N267="základní",J263,0)</f>
        <v>0</v>
      </c>
      <c r="BF267" s="161">
        <f>IF(N267="snížená",J263,0)</f>
        <v>0</v>
      </c>
      <c r="BG267" s="161">
        <f>IF(N267="zákl. přenesená",J263,0)</f>
        <v>0</v>
      </c>
      <c r="BH267" s="161">
        <f>IF(N267="sníž. přenesená",J263,0)</f>
        <v>0</v>
      </c>
      <c r="BI267" s="161">
        <f>IF(N267="nulová",J263,0)</f>
        <v>0</v>
      </c>
      <c r="BJ267" s="17" t="s">
        <v>85</v>
      </c>
      <c r="BK267" s="161">
        <f>ROUND(I263*H263,2)</f>
        <v>0</v>
      </c>
      <c r="BL267" s="17" t="s">
        <v>154</v>
      </c>
      <c r="BM267" s="160" t="s">
        <v>372</v>
      </c>
    </row>
    <row r="268" spans="1:65" s="13" customFormat="1" ht="11.25">
      <c r="B268" s="162"/>
      <c r="C268" s="14"/>
      <c r="D268" s="163" t="s">
        <v>157</v>
      </c>
      <c r="E268" s="171" t="s">
        <v>1</v>
      </c>
      <c r="F268" s="172" t="s">
        <v>380</v>
      </c>
      <c r="G268" s="14"/>
      <c r="H268" s="173">
        <v>829.62</v>
      </c>
      <c r="I268" s="174"/>
      <c r="J268" s="14"/>
      <c r="K268" s="14"/>
      <c r="L268" s="162"/>
      <c r="M268" s="167"/>
      <c r="N268" s="168"/>
      <c r="O268" s="168"/>
      <c r="P268" s="168"/>
      <c r="Q268" s="168"/>
      <c r="R268" s="168"/>
      <c r="S268" s="168"/>
      <c r="T268" s="169"/>
      <c r="AT268" s="164" t="s">
        <v>157</v>
      </c>
      <c r="AU268" s="164" t="s">
        <v>87</v>
      </c>
      <c r="AV268" s="13" t="s">
        <v>85</v>
      </c>
      <c r="AW268" s="13" t="s">
        <v>33</v>
      </c>
      <c r="AX268" s="13" t="s">
        <v>78</v>
      </c>
      <c r="AY268" s="164" t="s">
        <v>146</v>
      </c>
    </row>
    <row r="269" spans="1:65" s="14" customFormat="1" ht="12">
      <c r="B269" s="170"/>
      <c r="C269" s="149" t="s">
        <v>381</v>
      </c>
      <c r="D269" s="149" t="s">
        <v>150</v>
      </c>
      <c r="E269" s="150" t="s">
        <v>382</v>
      </c>
      <c r="F269" s="151" t="s">
        <v>383</v>
      </c>
      <c r="G269" s="152" t="s">
        <v>160</v>
      </c>
      <c r="H269" s="153">
        <v>799.07600000000002</v>
      </c>
      <c r="I269" s="154"/>
      <c r="J269" s="155">
        <f>ROUND(I269*H269,2)</f>
        <v>0</v>
      </c>
      <c r="K269" s="151" t="s">
        <v>161</v>
      </c>
      <c r="L269" s="170"/>
      <c r="M269" s="175"/>
      <c r="N269" s="176"/>
      <c r="O269" s="176"/>
      <c r="P269" s="176"/>
      <c r="Q269" s="176"/>
      <c r="R269" s="176"/>
      <c r="S269" s="176"/>
      <c r="T269" s="177"/>
      <c r="AT269" s="171" t="s">
        <v>157</v>
      </c>
      <c r="AU269" s="171" t="s">
        <v>87</v>
      </c>
      <c r="AV269" s="14" t="s">
        <v>87</v>
      </c>
      <c r="AW269" s="14" t="s">
        <v>33</v>
      </c>
      <c r="AX269" s="14" t="s">
        <v>85</v>
      </c>
      <c r="AY269" s="171" t="s">
        <v>146</v>
      </c>
    </row>
    <row r="270" spans="1:65" s="2" customFormat="1" ht="21.75" customHeight="1">
      <c r="A270" s="32"/>
      <c r="B270" s="148"/>
      <c r="C270" s="13"/>
      <c r="D270" s="163" t="s">
        <v>157</v>
      </c>
      <c r="E270" s="164" t="s">
        <v>1</v>
      </c>
      <c r="F270" s="165" t="s">
        <v>346</v>
      </c>
      <c r="G270" s="13"/>
      <c r="H270" s="164" t="s">
        <v>1</v>
      </c>
      <c r="I270" s="166"/>
      <c r="J270" s="13"/>
      <c r="K270" s="13"/>
      <c r="L270" s="33"/>
      <c r="M270" s="156" t="s">
        <v>1</v>
      </c>
      <c r="N270" s="157" t="s">
        <v>43</v>
      </c>
      <c r="O270" s="58"/>
      <c r="P270" s="158">
        <f>O270*H266</f>
        <v>0</v>
      </c>
      <c r="Q270" s="158">
        <v>0</v>
      </c>
      <c r="R270" s="158">
        <f>Q270*H266</f>
        <v>0</v>
      </c>
      <c r="S270" s="158">
        <v>0</v>
      </c>
      <c r="T270" s="159">
        <f>S270*H266</f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60" t="s">
        <v>154</v>
      </c>
      <c r="AT270" s="160" t="s">
        <v>150</v>
      </c>
      <c r="AU270" s="160" t="s">
        <v>87</v>
      </c>
      <c r="AY270" s="17" t="s">
        <v>146</v>
      </c>
      <c r="BE270" s="161">
        <f>IF(N270="základní",J266,0)</f>
        <v>0</v>
      </c>
      <c r="BF270" s="161">
        <f>IF(N270="snížená",J266,0)</f>
        <v>0</v>
      </c>
      <c r="BG270" s="161">
        <f>IF(N270="zákl. přenesená",J266,0)</f>
        <v>0</v>
      </c>
      <c r="BH270" s="161">
        <f>IF(N270="sníž. přenesená",J266,0)</f>
        <v>0</v>
      </c>
      <c r="BI270" s="161">
        <f>IF(N270="nulová",J266,0)</f>
        <v>0</v>
      </c>
      <c r="BJ270" s="17" t="s">
        <v>85</v>
      </c>
      <c r="BK270" s="161">
        <f>ROUND(I266*H266,2)</f>
        <v>0</v>
      </c>
      <c r="BL270" s="17" t="s">
        <v>154</v>
      </c>
      <c r="BM270" s="160" t="s">
        <v>378</v>
      </c>
    </row>
    <row r="271" spans="1:65" s="13" customFormat="1" ht="11.25">
      <c r="B271" s="162"/>
      <c r="C271" s="14"/>
      <c r="D271" s="163" t="s">
        <v>157</v>
      </c>
      <c r="E271" s="171" t="s">
        <v>1</v>
      </c>
      <c r="F271" s="172" t="s">
        <v>385</v>
      </c>
      <c r="G271" s="14"/>
      <c r="H271" s="173">
        <v>731.91600000000005</v>
      </c>
      <c r="I271" s="174"/>
      <c r="J271" s="14"/>
      <c r="K271" s="14"/>
      <c r="L271" s="162"/>
      <c r="M271" s="167"/>
      <c r="N271" s="168"/>
      <c r="O271" s="168"/>
      <c r="P271" s="168"/>
      <c r="Q271" s="168"/>
      <c r="R271" s="168"/>
      <c r="S271" s="168"/>
      <c r="T271" s="169"/>
      <c r="AT271" s="164" t="s">
        <v>157</v>
      </c>
      <c r="AU271" s="164" t="s">
        <v>87</v>
      </c>
      <c r="AV271" s="13" t="s">
        <v>85</v>
      </c>
      <c r="AW271" s="13" t="s">
        <v>33</v>
      </c>
      <c r="AX271" s="13" t="s">
        <v>78</v>
      </c>
      <c r="AY271" s="164" t="s">
        <v>146</v>
      </c>
    </row>
    <row r="272" spans="1:65" s="14" customFormat="1" ht="11.25">
      <c r="B272" s="170"/>
      <c r="D272" s="163" t="s">
        <v>157</v>
      </c>
      <c r="E272" s="171" t="s">
        <v>1</v>
      </c>
      <c r="F272" s="172" t="s">
        <v>386</v>
      </c>
      <c r="H272" s="173">
        <v>67.16</v>
      </c>
      <c r="I272" s="174"/>
      <c r="L272" s="170"/>
      <c r="M272" s="175"/>
      <c r="N272" s="176"/>
      <c r="O272" s="176"/>
      <c r="P272" s="176"/>
      <c r="Q272" s="176"/>
      <c r="R272" s="176"/>
      <c r="S272" s="176"/>
      <c r="T272" s="177"/>
      <c r="AT272" s="171" t="s">
        <v>157</v>
      </c>
      <c r="AU272" s="171" t="s">
        <v>87</v>
      </c>
      <c r="AV272" s="14" t="s">
        <v>87</v>
      </c>
      <c r="AW272" s="14" t="s">
        <v>33</v>
      </c>
      <c r="AX272" s="14" t="s">
        <v>85</v>
      </c>
      <c r="AY272" s="171" t="s">
        <v>146</v>
      </c>
    </row>
    <row r="273" spans="1:65" s="2" customFormat="1" ht="16.5" customHeight="1">
      <c r="A273" s="32"/>
      <c r="B273" s="148"/>
      <c r="C273" s="15"/>
      <c r="D273" s="163" t="s">
        <v>157</v>
      </c>
      <c r="E273" s="179" t="s">
        <v>1</v>
      </c>
      <c r="F273" s="180" t="s">
        <v>199</v>
      </c>
      <c r="G273" s="15"/>
      <c r="H273" s="181">
        <v>799.07600000000002</v>
      </c>
      <c r="I273" s="182"/>
      <c r="J273" s="15"/>
      <c r="K273" s="15"/>
      <c r="L273" s="33"/>
      <c r="M273" s="156" t="s">
        <v>1</v>
      </c>
      <c r="N273" s="157" t="s">
        <v>43</v>
      </c>
      <c r="O273" s="58"/>
      <c r="P273" s="158">
        <f>O273*H269</f>
        <v>0</v>
      </c>
      <c r="Q273" s="158">
        <v>0</v>
      </c>
      <c r="R273" s="158">
        <f>Q273*H269</f>
        <v>0</v>
      </c>
      <c r="S273" s="158">
        <v>0</v>
      </c>
      <c r="T273" s="159">
        <f>S273*H269</f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60" t="s">
        <v>154</v>
      </c>
      <c r="AT273" s="160" t="s">
        <v>150</v>
      </c>
      <c r="AU273" s="160" t="s">
        <v>87</v>
      </c>
      <c r="AY273" s="17" t="s">
        <v>146</v>
      </c>
      <c r="BE273" s="161">
        <f>IF(N273="základní",J269,0)</f>
        <v>0</v>
      </c>
      <c r="BF273" s="161">
        <f>IF(N273="snížená",J269,0)</f>
        <v>0</v>
      </c>
      <c r="BG273" s="161">
        <f>IF(N273="zákl. přenesená",J269,0)</f>
        <v>0</v>
      </c>
      <c r="BH273" s="161">
        <f>IF(N273="sníž. přenesená",J269,0)</f>
        <v>0</v>
      </c>
      <c r="BI273" s="161">
        <f>IF(N273="nulová",J269,0)</f>
        <v>0</v>
      </c>
      <c r="BJ273" s="17" t="s">
        <v>85</v>
      </c>
      <c r="BK273" s="161">
        <f>ROUND(I269*H269,2)</f>
        <v>0</v>
      </c>
      <c r="BL273" s="17" t="s">
        <v>154</v>
      </c>
      <c r="BM273" s="160" t="s">
        <v>384</v>
      </c>
    </row>
    <row r="274" spans="1:65" s="13" customFormat="1" ht="12.75">
      <c r="B274" s="162"/>
      <c r="C274" s="12"/>
      <c r="D274" s="136" t="s">
        <v>77</v>
      </c>
      <c r="E274" s="146" t="s">
        <v>185</v>
      </c>
      <c r="F274" s="146" t="s">
        <v>387</v>
      </c>
      <c r="G274" s="12"/>
      <c r="H274" s="12"/>
      <c r="I274" s="138"/>
      <c r="J274" s="147">
        <f>BK278</f>
        <v>0</v>
      </c>
      <c r="K274" s="12"/>
      <c r="L274" s="162"/>
      <c r="M274" s="167"/>
      <c r="N274" s="168"/>
      <c r="O274" s="168"/>
      <c r="P274" s="168"/>
      <c r="Q274" s="168"/>
      <c r="R274" s="168"/>
      <c r="S274" s="168"/>
      <c r="T274" s="169"/>
      <c r="AT274" s="164" t="s">
        <v>157</v>
      </c>
      <c r="AU274" s="164" t="s">
        <v>87</v>
      </c>
      <c r="AV274" s="13" t="s">
        <v>85</v>
      </c>
      <c r="AW274" s="13" t="s">
        <v>33</v>
      </c>
      <c r="AX274" s="13" t="s">
        <v>78</v>
      </c>
      <c r="AY274" s="164" t="s">
        <v>146</v>
      </c>
    </row>
    <row r="275" spans="1:65" s="14" customFormat="1" ht="12.75">
      <c r="B275" s="170"/>
      <c r="C275" s="12"/>
      <c r="D275" s="136" t="s">
        <v>77</v>
      </c>
      <c r="E275" s="146" t="s">
        <v>388</v>
      </c>
      <c r="F275" s="146" t="s">
        <v>389</v>
      </c>
      <c r="G275" s="12"/>
      <c r="H275" s="12"/>
      <c r="I275" s="138"/>
      <c r="J275" s="147">
        <f>BK279</f>
        <v>0</v>
      </c>
      <c r="K275" s="12"/>
      <c r="L275" s="170"/>
      <c r="M275" s="175"/>
      <c r="N275" s="176"/>
      <c r="O275" s="176"/>
      <c r="P275" s="176"/>
      <c r="Q275" s="176"/>
      <c r="R275" s="176"/>
      <c r="S275" s="176"/>
      <c r="T275" s="177"/>
      <c r="AT275" s="171" t="s">
        <v>157</v>
      </c>
      <c r="AU275" s="171" t="s">
        <v>87</v>
      </c>
      <c r="AV275" s="14" t="s">
        <v>87</v>
      </c>
      <c r="AW275" s="14" t="s">
        <v>33</v>
      </c>
      <c r="AX275" s="14" t="s">
        <v>78</v>
      </c>
      <c r="AY275" s="171" t="s">
        <v>146</v>
      </c>
    </row>
    <row r="276" spans="1:65" s="14" customFormat="1" ht="36">
      <c r="B276" s="170"/>
      <c r="C276" s="149" t="s">
        <v>390</v>
      </c>
      <c r="D276" s="149" t="s">
        <v>150</v>
      </c>
      <c r="E276" s="150" t="s">
        <v>391</v>
      </c>
      <c r="F276" s="151" t="s">
        <v>392</v>
      </c>
      <c r="G276" s="152" t="s">
        <v>195</v>
      </c>
      <c r="H276" s="153">
        <v>61.186999999999998</v>
      </c>
      <c r="I276" s="154"/>
      <c r="J276" s="155">
        <f>ROUND(I276*H276,2)</f>
        <v>0</v>
      </c>
      <c r="K276" s="151" t="s">
        <v>161</v>
      </c>
      <c r="L276" s="170"/>
      <c r="M276" s="175"/>
      <c r="N276" s="176"/>
      <c r="O276" s="176"/>
      <c r="P276" s="176"/>
      <c r="Q276" s="176"/>
      <c r="R276" s="176"/>
      <c r="S276" s="176"/>
      <c r="T276" s="177"/>
      <c r="AT276" s="171" t="s">
        <v>157</v>
      </c>
      <c r="AU276" s="171" t="s">
        <v>87</v>
      </c>
      <c r="AV276" s="14" t="s">
        <v>87</v>
      </c>
      <c r="AW276" s="14" t="s">
        <v>33</v>
      </c>
      <c r="AX276" s="14" t="s">
        <v>78</v>
      </c>
      <c r="AY276" s="171" t="s">
        <v>146</v>
      </c>
    </row>
    <row r="277" spans="1:65" s="15" customFormat="1" ht="11.25">
      <c r="B277" s="178"/>
      <c r="C277" s="13"/>
      <c r="D277" s="163" t="s">
        <v>157</v>
      </c>
      <c r="E277" s="164" t="s">
        <v>1</v>
      </c>
      <c r="F277" s="165" t="s">
        <v>394</v>
      </c>
      <c r="G277" s="13"/>
      <c r="H277" s="164" t="s">
        <v>1</v>
      </c>
      <c r="I277" s="166"/>
      <c r="J277" s="13"/>
      <c r="K277" s="13"/>
      <c r="L277" s="178"/>
      <c r="M277" s="183"/>
      <c r="N277" s="184"/>
      <c r="O277" s="184"/>
      <c r="P277" s="184"/>
      <c r="Q277" s="184"/>
      <c r="R277" s="184"/>
      <c r="S277" s="184"/>
      <c r="T277" s="185"/>
      <c r="AT277" s="179" t="s">
        <v>157</v>
      </c>
      <c r="AU277" s="179" t="s">
        <v>87</v>
      </c>
      <c r="AV277" s="15" t="s">
        <v>154</v>
      </c>
      <c r="AW277" s="15" t="s">
        <v>33</v>
      </c>
      <c r="AX277" s="15" t="s">
        <v>85</v>
      </c>
      <c r="AY277" s="179" t="s">
        <v>146</v>
      </c>
    </row>
    <row r="278" spans="1:65" s="12" customFormat="1" ht="22.9" customHeight="1">
      <c r="B278" s="135"/>
      <c r="C278" s="14"/>
      <c r="D278" s="163" t="s">
        <v>157</v>
      </c>
      <c r="E278" s="171" t="s">
        <v>1</v>
      </c>
      <c r="F278" s="172" t="s">
        <v>395</v>
      </c>
      <c r="G278" s="14"/>
      <c r="H278" s="173">
        <v>61.186999999999998</v>
      </c>
      <c r="I278" s="174"/>
      <c r="J278" s="14"/>
      <c r="K278" s="14"/>
      <c r="L278" s="135"/>
      <c r="M278" s="140"/>
      <c r="N278" s="141"/>
      <c r="O278" s="141"/>
      <c r="P278" s="142">
        <f>P279</f>
        <v>0</v>
      </c>
      <c r="Q278" s="141"/>
      <c r="R278" s="142">
        <f>R279</f>
        <v>4.2710528700000001</v>
      </c>
      <c r="S278" s="141"/>
      <c r="T278" s="143">
        <f>T279</f>
        <v>0</v>
      </c>
      <c r="AR278" s="136" t="s">
        <v>85</v>
      </c>
      <c r="AT278" s="144" t="s">
        <v>77</v>
      </c>
      <c r="AU278" s="144" t="s">
        <v>85</v>
      </c>
      <c r="AY278" s="136" t="s">
        <v>146</v>
      </c>
      <c r="BK278" s="145">
        <f>BK279</f>
        <v>0</v>
      </c>
    </row>
    <row r="279" spans="1:65" s="12" customFormat="1" ht="20.85" customHeight="1">
      <c r="B279" s="135"/>
      <c r="C279" s="149" t="s">
        <v>396</v>
      </c>
      <c r="D279" s="149" t="s">
        <v>150</v>
      </c>
      <c r="E279" s="150" t="s">
        <v>397</v>
      </c>
      <c r="F279" s="151" t="s">
        <v>398</v>
      </c>
      <c r="G279" s="152" t="s">
        <v>153</v>
      </c>
      <c r="H279" s="153">
        <v>6</v>
      </c>
      <c r="I279" s="154"/>
      <c r="J279" s="155">
        <f>ROUND(I279*H279,2)</f>
        <v>0</v>
      </c>
      <c r="K279" s="151" t="s">
        <v>161</v>
      </c>
      <c r="L279" s="135"/>
      <c r="M279" s="140"/>
      <c r="N279" s="141"/>
      <c r="O279" s="141"/>
      <c r="P279" s="142">
        <f>SUM(P280:P299)</f>
        <v>0</v>
      </c>
      <c r="Q279" s="141"/>
      <c r="R279" s="142">
        <f>SUM(R280:R299)</f>
        <v>4.2710528700000001</v>
      </c>
      <c r="S279" s="141"/>
      <c r="T279" s="143">
        <f>SUM(T280:T299)</f>
        <v>0</v>
      </c>
      <c r="AR279" s="136" t="s">
        <v>85</v>
      </c>
      <c r="AT279" s="144" t="s">
        <v>77</v>
      </c>
      <c r="AU279" s="144" t="s">
        <v>87</v>
      </c>
      <c r="AY279" s="136" t="s">
        <v>146</v>
      </c>
      <c r="BK279" s="145">
        <f>SUM(BK280:BK299)</f>
        <v>0</v>
      </c>
    </row>
    <row r="280" spans="1:65" s="2" customFormat="1" ht="12">
      <c r="A280" s="32"/>
      <c r="B280" s="148"/>
      <c r="C280" s="13"/>
      <c r="D280" s="163" t="s">
        <v>157</v>
      </c>
      <c r="E280" s="164" t="s">
        <v>1</v>
      </c>
      <c r="F280" s="165" t="s">
        <v>400</v>
      </c>
      <c r="G280" s="13"/>
      <c r="H280" s="164" t="s">
        <v>1</v>
      </c>
      <c r="I280" s="166"/>
      <c r="J280" s="13"/>
      <c r="K280" s="13"/>
      <c r="L280" s="33"/>
      <c r="M280" s="156" t="s">
        <v>1</v>
      </c>
      <c r="N280" s="157" t="s">
        <v>43</v>
      </c>
      <c r="O280" s="58"/>
      <c r="P280" s="158">
        <f>O280*H276</f>
        <v>0</v>
      </c>
      <c r="Q280" s="158">
        <v>4.301E-2</v>
      </c>
      <c r="R280" s="158">
        <f>Q280*H276</f>
        <v>2.6316528699999999</v>
      </c>
      <c r="S280" s="158">
        <v>0</v>
      </c>
      <c r="T280" s="159">
        <f>S280*H276</f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60" t="s">
        <v>154</v>
      </c>
      <c r="AT280" s="160" t="s">
        <v>150</v>
      </c>
      <c r="AU280" s="160" t="s">
        <v>155</v>
      </c>
      <c r="AY280" s="17" t="s">
        <v>146</v>
      </c>
      <c r="BE280" s="161">
        <f>IF(N280="základní",J276,0)</f>
        <v>0</v>
      </c>
      <c r="BF280" s="161">
        <f>IF(N280="snížená",J276,0)</f>
        <v>0</v>
      </c>
      <c r="BG280" s="161">
        <f>IF(N280="zákl. přenesená",J276,0)</f>
        <v>0</v>
      </c>
      <c r="BH280" s="161">
        <f>IF(N280="sníž. přenesená",J276,0)</f>
        <v>0</v>
      </c>
      <c r="BI280" s="161">
        <f>IF(N280="nulová",J276,0)</f>
        <v>0</v>
      </c>
      <c r="BJ280" s="17" t="s">
        <v>85</v>
      </c>
      <c r="BK280" s="161">
        <f>ROUND(I276*H276,2)</f>
        <v>0</v>
      </c>
      <c r="BL280" s="17" t="s">
        <v>154</v>
      </c>
      <c r="BM280" s="160" t="s">
        <v>393</v>
      </c>
    </row>
    <row r="281" spans="1:65" s="13" customFormat="1" ht="11.25">
      <c r="B281" s="162"/>
      <c r="C281" s="14"/>
      <c r="D281" s="163" t="s">
        <v>157</v>
      </c>
      <c r="E281" s="171" t="s">
        <v>1</v>
      </c>
      <c r="F281" s="172" t="s">
        <v>173</v>
      </c>
      <c r="G281" s="14"/>
      <c r="H281" s="173">
        <v>6</v>
      </c>
      <c r="I281" s="174"/>
      <c r="J281" s="14"/>
      <c r="K281" s="14"/>
      <c r="L281" s="162"/>
      <c r="M281" s="167"/>
      <c r="N281" s="168"/>
      <c r="O281" s="168"/>
      <c r="P281" s="168"/>
      <c r="Q281" s="168"/>
      <c r="R281" s="168"/>
      <c r="S281" s="168"/>
      <c r="T281" s="169"/>
      <c r="AT281" s="164" t="s">
        <v>157</v>
      </c>
      <c r="AU281" s="164" t="s">
        <v>155</v>
      </c>
      <c r="AV281" s="13" t="s">
        <v>85</v>
      </c>
      <c r="AW281" s="13" t="s">
        <v>33</v>
      </c>
      <c r="AX281" s="13" t="s">
        <v>78</v>
      </c>
      <c r="AY281" s="164" t="s">
        <v>146</v>
      </c>
    </row>
    <row r="282" spans="1:65" s="14" customFormat="1" ht="24">
      <c r="B282" s="170"/>
      <c r="C282" s="186" t="s">
        <v>401</v>
      </c>
      <c r="D282" s="186" t="s">
        <v>242</v>
      </c>
      <c r="E282" s="187" t="s">
        <v>402</v>
      </c>
      <c r="F282" s="188" t="s">
        <v>403</v>
      </c>
      <c r="G282" s="189" t="s">
        <v>153</v>
      </c>
      <c r="H282" s="190">
        <v>6</v>
      </c>
      <c r="I282" s="191"/>
      <c r="J282" s="192">
        <f>ROUND(I282*H282,2)</f>
        <v>0</v>
      </c>
      <c r="K282" s="188" t="s">
        <v>161</v>
      </c>
      <c r="L282" s="170"/>
      <c r="M282" s="175"/>
      <c r="N282" s="176"/>
      <c r="O282" s="176"/>
      <c r="P282" s="176"/>
      <c r="Q282" s="176"/>
      <c r="R282" s="176"/>
      <c r="S282" s="176"/>
      <c r="T282" s="177"/>
      <c r="AT282" s="171" t="s">
        <v>157</v>
      </c>
      <c r="AU282" s="171" t="s">
        <v>155</v>
      </c>
      <c r="AV282" s="14" t="s">
        <v>87</v>
      </c>
      <c r="AW282" s="14" t="s">
        <v>33</v>
      </c>
      <c r="AX282" s="14" t="s">
        <v>85</v>
      </c>
      <c r="AY282" s="171" t="s">
        <v>146</v>
      </c>
    </row>
    <row r="283" spans="1:65" s="2" customFormat="1" ht="12">
      <c r="A283" s="32"/>
      <c r="B283" s="148"/>
      <c r="C283" s="14"/>
      <c r="D283" s="163" t="s">
        <v>157</v>
      </c>
      <c r="E283" s="171" t="s">
        <v>1</v>
      </c>
      <c r="F283" s="172" t="s">
        <v>173</v>
      </c>
      <c r="G283" s="14"/>
      <c r="H283" s="173">
        <v>6</v>
      </c>
      <c r="I283" s="174"/>
      <c r="J283" s="14"/>
      <c r="K283" s="14"/>
      <c r="L283" s="33"/>
      <c r="M283" s="156" t="s">
        <v>1</v>
      </c>
      <c r="N283" s="157" t="s">
        <v>43</v>
      </c>
      <c r="O283" s="58"/>
      <c r="P283" s="158">
        <f>O283*H279</f>
        <v>0</v>
      </c>
      <c r="Q283" s="158">
        <v>0.1056</v>
      </c>
      <c r="R283" s="158">
        <f>Q283*H279</f>
        <v>0.63359999999999994</v>
      </c>
      <c r="S283" s="158">
        <v>0</v>
      </c>
      <c r="T283" s="159">
        <f>S283*H279</f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60" t="s">
        <v>154</v>
      </c>
      <c r="AT283" s="160" t="s">
        <v>150</v>
      </c>
      <c r="AU283" s="160" t="s">
        <v>155</v>
      </c>
      <c r="AY283" s="17" t="s">
        <v>146</v>
      </c>
      <c r="BE283" s="161">
        <f>IF(N283="základní",J279,0)</f>
        <v>0</v>
      </c>
      <c r="BF283" s="161">
        <f>IF(N283="snížená",J279,0)</f>
        <v>0</v>
      </c>
      <c r="BG283" s="161">
        <f>IF(N283="zákl. přenesená",J279,0)</f>
        <v>0</v>
      </c>
      <c r="BH283" s="161">
        <f>IF(N283="sníž. přenesená",J279,0)</f>
        <v>0</v>
      </c>
      <c r="BI283" s="161">
        <f>IF(N283="nulová",J279,0)</f>
        <v>0</v>
      </c>
      <c r="BJ283" s="17" t="s">
        <v>85</v>
      </c>
      <c r="BK283" s="161">
        <f>ROUND(I279*H279,2)</f>
        <v>0</v>
      </c>
      <c r="BL283" s="17" t="s">
        <v>154</v>
      </c>
      <c r="BM283" s="160" t="s">
        <v>399</v>
      </c>
    </row>
    <row r="284" spans="1:65" s="13" customFormat="1" ht="24">
      <c r="B284" s="162"/>
      <c r="C284" s="186" t="s">
        <v>405</v>
      </c>
      <c r="D284" s="186" t="s">
        <v>242</v>
      </c>
      <c r="E284" s="187" t="s">
        <v>406</v>
      </c>
      <c r="F284" s="188" t="s">
        <v>407</v>
      </c>
      <c r="G284" s="189" t="s">
        <v>153</v>
      </c>
      <c r="H284" s="190">
        <v>12</v>
      </c>
      <c r="I284" s="191"/>
      <c r="J284" s="192">
        <f>ROUND(I284*H284,2)</f>
        <v>0</v>
      </c>
      <c r="K284" s="188" t="s">
        <v>161</v>
      </c>
      <c r="L284" s="162"/>
      <c r="M284" s="167"/>
      <c r="N284" s="168"/>
      <c r="O284" s="168"/>
      <c r="P284" s="168"/>
      <c r="Q284" s="168"/>
      <c r="R284" s="168"/>
      <c r="S284" s="168"/>
      <c r="T284" s="169"/>
      <c r="AT284" s="164" t="s">
        <v>157</v>
      </c>
      <c r="AU284" s="164" t="s">
        <v>155</v>
      </c>
      <c r="AV284" s="13" t="s">
        <v>85</v>
      </c>
      <c r="AW284" s="13" t="s">
        <v>33</v>
      </c>
      <c r="AX284" s="13" t="s">
        <v>78</v>
      </c>
      <c r="AY284" s="164" t="s">
        <v>146</v>
      </c>
    </row>
    <row r="285" spans="1:65" s="14" customFormat="1" ht="11.25">
      <c r="B285" s="170"/>
      <c r="D285" s="163" t="s">
        <v>157</v>
      </c>
      <c r="E285" s="171" t="s">
        <v>1</v>
      </c>
      <c r="F285" s="172" t="s">
        <v>409</v>
      </c>
      <c r="H285" s="173">
        <v>12</v>
      </c>
      <c r="I285" s="174"/>
      <c r="L285" s="170"/>
      <c r="M285" s="175"/>
      <c r="N285" s="176"/>
      <c r="O285" s="176"/>
      <c r="P285" s="176"/>
      <c r="Q285" s="176"/>
      <c r="R285" s="176"/>
      <c r="S285" s="176"/>
      <c r="T285" s="177"/>
      <c r="AT285" s="171" t="s">
        <v>157</v>
      </c>
      <c r="AU285" s="171" t="s">
        <v>155</v>
      </c>
      <c r="AV285" s="14" t="s">
        <v>87</v>
      </c>
      <c r="AW285" s="14" t="s">
        <v>33</v>
      </c>
      <c r="AX285" s="14" t="s">
        <v>85</v>
      </c>
      <c r="AY285" s="171" t="s">
        <v>146</v>
      </c>
    </row>
    <row r="286" spans="1:65" s="2" customFormat="1" ht="12">
      <c r="A286" s="32"/>
      <c r="B286" s="148"/>
      <c r="C286" s="186" t="s">
        <v>410</v>
      </c>
      <c r="D286" s="186" t="s">
        <v>242</v>
      </c>
      <c r="E286" s="187" t="s">
        <v>411</v>
      </c>
      <c r="F286" s="188" t="s">
        <v>412</v>
      </c>
      <c r="G286" s="189" t="s">
        <v>153</v>
      </c>
      <c r="H286" s="190">
        <v>7</v>
      </c>
      <c r="I286" s="191"/>
      <c r="J286" s="192">
        <f>ROUND(I286*H286,2)</f>
        <v>0</v>
      </c>
      <c r="K286" s="188" t="s">
        <v>161</v>
      </c>
      <c r="L286" s="193"/>
      <c r="M286" s="194" t="s">
        <v>1</v>
      </c>
      <c r="N286" s="195" t="s">
        <v>43</v>
      </c>
      <c r="O286" s="58"/>
      <c r="P286" s="158">
        <f>O286*H282</f>
        <v>0</v>
      </c>
      <c r="Q286" s="158">
        <v>8.9999999999999993E-3</v>
      </c>
      <c r="R286" s="158">
        <f>Q286*H282</f>
        <v>5.3999999999999992E-2</v>
      </c>
      <c r="S286" s="158">
        <v>0</v>
      </c>
      <c r="T286" s="159">
        <f>S286*H282</f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60" t="s">
        <v>185</v>
      </c>
      <c r="AT286" s="160" t="s">
        <v>242</v>
      </c>
      <c r="AU286" s="160" t="s">
        <v>155</v>
      </c>
      <c r="AY286" s="17" t="s">
        <v>146</v>
      </c>
      <c r="BE286" s="161">
        <f>IF(N286="základní",J282,0)</f>
        <v>0</v>
      </c>
      <c r="BF286" s="161">
        <f>IF(N286="snížená",J282,0)</f>
        <v>0</v>
      </c>
      <c r="BG286" s="161">
        <f>IF(N286="zákl. přenesená",J282,0)</f>
        <v>0</v>
      </c>
      <c r="BH286" s="161">
        <f>IF(N286="sníž. přenesená",J282,0)</f>
        <v>0</v>
      </c>
      <c r="BI286" s="161">
        <f>IF(N286="nulová",J282,0)</f>
        <v>0</v>
      </c>
      <c r="BJ286" s="17" t="s">
        <v>85</v>
      </c>
      <c r="BK286" s="161">
        <f>ROUND(I282*H282,2)</f>
        <v>0</v>
      </c>
      <c r="BL286" s="17" t="s">
        <v>154</v>
      </c>
      <c r="BM286" s="160" t="s">
        <v>404</v>
      </c>
    </row>
    <row r="287" spans="1:65" s="14" customFormat="1" ht="11.25">
      <c r="B287" s="170"/>
      <c r="D287" s="163" t="s">
        <v>157</v>
      </c>
      <c r="E287" s="171" t="s">
        <v>1</v>
      </c>
      <c r="F287" s="172" t="s">
        <v>179</v>
      </c>
      <c r="H287" s="173">
        <v>7</v>
      </c>
      <c r="I287" s="174"/>
      <c r="L287" s="170"/>
      <c r="M287" s="175"/>
      <c r="N287" s="176"/>
      <c r="O287" s="176"/>
      <c r="P287" s="176"/>
      <c r="Q287" s="176"/>
      <c r="R287" s="176"/>
      <c r="S287" s="176"/>
      <c r="T287" s="177"/>
      <c r="AT287" s="171" t="s">
        <v>157</v>
      </c>
      <c r="AU287" s="171" t="s">
        <v>155</v>
      </c>
      <c r="AV287" s="14" t="s">
        <v>87</v>
      </c>
      <c r="AW287" s="14" t="s">
        <v>33</v>
      </c>
      <c r="AX287" s="14" t="s">
        <v>85</v>
      </c>
      <c r="AY287" s="171" t="s">
        <v>146</v>
      </c>
    </row>
    <row r="288" spans="1:65" s="2" customFormat="1" ht="21.75" customHeight="1">
      <c r="A288" s="32"/>
      <c r="B288" s="148"/>
      <c r="C288" s="186" t="s">
        <v>321</v>
      </c>
      <c r="D288" s="186" t="s">
        <v>242</v>
      </c>
      <c r="E288" s="187" t="s">
        <v>414</v>
      </c>
      <c r="F288" s="188" t="s">
        <v>415</v>
      </c>
      <c r="G288" s="189" t="s">
        <v>153</v>
      </c>
      <c r="H288" s="190">
        <v>6</v>
      </c>
      <c r="I288" s="191"/>
      <c r="J288" s="192">
        <f>ROUND(I288*H288,2)</f>
        <v>0</v>
      </c>
      <c r="K288" s="188" t="s">
        <v>161</v>
      </c>
      <c r="L288" s="193"/>
      <c r="M288" s="194" t="s">
        <v>1</v>
      </c>
      <c r="N288" s="195" t="s">
        <v>43</v>
      </c>
      <c r="O288" s="58"/>
      <c r="P288" s="158">
        <f>O288*H284</f>
        <v>0</v>
      </c>
      <c r="Q288" s="158">
        <v>2.0999999999999999E-3</v>
      </c>
      <c r="R288" s="158">
        <f>Q288*H284</f>
        <v>2.52E-2</v>
      </c>
      <c r="S288" s="158">
        <v>0</v>
      </c>
      <c r="T288" s="159">
        <f>S288*H284</f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60" t="s">
        <v>185</v>
      </c>
      <c r="AT288" s="160" t="s">
        <v>242</v>
      </c>
      <c r="AU288" s="160" t="s">
        <v>155</v>
      </c>
      <c r="AY288" s="17" t="s">
        <v>146</v>
      </c>
      <c r="BE288" s="161">
        <f>IF(N288="základní",J284,0)</f>
        <v>0</v>
      </c>
      <c r="BF288" s="161">
        <f>IF(N288="snížená",J284,0)</f>
        <v>0</v>
      </c>
      <c r="BG288" s="161">
        <f>IF(N288="zákl. přenesená",J284,0)</f>
        <v>0</v>
      </c>
      <c r="BH288" s="161">
        <f>IF(N288="sníž. přenesená",J284,0)</f>
        <v>0</v>
      </c>
      <c r="BI288" s="161">
        <f>IF(N288="nulová",J284,0)</f>
        <v>0</v>
      </c>
      <c r="BJ288" s="17" t="s">
        <v>85</v>
      </c>
      <c r="BK288" s="161">
        <f>ROUND(I284*H284,2)</f>
        <v>0</v>
      </c>
      <c r="BL288" s="17" t="s">
        <v>154</v>
      </c>
      <c r="BM288" s="160" t="s">
        <v>408</v>
      </c>
    </row>
    <row r="289" spans="1:65" s="14" customFormat="1" ht="11.25">
      <c r="B289" s="170"/>
      <c r="C289" s="13"/>
      <c r="D289" s="163" t="s">
        <v>157</v>
      </c>
      <c r="E289" s="164" t="s">
        <v>1</v>
      </c>
      <c r="F289" s="165" t="s">
        <v>417</v>
      </c>
      <c r="G289" s="13"/>
      <c r="H289" s="164" t="s">
        <v>1</v>
      </c>
      <c r="I289" s="166"/>
      <c r="J289" s="13"/>
      <c r="K289" s="13"/>
      <c r="L289" s="170"/>
      <c r="M289" s="175"/>
      <c r="N289" s="176"/>
      <c r="O289" s="176"/>
      <c r="P289" s="176"/>
      <c r="Q289" s="176"/>
      <c r="R289" s="176"/>
      <c r="S289" s="176"/>
      <c r="T289" s="177"/>
      <c r="AT289" s="171" t="s">
        <v>157</v>
      </c>
      <c r="AU289" s="171" t="s">
        <v>155</v>
      </c>
      <c r="AV289" s="14" t="s">
        <v>87</v>
      </c>
      <c r="AW289" s="14" t="s">
        <v>33</v>
      </c>
      <c r="AX289" s="14" t="s">
        <v>85</v>
      </c>
      <c r="AY289" s="171" t="s">
        <v>146</v>
      </c>
    </row>
    <row r="290" spans="1:65" s="2" customFormat="1" ht="21.75" customHeight="1">
      <c r="A290" s="32"/>
      <c r="B290" s="148"/>
      <c r="C290" s="14"/>
      <c r="D290" s="163" t="s">
        <v>157</v>
      </c>
      <c r="E290" s="171" t="s">
        <v>1</v>
      </c>
      <c r="F290" s="172" t="s">
        <v>173</v>
      </c>
      <c r="G290" s="14"/>
      <c r="H290" s="173">
        <v>6</v>
      </c>
      <c r="I290" s="174"/>
      <c r="J290" s="14"/>
      <c r="K290" s="14"/>
      <c r="L290" s="193"/>
      <c r="M290" s="194" t="s">
        <v>1</v>
      </c>
      <c r="N290" s="195" t="s">
        <v>43</v>
      </c>
      <c r="O290" s="58"/>
      <c r="P290" s="158">
        <f>O290*H286</f>
        <v>0</v>
      </c>
      <c r="Q290" s="158">
        <v>0.113</v>
      </c>
      <c r="R290" s="158">
        <f>Q290*H286</f>
        <v>0.79100000000000004</v>
      </c>
      <c r="S290" s="158">
        <v>0</v>
      </c>
      <c r="T290" s="159">
        <f>S290*H286</f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60" t="s">
        <v>185</v>
      </c>
      <c r="AT290" s="160" t="s">
        <v>242</v>
      </c>
      <c r="AU290" s="160" t="s">
        <v>155</v>
      </c>
      <c r="AY290" s="17" t="s">
        <v>146</v>
      </c>
      <c r="BE290" s="161">
        <f>IF(N290="základní",J286,0)</f>
        <v>0</v>
      </c>
      <c r="BF290" s="161">
        <f>IF(N290="snížená",J286,0)</f>
        <v>0</v>
      </c>
      <c r="BG290" s="161">
        <f>IF(N290="zákl. přenesená",J286,0)</f>
        <v>0</v>
      </c>
      <c r="BH290" s="161">
        <f>IF(N290="sníž. přenesená",J286,0)</f>
        <v>0</v>
      </c>
      <c r="BI290" s="161">
        <f>IF(N290="nulová",J286,0)</f>
        <v>0</v>
      </c>
      <c r="BJ290" s="17" t="s">
        <v>85</v>
      </c>
      <c r="BK290" s="161">
        <f>ROUND(I286*H286,2)</f>
        <v>0</v>
      </c>
      <c r="BL290" s="17" t="s">
        <v>154</v>
      </c>
      <c r="BM290" s="160" t="s">
        <v>413</v>
      </c>
    </row>
    <row r="291" spans="1:65" s="14" customFormat="1" ht="12">
      <c r="B291" s="170"/>
      <c r="C291" s="186" t="s">
        <v>418</v>
      </c>
      <c r="D291" s="186" t="s">
        <v>242</v>
      </c>
      <c r="E291" s="187" t="s">
        <v>419</v>
      </c>
      <c r="F291" s="188" t="s">
        <v>420</v>
      </c>
      <c r="G291" s="189" t="s">
        <v>176</v>
      </c>
      <c r="H291" s="190">
        <v>3</v>
      </c>
      <c r="I291" s="191"/>
      <c r="J291" s="192">
        <f>ROUND(I291*H291,2)</f>
        <v>0</v>
      </c>
      <c r="K291" s="188" t="s">
        <v>161</v>
      </c>
      <c r="L291" s="170"/>
      <c r="M291" s="175"/>
      <c r="N291" s="176"/>
      <c r="O291" s="176"/>
      <c r="P291" s="176"/>
      <c r="Q291" s="176"/>
      <c r="R291" s="176"/>
      <c r="S291" s="176"/>
      <c r="T291" s="177"/>
      <c r="AT291" s="171" t="s">
        <v>157</v>
      </c>
      <c r="AU291" s="171" t="s">
        <v>155</v>
      </c>
      <c r="AV291" s="14" t="s">
        <v>87</v>
      </c>
      <c r="AW291" s="14" t="s">
        <v>33</v>
      </c>
      <c r="AX291" s="14" t="s">
        <v>85</v>
      </c>
      <c r="AY291" s="171" t="s">
        <v>146</v>
      </c>
    </row>
    <row r="292" spans="1:65" s="2" customFormat="1" ht="12">
      <c r="A292" s="32"/>
      <c r="B292" s="148"/>
      <c r="C292" s="13"/>
      <c r="D292" s="163" t="s">
        <v>157</v>
      </c>
      <c r="E292" s="164" t="s">
        <v>1</v>
      </c>
      <c r="F292" s="165" t="s">
        <v>422</v>
      </c>
      <c r="G292" s="13"/>
      <c r="H292" s="164" t="s">
        <v>1</v>
      </c>
      <c r="I292" s="166"/>
      <c r="J292" s="13"/>
      <c r="K292" s="13"/>
      <c r="L292" s="193"/>
      <c r="M292" s="194" t="s">
        <v>1</v>
      </c>
      <c r="N292" s="195" t="s">
        <v>43</v>
      </c>
      <c r="O292" s="58"/>
      <c r="P292" s="158">
        <f>O292*H288</f>
        <v>0</v>
      </c>
      <c r="Q292" s="158">
        <v>2.1000000000000001E-2</v>
      </c>
      <c r="R292" s="158">
        <f>Q292*H288</f>
        <v>0.126</v>
      </c>
      <c r="S292" s="158">
        <v>0</v>
      </c>
      <c r="T292" s="159">
        <f>S292*H288</f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60" t="s">
        <v>185</v>
      </c>
      <c r="AT292" s="160" t="s">
        <v>242</v>
      </c>
      <c r="AU292" s="160" t="s">
        <v>155</v>
      </c>
      <c r="AY292" s="17" t="s">
        <v>146</v>
      </c>
      <c r="BE292" s="161">
        <f>IF(N292="základní",J288,0)</f>
        <v>0</v>
      </c>
      <c r="BF292" s="161">
        <f>IF(N292="snížená",J288,0)</f>
        <v>0</v>
      </c>
      <c r="BG292" s="161">
        <f>IF(N292="zákl. přenesená",J288,0)</f>
        <v>0</v>
      </c>
      <c r="BH292" s="161">
        <f>IF(N292="sníž. přenesená",J288,0)</f>
        <v>0</v>
      </c>
      <c r="BI292" s="161">
        <f>IF(N292="nulová",J288,0)</f>
        <v>0</v>
      </c>
      <c r="BJ292" s="17" t="s">
        <v>85</v>
      </c>
      <c r="BK292" s="161">
        <f>ROUND(I288*H288,2)</f>
        <v>0</v>
      </c>
      <c r="BL292" s="17" t="s">
        <v>154</v>
      </c>
      <c r="BM292" s="160" t="s">
        <v>416</v>
      </c>
    </row>
    <row r="293" spans="1:65" s="13" customFormat="1" ht="11.25">
      <c r="B293" s="162"/>
      <c r="C293" s="14"/>
      <c r="D293" s="163" t="s">
        <v>157</v>
      </c>
      <c r="E293" s="171" t="s">
        <v>1</v>
      </c>
      <c r="F293" s="172" t="s">
        <v>423</v>
      </c>
      <c r="G293" s="14"/>
      <c r="H293" s="173">
        <v>3</v>
      </c>
      <c r="I293" s="174"/>
      <c r="J293" s="14"/>
      <c r="K293" s="14"/>
      <c r="L293" s="162"/>
      <c r="M293" s="167"/>
      <c r="N293" s="168"/>
      <c r="O293" s="168"/>
      <c r="P293" s="168"/>
      <c r="Q293" s="168"/>
      <c r="R293" s="168"/>
      <c r="S293" s="168"/>
      <c r="T293" s="169"/>
      <c r="AT293" s="164" t="s">
        <v>157</v>
      </c>
      <c r="AU293" s="164" t="s">
        <v>155</v>
      </c>
      <c r="AV293" s="13" t="s">
        <v>85</v>
      </c>
      <c r="AW293" s="13" t="s">
        <v>33</v>
      </c>
      <c r="AX293" s="13" t="s">
        <v>78</v>
      </c>
      <c r="AY293" s="164" t="s">
        <v>146</v>
      </c>
    </row>
    <row r="294" spans="1:65" s="14" customFormat="1" ht="24">
      <c r="B294" s="170"/>
      <c r="C294" s="186" t="s">
        <v>424</v>
      </c>
      <c r="D294" s="186" t="s">
        <v>242</v>
      </c>
      <c r="E294" s="187" t="s">
        <v>425</v>
      </c>
      <c r="F294" s="188" t="s">
        <v>426</v>
      </c>
      <c r="G294" s="189" t="s">
        <v>153</v>
      </c>
      <c r="H294" s="190">
        <v>6</v>
      </c>
      <c r="I294" s="191"/>
      <c r="J294" s="192">
        <f>ROUND(I294*H294,2)</f>
        <v>0</v>
      </c>
      <c r="K294" s="188" t="s">
        <v>1</v>
      </c>
      <c r="L294" s="170"/>
      <c r="M294" s="175"/>
      <c r="N294" s="176"/>
      <c r="O294" s="176"/>
      <c r="P294" s="176"/>
      <c r="Q294" s="176"/>
      <c r="R294" s="176"/>
      <c r="S294" s="176"/>
      <c r="T294" s="177"/>
      <c r="AT294" s="171" t="s">
        <v>157</v>
      </c>
      <c r="AU294" s="171" t="s">
        <v>155</v>
      </c>
      <c r="AV294" s="14" t="s">
        <v>87</v>
      </c>
      <c r="AW294" s="14" t="s">
        <v>33</v>
      </c>
      <c r="AX294" s="14" t="s">
        <v>85</v>
      </c>
      <c r="AY294" s="171" t="s">
        <v>146</v>
      </c>
    </row>
    <row r="295" spans="1:65" s="2" customFormat="1" ht="16.5" customHeight="1">
      <c r="A295" s="32"/>
      <c r="B295" s="148"/>
      <c r="C295" s="14"/>
      <c r="D295" s="163" t="s">
        <v>157</v>
      </c>
      <c r="E295" s="171" t="s">
        <v>1</v>
      </c>
      <c r="F295" s="172" t="s">
        <v>173</v>
      </c>
      <c r="G295" s="14"/>
      <c r="H295" s="173">
        <v>6</v>
      </c>
      <c r="I295" s="174"/>
      <c r="J295" s="14"/>
      <c r="K295" s="14"/>
      <c r="L295" s="193"/>
      <c r="M295" s="194" t="s">
        <v>1</v>
      </c>
      <c r="N295" s="195" t="s">
        <v>43</v>
      </c>
      <c r="O295" s="58"/>
      <c r="P295" s="158">
        <f>O295*H291</f>
        <v>0</v>
      </c>
      <c r="Q295" s="158">
        <v>3.2000000000000002E-3</v>
      </c>
      <c r="R295" s="158">
        <f>Q295*H291</f>
        <v>9.6000000000000009E-3</v>
      </c>
      <c r="S295" s="158">
        <v>0</v>
      </c>
      <c r="T295" s="159">
        <f>S295*H291</f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60" t="s">
        <v>185</v>
      </c>
      <c r="AT295" s="160" t="s">
        <v>242</v>
      </c>
      <c r="AU295" s="160" t="s">
        <v>155</v>
      </c>
      <c r="AY295" s="17" t="s">
        <v>146</v>
      </c>
      <c r="BE295" s="161">
        <f>IF(N295="základní",J291,0)</f>
        <v>0</v>
      </c>
      <c r="BF295" s="161">
        <f>IF(N295="snížená",J291,0)</f>
        <v>0</v>
      </c>
      <c r="BG295" s="161">
        <f>IF(N295="zákl. přenesená",J291,0)</f>
        <v>0</v>
      </c>
      <c r="BH295" s="161">
        <f>IF(N295="sníž. přenesená",J291,0)</f>
        <v>0</v>
      </c>
      <c r="BI295" s="161">
        <f>IF(N295="nulová",J291,0)</f>
        <v>0</v>
      </c>
      <c r="BJ295" s="17" t="s">
        <v>85</v>
      </c>
      <c r="BK295" s="161">
        <f>ROUND(I291*H291,2)</f>
        <v>0</v>
      </c>
      <c r="BL295" s="17" t="s">
        <v>154</v>
      </c>
      <c r="BM295" s="160" t="s">
        <v>421</v>
      </c>
    </row>
    <row r="296" spans="1:65" s="13" customFormat="1" ht="12.75">
      <c r="B296" s="162"/>
      <c r="C296" s="12"/>
      <c r="D296" s="136" t="s">
        <v>77</v>
      </c>
      <c r="E296" s="146" t="s">
        <v>428</v>
      </c>
      <c r="F296" s="146" t="s">
        <v>429</v>
      </c>
      <c r="G296" s="12"/>
      <c r="H296" s="12"/>
      <c r="I296" s="138"/>
      <c r="J296" s="147">
        <f>BK300</f>
        <v>0</v>
      </c>
      <c r="K296" s="12"/>
      <c r="L296" s="162"/>
      <c r="M296" s="167"/>
      <c r="N296" s="168"/>
      <c r="O296" s="168"/>
      <c r="P296" s="168"/>
      <c r="Q296" s="168"/>
      <c r="R296" s="168"/>
      <c r="S296" s="168"/>
      <c r="T296" s="169"/>
      <c r="AT296" s="164" t="s">
        <v>157</v>
      </c>
      <c r="AU296" s="164" t="s">
        <v>155</v>
      </c>
      <c r="AV296" s="13" t="s">
        <v>85</v>
      </c>
      <c r="AW296" s="13" t="s">
        <v>33</v>
      </c>
      <c r="AX296" s="13" t="s">
        <v>78</v>
      </c>
      <c r="AY296" s="164" t="s">
        <v>146</v>
      </c>
    </row>
    <row r="297" spans="1:65" s="14" customFormat="1" ht="24">
      <c r="B297" s="170"/>
      <c r="C297" s="149" t="s">
        <v>430</v>
      </c>
      <c r="D297" s="149" t="s">
        <v>150</v>
      </c>
      <c r="E297" s="150" t="s">
        <v>431</v>
      </c>
      <c r="F297" s="151" t="s">
        <v>432</v>
      </c>
      <c r="G297" s="152" t="s">
        <v>153</v>
      </c>
      <c r="H297" s="153">
        <v>5</v>
      </c>
      <c r="I297" s="154"/>
      <c r="J297" s="155">
        <f>ROUND(I297*H297,2)</f>
        <v>0</v>
      </c>
      <c r="K297" s="151" t="s">
        <v>161</v>
      </c>
      <c r="L297" s="170"/>
      <c r="M297" s="175"/>
      <c r="N297" s="176"/>
      <c r="O297" s="176"/>
      <c r="P297" s="176"/>
      <c r="Q297" s="176"/>
      <c r="R297" s="176"/>
      <c r="S297" s="176"/>
      <c r="T297" s="177"/>
      <c r="AT297" s="171" t="s">
        <v>157</v>
      </c>
      <c r="AU297" s="171" t="s">
        <v>155</v>
      </c>
      <c r="AV297" s="14" t="s">
        <v>87</v>
      </c>
      <c r="AW297" s="14" t="s">
        <v>33</v>
      </c>
      <c r="AX297" s="14" t="s">
        <v>85</v>
      </c>
      <c r="AY297" s="171" t="s">
        <v>146</v>
      </c>
    </row>
    <row r="298" spans="1:65" s="2" customFormat="1" ht="12">
      <c r="A298" s="32"/>
      <c r="B298" s="148"/>
      <c r="C298" s="13"/>
      <c r="D298" s="163" t="s">
        <v>157</v>
      </c>
      <c r="E298" s="164" t="s">
        <v>1</v>
      </c>
      <c r="F298" s="165" t="s">
        <v>434</v>
      </c>
      <c r="G298" s="13"/>
      <c r="H298" s="164" t="s">
        <v>1</v>
      </c>
      <c r="I298" s="166"/>
      <c r="J298" s="13"/>
      <c r="K298" s="13"/>
      <c r="L298" s="193"/>
      <c r="M298" s="194" t="s">
        <v>1</v>
      </c>
      <c r="N298" s="195" t="s">
        <v>43</v>
      </c>
      <c r="O298" s="58"/>
      <c r="P298" s="158">
        <f>O298*H294</f>
        <v>0</v>
      </c>
      <c r="Q298" s="158">
        <v>0</v>
      </c>
      <c r="R298" s="158">
        <f>Q298*H294</f>
        <v>0</v>
      </c>
      <c r="S298" s="158">
        <v>0</v>
      </c>
      <c r="T298" s="159">
        <f>S298*H294</f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60" t="s">
        <v>185</v>
      </c>
      <c r="AT298" s="160" t="s">
        <v>242</v>
      </c>
      <c r="AU298" s="160" t="s">
        <v>155</v>
      </c>
      <c r="AY298" s="17" t="s">
        <v>146</v>
      </c>
      <c r="BE298" s="161">
        <f>IF(N298="základní",J294,0)</f>
        <v>0</v>
      </c>
      <c r="BF298" s="161">
        <f>IF(N298="snížená",J294,0)</f>
        <v>0</v>
      </c>
      <c r="BG298" s="161">
        <f>IF(N298="zákl. přenesená",J294,0)</f>
        <v>0</v>
      </c>
      <c r="BH298" s="161">
        <f>IF(N298="sníž. přenesená",J294,0)</f>
        <v>0</v>
      </c>
      <c r="BI298" s="161">
        <f>IF(N298="nulová",J294,0)</f>
        <v>0</v>
      </c>
      <c r="BJ298" s="17" t="s">
        <v>85</v>
      </c>
      <c r="BK298" s="161">
        <f>ROUND(I294*H294,2)</f>
        <v>0</v>
      </c>
      <c r="BL298" s="17" t="s">
        <v>154</v>
      </c>
      <c r="BM298" s="160" t="s">
        <v>427</v>
      </c>
    </row>
    <row r="299" spans="1:65" s="14" customFormat="1" ht="11.25">
      <c r="B299" s="170"/>
      <c r="D299" s="163" t="s">
        <v>157</v>
      </c>
      <c r="E299" s="171" t="s">
        <v>1</v>
      </c>
      <c r="F299" s="172" t="s">
        <v>171</v>
      </c>
      <c r="H299" s="173">
        <v>5</v>
      </c>
      <c r="I299" s="174"/>
      <c r="L299" s="170"/>
      <c r="M299" s="175"/>
      <c r="N299" s="176"/>
      <c r="O299" s="176"/>
      <c r="P299" s="176"/>
      <c r="Q299" s="176"/>
      <c r="R299" s="176"/>
      <c r="S299" s="176"/>
      <c r="T299" s="177"/>
      <c r="AT299" s="171" t="s">
        <v>157</v>
      </c>
      <c r="AU299" s="171" t="s">
        <v>155</v>
      </c>
      <c r="AV299" s="14" t="s">
        <v>87</v>
      </c>
      <c r="AW299" s="14" t="s">
        <v>33</v>
      </c>
      <c r="AX299" s="14" t="s">
        <v>85</v>
      </c>
      <c r="AY299" s="171" t="s">
        <v>146</v>
      </c>
    </row>
    <row r="300" spans="1:65" s="12" customFormat="1" ht="22.9" customHeight="1">
      <c r="B300" s="135"/>
      <c r="C300" s="186" t="s">
        <v>435</v>
      </c>
      <c r="D300" s="186" t="s">
        <v>242</v>
      </c>
      <c r="E300" s="187" t="s">
        <v>436</v>
      </c>
      <c r="F300" s="188" t="s">
        <v>437</v>
      </c>
      <c r="G300" s="189" t="s">
        <v>153</v>
      </c>
      <c r="H300" s="190">
        <v>7</v>
      </c>
      <c r="I300" s="191"/>
      <c r="J300" s="192">
        <f>ROUND(I300*H300,2)</f>
        <v>0</v>
      </c>
      <c r="K300" s="188" t="s">
        <v>161</v>
      </c>
      <c r="L300" s="135"/>
      <c r="M300" s="140"/>
      <c r="N300" s="141"/>
      <c r="O300" s="141"/>
      <c r="P300" s="142">
        <f>SUM(P301:P339)</f>
        <v>0</v>
      </c>
      <c r="Q300" s="141"/>
      <c r="R300" s="142">
        <f>SUM(R301:R339)</f>
        <v>1.3743529999999999</v>
      </c>
      <c r="S300" s="141"/>
      <c r="T300" s="143">
        <f>SUM(T301:T339)</f>
        <v>0</v>
      </c>
      <c r="AR300" s="136" t="s">
        <v>85</v>
      </c>
      <c r="AT300" s="144" t="s">
        <v>77</v>
      </c>
      <c r="AU300" s="144" t="s">
        <v>85</v>
      </c>
      <c r="AY300" s="136" t="s">
        <v>146</v>
      </c>
      <c r="BK300" s="145">
        <f>SUM(BK301:BK339)</f>
        <v>0</v>
      </c>
    </row>
    <row r="301" spans="1:65" s="2" customFormat="1" ht="12">
      <c r="A301" s="32"/>
      <c r="B301" s="148"/>
      <c r="C301" s="14"/>
      <c r="D301" s="163" t="s">
        <v>157</v>
      </c>
      <c r="E301" s="171" t="s">
        <v>1</v>
      </c>
      <c r="F301" s="172" t="s">
        <v>179</v>
      </c>
      <c r="G301" s="14"/>
      <c r="H301" s="173">
        <v>7</v>
      </c>
      <c r="I301" s="174"/>
      <c r="J301" s="14"/>
      <c r="K301" s="14"/>
      <c r="L301" s="33"/>
      <c r="M301" s="156" t="s">
        <v>1</v>
      </c>
      <c r="N301" s="157" t="s">
        <v>43</v>
      </c>
      <c r="O301" s="58"/>
      <c r="P301" s="158">
        <f>O301*H297</f>
        <v>0</v>
      </c>
      <c r="Q301" s="158">
        <v>6.9999999999999999E-4</v>
      </c>
      <c r="R301" s="158">
        <f>Q301*H297</f>
        <v>3.5000000000000001E-3</v>
      </c>
      <c r="S301" s="158">
        <v>0</v>
      </c>
      <c r="T301" s="159">
        <f>S301*H297</f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60" t="s">
        <v>154</v>
      </c>
      <c r="AT301" s="160" t="s">
        <v>150</v>
      </c>
      <c r="AU301" s="160" t="s">
        <v>87</v>
      </c>
      <c r="AY301" s="17" t="s">
        <v>146</v>
      </c>
      <c r="BE301" s="161">
        <f>IF(N301="základní",J297,0)</f>
        <v>0</v>
      </c>
      <c r="BF301" s="161">
        <f>IF(N301="snížená",J297,0)</f>
        <v>0</v>
      </c>
      <c r="BG301" s="161">
        <f>IF(N301="zákl. přenesená",J297,0)</f>
        <v>0</v>
      </c>
      <c r="BH301" s="161">
        <f>IF(N301="sníž. přenesená",J297,0)</f>
        <v>0</v>
      </c>
      <c r="BI301" s="161">
        <f>IF(N301="nulová",J297,0)</f>
        <v>0</v>
      </c>
      <c r="BJ301" s="17" t="s">
        <v>85</v>
      </c>
      <c r="BK301" s="161">
        <f>ROUND(I297*H297,2)</f>
        <v>0</v>
      </c>
      <c r="BL301" s="17" t="s">
        <v>154</v>
      </c>
      <c r="BM301" s="160" t="s">
        <v>433</v>
      </c>
    </row>
    <row r="302" spans="1:65" s="13" customFormat="1" ht="12">
      <c r="B302" s="162"/>
      <c r="C302" s="186" t="s">
        <v>439</v>
      </c>
      <c r="D302" s="186" t="s">
        <v>242</v>
      </c>
      <c r="E302" s="187" t="s">
        <v>440</v>
      </c>
      <c r="F302" s="188" t="s">
        <v>441</v>
      </c>
      <c r="G302" s="189" t="s">
        <v>153</v>
      </c>
      <c r="H302" s="190">
        <v>1</v>
      </c>
      <c r="I302" s="191"/>
      <c r="J302" s="192">
        <f>ROUND(I302*H302,2)</f>
        <v>0</v>
      </c>
      <c r="K302" s="188" t="s">
        <v>161</v>
      </c>
      <c r="L302" s="162"/>
      <c r="M302" s="167"/>
      <c r="N302" s="168"/>
      <c r="O302" s="168"/>
      <c r="P302" s="168"/>
      <c r="Q302" s="168"/>
      <c r="R302" s="168"/>
      <c r="S302" s="168"/>
      <c r="T302" s="169"/>
      <c r="AT302" s="164" t="s">
        <v>157</v>
      </c>
      <c r="AU302" s="164" t="s">
        <v>87</v>
      </c>
      <c r="AV302" s="13" t="s">
        <v>85</v>
      </c>
      <c r="AW302" s="13" t="s">
        <v>33</v>
      </c>
      <c r="AX302" s="13" t="s">
        <v>78</v>
      </c>
      <c r="AY302" s="164" t="s">
        <v>146</v>
      </c>
    </row>
    <row r="303" spans="1:65" s="14" customFormat="1" ht="11.25">
      <c r="B303" s="170"/>
      <c r="C303" s="13"/>
      <c r="D303" s="163" t="s">
        <v>157</v>
      </c>
      <c r="E303" s="164" t="s">
        <v>1</v>
      </c>
      <c r="F303" s="165" t="s">
        <v>443</v>
      </c>
      <c r="G303" s="13"/>
      <c r="H303" s="164" t="s">
        <v>1</v>
      </c>
      <c r="I303" s="166"/>
      <c r="J303" s="13"/>
      <c r="K303" s="13"/>
      <c r="L303" s="170"/>
      <c r="M303" s="175"/>
      <c r="N303" s="176"/>
      <c r="O303" s="176"/>
      <c r="P303" s="176"/>
      <c r="Q303" s="176"/>
      <c r="R303" s="176"/>
      <c r="S303" s="176"/>
      <c r="T303" s="177"/>
      <c r="AT303" s="171" t="s">
        <v>157</v>
      </c>
      <c r="AU303" s="171" t="s">
        <v>87</v>
      </c>
      <c r="AV303" s="14" t="s">
        <v>87</v>
      </c>
      <c r="AW303" s="14" t="s">
        <v>33</v>
      </c>
      <c r="AX303" s="14" t="s">
        <v>85</v>
      </c>
      <c r="AY303" s="171" t="s">
        <v>146</v>
      </c>
    </row>
    <row r="304" spans="1:65" s="2" customFormat="1" ht="21.75" customHeight="1">
      <c r="A304" s="32"/>
      <c r="B304" s="148"/>
      <c r="C304" s="14"/>
      <c r="D304" s="163" t="s">
        <v>157</v>
      </c>
      <c r="E304" s="171" t="s">
        <v>1</v>
      </c>
      <c r="F304" s="172" t="s">
        <v>85</v>
      </c>
      <c r="G304" s="14"/>
      <c r="H304" s="173">
        <v>1</v>
      </c>
      <c r="I304" s="174"/>
      <c r="J304" s="14"/>
      <c r="K304" s="14"/>
      <c r="L304" s="193"/>
      <c r="M304" s="194" t="s">
        <v>1</v>
      </c>
      <c r="N304" s="195" t="s">
        <v>43</v>
      </c>
      <c r="O304" s="58"/>
      <c r="P304" s="158">
        <f>O304*H300</f>
        <v>0</v>
      </c>
      <c r="Q304" s="158">
        <v>6.4999999999999997E-3</v>
      </c>
      <c r="R304" s="158">
        <f>Q304*H300</f>
        <v>4.5499999999999999E-2</v>
      </c>
      <c r="S304" s="158">
        <v>0</v>
      </c>
      <c r="T304" s="159">
        <f>S304*H300</f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60" t="s">
        <v>185</v>
      </c>
      <c r="AT304" s="160" t="s">
        <v>242</v>
      </c>
      <c r="AU304" s="160" t="s">
        <v>87</v>
      </c>
      <c r="AY304" s="17" t="s">
        <v>146</v>
      </c>
      <c r="BE304" s="161">
        <f>IF(N304="základní",J300,0)</f>
        <v>0</v>
      </c>
      <c r="BF304" s="161">
        <f>IF(N304="snížená",J300,0)</f>
        <v>0</v>
      </c>
      <c r="BG304" s="161">
        <f>IF(N304="zákl. přenesená",J300,0)</f>
        <v>0</v>
      </c>
      <c r="BH304" s="161">
        <f>IF(N304="sníž. přenesená",J300,0)</f>
        <v>0</v>
      </c>
      <c r="BI304" s="161">
        <f>IF(N304="nulová",J300,0)</f>
        <v>0</v>
      </c>
      <c r="BJ304" s="17" t="s">
        <v>85</v>
      </c>
      <c r="BK304" s="161">
        <f>ROUND(I300*H300,2)</f>
        <v>0</v>
      </c>
      <c r="BL304" s="17" t="s">
        <v>154</v>
      </c>
      <c r="BM304" s="160" t="s">
        <v>438</v>
      </c>
    </row>
    <row r="305" spans="1:65" s="14" customFormat="1" ht="24">
      <c r="B305" s="170"/>
      <c r="C305" s="186" t="s">
        <v>444</v>
      </c>
      <c r="D305" s="186" t="s">
        <v>242</v>
      </c>
      <c r="E305" s="187" t="s">
        <v>445</v>
      </c>
      <c r="F305" s="188" t="s">
        <v>446</v>
      </c>
      <c r="G305" s="189" t="s">
        <v>153</v>
      </c>
      <c r="H305" s="190">
        <v>1</v>
      </c>
      <c r="I305" s="191"/>
      <c r="J305" s="192">
        <f>ROUND(I305*H305,2)</f>
        <v>0</v>
      </c>
      <c r="K305" s="188" t="s">
        <v>161</v>
      </c>
      <c r="L305" s="170"/>
      <c r="M305" s="175"/>
      <c r="N305" s="176"/>
      <c r="O305" s="176"/>
      <c r="P305" s="176"/>
      <c r="Q305" s="176"/>
      <c r="R305" s="176"/>
      <c r="S305" s="176"/>
      <c r="T305" s="177"/>
      <c r="AT305" s="171" t="s">
        <v>157</v>
      </c>
      <c r="AU305" s="171" t="s">
        <v>87</v>
      </c>
      <c r="AV305" s="14" t="s">
        <v>87</v>
      </c>
      <c r="AW305" s="14" t="s">
        <v>33</v>
      </c>
      <c r="AX305" s="14" t="s">
        <v>85</v>
      </c>
      <c r="AY305" s="171" t="s">
        <v>146</v>
      </c>
    </row>
    <row r="306" spans="1:65" s="2" customFormat="1" ht="16.5" customHeight="1">
      <c r="A306" s="32"/>
      <c r="B306" s="148"/>
      <c r="C306" s="13"/>
      <c r="D306" s="163" t="s">
        <v>157</v>
      </c>
      <c r="E306" s="164" t="s">
        <v>1</v>
      </c>
      <c r="F306" s="165" t="s">
        <v>448</v>
      </c>
      <c r="G306" s="13"/>
      <c r="H306" s="164" t="s">
        <v>1</v>
      </c>
      <c r="I306" s="166"/>
      <c r="J306" s="13"/>
      <c r="K306" s="13"/>
      <c r="L306" s="193"/>
      <c r="M306" s="194" t="s">
        <v>1</v>
      </c>
      <c r="N306" s="195" t="s">
        <v>43</v>
      </c>
      <c r="O306" s="58"/>
      <c r="P306" s="158">
        <f>O306*H302</f>
        <v>0</v>
      </c>
      <c r="Q306" s="158">
        <v>5.0000000000000001E-3</v>
      </c>
      <c r="R306" s="158">
        <f>Q306*H302</f>
        <v>5.0000000000000001E-3</v>
      </c>
      <c r="S306" s="158">
        <v>0</v>
      </c>
      <c r="T306" s="159">
        <f>S306*H302</f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60" t="s">
        <v>185</v>
      </c>
      <c r="AT306" s="160" t="s">
        <v>242</v>
      </c>
      <c r="AU306" s="160" t="s">
        <v>87</v>
      </c>
      <c r="AY306" s="17" t="s">
        <v>146</v>
      </c>
      <c r="BE306" s="161">
        <f>IF(N306="základní",J302,0)</f>
        <v>0</v>
      </c>
      <c r="BF306" s="161">
        <f>IF(N306="snížená",J302,0)</f>
        <v>0</v>
      </c>
      <c r="BG306" s="161">
        <f>IF(N306="zákl. přenesená",J302,0)</f>
        <v>0</v>
      </c>
      <c r="BH306" s="161">
        <f>IF(N306="sníž. přenesená",J302,0)</f>
        <v>0</v>
      </c>
      <c r="BI306" s="161">
        <f>IF(N306="nulová",J302,0)</f>
        <v>0</v>
      </c>
      <c r="BJ306" s="17" t="s">
        <v>85</v>
      </c>
      <c r="BK306" s="161">
        <f>ROUND(I302*H302,2)</f>
        <v>0</v>
      </c>
      <c r="BL306" s="17" t="s">
        <v>154</v>
      </c>
      <c r="BM306" s="160" t="s">
        <v>442</v>
      </c>
    </row>
    <row r="307" spans="1:65" s="13" customFormat="1" ht="11.25">
      <c r="B307" s="162"/>
      <c r="C307" s="14"/>
      <c r="D307" s="163" t="s">
        <v>157</v>
      </c>
      <c r="E307" s="171" t="s">
        <v>1</v>
      </c>
      <c r="F307" s="172" t="s">
        <v>85</v>
      </c>
      <c r="G307" s="14"/>
      <c r="H307" s="173">
        <v>1</v>
      </c>
      <c r="I307" s="174"/>
      <c r="J307" s="14"/>
      <c r="K307" s="14"/>
      <c r="L307" s="162"/>
      <c r="M307" s="167"/>
      <c r="N307" s="168"/>
      <c r="O307" s="168"/>
      <c r="P307" s="168"/>
      <c r="Q307" s="168"/>
      <c r="R307" s="168"/>
      <c r="S307" s="168"/>
      <c r="T307" s="169"/>
      <c r="AT307" s="164" t="s">
        <v>157</v>
      </c>
      <c r="AU307" s="164" t="s">
        <v>87</v>
      </c>
      <c r="AV307" s="13" t="s">
        <v>85</v>
      </c>
      <c r="AW307" s="13" t="s">
        <v>33</v>
      </c>
      <c r="AX307" s="13" t="s">
        <v>78</v>
      </c>
      <c r="AY307" s="164" t="s">
        <v>146</v>
      </c>
    </row>
    <row r="308" spans="1:65" s="14" customFormat="1" ht="12">
      <c r="B308" s="170"/>
      <c r="C308" s="186" t="s">
        <v>449</v>
      </c>
      <c r="D308" s="186" t="s">
        <v>242</v>
      </c>
      <c r="E308" s="187" t="s">
        <v>450</v>
      </c>
      <c r="F308" s="188" t="s">
        <v>451</v>
      </c>
      <c r="G308" s="189" t="s">
        <v>153</v>
      </c>
      <c r="H308" s="190">
        <v>1</v>
      </c>
      <c r="I308" s="191"/>
      <c r="J308" s="192">
        <f>ROUND(I308*H308,2)</f>
        <v>0</v>
      </c>
      <c r="K308" s="188" t="s">
        <v>161</v>
      </c>
      <c r="L308" s="170"/>
      <c r="M308" s="175"/>
      <c r="N308" s="176"/>
      <c r="O308" s="176"/>
      <c r="P308" s="176"/>
      <c r="Q308" s="176"/>
      <c r="R308" s="176"/>
      <c r="S308" s="176"/>
      <c r="T308" s="177"/>
      <c r="AT308" s="171" t="s">
        <v>157</v>
      </c>
      <c r="AU308" s="171" t="s">
        <v>87</v>
      </c>
      <c r="AV308" s="14" t="s">
        <v>87</v>
      </c>
      <c r="AW308" s="14" t="s">
        <v>33</v>
      </c>
      <c r="AX308" s="14" t="s">
        <v>85</v>
      </c>
      <c r="AY308" s="171" t="s">
        <v>146</v>
      </c>
    </row>
    <row r="309" spans="1:65" s="2" customFormat="1" ht="12">
      <c r="A309" s="32"/>
      <c r="B309" s="148"/>
      <c r="C309" s="13"/>
      <c r="D309" s="163" t="s">
        <v>157</v>
      </c>
      <c r="E309" s="164" t="s">
        <v>1</v>
      </c>
      <c r="F309" s="165" t="s">
        <v>453</v>
      </c>
      <c r="G309" s="13"/>
      <c r="H309" s="164" t="s">
        <v>1</v>
      </c>
      <c r="I309" s="166"/>
      <c r="J309" s="13"/>
      <c r="K309" s="13"/>
      <c r="L309" s="193"/>
      <c r="M309" s="194" t="s">
        <v>1</v>
      </c>
      <c r="N309" s="195" t="s">
        <v>43</v>
      </c>
      <c r="O309" s="58"/>
      <c r="P309" s="158">
        <f>O309*H305</f>
        <v>0</v>
      </c>
      <c r="Q309" s="158">
        <v>2.5999999999999999E-3</v>
      </c>
      <c r="R309" s="158">
        <f>Q309*H305</f>
        <v>2.5999999999999999E-3</v>
      </c>
      <c r="S309" s="158">
        <v>0</v>
      </c>
      <c r="T309" s="159">
        <f>S309*H305</f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160" t="s">
        <v>185</v>
      </c>
      <c r="AT309" s="160" t="s">
        <v>242</v>
      </c>
      <c r="AU309" s="160" t="s">
        <v>87</v>
      </c>
      <c r="AY309" s="17" t="s">
        <v>146</v>
      </c>
      <c r="BE309" s="161">
        <f>IF(N309="základní",J305,0)</f>
        <v>0</v>
      </c>
      <c r="BF309" s="161">
        <f>IF(N309="snížená",J305,0)</f>
        <v>0</v>
      </c>
      <c r="BG309" s="161">
        <f>IF(N309="zákl. přenesená",J305,0)</f>
        <v>0</v>
      </c>
      <c r="BH309" s="161">
        <f>IF(N309="sníž. přenesená",J305,0)</f>
        <v>0</v>
      </c>
      <c r="BI309" s="161">
        <f>IF(N309="nulová",J305,0)</f>
        <v>0</v>
      </c>
      <c r="BJ309" s="17" t="s">
        <v>85</v>
      </c>
      <c r="BK309" s="161">
        <f>ROUND(I305*H305,2)</f>
        <v>0</v>
      </c>
      <c r="BL309" s="17" t="s">
        <v>154</v>
      </c>
      <c r="BM309" s="160" t="s">
        <v>447</v>
      </c>
    </row>
    <row r="310" spans="1:65" s="13" customFormat="1" ht="11.25">
      <c r="B310" s="162"/>
      <c r="C310" s="14"/>
      <c r="D310" s="163" t="s">
        <v>157</v>
      </c>
      <c r="E310" s="171" t="s">
        <v>1</v>
      </c>
      <c r="F310" s="172" t="s">
        <v>85</v>
      </c>
      <c r="G310" s="14"/>
      <c r="H310" s="173">
        <v>1</v>
      </c>
      <c r="I310" s="174"/>
      <c r="J310" s="14"/>
      <c r="K310" s="14"/>
      <c r="L310" s="162"/>
      <c r="M310" s="167"/>
      <c r="N310" s="168"/>
      <c r="O310" s="168"/>
      <c r="P310" s="168"/>
      <c r="Q310" s="168"/>
      <c r="R310" s="168"/>
      <c r="S310" s="168"/>
      <c r="T310" s="169"/>
      <c r="AT310" s="164" t="s">
        <v>157</v>
      </c>
      <c r="AU310" s="164" t="s">
        <v>87</v>
      </c>
      <c r="AV310" s="13" t="s">
        <v>85</v>
      </c>
      <c r="AW310" s="13" t="s">
        <v>33</v>
      </c>
      <c r="AX310" s="13" t="s">
        <v>78</v>
      </c>
      <c r="AY310" s="164" t="s">
        <v>146</v>
      </c>
    </row>
    <row r="311" spans="1:65" s="14" customFormat="1" ht="24">
      <c r="B311" s="170"/>
      <c r="C311" s="186" t="s">
        <v>454</v>
      </c>
      <c r="D311" s="186" t="s">
        <v>242</v>
      </c>
      <c r="E311" s="187" t="s">
        <v>455</v>
      </c>
      <c r="F311" s="188" t="s">
        <v>456</v>
      </c>
      <c r="G311" s="189" t="s">
        <v>153</v>
      </c>
      <c r="H311" s="190">
        <v>2</v>
      </c>
      <c r="I311" s="191"/>
      <c r="J311" s="192">
        <f>ROUND(I311*H311,2)</f>
        <v>0</v>
      </c>
      <c r="K311" s="188" t="s">
        <v>161</v>
      </c>
      <c r="L311" s="170"/>
      <c r="M311" s="175"/>
      <c r="N311" s="176"/>
      <c r="O311" s="176"/>
      <c r="P311" s="176"/>
      <c r="Q311" s="176"/>
      <c r="R311" s="176"/>
      <c r="S311" s="176"/>
      <c r="T311" s="177"/>
      <c r="AT311" s="171" t="s">
        <v>157</v>
      </c>
      <c r="AU311" s="171" t="s">
        <v>87</v>
      </c>
      <c r="AV311" s="14" t="s">
        <v>87</v>
      </c>
      <c r="AW311" s="14" t="s">
        <v>33</v>
      </c>
      <c r="AX311" s="14" t="s">
        <v>85</v>
      </c>
      <c r="AY311" s="171" t="s">
        <v>146</v>
      </c>
    </row>
    <row r="312" spans="1:65" s="2" customFormat="1" ht="16.5" customHeight="1">
      <c r="A312" s="32"/>
      <c r="B312" s="148"/>
      <c r="C312" s="13"/>
      <c r="D312" s="163" t="s">
        <v>157</v>
      </c>
      <c r="E312" s="164" t="s">
        <v>1</v>
      </c>
      <c r="F312" s="165" t="s">
        <v>458</v>
      </c>
      <c r="G312" s="13"/>
      <c r="H312" s="164" t="s">
        <v>1</v>
      </c>
      <c r="I312" s="166"/>
      <c r="J312" s="13"/>
      <c r="K312" s="13"/>
      <c r="L312" s="193"/>
      <c r="M312" s="194" t="s">
        <v>1</v>
      </c>
      <c r="N312" s="195" t="s">
        <v>43</v>
      </c>
      <c r="O312" s="58"/>
      <c r="P312" s="158">
        <f>O312*H308</f>
        <v>0</v>
      </c>
      <c r="Q312" s="158">
        <v>4.0000000000000001E-3</v>
      </c>
      <c r="R312" s="158">
        <f>Q312*H308</f>
        <v>4.0000000000000001E-3</v>
      </c>
      <c r="S312" s="158">
        <v>0</v>
      </c>
      <c r="T312" s="159">
        <f>S312*H308</f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160" t="s">
        <v>185</v>
      </c>
      <c r="AT312" s="160" t="s">
        <v>242</v>
      </c>
      <c r="AU312" s="160" t="s">
        <v>87</v>
      </c>
      <c r="AY312" s="17" t="s">
        <v>146</v>
      </c>
      <c r="BE312" s="161">
        <f>IF(N312="základní",J308,0)</f>
        <v>0</v>
      </c>
      <c r="BF312" s="161">
        <f>IF(N312="snížená",J308,0)</f>
        <v>0</v>
      </c>
      <c r="BG312" s="161">
        <f>IF(N312="zákl. přenesená",J308,0)</f>
        <v>0</v>
      </c>
      <c r="BH312" s="161">
        <f>IF(N312="sníž. přenesená",J308,0)</f>
        <v>0</v>
      </c>
      <c r="BI312" s="161">
        <f>IF(N312="nulová",J308,0)</f>
        <v>0</v>
      </c>
      <c r="BJ312" s="17" t="s">
        <v>85</v>
      </c>
      <c r="BK312" s="161">
        <f>ROUND(I308*H308,2)</f>
        <v>0</v>
      </c>
      <c r="BL312" s="17" t="s">
        <v>154</v>
      </c>
      <c r="BM312" s="160" t="s">
        <v>452</v>
      </c>
    </row>
    <row r="313" spans="1:65" s="13" customFormat="1" ht="11.25">
      <c r="B313" s="162"/>
      <c r="C313" s="14"/>
      <c r="D313" s="163" t="s">
        <v>157</v>
      </c>
      <c r="E313" s="171" t="s">
        <v>1</v>
      </c>
      <c r="F313" s="172" t="s">
        <v>85</v>
      </c>
      <c r="G313" s="14"/>
      <c r="H313" s="173">
        <v>1</v>
      </c>
      <c r="I313" s="174"/>
      <c r="J313" s="14"/>
      <c r="K313" s="14"/>
      <c r="L313" s="162"/>
      <c r="M313" s="167"/>
      <c r="N313" s="168"/>
      <c r="O313" s="168"/>
      <c r="P313" s="168"/>
      <c r="Q313" s="168"/>
      <c r="R313" s="168"/>
      <c r="S313" s="168"/>
      <c r="T313" s="169"/>
      <c r="AT313" s="164" t="s">
        <v>157</v>
      </c>
      <c r="AU313" s="164" t="s">
        <v>87</v>
      </c>
      <c r="AV313" s="13" t="s">
        <v>85</v>
      </c>
      <c r="AW313" s="13" t="s">
        <v>33</v>
      </c>
      <c r="AX313" s="13" t="s">
        <v>78</v>
      </c>
      <c r="AY313" s="164" t="s">
        <v>146</v>
      </c>
    </row>
    <row r="314" spans="1:65" s="14" customFormat="1" ht="11.25">
      <c r="B314" s="170"/>
      <c r="C314" s="13"/>
      <c r="D314" s="163" t="s">
        <v>157</v>
      </c>
      <c r="E314" s="164" t="s">
        <v>1</v>
      </c>
      <c r="F314" s="165" t="s">
        <v>459</v>
      </c>
      <c r="G314" s="13"/>
      <c r="H314" s="164" t="s">
        <v>1</v>
      </c>
      <c r="I314" s="166"/>
      <c r="J314" s="13"/>
      <c r="K314" s="13"/>
      <c r="L314" s="170"/>
      <c r="M314" s="175"/>
      <c r="N314" s="176"/>
      <c r="O314" s="176"/>
      <c r="P314" s="176"/>
      <c r="Q314" s="176"/>
      <c r="R314" s="176"/>
      <c r="S314" s="176"/>
      <c r="T314" s="177"/>
      <c r="AT314" s="171" t="s">
        <v>157</v>
      </c>
      <c r="AU314" s="171" t="s">
        <v>87</v>
      </c>
      <c r="AV314" s="14" t="s">
        <v>87</v>
      </c>
      <c r="AW314" s="14" t="s">
        <v>33</v>
      </c>
      <c r="AX314" s="14" t="s">
        <v>85</v>
      </c>
      <c r="AY314" s="171" t="s">
        <v>146</v>
      </c>
    </row>
    <row r="315" spans="1:65" s="2" customFormat="1" ht="12">
      <c r="A315" s="32"/>
      <c r="B315" s="148"/>
      <c r="C315" s="14"/>
      <c r="D315" s="163" t="s">
        <v>157</v>
      </c>
      <c r="E315" s="171" t="s">
        <v>1</v>
      </c>
      <c r="F315" s="172" t="s">
        <v>85</v>
      </c>
      <c r="G315" s="14"/>
      <c r="H315" s="173">
        <v>1</v>
      </c>
      <c r="I315" s="174"/>
      <c r="J315" s="14"/>
      <c r="K315" s="14"/>
      <c r="L315" s="193"/>
      <c r="M315" s="194" t="s">
        <v>1</v>
      </c>
      <c r="N315" s="195" t="s">
        <v>43</v>
      </c>
      <c r="O315" s="58"/>
      <c r="P315" s="158">
        <f>O315*H311</f>
        <v>0</v>
      </c>
      <c r="Q315" s="158">
        <v>1.55E-2</v>
      </c>
      <c r="R315" s="158">
        <f>Q315*H311</f>
        <v>3.1E-2</v>
      </c>
      <c r="S315" s="158">
        <v>0</v>
      </c>
      <c r="T315" s="159">
        <f>S315*H311</f>
        <v>0</v>
      </c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R315" s="160" t="s">
        <v>185</v>
      </c>
      <c r="AT315" s="160" t="s">
        <v>242</v>
      </c>
      <c r="AU315" s="160" t="s">
        <v>87</v>
      </c>
      <c r="AY315" s="17" t="s">
        <v>146</v>
      </c>
      <c r="BE315" s="161">
        <f>IF(N315="základní",J311,0)</f>
        <v>0</v>
      </c>
      <c r="BF315" s="161">
        <f>IF(N315="snížená",J311,0)</f>
        <v>0</v>
      </c>
      <c r="BG315" s="161">
        <f>IF(N315="zákl. přenesená",J311,0)</f>
        <v>0</v>
      </c>
      <c r="BH315" s="161">
        <f>IF(N315="sníž. přenesená",J311,0)</f>
        <v>0</v>
      </c>
      <c r="BI315" s="161">
        <f>IF(N315="nulová",J311,0)</f>
        <v>0</v>
      </c>
      <c r="BJ315" s="17" t="s">
        <v>85</v>
      </c>
      <c r="BK315" s="161">
        <f>ROUND(I311*H311,2)</f>
        <v>0</v>
      </c>
      <c r="BL315" s="17" t="s">
        <v>154</v>
      </c>
      <c r="BM315" s="160" t="s">
        <v>457</v>
      </c>
    </row>
    <row r="316" spans="1:65" s="13" customFormat="1" ht="11.25">
      <c r="B316" s="162"/>
      <c r="C316" s="15"/>
      <c r="D316" s="163" t="s">
        <v>157</v>
      </c>
      <c r="E316" s="179" t="s">
        <v>1</v>
      </c>
      <c r="F316" s="180" t="s">
        <v>199</v>
      </c>
      <c r="G316" s="15"/>
      <c r="H316" s="181">
        <v>2</v>
      </c>
      <c r="I316" s="182"/>
      <c r="J316" s="15"/>
      <c r="K316" s="15"/>
      <c r="L316" s="162"/>
      <c r="M316" s="167"/>
      <c r="N316" s="168"/>
      <c r="O316" s="168"/>
      <c r="P316" s="168"/>
      <c r="Q316" s="168"/>
      <c r="R316" s="168"/>
      <c r="S316" s="168"/>
      <c r="T316" s="169"/>
      <c r="AT316" s="164" t="s">
        <v>157</v>
      </c>
      <c r="AU316" s="164" t="s">
        <v>87</v>
      </c>
      <c r="AV316" s="13" t="s">
        <v>85</v>
      </c>
      <c r="AW316" s="13" t="s">
        <v>33</v>
      </c>
      <c r="AX316" s="13" t="s">
        <v>78</v>
      </c>
      <c r="AY316" s="164" t="s">
        <v>146</v>
      </c>
    </row>
    <row r="317" spans="1:65" s="14" customFormat="1" ht="12">
      <c r="B317" s="170"/>
      <c r="C317" s="186" t="s">
        <v>460</v>
      </c>
      <c r="D317" s="186" t="s">
        <v>242</v>
      </c>
      <c r="E317" s="187" t="s">
        <v>461</v>
      </c>
      <c r="F317" s="188" t="s">
        <v>462</v>
      </c>
      <c r="G317" s="189" t="s">
        <v>153</v>
      </c>
      <c r="H317" s="190">
        <v>7</v>
      </c>
      <c r="I317" s="191"/>
      <c r="J317" s="192">
        <f>ROUND(I317*H317,2)</f>
        <v>0</v>
      </c>
      <c r="K317" s="188" t="s">
        <v>161</v>
      </c>
      <c r="L317" s="170"/>
      <c r="M317" s="175"/>
      <c r="N317" s="176"/>
      <c r="O317" s="176"/>
      <c r="P317" s="176"/>
      <c r="Q317" s="176"/>
      <c r="R317" s="176"/>
      <c r="S317" s="176"/>
      <c r="T317" s="177"/>
      <c r="AT317" s="171" t="s">
        <v>157</v>
      </c>
      <c r="AU317" s="171" t="s">
        <v>87</v>
      </c>
      <c r="AV317" s="14" t="s">
        <v>87</v>
      </c>
      <c r="AW317" s="14" t="s">
        <v>33</v>
      </c>
      <c r="AX317" s="14" t="s">
        <v>78</v>
      </c>
      <c r="AY317" s="171" t="s">
        <v>146</v>
      </c>
    </row>
    <row r="318" spans="1:65" s="13" customFormat="1" ht="11.25">
      <c r="B318" s="162"/>
      <c r="C318" s="14"/>
      <c r="D318" s="163" t="s">
        <v>157</v>
      </c>
      <c r="E318" s="171" t="s">
        <v>1</v>
      </c>
      <c r="F318" s="172" t="s">
        <v>179</v>
      </c>
      <c r="G318" s="14"/>
      <c r="H318" s="173">
        <v>7</v>
      </c>
      <c r="I318" s="174"/>
      <c r="J318" s="14"/>
      <c r="K318" s="14"/>
      <c r="L318" s="162"/>
      <c r="M318" s="167"/>
      <c r="N318" s="168"/>
      <c r="O318" s="168"/>
      <c r="P318" s="168"/>
      <c r="Q318" s="168"/>
      <c r="R318" s="168"/>
      <c r="S318" s="168"/>
      <c r="T318" s="169"/>
      <c r="AT318" s="164" t="s">
        <v>157</v>
      </c>
      <c r="AU318" s="164" t="s">
        <v>87</v>
      </c>
      <c r="AV318" s="13" t="s">
        <v>85</v>
      </c>
      <c r="AW318" s="13" t="s">
        <v>33</v>
      </c>
      <c r="AX318" s="13" t="s">
        <v>78</v>
      </c>
      <c r="AY318" s="164" t="s">
        <v>146</v>
      </c>
    </row>
    <row r="319" spans="1:65" s="14" customFormat="1" ht="12">
      <c r="B319" s="170"/>
      <c r="C319" s="186" t="s">
        <v>464</v>
      </c>
      <c r="D319" s="186" t="s">
        <v>242</v>
      </c>
      <c r="E319" s="187" t="s">
        <v>465</v>
      </c>
      <c r="F319" s="188" t="s">
        <v>466</v>
      </c>
      <c r="G319" s="189" t="s">
        <v>153</v>
      </c>
      <c r="H319" s="190">
        <v>7</v>
      </c>
      <c r="I319" s="191"/>
      <c r="J319" s="192">
        <f>ROUND(I319*H319,2)</f>
        <v>0</v>
      </c>
      <c r="K319" s="188" t="s">
        <v>161</v>
      </c>
      <c r="L319" s="170"/>
      <c r="M319" s="175"/>
      <c r="N319" s="176"/>
      <c r="O319" s="176"/>
      <c r="P319" s="176"/>
      <c r="Q319" s="176"/>
      <c r="R319" s="176"/>
      <c r="S319" s="176"/>
      <c r="T319" s="177"/>
      <c r="AT319" s="171" t="s">
        <v>157</v>
      </c>
      <c r="AU319" s="171" t="s">
        <v>87</v>
      </c>
      <c r="AV319" s="14" t="s">
        <v>87</v>
      </c>
      <c r="AW319" s="14" t="s">
        <v>33</v>
      </c>
      <c r="AX319" s="14" t="s">
        <v>78</v>
      </c>
      <c r="AY319" s="171" t="s">
        <v>146</v>
      </c>
    </row>
    <row r="320" spans="1:65" s="15" customFormat="1" ht="11.25">
      <c r="B320" s="178"/>
      <c r="C320" s="14"/>
      <c r="D320" s="163" t="s">
        <v>157</v>
      </c>
      <c r="E320" s="171" t="s">
        <v>1</v>
      </c>
      <c r="F320" s="172" t="s">
        <v>179</v>
      </c>
      <c r="G320" s="14"/>
      <c r="H320" s="173">
        <v>7</v>
      </c>
      <c r="I320" s="174"/>
      <c r="J320" s="14"/>
      <c r="K320" s="14"/>
      <c r="L320" s="178"/>
      <c r="M320" s="183"/>
      <c r="N320" s="184"/>
      <c r="O320" s="184"/>
      <c r="P320" s="184"/>
      <c r="Q320" s="184"/>
      <c r="R320" s="184"/>
      <c r="S320" s="184"/>
      <c r="T320" s="185"/>
      <c r="AT320" s="179" t="s">
        <v>157</v>
      </c>
      <c r="AU320" s="179" t="s">
        <v>87</v>
      </c>
      <c r="AV320" s="15" t="s">
        <v>154</v>
      </c>
      <c r="AW320" s="15" t="s">
        <v>33</v>
      </c>
      <c r="AX320" s="15" t="s">
        <v>85</v>
      </c>
      <c r="AY320" s="179" t="s">
        <v>146</v>
      </c>
    </row>
    <row r="321" spans="1:65" s="2" customFormat="1" ht="16.5" customHeight="1">
      <c r="A321" s="32"/>
      <c r="B321" s="148"/>
      <c r="C321" s="186" t="s">
        <v>340</v>
      </c>
      <c r="D321" s="186" t="s">
        <v>242</v>
      </c>
      <c r="E321" s="187" t="s">
        <v>468</v>
      </c>
      <c r="F321" s="188" t="s">
        <v>469</v>
      </c>
      <c r="G321" s="189" t="s">
        <v>153</v>
      </c>
      <c r="H321" s="190">
        <v>14</v>
      </c>
      <c r="I321" s="191"/>
      <c r="J321" s="192">
        <f>ROUND(I321*H321,2)</f>
        <v>0</v>
      </c>
      <c r="K321" s="188" t="s">
        <v>161</v>
      </c>
      <c r="L321" s="193"/>
      <c r="M321" s="194" t="s">
        <v>1</v>
      </c>
      <c r="N321" s="195" t="s">
        <v>43</v>
      </c>
      <c r="O321" s="58"/>
      <c r="P321" s="158">
        <f>O321*H317</f>
        <v>0</v>
      </c>
      <c r="Q321" s="158">
        <v>3.3E-3</v>
      </c>
      <c r="R321" s="158">
        <f>Q321*H317</f>
        <v>2.3099999999999999E-2</v>
      </c>
      <c r="S321" s="158">
        <v>0</v>
      </c>
      <c r="T321" s="159">
        <f>S321*H317</f>
        <v>0</v>
      </c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R321" s="160" t="s">
        <v>185</v>
      </c>
      <c r="AT321" s="160" t="s">
        <v>242</v>
      </c>
      <c r="AU321" s="160" t="s">
        <v>87</v>
      </c>
      <c r="AY321" s="17" t="s">
        <v>146</v>
      </c>
      <c r="BE321" s="161">
        <f>IF(N321="základní",J317,0)</f>
        <v>0</v>
      </c>
      <c r="BF321" s="161">
        <f>IF(N321="snížená",J317,0)</f>
        <v>0</v>
      </c>
      <c r="BG321" s="161">
        <f>IF(N321="zákl. přenesená",J317,0)</f>
        <v>0</v>
      </c>
      <c r="BH321" s="161">
        <f>IF(N321="sníž. přenesená",J317,0)</f>
        <v>0</v>
      </c>
      <c r="BI321" s="161">
        <f>IF(N321="nulová",J317,0)</f>
        <v>0</v>
      </c>
      <c r="BJ321" s="17" t="s">
        <v>85</v>
      </c>
      <c r="BK321" s="161">
        <f>ROUND(I317*H317,2)</f>
        <v>0</v>
      </c>
      <c r="BL321" s="17" t="s">
        <v>154</v>
      </c>
      <c r="BM321" s="160" t="s">
        <v>463</v>
      </c>
    </row>
    <row r="322" spans="1:65" s="14" customFormat="1" ht="11.25">
      <c r="B322" s="170"/>
      <c r="D322" s="163" t="s">
        <v>157</v>
      </c>
      <c r="E322" s="171" t="s">
        <v>1</v>
      </c>
      <c r="F322" s="172" t="s">
        <v>471</v>
      </c>
      <c r="H322" s="173">
        <v>14</v>
      </c>
      <c r="I322" s="174"/>
      <c r="L322" s="170"/>
      <c r="M322" s="175"/>
      <c r="N322" s="176"/>
      <c r="O322" s="176"/>
      <c r="P322" s="176"/>
      <c r="Q322" s="176"/>
      <c r="R322" s="176"/>
      <c r="S322" s="176"/>
      <c r="T322" s="177"/>
      <c r="AT322" s="171" t="s">
        <v>157</v>
      </c>
      <c r="AU322" s="171" t="s">
        <v>87</v>
      </c>
      <c r="AV322" s="14" t="s">
        <v>87</v>
      </c>
      <c r="AW322" s="14" t="s">
        <v>33</v>
      </c>
      <c r="AX322" s="14" t="s">
        <v>85</v>
      </c>
      <c r="AY322" s="171" t="s">
        <v>146</v>
      </c>
    </row>
    <row r="323" spans="1:65" s="2" customFormat="1" ht="16.5" customHeight="1">
      <c r="A323" s="32"/>
      <c r="B323" s="148"/>
      <c r="C323" s="149" t="s">
        <v>361</v>
      </c>
      <c r="D323" s="149" t="s">
        <v>150</v>
      </c>
      <c r="E323" s="150" t="s">
        <v>472</v>
      </c>
      <c r="F323" s="151" t="s">
        <v>473</v>
      </c>
      <c r="G323" s="152" t="s">
        <v>176</v>
      </c>
      <c r="H323" s="153">
        <v>5.5</v>
      </c>
      <c r="I323" s="154"/>
      <c r="J323" s="155">
        <f>ROUND(I323*H323,2)</f>
        <v>0</v>
      </c>
      <c r="K323" s="151" t="s">
        <v>161</v>
      </c>
      <c r="L323" s="193"/>
      <c r="M323" s="194" t="s">
        <v>1</v>
      </c>
      <c r="N323" s="195" t="s">
        <v>43</v>
      </c>
      <c r="O323" s="58"/>
      <c r="P323" s="158">
        <f>O323*H319</f>
        <v>0</v>
      </c>
      <c r="Q323" s="158">
        <v>1.4999999999999999E-4</v>
      </c>
      <c r="R323" s="158">
        <f>Q323*H319</f>
        <v>1.0499999999999999E-3</v>
      </c>
      <c r="S323" s="158">
        <v>0</v>
      </c>
      <c r="T323" s="159">
        <f>S323*H319</f>
        <v>0</v>
      </c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R323" s="160" t="s">
        <v>185</v>
      </c>
      <c r="AT323" s="160" t="s">
        <v>242</v>
      </c>
      <c r="AU323" s="160" t="s">
        <v>87</v>
      </c>
      <c r="AY323" s="17" t="s">
        <v>146</v>
      </c>
      <c r="BE323" s="161">
        <f>IF(N323="základní",J319,0)</f>
        <v>0</v>
      </c>
      <c r="BF323" s="161">
        <f>IF(N323="snížená",J319,0)</f>
        <v>0</v>
      </c>
      <c r="BG323" s="161">
        <f>IF(N323="zákl. přenesená",J319,0)</f>
        <v>0</v>
      </c>
      <c r="BH323" s="161">
        <f>IF(N323="sníž. přenesená",J319,0)</f>
        <v>0</v>
      </c>
      <c r="BI323" s="161">
        <f>IF(N323="nulová",J319,0)</f>
        <v>0</v>
      </c>
      <c r="BJ323" s="17" t="s">
        <v>85</v>
      </c>
      <c r="BK323" s="161">
        <f>ROUND(I319*H319,2)</f>
        <v>0</v>
      </c>
      <c r="BL323" s="17" t="s">
        <v>154</v>
      </c>
      <c r="BM323" s="160" t="s">
        <v>467</v>
      </c>
    </row>
    <row r="324" spans="1:65" s="14" customFormat="1" ht="11.25">
      <c r="B324" s="170"/>
      <c r="D324" s="163" t="s">
        <v>157</v>
      </c>
      <c r="E324" s="171" t="s">
        <v>1</v>
      </c>
      <c r="F324" s="172" t="s">
        <v>475</v>
      </c>
      <c r="H324" s="173">
        <v>5.5</v>
      </c>
      <c r="I324" s="174"/>
      <c r="L324" s="170"/>
      <c r="M324" s="175"/>
      <c r="N324" s="176"/>
      <c r="O324" s="176"/>
      <c r="P324" s="176"/>
      <c r="Q324" s="176"/>
      <c r="R324" s="176"/>
      <c r="S324" s="176"/>
      <c r="T324" s="177"/>
      <c r="AT324" s="171" t="s">
        <v>157</v>
      </c>
      <c r="AU324" s="171" t="s">
        <v>87</v>
      </c>
      <c r="AV324" s="14" t="s">
        <v>87</v>
      </c>
      <c r="AW324" s="14" t="s">
        <v>33</v>
      </c>
      <c r="AX324" s="14" t="s">
        <v>85</v>
      </c>
      <c r="AY324" s="171" t="s">
        <v>146</v>
      </c>
    </row>
    <row r="325" spans="1:65" s="2" customFormat="1" ht="16.5" customHeight="1">
      <c r="A325" s="32"/>
      <c r="B325" s="148"/>
      <c r="C325" s="186" t="s">
        <v>476</v>
      </c>
      <c r="D325" s="186" t="s">
        <v>242</v>
      </c>
      <c r="E325" s="187" t="s">
        <v>477</v>
      </c>
      <c r="F325" s="188" t="s">
        <v>478</v>
      </c>
      <c r="G325" s="189" t="s">
        <v>176</v>
      </c>
      <c r="H325" s="190">
        <v>2.31</v>
      </c>
      <c r="I325" s="191"/>
      <c r="J325" s="192">
        <f>ROUND(I325*H325,2)</f>
        <v>0</v>
      </c>
      <c r="K325" s="188" t="s">
        <v>161</v>
      </c>
      <c r="L325" s="193"/>
      <c r="M325" s="194" t="s">
        <v>1</v>
      </c>
      <c r="N325" s="195" t="s">
        <v>43</v>
      </c>
      <c r="O325" s="58"/>
      <c r="P325" s="158">
        <f>O325*H321</f>
        <v>0</v>
      </c>
      <c r="Q325" s="158">
        <v>4.0000000000000002E-4</v>
      </c>
      <c r="R325" s="158">
        <f>Q325*H321</f>
        <v>5.5999999999999999E-3</v>
      </c>
      <c r="S325" s="158">
        <v>0</v>
      </c>
      <c r="T325" s="159">
        <f>S325*H321</f>
        <v>0</v>
      </c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R325" s="160" t="s">
        <v>185</v>
      </c>
      <c r="AT325" s="160" t="s">
        <v>242</v>
      </c>
      <c r="AU325" s="160" t="s">
        <v>87</v>
      </c>
      <c r="AY325" s="17" t="s">
        <v>146</v>
      </c>
      <c r="BE325" s="161">
        <f>IF(N325="základní",J321,0)</f>
        <v>0</v>
      </c>
      <c r="BF325" s="161">
        <f>IF(N325="snížená",J321,0)</f>
        <v>0</v>
      </c>
      <c r="BG325" s="161">
        <f>IF(N325="zákl. přenesená",J321,0)</f>
        <v>0</v>
      </c>
      <c r="BH325" s="161">
        <f>IF(N325="sníž. přenesená",J321,0)</f>
        <v>0</v>
      </c>
      <c r="BI325" s="161">
        <f>IF(N325="nulová",J321,0)</f>
        <v>0</v>
      </c>
      <c r="BJ325" s="17" t="s">
        <v>85</v>
      </c>
      <c r="BK325" s="161">
        <f>ROUND(I321*H321,2)</f>
        <v>0</v>
      </c>
      <c r="BL325" s="17" t="s">
        <v>154</v>
      </c>
      <c r="BM325" s="160" t="s">
        <v>470</v>
      </c>
    </row>
    <row r="326" spans="1:65" s="14" customFormat="1" ht="11.25">
      <c r="B326" s="170"/>
      <c r="D326" s="163" t="s">
        <v>157</v>
      </c>
      <c r="E326" s="171" t="s">
        <v>1</v>
      </c>
      <c r="F326" s="172" t="s">
        <v>480</v>
      </c>
      <c r="H326" s="173">
        <v>2.31</v>
      </c>
      <c r="I326" s="174"/>
      <c r="L326" s="170"/>
      <c r="M326" s="175"/>
      <c r="N326" s="176"/>
      <c r="O326" s="176"/>
      <c r="P326" s="176"/>
      <c r="Q326" s="176"/>
      <c r="R326" s="176"/>
      <c r="S326" s="176"/>
      <c r="T326" s="177"/>
      <c r="AT326" s="171" t="s">
        <v>157</v>
      </c>
      <c r="AU326" s="171" t="s">
        <v>87</v>
      </c>
      <c r="AV326" s="14" t="s">
        <v>87</v>
      </c>
      <c r="AW326" s="14" t="s">
        <v>33</v>
      </c>
      <c r="AX326" s="14" t="s">
        <v>85</v>
      </c>
      <c r="AY326" s="171" t="s">
        <v>146</v>
      </c>
    </row>
    <row r="327" spans="1:65" s="2" customFormat="1" ht="33" customHeight="1">
      <c r="A327" s="32"/>
      <c r="B327" s="148"/>
      <c r="C327" s="186" t="s">
        <v>481</v>
      </c>
      <c r="D327" s="186" t="s">
        <v>242</v>
      </c>
      <c r="E327" s="187" t="s">
        <v>482</v>
      </c>
      <c r="F327" s="188" t="s">
        <v>483</v>
      </c>
      <c r="G327" s="189" t="s">
        <v>176</v>
      </c>
      <c r="H327" s="190">
        <v>2.415</v>
      </c>
      <c r="I327" s="191"/>
      <c r="J327" s="192">
        <f>ROUND(I327*H327,2)</f>
        <v>0</v>
      </c>
      <c r="K327" s="188" t="s">
        <v>161</v>
      </c>
      <c r="L327" s="33"/>
      <c r="M327" s="156" t="s">
        <v>1</v>
      </c>
      <c r="N327" s="157" t="s">
        <v>43</v>
      </c>
      <c r="O327" s="58"/>
      <c r="P327" s="158">
        <f>O327*H323</f>
        <v>0</v>
      </c>
      <c r="Q327" s="158">
        <v>0.15540000000000001</v>
      </c>
      <c r="R327" s="158">
        <f>Q327*H323</f>
        <v>0.85470000000000002</v>
      </c>
      <c r="S327" s="158">
        <v>0</v>
      </c>
      <c r="T327" s="159">
        <f>S327*H323</f>
        <v>0</v>
      </c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R327" s="160" t="s">
        <v>154</v>
      </c>
      <c r="AT327" s="160" t="s">
        <v>150</v>
      </c>
      <c r="AU327" s="160" t="s">
        <v>87</v>
      </c>
      <c r="AY327" s="17" t="s">
        <v>146</v>
      </c>
      <c r="BE327" s="161">
        <f>IF(N327="základní",J323,0)</f>
        <v>0</v>
      </c>
      <c r="BF327" s="161">
        <f>IF(N327="snížená",J323,0)</f>
        <v>0</v>
      </c>
      <c r="BG327" s="161">
        <f>IF(N327="zákl. přenesená",J323,0)</f>
        <v>0</v>
      </c>
      <c r="BH327" s="161">
        <f>IF(N327="sníž. přenesená",J323,0)</f>
        <v>0</v>
      </c>
      <c r="BI327" s="161">
        <f>IF(N327="nulová",J323,0)</f>
        <v>0</v>
      </c>
      <c r="BJ327" s="17" t="s">
        <v>85</v>
      </c>
      <c r="BK327" s="161">
        <f>ROUND(I323*H323,2)</f>
        <v>0</v>
      </c>
      <c r="BL327" s="17" t="s">
        <v>154</v>
      </c>
      <c r="BM327" s="160" t="s">
        <v>474</v>
      </c>
    </row>
    <row r="328" spans="1:65" s="14" customFormat="1" ht="11.25">
      <c r="B328" s="170"/>
      <c r="D328" s="163" t="s">
        <v>157</v>
      </c>
      <c r="E328" s="171" t="s">
        <v>1</v>
      </c>
      <c r="F328" s="172" t="s">
        <v>485</v>
      </c>
      <c r="H328" s="173">
        <v>2.415</v>
      </c>
      <c r="I328" s="174"/>
      <c r="L328" s="170"/>
      <c r="M328" s="175"/>
      <c r="N328" s="176"/>
      <c r="O328" s="176"/>
      <c r="P328" s="176"/>
      <c r="Q328" s="176"/>
      <c r="R328" s="176"/>
      <c r="S328" s="176"/>
      <c r="T328" s="177"/>
      <c r="AT328" s="171" t="s">
        <v>157</v>
      </c>
      <c r="AU328" s="171" t="s">
        <v>87</v>
      </c>
      <c r="AV328" s="14" t="s">
        <v>87</v>
      </c>
      <c r="AW328" s="14" t="s">
        <v>33</v>
      </c>
      <c r="AX328" s="14" t="s">
        <v>85</v>
      </c>
      <c r="AY328" s="171" t="s">
        <v>146</v>
      </c>
    </row>
    <row r="329" spans="1:65" s="2" customFormat="1" ht="16.5" customHeight="1">
      <c r="A329" s="32"/>
      <c r="B329" s="148"/>
      <c r="C329" s="186" t="s">
        <v>486</v>
      </c>
      <c r="D329" s="186" t="s">
        <v>242</v>
      </c>
      <c r="E329" s="187" t="s">
        <v>487</v>
      </c>
      <c r="F329" s="188" t="s">
        <v>488</v>
      </c>
      <c r="G329" s="189" t="s">
        <v>176</v>
      </c>
      <c r="H329" s="190">
        <v>1</v>
      </c>
      <c r="I329" s="191"/>
      <c r="J329" s="192">
        <f>ROUND(I329*H329,2)</f>
        <v>0</v>
      </c>
      <c r="K329" s="188" t="s">
        <v>161</v>
      </c>
      <c r="L329" s="193"/>
      <c r="M329" s="194" t="s">
        <v>1</v>
      </c>
      <c r="N329" s="195" t="s">
        <v>43</v>
      </c>
      <c r="O329" s="58"/>
      <c r="P329" s="158">
        <f>O329*H325</f>
        <v>0</v>
      </c>
      <c r="Q329" s="158">
        <v>5.5E-2</v>
      </c>
      <c r="R329" s="158">
        <f>Q329*H325</f>
        <v>0.12705</v>
      </c>
      <c r="S329" s="158">
        <v>0</v>
      </c>
      <c r="T329" s="159">
        <f>S329*H325</f>
        <v>0</v>
      </c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R329" s="160" t="s">
        <v>185</v>
      </c>
      <c r="AT329" s="160" t="s">
        <v>242</v>
      </c>
      <c r="AU329" s="160" t="s">
        <v>87</v>
      </c>
      <c r="AY329" s="17" t="s">
        <v>146</v>
      </c>
      <c r="BE329" s="161">
        <f>IF(N329="základní",J325,0)</f>
        <v>0</v>
      </c>
      <c r="BF329" s="161">
        <f>IF(N329="snížená",J325,0)</f>
        <v>0</v>
      </c>
      <c r="BG329" s="161">
        <f>IF(N329="zákl. přenesená",J325,0)</f>
        <v>0</v>
      </c>
      <c r="BH329" s="161">
        <f>IF(N329="sníž. přenesená",J325,0)</f>
        <v>0</v>
      </c>
      <c r="BI329" s="161">
        <f>IF(N329="nulová",J325,0)</f>
        <v>0</v>
      </c>
      <c r="BJ329" s="17" t="s">
        <v>85</v>
      </c>
      <c r="BK329" s="161">
        <f>ROUND(I325*H325,2)</f>
        <v>0</v>
      </c>
      <c r="BL329" s="17" t="s">
        <v>154</v>
      </c>
      <c r="BM329" s="160" t="s">
        <v>479</v>
      </c>
    </row>
    <row r="330" spans="1:65" s="14" customFormat="1" ht="11.25">
      <c r="B330" s="170"/>
      <c r="C330" s="13"/>
      <c r="D330" s="163" t="s">
        <v>157</v>
      </c>
      <c r="E330" s="164" t="s">
        <v>1</v>
      </c>
      <c r="F330" s="165" t="s">
        <v>490</v>
      </c>
      <c r="G330" s="13"/>
      <c r="H330" s="164" t="s">
        <v>1</v>
      </c>
      <c r="I330" s="166"/>
      <c r="J330" s="13"/>
      <c r="K330" s="13"/>
      <c r="L330" s="170"/>
      <c r="M330" s="175"/>
      <c r="N330" s="176"/>
      <c r="O330" s="176"/>
      <c r="P330" s="176"/>
      <c r="Q330" s="176"/>
      <c r="R330" s="176"/>
      <c r="S330" s="176"/>
      <c r="T330" s="177"/>
      <c r="AT330" s="171" t="s">
        <v>157</v>
      </c>
      <c r="AU330" s="171" t="s">
        <v>87</v>
      </c>
      <c r="AV330" s="14" t="s">
        <v>87</v>
      </c>
      <c r="AW330" s="14" t="s">
        <v>33</v>
      </c>
      <c r="AX330" s="14" t="s">
        <v>85</v>
      </c>
      <c r="AY330" s="171" t="s">
        <v>146</v>
      </c>
    </row>
    <row r="331" spans="1:65" s="2" customFormat="1" ht="16.5" customHeight="1">
      <c r="A331" s="32"/>
      <c r="B331" s="148"/>
      <c r="C331" s="14"/>
      <c r="D331" s="163" t="s">
        <v>157</v>
      </c>
      <c r="E331" s="171" t="s">
        <v>1</v>
      </c>
      <c r="F331" s="172" t="s">
        <v>85</v>
      </c>
      <c r="G331" s="14"/>
      <c r="H331" s="173">
        <v>1</v>
      </c>
      <c r="I331" s="174"/>
      <c r="J331" s="14"/>
      <c r="K331" s="14"/>
      <c r="L331" s="193"/>
      <c r="M331" s="194" t="s">
        <v>1</v>
      </c>
      <c r="N331" s="195" t="s">
        <v>43</v>
      </c>
      <c r="O331" s="58"/>
      <c r="P331" s="158">
        <f>O331*H327</f>
        <v>0</v>
      </c>
      <c r="Q331" s="158">
        <v>0.08</v>
      </c>
      <c r="R331" s="158">
        <f>Q331*H327</f>
        <v>0.19320000000000001</v>
      </c>
      <c r="S331" s="158">
        <v>0</v>
      </c>
      <c r="T331" s="159">
        <f>S331*H327</f>
        <v>0</v>
      </c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R331" s="160" t="s">
        <v>185</v>
      </c>
      <c r="AT331" s="160" t="s">
        <v>242</v>
      </c>
      <c r="AU331" s="160" t="s">
        <v>87</v>
      </c>
      <c r="AY331" s="17" t="s">
        <v>146</v>
      </c>
      <c r="BE331" s="161">
        <f>IF(N331="základní",J327,0)</f>
        <v>0</v>
      </c>
      <c r="BF331" s="161">
        <f>IF(N331="snížená",J327,0)</f>
        <v>0</v>
      </c>
      <c r="BG331" s="161">
        <f>IF(N331="zákl. přenesená",J327,0)</f>
        <v>0</v>
      </c>
      <c r="BH331" s="161">
        <f>IF(N331="sníž. přenesená",J327,0)</f>
        <v>0</v>
      </c>
      <c r="BI331" s="161">
        <f>IF(N331="nulová",J327,0)</f>
        <v>0</v>
      </c>
      <c r="BJ331" s="17" t="s">
        <v>85</v>
      </c>
      <c r="BK331" s="161">
        <f>ROUND(I327*H327,2)</f>
        <v>0</v>
      </c>
      <c r="BL331" s="17" t="s">
        <v>154</v>
      </c>
      <c r="BM331" s="160" t="s">
        <v>484</v>
      </c>
    </row>
    <row r="332" spans="1:65" s="14" customFormat="1" ht="24">
      <c r="B332" s="170"/>
      <c r="C332" s="149" t="s">
        <v>491</v>
      </c>
      <c r="D332" s="149" t="s">
        <v>150</v>
      </c>
      <c r="E332" s="150" t="s">
        <v>492</v>
      </c>
      <c r="F332" s="151" t="s">
        <v>493</v>
      </c>
      <c r="G332" s="152" t="s">
        <v>176</v>
      </c>
      <c r="H332" s="153">
        <v>20.3</v>
      </c>
      <c r="I332" s="154"/>
      <c r="J332" s="155">
        <f>ROUND(I332*H332,2)</f>
        <v>0</v>
      </c>
      <c r="K332" s="151" t="s">
        <v>161</v>
      </c>
      <c r="L332" s="170"/>
      <c r="M332" s="175"/>
      <c r="N332" s="176"/>
      <c r="O332" s="176"/>
      <c r="P332" s="176"/>
      <c r="Q332" s="176"/>
      <c r="R332" s="176"/>
      <c r="S332" s="176"/>
      <c r="T332" s="177"/>
      <c r="AT332" s="171" t="s">
        <v>157</v>
      </c>
      <c r="AU332" s="171" t="s">
        <v>87</v>
      </c>
      <c r="AV332" s="14" t="s">
        <v>87</v>
      </c>
      <c r="AW332" s="14" t="s">
        <v>33</v>
      </c>
      <c r="AX332" s="14" t="s">
        <v>85</v>
      </c>
      <c r="AY332" s="171" t="s">
        <v>146</v>
      </c>
    </row>
    <row r="333" spans="1:65" s="2" customFormat="1" ht="12">
      <c r="A333" s="32"/>
      <c r="B333" s="148"/>
      <c r="C333" s="13"/>
      <c r="D333" s="163" t="s">
        <v>157</v>
      </c>
      <c r="E333" s="164" t="s">
        <v>1</v>
      </c>
      <c r="F333" s="165" t="s">
        <v>495</v>
      </c>
      <c r="G333" s="13"/>
      <c r="H333" s="164" t="s">
        <v>1</v>
      </c>
      <c r="I333" s="166"/>
      <c r="J333" s="13"/>
      <c r="K333" s="13"/>
      <c r="L333" s="193"/>
      <c r="M333" s="194" t="s">
        <v>1</v>
      </c>
      <c r="N333" s="195" t="s">
        <v>43</v>
      </c>
      <c r="O333" s="58"/>
      <c r="P333" s="158">
        <f>O333*H329</f>
        <v>0</v>
      </c>
      <c r="Q333" s="158">
        <v>6.5670000000000006E-2</v>
      </c>
      <c r="R333" s="158">
        <f>Q333*H329</f>
        <v>6.5670000000000006E-2</v>
      </c>
      <c r="S333" s="158">
        <v>0</v>
      </c>
      <c r="T333" s="159">
        <f>S333*H329</f>
        <v>0</v>
      </c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R333" s="160" t="s">
        <v>185</v>
      </c>
      <c r="AT333" s="160" t="s">
        <v>242</v>
      </c>
      <c r="AU333" s="160" t="s">
        <v>87</v>
      </c>
      <c r="AY333" s="17" t="s">
        <v>146</v>
      </c>
      <c r="BE333" s="161">
        <f>IF(N333="základní",J329,0)</f>
        <v>0</v>
      </c>
      <c r="BF333" s="161">
        <f>IF(N333="snížená",J329,0)</f>
        <v>0</v>
      </c>
      <c r="BG333" s="161">
        <f>IF(N333="zákl. přenesená",J329,0)</f>
        <v>0</v>
      </c>
      <c r="BH333" s="161">
        <f>IF(N333="sníž. přenesená",J329,0)</f>
        <v>0</v>
      </c>
      <c r="BI333" s="161">
        <f>IF(N333="nulová",J329,0)</f>
        <v>0</v>
      </c>
      <c r="BJ333" s="17" t="s">
        <v>85</v>
      </c>
      <c r="BK333" s="161">
        <f>ROUND(I329*H329,2)</f>
        <v>0</v>
      </c>
      <c r="BL333" s="17" t="s">
        <v>154</v>
      </c>
      <c r="BM333" s="160" t="s">
        <v>489</v>
      </c>
    </row>
    <row r="334" spans="1:65" s="13" customFormat="1" ht="11.25">
      <c r="B334" s="162"/>
      <c r="C334" s="14"/>
      <c r="D334" s="163" t="s">
        <v>157</v>
      </c>
      <c r="E334" s="171" t="s">
        <v>1</v>
      </c>
      <c r="F334" s="172" t="s">
        <v>496</v>
      </c>
      <c r="G334" s="14"/>
      <c r="H334" s="173">
        <v>20.3</v>
      </c>
      <c r="I334" s="174"/>
      <c r="J334" s="14"/>
      <c r="K334" s="14"/>
      <c r="L334" s="162"/>
      <c r="M334" s="167"/>
      <c r="N334" s="168"/>
      <c r="O334" s="168"/>
      <c r="P334" s="168"/>
      <c r="Q334" s="168"/>
      <c r="R334" s="168"/>
      <c r="S334" s="168"/>
      <c r="T334" s="169"/>
      <c r="AT334" s="164" t="s">
        <v>157</v>
      </c>
      <c r="AU334" s="164" t="s">
        <v>87</v>
      </c>
      <c r="AV334" s="13" t="s">
        <v>85</v>
      </c>
      <c r="AW334" s="13" t="s">
        <v>33</v>
      </c>
      <c r="AX334" s="13" t="s">
        <v>78</v>
      </c>
      <c r="AY334" s="164" t="s">
        <v>146</v>
      </c>
    </row>
    <row r="335" spans="1:65" s="14" customFormat="1" ht="11.25">
      <c r="B335" s="170"/>
      <c r="C335" s="15"/>
      <c r="D335" s="163" t="s">
        <v>157</v>
      </c>
      <c r="E335" s="179" t="s">
        <v>1</v>
      </c>
      <c r="F335" s="180" t="s">
        <v>199</v>
      </c>
      <c r="G335" s="15"/>
      <c r="H335" s="181">
        <v>20.3</v>
      </c>
      <c r="I335" s="182"/>
      <c r="J335" s="15"/>
      <c r="K335" s="15"/>
      <c r="L335" s="170"/>
      <c r="M335" s="175"/>
      <c r="N335" s="176"/>
      <c r="O335" s="176"/>
      <c r="P335" s="176"/>
      <c r="Q335" s="176"/>
      <c r="R335" s="176"/>
      <c r="S335" s="176"/>
      <c r="T335" s="177"/>
      <c r="AT335" s="171" t="s">
        <v>157</v>
      </c>
      <c r="AU335" s="171" t="s">
        <v>87</v>
      </c>
      <c r="AV335" s="14" t="s">
        <v>87</v>
      </c>
      <c r="AW335" s="14" t="s">
        <v>33</v>
      </c>
      <c r="AX335" s="14" t="s">
        <v>85</v>
      </c>
      <c r="AY335" s="171" t="s">
        <v>146</v>
      </c>
    </row>
    <row r="336" spans="1:65" s="2" customFormat="1" ht="33" customHeight="1">
      <c r="A336" s="32"/>
      <c r="B336" s="148"/>
      <c r="C336" s="12"/>
      <c r="D336" s="136" t="s">
        <v>77</v>
      </c>
      <c r="E336" s="146" t="s">
        <v>497</v>
      </c>
      <c r="F336" s="146" t="s">
        <v>498</v>
      </c>
      <c r="G336" s="12"/>
      <c r="H336" s="12"/>
      <c r="I336" s="138"/>
      <c r="J336" s="147">
        <f>BK340</f>
        <v>0</v>
      </c>
      <c r="K336" s="12"/>
      <c r="L336" s="33"/>
      <c r="M336" s="156" t="s">
        <v>1</v>
      </c>
      <c r="N336" s="157" t="s">
        <v>43</v>
      </c>
      <c r="O336" s="58"/>
      <c r="P336" s="158">
        <f>O336*H332</f>
        <v>0</v>
      </c>
      <c r="Q336" s="158">
        <v>6.0999999999999997E-4</v>
      </c>
      <c r="R336" s="158">
        <f>Q336*H332</f>
        <v>1.2383E-2</v>
      </c>
      <c r="S336" s="158">
        <v>0</v>
      </c>
      <c r="T336" s="159">
        <f>S336*H332</f>
        <v>0</v>
      </c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R336" s="160" t="s">
        <v>154</v>
      </c>
      <c r="AT336" s="160" t="s">
        <v>150</v>
      </c>
      <c r="AU336" s="160" t="s">
        <v>87</v>
      </c>
      <c r="AY336" s="17" t="s">
        <v>146</v>
      </c>
      <c r="BE336" s="161">
        <f>IF(N336="základní",J332,0)</f>
        <v>0</v>
      </c>
      <c r="BF336" s="161">
        <f>IF(N336="snížená",J332,0)</f>
        <v>0</v>
      </c>
      <c r="BG336" s="161">
        <f>IF(N336="zákl. přenesená",J332,0)</f>
        <v>0</v>
      </c>
      <c r="BH336" s="161">
        <f>IF(N336="sníž. přenesená",J332,0)</f>
        <v>0</v>
      </c>
      <c r="BI336" s="161">
        <f>IF(N336="nulová",J332,0)</f>
        <v>0</v>
      </c>
      <c r="BJ336" s="17" t="s">
        <v>85</v>
      </c>
      <c r="BK336" s="161">
        <f>ROUND(I332*H332,2)</f>
        <v>0</v>
      </c>
      <c r="BL336" s="17" t="s">
        <v>154</v>
      </c>
      <c r="BM336" s="160" t="s">
        <v>494</v>
      </c>
    </row>
    <row r="337" spans="1:65" s="13" customFormat="1" ht="24">
      <c r="B337" s="162"/>
      <c r="C337" s="149" t="s">
        <v>499</v>
      </c>
      <c r="D337" s="149" t="s">
        <v>150</v>
      </c>
      <c r="E337" s="150" t="s">
        <v>500</v>
      </c>
      <c r="F337" s="151" t="s">
        <v>501</v>
      </c>
      <c r="G337" s="152" t="s">
        <v>245</v>
      </c>
      <c r="H337" s="153">
        <v>407.47899999999998</v>
      </c>
      <c r="I337" s="154"/>
      <c r="J337" s="155">
        <f>ROUND(I337*H337,2)</f>
        <v>0</v>
      </c>
      <c r="K337" s="151" t="s">
        <v>161</v>
      </c>
      <c r="L337" s="162"/>
      <c r="M337" s="167"/>
      <c r="N337" s="168"/>
      <c r="O337" s="168"/>
      <c r="P337" s="168"/>
      <c r="Q337" s="168"/>
      <c r="R337" s="168"/>
      <c r="S337" s="168"/>
      <c r="T337" s="169"/>
      <c r="AT337" s="164" t="s">
        <v>157</v>
      </c>
      <c r="AU337" s="164" t="s">
        <v>87</v>
      </c>
      <c r="AV337" s="13" t="s">
        <v>85</v>
      </c>
      <c r="AW337" s="13" t="s">
        <v>33</v>
      </c>
      <c r="AX337" s="13" t="s">
        <v>78</v>
      </c>
      <c r="AY337" s="164" t="s">
        <v>146</v>
      </c>
    </row>
    <row r="338" spans="1:65" s="14" customFormat="1" ht="12.75">
      <c r="B338" s="170"/>
      <c r="C338" s="12"/>
      <c r="D338" s="136" t="s">
        <v>77</v>
      </c>
      <c r="E338" s="146" t="s">
        <v>503</v>
      </c>
      <c r="F338" s="146" t="s">
        <v>504</v>
      </c>
      <c r="G338" s="12"/>
      <c r="H338" s="12"/>
      <c r="I338" s="138"/>
      <c r="J338" s="147">
        <f>BK342</f>
        <v>0</v>
      </c>
      <c r="K338" s="12"/>
      <c r="L338" s="170"/>
      <c r="M338" s="175"/>
      <c r="N338" s="176"/>
      <c r="O338" s="176"/>
      <c r="P338" s="176"/>
      <c r="Q338" s="176"/>
      <c r="R338" s="176"/>
      <c r="S338" s="176"/>
      <c r="T338" s="177"/>
      <c r="AT338" s="171" t="s">
        <v>157</v>
      </c>
      <c r="AU338" s="171" t="s">
        <v>87</v>
      </c>
      <c r="AV338" s="14" t="s">
        <v>87</v>
      </c>
      <c r="AW338" s="14" t="s">
        <v>33</v>
      </c>
      <c r="AX338" s="14" t="s">
        <v>78</v>
      </c>
      <c r="AY338" s="171" t="s">
        <v>146</v>
      </c>
    </row>
    <row r="339" spans="1:65" s="15" customFormat="1" ht="12">
      <c r="B339" s="178"/>
      <c r="C339" s="149" t="s">
        <v>505</v>
      </c>
      <c r="D339" s="149" t="s">
        <v>150</v>
      </c>
      <c r="E339" s="150" t="s">
        <v>506</v>
      </c>
      <c r="F339" s="151" t="s">
        <v>507</v>
      </c>
      <c r="G339" s="152" t="s">
        <v>245</v>
      </c>
      <c r="H339" s="153">
        <v>123.30200000000001</v>
      </c>
      <c r="I339" s="154"/>
      <c r="J339" s="155">
        <f>ROUND(I339*H339,2)</f>
        <v>0</v>
      </c>
      <c r="K339" s="151" t="s">
        <v>161</v>
      </c>
      <c r="L339" s="178"/>
      <c r="M339" s="183"/>
      <c r="N339" s="184"/>
      <c r="O339" s="184"/>
      <c r="P339" s="184"/>
      <c r="Q339" s="184"/>
      <c r="R339" s="184"/>
      <c r="S339" s="184"/>
      <c r="T339" s="185"/>
      <c r="AT339" s="179" t="s">
        <v>157</v>
      </c>
      <c r="AU339" s="179" t="s">
        <v>87</v>
      </c>
      <c r="AV339" s="15" t="s">
        <v>154</v>
      </c>
      <c r="AW339" s="15" t="s">
        <v>33</v>
      </c>
      <c r="AX339" s="15" t="s">
        <v>85</v>
      </c>
      <c r="AY339" s="179" t="s">
        <v>146</v>
      </c>
    </row>
    <row r="340" spans="1:65" s="12" customFormat="1" ht="22.9" customHeight="1">
      <c r="B340" s="135"/>
      <c r="C340" s="149" t="s">
        <v>509</v>
      </c>
      <c r="D340" s="149" t="s">
        <v>150</v>
      </c>
      <c r="E340" s="150" t="s">
        <v>510</v>
      </c>
      <c r="F340" s="151" t="s">
        <v>511</v>
      </c>
      <c r="G340" s="152" t="s">
        <v>245</v>
      </c>
      <c r="H340" s="153">
        <v>123.30200000000001</v>
      </c>
      <c r="I340" s="154"/>
      <c r="J340" s="155">
        <f>ROUND(I340*H340,2)</f>
        <v>0</v>
      </c>
      <c r="K340" s="151" t="s">
        <v>161</v>
      </c>
      <c r="L340" s="135"/>
      <c r="M340" s="140"/>
      <c r="N340" s="141"/>
      <c r="O340" s="141"/>
      <c r="P340" s="142">
        <f>P341</f>
        <v>0</v>
      </c>
      <c r="Q340" s="141"/>
      <c r="R340" s="142">
        <f>R341</f>
        <v>0</v>
      </c>
      <c r="S340" s="141"/>
      <c r="T340" s="143">
        <f>T341</f>
        <v>0</v>
      </c>
      <c r="AR340" s="136" t="s">
        <v>85</v>
      </c>
      <c r="AT340" s="144" t="s">
        <v>77</v>
      </c>
      <c r="AU340" s="144" t="s">
        <v>85</v>
      </c>
      <c r="AY340" s="136" t="s">
        <v>146</v>
      </c>
      <c r="BK340" s="145">
        <f>BK341</f>
        <v>0</v>
      </c>
    </row>
    <row r="341" spans="1:65" s="2" customFormat="1" ht="33" customHeight="1">
      <c r="A341" s="32"/>
      <c r="B341" s="148"/>
      <c r="C341" s="149" t="s">
        <v>513</v>
      </c>
      <c r="D341" s="149" t="s">
        <v>150</v>
      </c>
      <c r="E341" s="150" t="s">
        <v>514</v>
      </c>
      <c r="F341" s="151" t="s">
        <v>515</v>
      </c>
      <c r="G341" s="152" t="s">
        <v>245</v>
      </c>
      <c r="H341" s="153">
        <v>2342.7379999999998</v>
      </c>
      <c r="I341" s="154"/>
      <c r="J341" s="155">
        <f>ROUND(I341*H341,2)</f>
        <v>0</v>
      </c>
      <c r="K341" s="151" t="s">
        <v>161</v>
      </c>
      <c r="L341" s="33"/>
      <c r="M341" s="156" t="s">
        <v>1</v>
      </c>
      <c r="N341" s="157" t="s">
        <v>43</v>
      </c>
      <c r="O341" s="58"/>
      <c r="P341" s="158">
        <f>O341*H337</f>
        <v>0</v>
      </c>
      <c r="Q341" s="158">
        <v>0</v>
      </c>
      <c r="R341" s="158">
        <f>Q341*H337</f>
        <v>0</v>
      </c>
      <c r="S341" s="158">
        <v>0</v>
      </c>
      <c r="T341" s="159">
        <f>S341*H337</f>
        <v>0</v>
      </c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R341" s="160" t="s">
        <v>154</v>
      </c>
      <c r="AT341" s="160" t="s">
        <v>150</v>
      </c>
      <c r="AU341" s="160" t="s">
        <v>87</v>
      </c>
      <c r="AY341" s="17" t="s">
        <v>146</v>
      </c>
      <c r="BE341" s="161">
        <f>IF(N341="základní",J337,0)</f>
        <v>0</v>
      </c>
      <c r="BF341" s="161">
        <f>IF(N341="snížená",J337,0)</f>
        <v>0</v>
      </c>
      <c r="BG341" s="161">
        <f>IF(N341="zákl. přenesená",J337,0)</f>
        <v>0</v>
      </c>
      <c r="BH341" s="161">
        <f>IF(N341="sníž. přenesená",J337,0)</f>
        <v>0</v>
      </c>
      <c r="BI341" s="161">
        <f>IF(N341="nulová",J337,0)</f>
        <v>0</v>
      </c>
      <c r="BJ341" s="17" t="s">
        <v>85</v>
      </c>
      <c r="BK341" s="161">
        <f>ROUND(I337*H337,2)</f>
        <v>0</v>
      </c>
      <c r="BL341" s="17" t="s">
        <v>154</v>
      </c>
      <c r="BM341" s="160" t="s">
        <v>502</v>
      </c>
    </row>
    <row r="342" spans="1:65" s="12" customFormat="1" ht="22.9" customHeight="1">
      <c r="B342" s="135"/>
      <c r="C342" s="13"/>
      <c r="D342" s="163" t="s">
        <v>157</v>
      </c>
      <c r="E342" s="164" t="s">
        <v>1</v>
      </c>
      <c r="F342" s="165" t="s">
        <v>517</v>
      </c>
      <c r="G342" s="13"/>
      <c r="H342" s="164" t="s">
        <v>1</v>
      </c>
      <c r="I342" s="166"/>
      <c r="J342" s="13"/>
      <c r="K342" s="13"/>
      <c r="L342" s="135"/>
      <c r="M342" s="140"/>
      <c r="N342" s="141"/>
      <c r="O342" s="141"/>
      <c r="P342" s="142">
        <f>SUM(P343:P356)</f>
        <v>0</v>
      </c>
      <c r="Q342" s="141"/>
      <c r="R342" s="142">
        <f>SUM(R343:R356)</f>
        <v>0</v>
      </c>
      <c r="S342" s="141"/>
      <c r="T342" s="143">
        <f>SUM(T343:T356)</f>
        <v>0</v>
      </c>
      <c r="AR342" s="136" t="s">
        <v>85</v>
      </c>
      <c r="AT342" s="144" t="s">
        <v>77</v>
      </c>
      <c r="AU342" s="144" t="s">
        <v>85</v>
      </c>
      <c r="AY342" s="136" t="s">
        <v>146</v>
      </c>
      <c r="BK342" s="145">
        <f>SUM(BK343:BK356)</f>
        <v>0</v>
      </c>
    </row>
    <row r="343" spans="1:65" s="2" customFormat="1" ht="16.5" customHeight="1">
      <c r="A343" s="32"/>
      <c r="B343" s="148"/>
      <c r="C343" s="14"/>
      <c r="D343" s="163" t="s">
        <v>157</v>
      </c>
      <c r="E343" s="171" t="s">
        <v>1</v>
      </c>
      <c r="F343" s="172" t="s">
        <v>518</v>
      </c>
      <c r="G343" s="14"/>
      <c r="H343" s="173">
        <v>2342.7379999999998</v>
      </c>
      <c r="I343" s="174"/>
      <c r="J343" s="14"/>
      <c r="K343" s="14"/>
      <c r="L343" s="33"/>
      <c r="M343" s="156" t="s">
        <v>1</v>
      </c>
      <c r="N343" s="157" t="s">
        <v>43</v>
      </c>
      <c r="O343" s="58"/>
      <c r="P343" s="158">
        <f>O343*H339</f>
        <v>0</v>
      </c>
      <c r="Q343" s="158">
        <v>0</v>
      </c>
      <c r="R343" s="158">
        <f>Q343*H339</f>
        <v>0</v>
      </c>
      <c r="S343" s="158">
        <v>0</v>
      </c>
      <c r="T343" s="159">
        <f>S343*H339</f>
        <v>0</v>
      </c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R343" s="160" t="s">
        <v>154</v>
      </c>
      <c r="AT343" s="160" t="s">
        <v>150</v>
      </c>
      <c r="AU343" s="160" t="s">
        <v>87</v>
      </c>
      <c r="AY343" s="17" t="s">
        <v>146</v>
      </c>
      <c r="BE343" s="161">
        <f>IF(N343="základní",J339,0)</f>
        <v>0</v>
      </c>
      <c r="BF343" s="161">
        <f>IF(N343="snížená",J339,0)</f>
        <v>0</v>
      </c>
      <c r="BG343" s="161">
        <f>IF(N343="zákl. přenesená",J339,0)</f>
        <v>0</v>
      </c>
      <c r="BH343" s="161">
        <f>IF(N343="sníž. přenesená",J339,0)</f>
        <v>0</v>
      </c>
      <c r="BI343" s="161">
        <f>IF(N343="nulová",J339,0)</f>
        <v>0</v>
      </c>
      <c r="BJ343" s="17" t="s">
        <v>85</v>
      </c>
      <c r="BK343" s="161">
        <f>ROUND(I339*H339,2)</f>
        <v>0</v>
      </c>
      <c r="BL343" s="17" t="s">
        <v>154</v>
      </c>
      <c r="BM343" s="160" t="s">
        <v>508</v>
      </c>
    </row>
    <row r="344" spans="1:65" s="2" customFormat="1" ht="21.75" customHeight="1">
      <c r="A344" s="32"/>
      <c r="B344" s="148"/>
      <c r="C344" s="15"/>
      <c r="D344" s="163" t="s">
        <v>157</v>
      </c>
      <c r="E344" s="179" t="s">
        <v>1</v>
      </c>
      <c r="F344" s="180" t="s">
        <v>199</v>
      </c>
      <c r="G344" s="15"/>
      <c r="H344" s="181">
        <v>2342.7379999999998</v>
      </c>
      <c r="I344" s="182"/>
      <c r="J344" s="15"/>
      <c r="K344" s="15"/>
      <c r="L344" s="33"/>
      <c r="M344" s="156" t="s">
        <v>1</v>
      </c>
      <c r="N344" s="157" t="s">
        <v>43</v>
      </c>
      <c r="O344" s="58"/>
      <c r="P344" s="158">
        <f>O344*H340</f>
        <v>0</v>
      </c>
      <c r="Q344" s="158">
        <v>0</v>
      </c>
      <c r="R344" s="158">
        <f>Q344*H340</f>
        <v>0</v>
      </c>
      <c r="S344" s="158">
        <v>0</v>
      </c>
      <c r="T344" s="159">
        <f>S344*H340</f>
        <v>0</v>
      </c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R344" s="160" t="s">
        <v>154</v>
      </c>
      <c r="AT344" s="160" t="s">
        <v>150</v>
      </c>
      <c r="AU344" s="160" t="s">
        <v>87</v>
      </c>
      <c r="AY344" s="17" t="s">
        <v>146</v>
      </c>
      <c r="BE344" s="161">
        <f>IF(N344="základní",J340,0)</f>
        <v>0</v>
      </c>
      <c r="BF344" s="161">
        <f>IF(N344="snížená",J340,0)</f>
        <v>0</v>
      </c>
      <c r="BG344" s="161">
        <f>IF(N344="zákl. přenesená",J340,0)</f>
        <v>0</v>
      </c>
      <c r="BH344" s="161">
        <f>IF(N344="sníž. přenesená",J340,0)</f>
        <v>0</v>
      </c>
      <c r="BI344" s="161">
        <f>IF(N344="nulová",J340,0)</f>
        <v>0</v>
      </c>
      <c r="BJ344" s="17" t="s">
        <v>85</v>
      </c>
      <c r="BK344" s="161">
        <f>ROUND(I340*H340,2)</f>
        <v>0</v>
      </c>
      <c r="BL344" s="17" t="s">
        <v>154</v>
      </c>
      <c r="BM344" s="160" t="s">
        <v>512</v>
      </c>
    </row>
    <row r="345" spans="1:65" s="2" customFormat="1" ht="36">
      <c r="A345" s="32"/>
      <c r="B345" s="148"/>
      <c r="C345" s="149" t="s">
        <v>519</v>
      </c>
      <c r="D345" s="149" t="s">
        <v>150</v>
      </c>
      <c r="E345" s="150" t="s">
        <v>520</v>
      </c>
      <c r="F345" s="151" t="s">
        <v>521</v>
      </c>
      <c r="G345" s="152" t="s">
        <v>245</v>
      </c>
      <c r="H345" s="153">
        <v>123.18600000000001</v>
      </c>
      <c r="I345" s="154"/>
      <c r="J345" s="155">
        <f>ROUND(I345*H345,2)</f>
        <v>0</v>
      </c>
      <c r="K345" s="151" t="s">
        <v>161</v>
      </c>
      <c r="L345" s="33"/>
      <c r="M345" s="156" t="s">
        <v>1</v>
      </c>
      <c r="N345" s="157" t="s">
        <v>43</v>
      </c>
      <c r="O345" s="58"/>
      <c r="P345" s="158">
        <f>O345*H341</f>
        <v>0</v>
      </c>
      <c r="Q345" s="158">
        <v>0</v>
      </c>
      <c r="R345" s="158">
        <f>Q345*H341</f>
        <v>0</v>
      </c>
      <c r="S345" s="158">
        <v>0</v>
      </c>
      <c r="T345" s="159">
        <f>S345*H341</f>
        <v>0</v>
      </c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R345" s="160" t="s">
        <v>154</v>
      </c>
      <c r="AT345" s="160" t="s">
        <v>150</v>
      </c>
      <c r="AU345" s="160" t="s">
        <v>87</v>
      </c>
      <c r="AY345" s="17" t="s">
        <v>146</v>
      </c>
      <c r="BE345" s="161">
        <f>IF(N345="základní",J341,0)</f>
        <v>0</v>
      </c>
      <c r="BF345" s="161">
        <f>IF(N345="snížená",J341,0)</f>
        <v>0</v>
      </c>
      <c r="BG345" s="161">
        <f>IF(N345="zákl. přenesená",J341,0)</f>
        <v>0</v>
      </c>
      <c r="BH345" s="161">
        <f>IF(N345="sníž. přenesená",J341,0)</f>
        <v>0</v>
      </c>
      <c r="BI345" s="161">
        <f>IF(N345="nulová",J341,0)</f>
        <v>0</v>
      </c>
      <c r="BJ345" s="17" t="s">
        <v>85</v>
      </c>
      <c r="BK345" s="161">
        <f>ROUND(I341*H341,2)</f>
        <v>0</v>
      </c>
      <c r="BL345" s="17" t="s">
        <v>154</v>
      </c>
      <c r="BM345" s="160" t="s">
        <v>516</v>
      </c>
    </row>
    <row r="346" spans="1:65" s="13" customFormat="1" ht="22.5">
      <c r="B346" s="162"/>
      <c r="D346" s="163" t="s">
        <v>157</v>
      </c>
      <c r="E346" s="164" t="s">
        <v>1</v>
      </c>
      <c r="F346" s="165" t="s">
        <v>523</v>
      </c>
      <c r="H346" s="164" t="s">
        <v>1</v>
      </c>
      <c r="I346" s="166"/>
      <c r="L346" s="162"/>
      <c r="M346" s="167"/>
      <c r="N346" s="168"/>
      <c r="O346" s="168"/>
      <c r="P346" s="168"/>
      <c r="Q346" s="168"/>
      <c r="R346" s="168"/>
      <c r="S346" s="168"/>
      <c r="T346" s="169"/>
      <c r="AT346" s="164" t="s">
        <v>157</v>
      </c>
      <c r="AU346" s="164" t="s">
        <v>87</v>
      </c>
      <c r="AV346" s="13" t="s">
        <v>85</v>
      </c>
      <c r="AW346" s="13" t="s">
        <v>33</v>
      </c>
      <c r="AX346" s="13" t="s">
        <v>78</v>
      </c>
      <c r="AY346" s="164" t="s">
        <v>146</v>
      </c>
    </row>
    <row r="347" spans="1:65" s="14" customFormat="1" ht="11.25">
      <c r="B347" s="170"/>
      <c r="D347" s="163" t="s">
        <v>157</v>
      </c>
      <c r="E347" s="171" t="s">
        <v>1</v>
      </c>
      <c r="F347" s="172" t="s">
        <v>524</v>
      </c>
      <c r="H347" s="173">
        <v>123.18600000000001</v>
      </c>
      <c r="I347" s="174"/>
      <c r="L347" s="170"/>
      <c r="M347" s="175"/>
      <c r="N347" s="176"/>
      <c r="O347" s="176"/>
      <c r="P347" s="176"/>
      <c r="Q347" s="176"/>
      <c r="R347" s="176"/>
      <c r="S347" s="176"/>
      <c r="T347" s="177"/>
      <c r="AT347" s="171" t="s">
        <v>157</v>
      </c>
      <c r="AU347" s="171" t="s">
        <v>87</v>
      </c>
      <c r="AV347" s="14" t="s">
        <v>87</v>
      </c>
      <c r="AW347" s="14" t="s">
        <v>33</v>
      </c>
      <c r="AX347" s="14" t="s">
        <v>78</v>
      </c>
      <c r="AY347" s="171" t="s">
        <v>146</v>
      </c>
    </row>
    <row r="348" spans="1:65" s="15" customFormat="1" ht="48">
      <c r="B348" s="178"/>
      <c r="C348" s="149" t="s">
        <v>525</v>
      </c>
      <c r="D348" s="149" t="s">
        <v>150</v>
      </c>
      <c r="E348" s="150" t="s">
        <v>526</v>
      </c>
      <c r="F348" s="151" t="s">
        <v>527</v>
      </c>
      <c r="G348" s="152" t="s">
        <v>245</v>
      </c>
      <c r="H348" s="153">
        <v>0.11600000000000001</v>
      </c>
      <c r="I348" s="154"/>
      <c r="J348" s="155">
        <f>ROUND(I348*H348,2)</f>
        <v>0</v>
      </c>
      <c r="K348" s="151" t="s">
        <v>161</v>
      </c>
      <c r="L348" s="178"/>
      <c r="M348" s="183"/>
      <c r="N348" s="184"/>
      <c r="O348" s="184"/>
      <c r="P348" s="184"/>
      <c r="Q348" s="184"/>
      <c r="R348" s="184"/>
      <c r="S348" s="184"/>
      <c r="T348" s="185"/>
      <c r="AT348" s="179" t="s">
        <v>157</v>
      </c>
      <c r="AU348" s="179" t="s">
        <v>87</v>
      </c>
      <c r="AV348" s="15" t="s">
        <v>154</v>
      </c>
      <c r="AW348" s="15" t="s">
        <v>33</v>
      </c>
      <c r="AX348" s="15" t="s">
        <v>85</v>
      </c>
      <c r="AY348" s="179" t="s">
        <v>146</v>
      </c>
    </row>
    <row r="349" spans="1:65" s="2" customFormat="1" ht="44.25" customHeight="1">
      <c r="A349" s="32"/>
      <c r="B349" s="148"/>
      <c r="C349" s="13"/>
      <c r="D349" s="163" t="s">
        <v>157</v>
      </c>
      <c r="E349" s="164" t="s">
        <v>1</v>
      </c>
      <c r="F349" s="165" t="s">
        <v>523</v>
      </c>
      <c r="G349" s="13"/>
      <c r="H349" s="164" t="s">
        <v>1</v>
      </c>
      <c r="I349" s="166"/>
      <c r="J349" s="13"/>
      <c r="K349" s="13"/>
      <c r="L349" s="33"/>
      <c r="M349" s="156" t="s">
        <v>1</v>
      </c>
      <c r="N349" s="157" t="s">
        <v>43</v>
      </c>
      <c r="O349" s="58"/>
      <c r="P349" s="158">
        <f>O349*H345</f>
        <v>0</v>
      </c>
      <c r="Q349" s="158">
        <v>0</v>
      </c>
      <c r="R349" s="158">
        <f>Q349*H345</f>
        <v>0</v>
      </c>
      <c r="S349" s="158">
        <v>0</v>
      </c>
      <c r="T349" s="159">
        <f>S349*H345</f>
        <v>0</v>
      </c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R349" s="160" t="s">
        <v>154</v>
      </c>
      <c r="AT349" s="160" t="s">
        <v>150</v>
      </c>
      <c r="AU349" s="160" t="s">
        <v>87</v>
      </c>
      <c r="AY349" s="17" t="s">
        <v>146</v>
      </c>
      <c r="BE349" s="161">
        <f>IF(N349="základní",J345,0)</f>
        <v>0</v>
      </c>
      <c r="BF349" s="161">
        <f>IF(N349="snížená",J345,0)</f>
        <v>0</v>
      </c>
      <c r="BG349" s="161">
        <f>IF(N349="zákl. přenesená",J345,0)</f>
        <v>0</v>
      </c>
      <c r="BH349" s="161">
        <f>IF(N349="sníž. přenesená",J345,0)</f>
        <v>0</v>
      </c>
      <c r="BI349" s="161">
        <f>IF(N349="nulová",J345,0)</f>
        <v>0</v>
      </c>
      <c r="BJ349" s="17" t="s">
        <v>85</v>
      </c>
      <c r="BK349" s="161">
        <f>ROUND(I345*H345,2)</f>
        <v>0</v>
      </c>
      <c r="BL349" s="17" t="s">
        <v>154</v>
      </c>
      <c r="BM349" s="160" t="s">
        <v>522</v>
      </c>
    </row>
    <row r="350" spans="1:65" s="13" customFormat="1" ht="11.25">
      <c r="B350" s="162"/>
      <c r="D350" s="163" t="s">
        <v>157</v>
      </c>
      <c r="E350" s="164" t="s">
        <v>1</v>
      </c>
      <c r="F350" s="165" t="s">
        <v>529</v>
      </c>
      <c r="H350" s="164" t="s">
        <v>1</v>
      </c>
      <c r="I350" s="166"/>
      <c r="L350" s="162"/>
      <c r="M350" s="167"/>
      <c r="N350" s="168"/>
      <c r="O350" s="168"/>
      <c r="P350" s="168"/>
      <c r="Q350" s="168"/>
      <c r="R350" s="168"/>
      <c r="S350" s="168"/>
      <c r="T350" s="169"/>
      <c r="AT350" s="164" t="s">
        <v>157</v>
      </c>
      <c r="AU350" s="164" t="s">
        <v>87</v>
      </c>
      <c r="AV350" s="13" t="s">
        <v>85</v>
      </c>
      <c r="AW350" s="13" t="s">
        <v>33</v>
      </c>
      <c r="AX350" s="13" t="s">
        <v>78</v>
      </c>
      <c r="AY350" s="164" t="s">
        <v>146</v>
      </c>
    </row>
    <row r="351" spans="1:65" s="14" customFormat="1" ht="11.25">
      <c r="B351" s="170"/>
      <c r="D351" s="163" t="s">
        <v>157</v>
      </c>
      <c r="E351" s="171" t="s">
        <v>1</v>
      </c>
      <c r="F351" s="172" t="s">
        <v>530</v>
      </c>
      <c r="H351" s="173">
        <v>0.11600000000000001</v>
      </c>
      <c r="I351" s="174"/>
      <c r="L351" s="170"/>
      <c r="M351" s="175"/>
      <c r="N351" s="176"/>
      <c r="O351" s="176"/>
      <c r="P351" s="176"/>
      <c r="Q351" s="176"/>
      <c r="R351" s="176"/>
      <c r="S351" s="176"/>
      <c r="T351" s="177"/>
      <c r="AT351" s="171" t="s">
        <v>157</v>
      </c>
      <c r="AU351" s="171" t="s">
        <v>87</v>
      </c>
      <c r="AV351" s="14" t="s">
        <v>87</v>
      </c>
      <c r="AW351" s="14" t="s">
        <v>33</v>
      </c>
      <c r="AX351" s="14" t="s">
        <v>85</v>
      </c>
      <c r="AY351" s="171" t="s">
        <v>146</v>
      </c>
    </row>
    <row r="352" spans="1:65" s="2" customFormat="1" ht="44.25" customHeight="1">
      <c r="A352" s="32"/>
      <c r="B352" s="148"/>
      <c r="C352" s="15"/>
      <c r="D352" s="163" t="s">
        <v>157</v>
      </c>
      <c r="E352" s="179" t="s">
        <v>1</v>
      </c>
      <c r="F352" s="180" t="s">
        <v>199</v>
      </c>
      <c r="G352" s="15"/>
      <c r="H352" s="181">
        <v>0.11600000000000001</v>
      </c>
      <c r="I352" s="182"/>
      <c r="J352" s="15"/>
      <c r="K352" s="15"/>
      <c r="L352" s="33"/>
      <c r="M352" s="156" t="s">
        <v>1</v>
      </c>
      <c r="N352" s="157" t="s">
        <v>43</v>
      </c>
      <c r="O352" s="58"/>
      <c r="P352" s="158">
        <f>O352*H348</f>
        <v>0</v>
      </c>
      <c r="Q352" s="158">
        <v>0</v>
      </c>
      <c r="R352" s="158">
        <f>Q352*H348</f>
        <v>0</v>
      </c>
      <c r="S352" s="158">
        <v>0</v>
      </c>
      <c r="T352" s="159">
        <f>S352*H348</f>
        <v>0</v>
      </c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R352" s="160" t="s">
        <v>154</v>
      </c>
      <c r="AT352" s="160" t="s">
        <v>150</v>
      </c>
      <c r="AU352" s="160" t="s">
        <v>87</v>
      </c>
      <c r="AY352" s="17" t="s">
        <v>146</v>
      </c>
      <c r="BE352" s="161">
        <f>IF(N352="základní",J348,0)</f>
        <v>0</v>
      </c>
      <c r="BF352" s="161">
        <f>IF(N352="snížená",J348,0)</f>
        <v>0</v>
      </c>
      <c r="BG352" s="161">
        <f>IF(N352="zákl. přenesená",J348,0)</f>
        <v>0</v>
      </c>
      <c r="BH352" s="161">
        <f>IF(N352="sníž. přenesená",J348,0)</f>
        <v>0</v>
      </c>
      <c r="BI352" s="161">
        <f>IF(N352="nulová",J348,0)</f>
        <v>0</v>
      </c>
      <c r="BJ352" s="17" t="s">
        <v>85</v>
      </c>
      <c r="BK352" s="161">
        <f>ROUND(I348*H348,2)</f>
        <v>0</v>
      </c>
      <c r="BL352" s="17" t="s">
        <v>154</v>
      </c>
      <c r="BM352" s="160" t="s">
        <v>528</v>
      </c>
    </row>
    <row r="353" spans="1:51" s="13" customFormat="1" ht="11.25">
      <c r="B353" s="162"/>
      <c r="C353" s="48"/>
      <c r="D353" s="48"/>
      <c r="E353" s="48"/>
      <c r="F353" s="48"/>
      <c r="G353" s="48"/>
      <c r="H353" s="48"/>
      <c r="I353" s="48"/>
      <c r="J353" s="48"/>
      <c r="K353" s="48"/>
      <c r="L353" s="162"/>
      <c r="M353" s="167"/>
      <c r="N353" s="168"/>
      <c r="O353" s="168"/>
      <c r="P353" s="168"/>
      <c r="Q353" s="168"/>
      <c r="R353" s="168"/>
      <c r="S353" s="168"/>
      <c r="T353" s="169"/>
      <c r="AT353" s="164" t="s">
        <v>157</v>
      </c>
      <c r="AU353" s="164" t="s">
        <v>87</v>
      </c>
      <c r="AV353" s="13" t="s">
        <v>85</v>
      </c>
      <c r="AW353" s="13" t="s">
        <v>33</v>
      </c>
      <c r="AX353" s="13" t="s">
        <v>78</v>
      </c>
      <c r="AY353" s="164" t="s">
        <v>146</v>
      </c>
    </row>
    <row r="354" spans="1:51" s="13" customFormat="1" ht="11.25">
      <c r="B354" s="162"/>
      <c r="C354" s="1"/>
      <c r="D354" s="1"/>
      <c r="E354" s="1"/>
      <c r="F354" s="1"/>
      <c r="G354" s="1"/>
      <c r="H354" s="1"/>
      <c r="I354" s="1"/>
      <c r="J354" s="1"/>
      <c r="K354" s="1"/>
      <c r="L354" s="162"/>
      <c r="M354" s="167"/>
      <c r="N354" s="168"/>
      <c r="O354" s="168"/>
      <c r="P354" s="168"/>
      <c r="Q354" s="168"/>
      <c r="R354" s="168"/>
      <c r="S354" s="168"/>
      <c r="T354" s="169"/>
      <c r="AT354" s="164" t="s">
        <v>157</v>
      </c>
      <c r="AU354" s="164" t="s">
        <v>87</v>
      </c>
      <c r="AV354" s="13" t="s">
        <v>85</v>
      </c>
      <c r="AW354" s="13" t="s">
        <v>33</v>
      </c>
      <c r="AX354" s="13" t="s">
        <v>78</v>
      </c>
      <c r="AY354" s="164" t="s">
        <v>146</v>
      </c>
    </row>
    <row r="355" spans="1:51" s="14" customFormat="1" ht="11.25">
      <c r="B355" s="170"/>
      <c r="C355" s="1"/>
      <c r="D355" s="1"/>
      <c r="E355" s="1"/>
      <c r="F355" s="1"/>
      <c r="G355" s="1"/>
      <c r="H355" s="1"/>
      <c r="I355" s="1"/>
      <c r="J355" s="1"/>
      <c r="K355" s="1"/>
      <c r="L355" s="170"/>
      <c r="M355" s="175"/>
      <c r="N355" s="176"/>
      <c r="O355" s="176"/>
      <c r="P355" s="176"/>
      <c r="Q355" s="176"/>
      <c r="R355" s="176"/>
      <c r="S355" s="176"/>
      <c r="T355" s="177"/>
      <c r="AT355" s="171" t="s">
        <v>157</v>
      </c>
      <c r="AU355" s="171" t="s">
        <v>87</v>
      </c>
      <c r="AV355" s="14" t="s">
        <v>87</v>
      </c>
      <c r="AW355" s="14" t="s">
        <v>33</v>
      </c>
      <c r="AX355" s="14" t="s">
        <v>78</v>
      </c>
      <c r="AY355" s="171" t="s">
        <v>146</v>
      </c>
    </row>
    <row r="356" spans="1:51" s="15" customFormat="1" ht="11.25">
      <c r="B356" s="178"/>
      <c r="C356" s="1"/>
      <c r="D356" s="1"/>
      <c r="E356" s="1"/>
      <c r="F356" s="1"/>
      <c r="G356" s="1"/>
      <c r="H356" s="1"/>
      <c r="I356" s="1"/>
      <c r="J356" s="1"/>
      <c r="K356" s="1"/>
      <c r="L356" s="178"/>
      <c r="M356" s="196"/>
      <c r="N356" s="197"/>
      <c r="O356" s="197"/>
      <c r="P356" s="197"/>
      <c r="Q356" s="197"/>
      <c r="R356" s="197"/>
      <c r="S356" s="197"/>
      <c r="T356" s="198"/>
      <c r="AT356" s="179" t="s">
        <v>157</v>
      </c>
      <c r="AU356" s="179" t="s">
        <v>87</v>
      </c>
      <c r="AV356" s="15" t="s">
        <v>154</v>
      </c>
      <c r="AW356" s="15" t="s">
        <v>33</v>
      </c>
      <c r="AX356" s="15" t="s">
        <v>85</v>
      </c>
      <c r="AY356" s="179" t="s">
        <v>146</v>
      </c>
    </row>
    <row r="357" spans="1:51" s="2" customFormat="1" ht="6.95" customHeight="1">
      <c r="A357" s="32"/>
      <c r="B357" s="47"/>
      <c r="C357" s="1"/>
      <c r="D357" s="1"/>
      <c r="E357" s="1"/>
      <c r="F357" s="1"/>
      <c r="G357" s="1"/>
      <c r="H357" s="1"/>
      <c r="I357" s="1"/>
      <c r="J357" s="1"/>
      <c r="K357" s="1"/>
      <c r="L357" s="33"/>
      <c r="M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</row>
  </sheetData>
  <autoFilter ref="C138:K352" xr:uid="{00000000-0009-0000-0000-000001000000}"/>
  <mergeCells count="12">
    <mergeCell ref="E131:H131"/>
    <mergeCell ref="L2:V2"/>
    <mergeCell ref="E85:H85"/>
    <mergeCell ref="E87:H87"/>
    <mergeCell ref="E89:H89"/>
    <mergeCell ref="E127:H127"/>
    <mergeCell ref="E129:H129"/>
    <mergeCell ref="E7:H7"/>
    <mergeCell ref="E9:H9"/>
    <mergeCell ref="E11:H11"/>
    <mergeCell ref="E20:H20"/>
    <mergeCell ref="E29:H29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93"/>
  <sheetViews>
    <sheetView showGridLines="0" topLeftCell="A9" workbookViewId="0">
      <selection activeCell="J14" sqref="J14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4" t="s">
        <v>5</v>
      </c>
      <c r="M2" s="229"/>
      <c r="N2" s="229"/>
      <c r="O2" s="229"/>
      <c r="P2" s="229"/>
      <c r="Q2" s="229"/>
      <c r="R2" s="229"/>
      <c r="S2" s="229"/>
      <c r="T2" s="229"/>
      <c r="U2" s="229"/>
      <c r="V2" s="229"/>
      <c r="AT2" s="17" t="s">
        <v>96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1:46" s="1" customFormat="1" ht="24.95" customHeight="1">
      <c r="B4" s="20"/>
      <c r="D4" s="21" t="s">
        <v>102</v>
      </c>
      <c r="L4" s="20"/>
      <c r="M4" s="98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26.25" customHeight="1">
      <c r="B7" s="20"/>
      <c r="E7" s="245" t="str">
        <f>'Rekapitulace stavby'!K6</f>
        <v>MÍSTNÍ KOMUNIKACE PARC. Č. 2939/1, 2908 a 2938/3, K.Ú. HORNÍ TĚRLICKO, UL. POD KOSTELEM LOKALITA KOSTELEC</v>
      </c>
      <c r="F7" s="246"/>
      <c r="G7" s="246"/>
      <c r="H7" s="246"/>
      <c r="L7" s="20"/>
    </row>
    <row r="8" spans="1:46" s="1" customFormat="1" ht="12" customHeight="1">
      <c r="B8" s="20"/>
      <c r="D8" s="27" t="s">
        <v>103</v>
      </c>
      <c r="L8" s="20"/>
    </row>
    <row r="9" spans="1:46" s="2" customFormat="1" ht="16.5" customHeight="1">
      <c r="A9" s="32"/>
      <c r="B9" s="33"/>
      <c r="C9" s="32"/>
      <c r="D9" s="32"/>
      <c r="E9" s="245" t="s">
        <v>531</v>
      </c>
      <c r="F9" s="247"/>
      <c r="G9" s="247"/>
      <c r="H9" s="247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105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30" customHeight="1">
      <c r="A11" s="32"/>
      <c r="B11" s="33"/>
      <c r="C11" s="32"/>
      <c r="D11" s="32"/>
      <c r="E11" s="202" t="s">
        <v>532</v>
      </c>
      <c r="F11" s="247"/>
      <c r="G11" s="247"/>
      <c r="H11" s="247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18</v>
      </c>
      <c r="E13" s="32"/>
      <c r="F13" s="25" t="s">
        <v>1</v>
      </c>
      <c r="G13" s="32"/>
      <c r="H13" s="32"/>
      <c r="I13" s="27" t="s">
        <v>19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5" t="s">
        <v>21</v>
      </c>
      <c r="G14" s="32"/>
      <c r="H14" s="32"/>
      <c r="I14" s="27" t="s">
        <v>22</v>
      </c>
      <c r="J14" s="55">
        <f>'Rekapitulace stavby'!AN8</f>
        <v>44305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23</v>
      </c>
      <c r="E16" s="32"/>
      <c r="F16" s="32"/>
      <c r="G16" s="32"/>
      <c r="H16" s="32"/>
      <c r="I16" s="27" t="s">
        <v>24</v>
      </c>
      <c r="J16" s="25" t="s">
        <v>25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26</v>
      </c>
      <c r="F17" s="32"/>
      <c r="G17" s="32"/>
      <c r="H17" s="32"/>
      <c r="I17" s="27" t="s">
        <v>27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28</v>
      </c>
      <c r="E19" s="32"/>
      <c r="F19" s="32"/>
      <c r="G19" s="32"/>
      <c r="H19" s="32"/>
      <c r="I19" s="27" t="s">
        <v>24</v>
      </c>
      <c r="J19" s="28" t="str">
        <f>'Rekapitulace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48" t="str">
        <f>'Rekapitulace stavby'!E14</f>
        <v>Vyplň údaj</v>
      </c>
      <c r="F20" s="228"/>
      <c r="G20" s="228"/>
      <c r="H20" s="228"/>
      <c r="I20" s="27" t="s">
        <v>27</v>
      </c>
      <c r="J20" s="28" t="str">
        <f>'Rekapitulace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30</v>
      </c>
      <c r="E22" s="32"/>
      <c r="F22" s="32"/>
      <c r="G22" s="32"/>
      <c r="H22" s="32"/>
      <c r="I22" s="27" t="s">
        <v>24</v>
      </c>
      <c r="J22" s="25" t="s">
        <v>31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">
        <v>32</v>
      </c>
      <c r="F23" s="32"/>
      <c r="G23" s="32"/>
      <c r="H23" s="32"/>
      <c r="I23" s="27" t="s">
        <v>27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34</v>
      </c>
      <c r="E25" s="32"/>
      <c r="F25" s="32"/>
      <c r="G25" s="32"/>
      <c r="H25" s="32"/>
      <c r="I25" s="27" t="s">
        <v>24</v>
      </c>
      <c r="J25" s="25" t="s">
        <v>35</v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">
        <v>36</v>
      </c>
      <c r="F26" s="32"/>
      <c r="G26" s="32"/>
      <c r="H26" s="32"/>
      <c r="I26" s="27" t="s">
        <v>27</v>
      </c>
      <c r="J26" s="25" t="s">
        <v>1</v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37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99"/>
      <c r="B29" s="100"/>
      <c r="C29" s="99"/>
      <c r="D29" s="99"/>
      <c r="E29" s="233" t="s">
        <v>1</v>
      </c>
      <c r="F29" s="233"/>
      <c r="G29" s="233"/>
      <c r="H29" s="233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38</v>
      </c>
      <c r="E32" s="32"/>
      <c r="F32" s="32"/>
      <c r="G32" s="32"/>
      <c r="H32" s="32"/>
      <c r="I32" s="32"/>
      <c r="J32" s="71">
        <f>ROUND(J137,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40</v>
      </c>
      <c r="G34" s="32"/>
      <c r="H34" s="32"/>
      <c r="I34" s="36" t="s">
        <v>39</v>
      </c>
      <c r="J34" s="36" t="s">
        <v>41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3" t="s">
        <v>42</v>
      </c>
      <c r="E35" s="27" t="s">
        <v>43</v>
      </c>
      <c r="F35" s="104">
        <f>ROUND((SUM(BE137:BE288)),  2)</f>
        <v>0</v>
      </c>
      <c r="G35" s="32"/>
      <c r="H35" s="32"/>
      <c r="I35" s="105">
        <v>0.21</v>
      </c>
      <c r="J35" s="104">
        <f>ROUND(((SUM(BE137:BE288))*I35),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44</v>
      </c>
      <c r="F36" s="104">
        <f>ROUND((SUM(BF137:BF288)),  2)</f>
        <v>0</v>
      </c>
      <c r="G36" s="32"/>
      <c r="H36" s="32"/>
      <c r="I36" s="105">
        <v>0.15</v>
      </c>
      <c r="J36" s="104">
        <f>ROUND(((SUM(BF137:BF288))*I36),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4">
        <f>ROUND((SUM(BG137:BG288)),  2)</f>
        <v>0</v>
      </c>
      <c r="G37" s="32"/>
      <c r="H37" s="32"/>
      <c r="I37" s="105">
        <v>0.21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46</v>
      </c>
      <c r="F38" s="104">
        <f>ROUND((SUM(BH137:BH288)),  2)</f>
        <v>0</v>
      </c>
      <c r="G38" s="32"/>
      <c r="H38" s="32"/>
      <c r="I38" s="105">
        <v>0.15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47</v>
      </c>
      <c r="F39" s="104">
        <f>ROUND((SUM(BI137:BI288)),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48</v>
      </c>
      <c r="E41" s="60"/>
      <c r="F41" s="60"/>
      <c r="G41" s="108" t="s">
        <v>49</v>
      </c>
      <c r="H41" s="109" t="s">
        <v>50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51</v>
      </c>
      <c r="E50" s="44"/>
      <c r="F50" s="44"/>
      <c r="G50" s="43" t="s">
        <v>52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53</v>
      </c>
      <c r="E61" s="35"/>
      <c r="F61" s="112" t="s">
        <v>54</v>
      </c>
      <c r="G61" s="45" t="s">
        <v>53</v>
      </c>
      <c r="H61" s="35"/>
      <c r="I61" s="35"/>
      <c r="J61" s="113" t="s">
        <v>54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55</v>
      </c>
      <c r="E65" s="46"/>
      <c r="F65" s="46"/>
      <c r="G65" s="43" t="s">
        <v>56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53</v>
      </c>
      <c r="E76" s="35"/>
      <c r="F76" s="112" t="s">
        <v>54</v>
      </c>
      <c r="G76" s="45" t="s">
        <v>53</v>
      </c>
      <c r="H76" s="35"/>
      <c r="I76" s="35"/>
      <c r="J76" s="113" t="s">
        <v>54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107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26.25" customHeight="1">
      <c r="A85" s="32"/>
      <c r="B85" s="33"/>
      <c r="C85" s="32"/>
      <c r="D85" s="32"/>
      <c r="E85" s="245" t="str">
        <f>E7</f>
        <v>MÍSTNÍ KOMUNIKACE PARC. Č. 2939/1, 2908 a 2938/3, K.Ú. HORNÍ TĚRLICKO, UL. POD KOSTELEM LOKALITA KOSTELEC</v>
      </c>
      <c r="F85" s="246"/>
      <c r="G85" s="246"/>
      <c r="H85" s="246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103</v>
      </c>
      <c r="L86" s="20"/>
    </row>
    <row r="87" spans="1:31" s="2" customFormat="1" ht="16.5" customHeight="1">
      <c r="A87" s="32"/>
      <c r="B87" s="33"/>
      <c r="C87" s="32"/>
      <c r="D87" s="32"/>
      <c r="E87" s="245" t="s">
        <v>531</v>
      </c>
      <c r="F87" s="247"/>
      <c r="G87" s="247"/>
      <c r="H87" s="247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105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30" customHeight="1">
      <c r="A89" s="32"/>
      <c r="B89" s="33"/>
      <c r="C89" s="32"/>
      <c r="D89" s="32"/>
      <c r="E89" s="202" t="str">
        <f>E11</f>
        <v>102 - Soupis prací - VEDLEJŠÍ VĚTEV MÍSTNÍ KOMUNIKACE</v>
      </c>
      <c r="F89" s="247"/>
      <c r="G89" s="247"/>
      <c r="H89" s="247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2"/>
      <c r="E91" s="32"/>
      <c r="F91" s="25" t="str">
        <f>F14</f>
        <v>Těrlicko</v>
      </c>
      <c r="G91" s="32"/>
      <c r="H91" s="32"/>
      <c r="I91" s="27" t="s">
        <v>22</v>
      </c>
      <c r="J91" s="55">
        <f>IF(J14="","",J14)</f>
        <v>44305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40.15" customHeight="1">
      <c r="A93" s="32"/>
      <c r="B93" s="33"/>
      <c r="C93" s="27" t="s">
        <v>23</v>
      </c>
      <c r="D93" s="32"/>
      <c r="E93" s="32"/>
      <c r="F93" s="25" t="str">
        <f>E17</f>
        <v>OBEC TĚRLICKO,MÁJOVÁ 474/16, 735 72 TĚRLICKO-HORNÍ</v>
      </c>
      <c r="G93" s="32"/>
      <c r="H93" s="32"/>
      <c r="I93" s="27" t="s">
        <v>30</v>
      </c>
      <c r="J93" s="30" t="str">
        <f>E23</f>
        <v>Ing. Jan Pazdziora, Mírová 360, 736 01 Havířov-Měs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28</v>
      </c>
      <c r="D94" s="32"/>
      <c r="E94" s="32"/>
      <c r="F94" s="25" t="str">
        <f>IF(E20="","",E20)</f>
        <v>Vyplň údaj</v>
      </c>
      <c r="G94" s="32"/>
      <c r="H94" s="32"/>
      <c r="I94" s="27" t="s">
        <v>34</v>
      </c>
      <c r="J94" s="30" t="str">
        <f>E26</f>
        <v>Ing. Michal Pavelka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108</v>
      </c>
      <c r="D96" s="106"/>
      <c r="E96" s="106"/>
      <c r="F96" s="106"/>
      <c r="G96" s="106"/>
      <c r="H96" s="106"/>
      <c r="I96" s="106"/>
      <c r="J96" s="115" t="s">
        <v>109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6" t="s">
        <v>110</v>
      </c>
      <c r="D98" s="32"/>
      <c r="E98" s="32"/>
      <c r="F98" s="32"/>
      <c r="G98" s="32"/>
      <c r="H98" s="32"/>
      <c r="I98" s="32"/>
      <c r="J98" s="71">
        <f>J137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111</v>
      </c>
    </row>
    <row r="99" spans="1:47" s="9" customFormat="1" ht="24.95" customHeight="1">
      <c r="B99" s="117"/>
      <c r="D99" s="118" t="s">
        <v>112</v>
      </c>
      <c r="E99" s="119"/>
      <c r="F99" s="119"/>
      <c r="G99" s="119"/>
      <c r="H99" s="119"/>
      <c r="I99" s="119"/>
      <c r="J99" s="120">
        <f>J138</f>
        <v>0</v>
      </c>
      <c r="L99" s="117"/>
    </row>
    <row r="100" spans="1:47" s="10" customFormat="1" ht="19.899999999999999" customHeight="1">
      <c r="B100" s="121"/>
      <c r="D100" s="122" t="s">
        <v>113</v>
      </c>
      <c r="E100" s="123"/>
      <c r="F100" s="123"/>
      <c r="G100" s="123"/>
      <c r="H100" s="123"/>
      <c r="I100" s="123"/>
      <c r="J100" s="124">
        <f>J139</f>
        <v>0</v>
      </c>
      <c r="L100" s="121"/>
    </row>
    <row r="101" spans="1:47" s="10" customFormat="1" ht="14.85" customHeight="1">
      <c r="B101" s="121"/>
      <c r="D101" s="122" t="s">
        <v>114</v>
      </c>
      <c r="E101" s="123"/>
      <c r="F101" s="123"/>
      <c r="G101" s="123"/>
      <c r="H101" s="123"/>
      <c r="I101" s="123"/>
      <c r="J101" s="124">
        <f>J140</f>
        <v>0</v>
      </c>
      <c r="L101" s="121"/>
    </row>
    <row r="102" spans="1:47" s="10" customFormat="1" ht="14.85" customHeight="1">
      <c r="B102" s="121"/>
      <c r="D102" s="122" t="s">
        <v>115</v>
      </c>
      <c r="E102" s="123"/>
      <c r="F102" s="123"/>
      <c r="G102" s="123"/>
      <c r="H102" s="123"/>
      <c r="I102" s="123"/>
      <c r="J102" s="124">
        <f>J145</f>
        <v>0</v>
      </c>
      <c r="L102" s="121"/>
    </row>
    <row r="103" spans="1:47" s="10" customFormat="1" ht="14.85" customHeight="1">
      <c r="B103" s="121"/>
      <c r="D103" s="122" t="s">
        <v>116</v>
      </c>
      <c r="E103" s="123"/>
      <c r="F103" s="123"/>
      <c r="G103" s="123"/>
      <c r="H103" s="123"/>
      <c r="I103" s="123"/>
      <c r="J103" s="124">
        <f>J159</f>
        <v>0</v>
      </c>
      <c r="L103" s="121"/>
    </row>
    <row r="104" spans="1:47" s="10" customFormat="1" ht="14.85" customHeight="1">
      <c r="B104" s="121"/>
      <c r="D104" s="122" t="s">
        <v>117</v>
      </c>
      <c r="E104" s="123"/>
      <c r="F104" s="123"/>
      <c r="G104" s="123"/>
      <c r="H104" s="123"/>
      <c r="I104" s="123"/>
      <c r="J104" s="124">
        <f>J169</f>
        <v>0</v>
      </c>
      <c r="L104" s="121"/>
    </row>
    <row r="105" spans="1:47" s="10" customFormat="1" ht="14.85" customHeight="1">
      <c r="B105" s="121"/>
      <c r="D105" s="122" t="s">
        <v>118</v>
      </c>
      <c r="E105" s="123"/>
      <c r="F105" s="123"/>
      <c r="G105" s="123"/>
      <c r="H105" s="123"/>
      <c r="I105" s="123"/>
      <c r="J105" s="124">
        <f>J192</f>
        <v>0</v>
      </c>
      <c r="L105" s="121"/>
    </row>
    <row r="106" spans="1:47" s="10" customFormat="1" ht="19.899999999999999" customHeight="1">
      <c r="B106" s="121"/>
      <c r="D106" s="122" t="s">
        <v>121</v>
      </c>
      <c r="E106" s="123"/>
      <c r="F106" s="123"/>
      <c r="G106" s="123"/>
      <c r="H106" s="123"/>
      <c r="I106" s="123"/>
      <c r="J106" s="124">
        <f>J215</f>
        <v>0</v>
      </c>
      <c r="L106" s="121"/>
    </row>
    <row r="107" spans="1:47" s="10" customFormat="1" ht="14.85" customHeight="1">
      <c r="B107" s="121"/>
      <c r="D107" s="122" t="s">
        <v>122</v>
      </c>
      <c r="E107" s="123"/>
      <c r="F107" s="123"/>
      <c r="G107" s="123"/>
      <c r="H107" s="123"/>
      <c r="I107" s="123"/>
      <c r="J107" s="124">
        <f>J216</f>
        <v>0</v>
      </c>
      <c r="L107" s="121"/>
    </row>
    <row r="108" spans="1:47" s="10" customFormat="1" ht="19.899999999999999" customHeight="1">
      <c r="B108" s="121"/>
      <c r="D108" s="122" t="s">
        <v>123</v>
      </c>
      <c r="E108" s="123"/>
      <c r="F108" s="123"/>
      <c r="G108" s="123"/>
      <c r="H108" s="123"/>
      <c r="I108" s="123"/>
      <c r="J108" s="124">
        <f>J224</f>
        <v>0</v>
      </c>
      <c r="L108" s="121"/>
    </row>
    <row r="109" spans="1:47" s="10" customFormat="1" ht="14.85" customHeight="1">
      <c r="B109" s="121"/>
      <c r="D109" s="122" t="s">
        <v>124</v>
      </c>
      <c r="E109" s="123"/>
      <c r="F109" s="123"/>
      <c r="G109" s="123"/>
      <c r="H109" s="123"/>
      <c r="I109" s="123"/>
      <c r="J109" s="124">
        <f>J225</f>
        <v>0</v>
      </c>
      <c r="L109" s="121"/>
    </row>
    <row r="110" spans="1:47" s="10" customFormat="1" ht="19.899999999999999" customHeight="1">
      <c r="B110" s="121"/>
      <c r="D110" s="122" t="s">
        <v>125</v>
      </c>
      <c r="E110" s="123"/>
      <c r="F110" s="123"/>
      <c r="G110" s="123"/>
      <c r="H110" s="123"/>
      <c r="I110" s="123"/>
      <c r="J110" s="124">
        <f>J236</f>
        <v>0</v>
      </c>
      <c r="L110" s="121"/>
    </row>
    <row r="111" spans="1:47" s="10" customFormat="1" ht="19.899999999999999" customHeight="1">
      <c r="B111" s="121"/>
      <c r="D111" s="122" t="s">
        <v>126</v>
      </c>
      <c r="E111" s="123"/>
      <c r="F111" s="123"/>
      <c r="G111" s="123"/>
      <c r="H111" s="123"/>
      <c r="I111" s="123"/>
      <c r="J111" s="124">
        <f>J250</f>
        <v>0</v>
      </c>
      <c r="L111" s="121"/>
    </row>
    <row r="112" spans="1:47" s="10" customFormat="1" ht="14.85" customHeight="1">
      <c r="B112" s="121"/>
      <c r="D112" s="122" t="s">
        <v>127</v>
      </c>
      <c r="E112" s="123"/>
      <c r="F112" s="123"/>
      <c r="G112" s="123"/>
      <c r="H112" s="123"/>
      <c r="I112" s="123"/>
      <c r="J112" s="124">
        <f>J251</f>
        <v>0</v>
      </c>
      <c r="L112" s="121"/>
    </row>
    <row r="113" spans="1:31" s="10" customFormat="1" ht="19.899999999999999" customHeight="1">
      <c r="B113" s="121"/>
      <c r="D113" s="122" t="s">
        <v>128</v>
      </c>
      <c r="E113" s="123"/>
      <c r="F113" s="123"/>
      <c r="G113" s="123"/>
      <c r="H113" s="123"/>
      <c r="I113" s="123"/>
      <c r="J113" s="124">
        <f>J272</f>
        <v>0</v>
      </c>
      <c r="L113" s="121"/>
    </row>
    <row r="114" spans="1:31" s="10" customFormat="1" ht="19.899999999999999" customHeight="1">
      <c r="B114" s="121"/>
      <c r="D114" s="122" t="s">
        <v>129</v>
      </c>
      <c r="E114" s="123"/>
      <c r="F114" s="123"/>
      <c r="G114" s="123"/>
      <c r="H114" s="123"/>
      <c r="I114" s="123"/>
      <c r="J114" s="124">
        <f>J277</f>
        <v>0</v>
      </c>
      <c r="L114" s="121"/>
    </row>
    <row r="115" spans="1:31" s="10" customFormat="1" ht="19.899999999999999" customHeight="1">
      <c r="B115" s="121"/>
      <c r="D115" s="122" t="s">
        <v>130</v>
      </c>
      <c r="E115" s="123"/>
      <c r="F115" s="123"/>
      <c r="G115" s="123"/>
      <c r="H115" s="123"/>
      <c r="I115" s="123"/>
      <c r="J115" s="124">
        <f>J279</f>
        <v>0</v>
      </c>
      <c r="L115" s="121"/>
    </row>
    <row r="116" spans="1:31" s="2" customFormat="1" ht="21.75" customHeight="1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s="2" customFormat="1" ht="6.95" customHeight="1">
      <c r="A117" s="32"/>
      <c r="B117" s="47"/>
      <c r="C117" s="48"/>
      <c r="D117" s="48"/>
      <c r="E117" s="48"/>
      <c r="F117" s="48"/>
      <c r="G117" s="48"/>
      <c r="H117" s="48"/>
      <c r="I117" s="48"/>
      <c r="J117" s="48"/>
      <c r="K117" s="48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21" spans="1:31" s="2" customFormat="1" ht="6.95" customHeight="1">
      <c r="A121" s="32"/>
      <c r="B121" s="49"/>
      <c r="C121" s="50"/>
      <c r="D121" s="50"/>
      <c r="E121" s="50"/>
      <c r="F121" s="50"/>
      <c r="G121" s="50"/>
      <c r="H121" s="50"/>
      <c r="I121" s="50"/>
      <c r="J121" s="50"/>
      <c r="K121" s="50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24.95" customHeight="1">
      <c r="A122" s="32"/>
      <c r="B122" s="33"/>
      <c r="C122" s="21" t="s">
        <v>131</v>
      </c>
      <c r="D122" s="32"/>
      <c r="E122" s="32"/>
      <c r="F122" s="32"/>
      <c r="G122" s="32"/>
      <c r="H122" s="32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6.95" customHeight="1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12" customHeight="1">
      <c r="A124" s="32"/>
      <c r="B124" s="33"/>
      <c r="C124" s="27" t="s">
        <v>16</v>
      </c>
      <c r="D124" s="32"/>
      <c r="E124" s="32"/>
      <c r="F124" s="32"/>
      <c r="G124" s="32"/>
      <c r="H124" s="32"/>
      <c r="I124" s="32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26.25" customHeight="1">
      <c r="A125" s="32"/>
      <c r="B125" s="33"/>
      <c r="C125" s="32"/>
      <c r="D125" s="32"/>
      <c r="E125" s="245" t="str">
        <f>E7</f>
        <v>MÍSTNÍ KOMUNIKACE PARC. Č. 2939/1, 2908 a 2938/3, K.Ú. HORNÍ TĚRLICKO, UL. POD KOSTELEM LOKALITA KOSTELEC</v>
      </c>
      <c r="F125" s="246"/>
      <c r="G125" s="246"/>
      <c r="H125" s="246"/>
      <c r="I125" s="32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1" customFormat="1" ht="12" customHeight="1">
      <c r="B126" s="20"/>
      <c r="C126" s="27" t="s">
        <v>103</v>
      </c>
      <c r="L126" s="20"/>
    </row>
    <row r="127" spans="1:31" s="2" customFormat="1" ht="16.5" customHeight="1">
      <c r="A127" s="32"/>
      <c r="B127" s="33"/>
      <c r="C127" s="32"/>
      <c r="D127" s="32"/>
      <c r="E127" s="245" t="s">
        <v>531</v>
      </c>
      <c r="F127" s="247"/>
      <c r="G127" s="247"/>
      <c r="H127" s="247"/>
      <c r="I127" s="32"/>
      <c r="J127" s="32"/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12" customHeight="1">
      <c r="A128" s="32"/>
      <c r="B128" s="33"/>
      <c r="C128" s="27" t="s">
        <v>105</v>
      </c>
      <c r="D128" s="32"/>
      <c r="E128" s="32"/>
      <c r="F128" s="32"/>
      <c r="G128" s="32"/>
      <c r="H128" s="32"/>
      <c r="I128" s="32"/>
      <c r="J128" s="32"/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30" customHeight="1">
      <c r="A129" s="32"/>
      <c r="B129" s="33"/>
      <c r="C129" s="32"/>
      <c r="D129" s="32"/>
      <c r="E129" s="202" t="str">
        <f>E11</f>
        <v>102 - Soupis prací - VEDLEJŠÍ VĚTEV MÍSTNÍ KOMUNIKACE</v>
      </c>
      <c r="F129" s="247"/>
      <c r="G129" s="247"/>
      <c r="H129" s="247"/>
      <c r="I129" s="3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6.95" customHeight="1">
      <c r="A130" s="32"/>
      <c r="B130" s="33"/>
      <c r="C130" s="32"/>
      <c r="D130" s="32"/>
      <c r="E130" s="32"/>
      <c r="F130" s="32"/>
      <c r="G130" s="32"/>
      <c r="H130" s="32"/>
      <c r="I130" s="3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2" customHeight="1">
      <c r="A131" s="32"/>
      <c r="B131" s="33"/>
      <c r="C131" s="27" t="s">
        <v>20</v>
      </c>
      <c r="D131" s="32"/>
      <c r="E131" s="32"/>
      <c r="F131" s="25" t="str">
        <f>F14</f>
        <v>Těrlicko</v>
      </c>
      <c r="G131" s="32"/>
      <c r="H131" s="32"/>
      <c r="I131" s="27" t="s">
        <v>22</v>
      </c>
      <c r="J131" s="55">
        <f>IF(J14="","",J14)</f>
        <v>44305</v>
      </c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6.95" customHeight="1">
      <c r="A132" s="32"/>
      <c r="B132" s="33"/>
      <c r="C132" s="32"/>
      <c r="D132" s="32"/>
      <c r="E132" s="32"/>
      <c r="F132" s="32"/>
      <c r="G132" s="32"/>
      <c r="H132" s="32"/>
      <c r="I132" s="3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2" customFormat="1" ht="40.15" customHeight="1">
      <c r="A133" s="32"/>
      <c r="B133" s="33"/>
      <c r="C133" s="27" t="s">
        <v>23</v>
      </c>
      <c r="D133" s="32"/>
      <c r="E133" s="32"/>
      <c r="F133" s="25" t="str">
        <f>E17</f>
        <v>OBEC TĚRLICKO,MÁJOVÁ 474/16, 735 72 TĚRLICKO-HORNÍ</v>
      </c>
      <c r="G133" s="32"/>
      <c r="H133" s="32"/>
      <c r="I133" s="27" t="s">
        <v>30</v>
      </c>
      <c r="J133" s="30" t="str">
        <f>E23</f>
        <v>Ing. Jan Pazdziora, Mírová 360, 736 01 Havířov-Měs</v>
      </c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5" s="2" customFormat="1" ht="15.2" customHeight="1">
      <c r="A134" s="32"/>
      <c r="B134" s="33"/>
      <c r="C134" s="27" t="s">
        <v>28</v>
      </c>
      <c r="D134" s="32"/>
      <c r="E134" s="32"/>
      <c r="F134" s="25" t="str">
        <f>IF(E20="","",E20)</f>
        <v>Vyplň údaj</v>
      </c>
      <c r="G134" s="32"/>
      <c r="H134" s="32"/>
      <c r="I134" s="27" t="s">
        <v>34</v>
      </c>
      <c r="J134" s="30" t="str">
        <f>E26</f>
        <v>Ing. Michal Pavelka</v>
      </c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5" s="2" customFormat="1" ht="10.35" customHeight="1">
      <c r="A135" s="32"/>
      <c r="B135" s="33"/>
      <c r="C135" s="32"/>
      <c r="D135" s="32"/>
      <c r="E135" s="32"/>
      <c r="F135" s="32"/>
      <c r="G135" s="32"/>
      <c r="H135" s="32"/>
      <c r="I135" s="32"/>
      <c r="J135" s="32"/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5" s="11" customFormat="1" ht="29.25" customHeight="1">
      <c r="A136" s="125"/>
      <c r="B136" s="126"/>
      <c r="C136" s="127" t="s">
        <v>132</v>
      </c>
      <c r="D136" s="128" t="s">
        <v>63</v>
      </c>
      <c r="E136" s="128" t="s">
        <v>59</v>
      </c>
      <c r="F136" s="128" t="s">
        <v>60</v>
      </c>
      <c r="G136" s="128" t="s">
        <v>133</v>
      </c>
      <c r="H136" s="128" t="s">
        <v>134</v>
      </c>
      <c r="I136" s="128" t="s">
        <v>135</v>
      </c>
      <c r="J136" s="128" t="s">
        <v>109</v>
      </c>
      <c r="K136" s="129" t="s">
        <v>136</v>
      </c>
      <c r="L136" s="130"/>
      <c r="M136" s="62" t="s">
        <v>1</v>
      </c>
      <c r="N136" s="63" t="s">
        <v>42</v>
      </c>
      <c r="O136" s="63" t="s">
        <v>137</v>
      </c>
      <c r="P136" s="63" t="s">
        <v>138</v>
      </c>
      <c r="Q136" s="63" t="s">
        <v>139</v>
      </c>
      <c r="R136" s="63" t="s">
        <v>140</v>
      </c>
      <c r="S136" s="63" t="s">
        <v>141</v>
      </c>
      <c r="T136" s="64" t="s">
        <v>142</v>
      </c>
      <c r="U136" s="125"/>
      <c r="V136" s="125"/>
      <c r="W136" s="125"/>
      <c r="X136" s="125"/>
      <c r="Y136" s="125"/>
      <c r="Z136" s="125"/>
      <c r="AA136" s="125"/>
      <c r="AB136" s="125"/>
      <c r="AC136" s="125"/>
      <c r="AD136" s="125"/>
      <c r="AE136" s="125"/>
    </row>
    <row r="137" spans="1:65" s="2" customFormat="1" ht="22.9" customHeight="1">
      <c r="A137" s="32"/>
      <c r="B137" s="33"/>
      <c r="C137" s="69" t="s">
        <v>143</v>
      </c>
      <c r="D137" s="32"/>
      <c r="E137" s="32"/>
      <c r="F137" s="32"/>
      <c r="G137" s="32"/>
      <c r="H137" s="32"/>
      <c r="I137" s="32"/>
      <c r="J137" s="131">
        <f>BK137</f>
        <v>0</v>
      </c>
      <c r="K137" s="32"/>
      <c r="L137" s="33"/>
      <c r="M137" s="65"/>
      <c r="N137" s="56"/>
      <c r="O137" s="66"/>
      <c r="P137" s="132">
        <f>P138</f>
        <v>0</v>
      </c>
      <c r="Q137" s="66"/>
      <c r="R137" s="132">
        <f>R138</f>
        <v>129.75709322999998</v>
      </c>
      <c r="S137" s="66"/>
      <c r="T137" s="133">
        <f>T138</f>
        <v>6.1124000000000009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7" t="s">
        <v>77</v>
      </c>
      <c r="AU137" s="17" t="s">
        <v>111</v>
      </c>
      <c r="BK137" s="134">
        <f>BK138</f>
        <v>0</v>
      </c>
    </row>
    <row r="138" spans="1:65" s="12" customFormat="1" ht="25.9" customHeight="1">
      <c r="B138" s="135"/>
      <c r="D138" s="136" t="s">
        <v>77</v>
      </c>
      <c r="E138" s="137" t="s">
        <v>144</v>
      </c>
      <c r="F138" s="137" t="s">
        <v>145</v>
      </c>
      <c r="I138" s="138"/>
      <c r="J138" s="139">
        <f>BK138</f>
        <v>0</v>
      </c>
      <c r="L138" s="135"/>
      <c r="M138" s="140"/>
      <c r="N138" s="141"/>
      <c r="O138" s="141"/>
      <c r="P138" s="142">
        <f>P139+P215+P224+P236+P250+P272+P277+P279</f>
        <v>0</v>
      </c>
      <c r="Q138" s="141"/>
      <c r="R138" s="142">
        <f>R139+R215+R224+R236+R250+R272+R277+R279</f>
        <v>129.75709322999998</v>
      </c>
      <c r="S138" s="141"/>
      <c r="T138" s="143">
        <f>T139+T215+T224+T236+T250+T272+T277+T279</f>
        <v>6.1124000000000009</v>
      </c>
      <c r="AR138" s="136" t="s">
        <v>85</v>
      </c>
      <c r="AT138" s="144" t="s">
        <v>77</v>
      </c>
      <c r="AU138" s="144" t="s">
        <v>78</v>
      </c>
      <c r="AY138" s="136" t="s">
        <v>146</v>
      </c>
      <c r="BK138" s="145">
        <f>BK139+BK215+BK224+BK236+BK250+BK272+BK277+BK279</f>
        <v>0</v>
      </c>
    </row>
    <row r="139" spans="1:65" s="12" customFormat="1" ht="22.9" customHeight="1">
      <c r="B139" s="135"/>
      <c r="D139" s="136" t="s">
        <v>77</v>
      </c>
      <c r="E139" s="146" t="s">
        <v>85</v>
      </c>
      <c r="F139" s="146" t="s">
        <v>147</v>
      </c>
      <c r="I139" s="138"/>
      <c r="J139" s="147">
        <f>BK139</f>
        <v>0</v>
      </c>
      <c r="L139" s="135"/>
      <c r="M139" s="140"/>
      <c r="N139" s="141"/>
      <c r="O139" s="141"/>
      <c r="P139" s="142">
        <f>P140+P145+P159+P169+P192</f>
        <v>0</v>
      </c>
      <c r="Q139" s="141"/>
      <c r="R139" s="142">
        <f>R140+R145+R159+R169+R192</f>
        <v>112.27623199999999</v>
      </c>
      <c r="S139" s="141"/>
      <c r="T139" s="143">
        <f>T140+T145+T159+T169+T192</f>
        <v>6.1124000000000009</v>
      </c>
      <c r="AR139" s="136" t="s">
        <v>85</v>
      </c>
      <c r="AT139" s="144" t="s">
        <v>77</v>
      </c>
      <c r="AU139" s="144" t="s">
        <v>85</v>
      </c>
      <c r="AY139" s="136" t="s">
        <v>146</v>
      </c>
      <c r="BK139" s="145">
        <f>BK140+BK145+BK159+BK169+BK192</f>
        <v>0</v>
      </c>
    </row>
    <row r="140" spans="1:65" s="12" customFormat="1" ht="20.85" customHeight="1">
      <c r="B140" s="135"/>
      <c r="D140" s="136" t="s">
        <v>77</v>
      </c>
      <c r="E140" s="146" t="s">
        <v>148</v>
      </c>
      <c r="F140" s="146" t="s">
        <v>149</v>
      </c>
      <c r="I140" s="138"/>
      <c r="J140" s="147">
        <f>BK140</f>
        <v>0</v>
      </c>
      <c r="L140" s="135"/>
      <c r="M140" s="140"/>
      <c r="N140" s="141"/>
      <c r="O140" s="141"/>
      <c r="P140" s="142">
        <f>SUM(P141:P144)</f>
        <v>0</v>
      </c>
      <c r="Q140" s="141"/>
      <c r="R140" s="142">
        <f>SUM(R141:R144)</f>
        <v>0</v>
      </c>
      <c r="S140" s="141"/>
      <c r="T140" s="143">
        <f>SUM(T141:T144)</f>
        <v>6.1124000000000009</v>
      </c>
      <c r="AR140" s="136" t="s">
        <v>85</v>
      </c>
      <c r="AT140" s="144" t="s">
        <v>77</v>
      </c>
      <c r="AU140" s="144" t="s">
        <v>87</v>
      </c>
      <c r="AY140" s="136" t="s">
        <v>146</v>
      </c>
      <c r="BK140" s="145">
        <f>SUM(BK141:BK144)</f>
        <v>0</v>
      </c>
    </row>
    <row r="141" spans="1:65" s="2" customFormat="1" ht="24">
      <c r="A141" s="32"/>
      <c r="B141" s="148"/>
      <c r="C141" s="149" t="s">
        <v>87</v>
      </c>
      <c r="D141" s="149" t="s">
        <v>150</v>
      </c>
      <c r="E141" s="150" t="s">
        <v>533</v>
      </c>
      <c r="F141" s="151" t="s">
        <v>534</v>
      </c>
      <c r="G141" s="152" t="s">
        <v>160</v>
      </c>
      <c r="H141" s="153">
        <v>11.83</v>
      </c>
      <c r="I141" s="154"/>
      <c r="J141" s="155">
        <f>ROUND(I141*H141,2)</f>
        <v>0</v>
      </c>
      <c r="K141" s="151" t="s">
        <v>161</v>
      </c>
      <c r="L141" s="33"/>
      <c r="M141" s="156" t="s">
        <v>1</v>
      </c>
      <c r="N141" s="157" t="s">
        <v>43</v>
      </c>
      <c r="O141" s="58"/>
      <c r="P141" s="158">
        <f>O141*H141</f>
        <v>0</v>
      </c>
      <c r="Q141" s="158">
        <v>0</v>
      </c>
      <c r="R141" s="158">
        <f>Q141*H141</f>
        <v>0</v>
      </c>
      <c r="S141" s="158">
        <v>0.44</v>
      </c>
      <c r="T141" s="159">
        <f>S141*H141</f>
        <v>5.2052000000000005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0" t="s">
        <v>154</v>
      </c>
      <c r="AT141" s="160" t="s">
        <v>150</v>
      </c>
      <c r="AU141" s="160" t="s">
        <v>155</v>
      </c>
      <c r="AY141" s="17" t="s">
        <v>146</v>
      </c>
      <c r="BE141" s="161">
        <f>IF(N141="základní",J141,0)</f>
        <v>0</v>
      </c>
      <c r="BF141" s="161">
        <f>IF(N141="snížená",J141,0)</f>
        <v>0</v>
      </c>
      <c r="BG141" s="161">
        <f>IF(N141="zákl. přenesená",J141,0)</f>
        <v>0</v>
      </c>
      <c r="BH141" s="161">
        <f>IF(N141="sníž. přenesená",J141,0)</f>
        <v>0</v>
      </c>
      <c r="BI141" s="161">
        <f>IF(N141="nulová",J141,0)</f>
        <v>0</v>
      </c>
      <c r="BJ141" s="17" t="s">
        <v>85</v>
      </c>
      <c r="BK141" s="161">
        <f>ROUND(I141*H141,2)</f>
        <v>0</v>
      </c>
      <c r="BL141" s="17" t="s">
        <v>154</v>
      </c>
      <c r="BM141" s="160" t="s">
        <v>535</v>
      </c>
    </row>
    <row r="142" spans="1:65" s="14" customFormat="1" ht="11.25">
      <c r="B142" s="170"/>
      <c r="D142" s="163" t="s">
        <v>157</v>
      </c>
      <c r="E142" s="171" t="s">
        <v>1</v>
      </c>
      <c r="F142" s="172" t="s">
        <v>536</v>
      </c>
      <c r="H142" s="173">
        <v>11.83</v>
      </c>
      <c r="I142" s="174"/>
      <c r="L142" s="170"/>
      <c r="M142" s="175"/>
      <c r="N142" s="176"/>
      <c r="O142" s="176"/>
      <c r="P142" s="176"/>
      <c r="Q142" s="176"/>
      <c r="R142" s="176"/>
      <c r="S142" s="176"/>
      <c r="T142" s="177"/>
      <c r="AT142" s="171" t="s">
        <v>157</v>
      </c>
      <c r="AU142" s="171" t="s">
        <v>155</v>
      </c>
      <c r="AV142" s="14" t="s">
        <v>87</v>
      </c>
      <c r="AW142" s="14" t="s">
        <v>33</v>
      </c>
      <c r="AX142" s="14" t="s">
        <v>85</v>
      </c>
      <c r="AY142" s="171" t="s">
        <v>146</v>
      </c>
    </row>
    <row r="143" spans="1:65" s="2" customFormat="1" ht="16.5" customHeight="1">
      <c r="A143" s="32"/>
      <c r="B143" s="148"/>
      <c r="C143" s="149" t="s">
        <v>154</v>
      </c>
      <c r="D143" s="149" t="s">
        <v>150</v>
      </c>
      <c r="E143" s="150" t="s">
        <v>186</v>
      </c>
      <c r="F143" s="151" t="s">
        <v>187</v>
      </c>
      <c r="G143" s="152" t="s">
        <v>160</v>
      </c>
      <c r="H143" s="153">
        <v>7.2</v>
      </c>
      <c r="I143" s="154"/>
      <c r="J143" s="155">
        <f>ROUND(I143*H143,2)</f>
        <v>0</v>
      </c>
      <c r="K143" s="151" t="s">
        <v>161</v>
      </c>
      <c r="L143" s="33"/>
      <c r="M143" s="156" t="s">
        <v>1</v>
      </c>
      <c r="N143" s="157" t="s">
        <v>43</v>
      </c>
      <c r="O143" s="58"/>
      <c r="P143" s="158">
        <f>O143*H143</f>
        <v>0</v>
      </c>
      <c r="Q143" s="158">
        <v>0</v>
      </c>
      <c r="R143" s="158">
        <f>Q143*H143</f>
        <v>0</v>
      </c>
      <c r="S143" s="158">
        <v>0.126</v>
      </c>
      <c r="T143" s="159">
        <f>S143*H143</f>
        <v>0.90720000000000001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0" t="s">
        <v>154</v>
      </c>
      <c r="AT143" s="160" t="s">
        <v>150</v>
      </c>
      <c r="AU143" s="160" t="s">
        <v>155</v>
      </c>
      <c r="AY143" s="17" t="s">
        <v>146</v>
      </c>
      <c r="BE143" s="161">
        <f>IF(N143="základní",J143,0)</f>
        <v>0</v>
      </c>
      <c r="BF143" s="161">
        <f>IF(N143="snížená",J143,0)</f>
        <v>0</v>
      </c>
      <c r="BG143" s="161">
        <f>IF(N143="zákl. přenesená",J143,0)</f>
        <v>0</v>
      </c>
      <c r="BH143" s="161">
        <f>IF(N143="sníž. přenesená",J143,0)</f>
        <v>0</v>
      </c>
      <c r="BI143" s="161">
        <f>IF(N143="nulová",J143,0)</f>
        <v>0</v>
      </c>
      <c r="BJ143" s="17" t="s">
        <v>85</v>
      </c>
      <c r="BK143" s="161">
        <f>ROUND(I143*H143,2)</f>
        <v>0</v>
      </c>
      <c r="BL143" s="17" t="s">
        <v>154</v>
      </c>
      <c r="BM143" s="160" t="s">
        <v>537</v>
      </c>
    </row>
    <row r="144" spans="1:65" s="14" customFormat="1" ht="11.25">
      <c r="B144" s="170"/>
      <c r="D144" s="163" t="s">
        <v>157</v>
      </c>
      <c r="E144" s="171" t="s">
        <v>1</v>
      </c>
      <c r="F144" s="172" t="s">
        <v>538</v>
      </c>
      <c r="H144" s="173">
        <v>7.2</v>
      </c>
      <c r="I144" s="174"/>
      <c r="L144" s="170"/>
      <c r="M144" s="175"/>
      <c r="N144" s="176"/>
      <c r="O144" s="176"/>
      <c r="P144" s="176"/>
      <c r="Q144" s="176"/>
      <c r="R144" s="176"/>
      <c r="S144" s="176"/>
      <c r="T144" s="177"/>
      <c r="AT144" s="171" t="s">
        <v>157</v>
      </c>
      <c r="AU144" s="171" t="s">
        <v>155</v>
      </c>
      <c r="AV144" s="14" t="s">
        <v>87</v>
      </c>
      <c r="AW144" s="14" t="s">
        <v>33</v>
      </c>
      <c r="AX144" s="14" t="s">
        <v>85</v>
      </c>
      <c r="AY144" s="171" t="s">
        <v>146</v>
      </c>
    </row>
    <row r="145" spans="1:65" s="12" customFormat="1" ht="20.85" customHeight="1">
      <c r="B145" s="135"/>
      <c r="D145" s="136" t="s">
        <v>77</v>
      </c>
      <c r="E145" s="146" t="s">
        <v>190</v>
      </c>
      <c r="F145" s="146" t="s">
        <v>191</v>
      </c>
      <c r="I145" s="138"/>
      <c r="J145" s="147">
        <f>BK145</f>
        <v>0</v>
      </c>
      <c r="L145" s="135"/>
      <c r="M145" s="140"/>
      <c r="N145" s="141"/>
      <c r="O145" s="141"/>
      <c r="P145" s="142">
        <f>SUM(P146:P158)</f>
        <v>0</v>
      </c>
      <c r="Q145" s="141"/>
      <c r="R145" s="142">
        <f>SUM(R146:R158)</f>
        <v>0</v>
      </c>
      <c r="S145" s="141"/>
      <c r="T145" s="143">
        <f>SUM(T146:T158)</f>
        <v>0</v>
      </c>
      <c r="AR145" s="136" t="s">
        <v>85</v>
      </c>
      <c r="AT145" s="144" t="s">
        <v>77</v>
      </c>
      <c r="AU145" s="144" t="s">
        <v>87</v>
      </c>
      <c r="AY145" s="136" t="s">
        <v>146</v>
      </c>
      <c r="BK145" s="145">
        <f>SUM(BK146:BK158)</f>
        <v>0</v>
      </c>
    </row>
    <row r="146" spans="1:65" s="2" customFormat="1" ht="36">
      <c r="A146" s="32"/>
      <c r="B146" s="148"/>
      <c r="C146" s="149" t="s">
        <v>171</v>
      </c>
      <c r="D146" s="149" t="s">
        <v>150</v>
      </c>
      <c r="E146" s="150" t="s">
        <v>193</v>
      </c>
      <c r="F146" s="151" t="s">
        <v>194</v>
      </c>
      <c r="G146" s="152" t="s">
        <v>195</v>
      </c>
      <c r="H146" s="153">
        <v>243.85599999999999</v>
      </c>
      <c r="I146" s="154"/>
      <c r="J146" s="155">
        <f>ROUND(I146*H146,2)</f>
        <v>0</v>
      </c>
      <c r="K146" s="151" t="s">
        <v>161</v>
      </c>
      <c r="L146" s="33"/>
      <c r="M146" s="156" t="s">
        <v>1</v>
      </c>
      <c r="N146" s="157" t="s">
        <v>43</v>
      </c>
      <c r="O146" s="58"/>
      <c r="P146" s="158">
        <f>O146*H146</f>
        <v>0</v>
      </c>
      <c r="Q146" s="158">
        <v>0</v>
      </c>
      <c r="R146" s="158">
        <f>Q146*H146</f>
        <v>0</v>
      </c>
      <c r="S146" s="158">
        <v>0</v>
      </c>
      <c r="T146" s="159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0" t="s">
        <v>154</v>
      </c>
      <c r="AT146" s="160" t="s">
        <v>150</v>
      </c>
      <c r="AU146" s="160" t="s">
        <v>155</v>
      </c>
      <c r="AY146" s="17" t="s">
        <v>146</v>
      </c>
      <c r="BE146" s="161">
        <f>IF(N146="základní",J146,0)</f>
        <v>0</v>
      </c>
      <c r="BF146" s="161">
        <f>IF(N146="snížená",J146,0)</f>
        <v>0</v>
      </c>
      <c r="BG146" s="161">
        <f>IF(N146="zákl. přenesená",J146,0)</f>
        <v>0</v>
      </c>
      <c r="BH146" s="161">
        <f>IF(N146="sníž. přenesená",J146,0)</f>
        <v>0</v>
      </c>
      <c r="BI146" s="161">
        <f>IF(N146="nulová",J146,0)</f>
        <v>0</v>
      </c>
      <c r="BJ146" s="17" t="s">
        <v>85</v>
      </c>
      <c r="BK146" s="161">
        <f>ROUND(I146*H146,2)</f>
        <v>0</v>
      </c>
      <c r="BL146" s="17" t="s">
        <v>154</v>
      </c>
      <c r="BM146" s="160" t="s">
        <v>539</v>
      </c>
    </row>
    <row r="147" spans="1:65" s="13" customFormat="1" ht="11.25">
      <c r="B147" s="162"/>
      <c r="D147" s="163" t="s">
        <v>157</v>
      </c>
      <c r="E147" s="164" t="s">
        <v>1</v>
      </c>
      <c r="F147" s="165" t="s">
        <v>197</v>
      </c>
      <c r="H147" s="164" t="s">
        <v>1</v>
      </c>
      <c r="I147" s="166"/>
      <c r="L147" s="162"/>
      <c r="M147" s="167"/>
      <c r="N147" s="168"/>
      <c r="O147" s="168"/>
      <c r="P147" s="168"/>
      <c r="Q147" s="168"/>
      <c r="R147" s="168"/>
      <c r="S147" s="168"/>
      <c r="T147" s="169"/>
      <c r="AT147" s="164" t="s">
        <v>157</v>
      </c>
      <c r="AU147" s="164" t="s">
        <v>155</v>
      </c>
      <c r="AV147" s="13" t="s">
        <v>85</v>
      </c>
      <c r="AW147" s="13" t="s">
        <v>33</v>
      </c>
      <c r="AX147" s="13" t="s">
        <v>78</v>
      </c>
      <c r="AY147" s="164" t="s">
        <v>146</v>
      </c>
    </row>
    <row r="148" spans="1:65" s="14" customFormat="1" ht="11.25">
      <c r="B148" s="170"/>
      <c r="D148" s="163" t="s">
        <v>157</v>
      </c>
      <c r="E148" s="171" t="s">
        <v>1</v>
      </c>
      <c r="F148" s="172" t="s">
        <v>540</v>
      </c>
      <c r="H148" s="173">
        <v>243.85599999999999</v>
      </c>
      <c r="I148" s="174"/>
      <c r="L148" s="170"/>
      <c r="M148" s="175"/>
      <c r="N148" s="176"/>
      <c r="O148" s="176"/>
      <c r="P148" s="176"/>
      <c r="Q148" s="176"/>
      <c r="R148" s="176"/>
      <c r="S148" s="176"/>
      <c r="T148" s="177"/>
      <c r="AT148" s="171" t="s">
        <v>157</v>
      </c>
      <c r="AU148" s="171" t="s">
        <v>155</v>
      </c>
      <c r="AV148" s="14" t="s">
        <v>87</v>
      </c>
      <c r="AW148" s="14" t="s">
        <v>33</v>
      </c>
      <c r="AX148" s="14" t="s">
        <v>78</v>
      </c>
      <c r="AY148" s="171" t="s">
        <v>146</v>
      </c>
    </row>
    <row r="149" spans="1:65" s="15" customFormat="1" ht="11.25">
      <c r="B149" s="178"/>
      <c r="D149" s="163" t="s">
        <v>157</v>
      </c>
      <c r="E149" s="179" t="s">
        <v>1</v>
      </c>
      <c r="F149" s="180" t="s">
        <v>199</v>
      </c>
      <c r="H149" s="181">
        <v>243.85599999999999</v>
      </c>
      <c r="I149" s="182"/>
      <c r="L149" s="178"/>
      <c r="M149" s="183"/>
      <c r="N149" s="184"/>
      <c r="O149" s="184"/>
      <c r="P149" s="184"/>
      <c r="Q149" s="184"/>
      <c r="R149" s="184"/>
      <c r="S149" s="184"/>
      <c r="T149" s="185"/>
      <c r="AT149" s="179" t="s">
        <v>157</v>
      </c>
      <c r="AU149" s="179" t="s">
        <v>155</v>
      </c>
      <c r="AV149" s="15" t="s">
        <v>154</v>
      </c>
      <c r="AW149" s="15" t="s">
        <v>33</v>
      </c>
      <c r="AX149" s="15" t="s">
        <v>85</v>
      </c>
      <c r="AY149" s="179" t="s">
        <v>146</v>
      </c>
    </row>
    <row r="150" spans="1:65" s="2" customFormat="1" ht="33" customHeight="1">
      <c r="A150" s="32"/>
      <c r="B150" s="148"/>
      <c r="C150" s="149" t="s">
        <v>173</v>
      </c>
      <c r="D150" s="149" t="s">
        <v>150</v>
      </c>
      <c r="E150" s="150" t="s">
        <v>201</v>
      </c>
      <c r="F150" s="151" t="s">
        <v>202</v>
      </c>
      <c r="G150" s="152" t="s">
        <v>195</v>
      </c>
      <c r="H150" s="153">
        <v>1.8</v>
      </c>
      <c r="I150" s="154"/>
      <c r="J150" s="155">
        <f>ROUND(I150*H150,2)</f>
        <v>0</v>
      </c>
      <c r="K150" s="151" t="s">
        <v>161</v>
      </c>
      <c r="L150" s="33"/>
      <c r="M150" s="156" t="s">
        <v>1</v>
      </c>
      <c r="N150" s="157" t="s">
        <v>43</v>
      </c>
      <c r="O150" s="58"/>
      <c r="P150" s="158">
        <f>O150*H150</f>
        <v>0</v>
      </c>
      <c r="Q150" s="158">
        <v>0</v>
      </c>
      <c r="R150" s="158">
        <f>Q150*H150</f>
        <v>0</v>
      </c>
      <c r="S150" s="158">
        <v>0</v>
      </c>
      <c r="T150" s="159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0" t="s">
        <v>154</v>
      </c>
      <c r="AT150" s="160" t="s">
        <v>150</v>
      </c>
      <c r="AU150" s="160" t="s">
        <v>155</v>
      </c>
      <c r="AY150" s="17" t="s">
        <v>146</v>
      </c>
      <c r="BE150" s="161">
        <f>IF(N150="základní",J150,0)</f>
        <v>0</v>
      </c>
      <c r="BF150" s="161">
        <f>IF(N150="snížená",J150,0)</f>
        <v>0</v>
      </c>
      <c r="BG150" s="161">
        <f>IF(N150="zákl. přenesená",J150,0)</f>
        <v>0</v>
      </c>
      <c r="BH150" s="161">
        <f>IF(N150="sníž. přenesená",J150,0)</f>
        <v>0</v>
      </c>
      <c r="BI150" s="161">
        <f>IF(N150="nulová",J150,0)</f>
        <v>0</v>
      </c>
      <c r="BJ150" s="17" t="s">
        <v>85</v>
      </c>
      <c r="BK150" s="161">
        <f>ROUND(I150*H150,2)</f>
        <v>0</v>
      </c>
      <c r="BL150" s="17" t="s">
        <v>154</v>
      </c>
      <c r="BM150" s="160" t="s">
        <v>541</v>
      </c>
    </row>
    <row r="151" spans="1:65" s="13" customFormat="1" ht="11.25">
      <c r="B151" s="162"/>
      <c r="D151" s="163" t="s">
        <v>157</v>
      </c>
      <c r="E151" s="164" t="s">
        <v>1</v>
      </c>
      <c r="F151" s="165" t="s">
        <v>206</v>
      </c>
      <c r="H151" s="164" t="s">
        <v>1</v>
      </c>
      <c r="I151" s="166"/>
      <c r="L151" s="162"/>
      <c r="M151" s="167"/>
      <c r="N151" s="168"/>
      <c r="O151" s="168"/>
      <c r="P151" s="168"/>
      <c r="Q151" s="168"/>
      <c r="R151" s="168"/>
      <c r="S151" s="168"/>
      <c r="T151" s="169"/>
      <c r="AT151" s="164" t="s">
        <v>157</v>
      </c>
      <c r="AU151" s="164" t="s">
        <v>155</v>
      </c>
      <c r="AV151" s="13" t="s">
        <v>85</v>
      </c>
      <c r="AW151" s="13" t="s">
        <v>33</v>
      </c>
      <c r="AX151" s="13" t="s">
        <v>78</v>
      </c>
      <c r="AY151" s="164" t="s">
        <v>146</v>
      </c>
    </row>
    <row r="152" spans="1:65" s="14" customFormat="1" ht="11.25">
      <c r="B152" s="170"/>
      <c r="D152" s="163" t="s">
        <v>157</v>
      </c>
      <c r="E152" s="171" t="s">
        <v>1</v>
      </c>
      <c r="F152" s="172" t="s">
        <v>542</v>
      </c>
      <c r="H152" s="173">
        <v>1.8</v>
      </c>
      <c r="I152" s="174"/>
      <c r="L152" s="170"/>
      <c r="M152" s="175"/>
      <c r="N152" s="176"/>
      <c r="O152" s="176"/>
      <c r="P152" s="176"/>
      <c r="Q152" s="176"/>
      <c r="R152" s="176"/>
      <c r="S152" s="176"/>
      <c r="T152" s="177"/>
      <c r="AT152" s="171" t="s">
        <v>157</v>
      </c>
      <c r="AU152" s="171" t="s">
        <v>155</v>
      </c>
      <c r="AV152" s="14" t="s">
        <v>87</v>
      </c>
      <c r="AW152" s="14" t="s">
        <v>33</v>
      </c>
      <c r="AX152" s="14" t="s">
        <v>78</v>
      </c>
      <c r="AY152" s="171" t="s">
        <v>146</v>
      </c>
    </row>
    <row r="153" spans="1:65" s="15" customFormat="1" ht="11.25">
      <c r="B153" s="178"/>
      <c r="D153" s="163" t="s">
        <v>157</v>
      </c>
      <c r="E153" s="179" t="s">
        <v>1</v>
      </c>
      <c r="F153" s="180" t="s">
        <v>199</v>
      </c>
      <c r="H153" s="181">
        <v>1.8</v>
      </c>
      <c r="I153" s="182"/>
      <c r="L153" s="178"/>
      <c r="M153" s="183"/>
      <c r="N153" s="184"/>
      <c r="O153" s="184"/>
      <c r="P153" s="184"/>
      <c r="Q153" s="184"/>
      <c r="R153" s="184"/>
      <c r="S153" s="184"/>
      <c r="T153" s="185"/>
      <c r="AT153" s="179" t="s">
        <v>157</v>
      </c>
      <c r="AU153" s="179" t="s">
        <v>155</v>
      </c>
      <c r="AV153" s="15" t="s">
        <v>154</v>
      </c>
      <c r="AW153" s="15" t="s">
        <v>33</v>
      </c>
      <c r="AX153" s="15" t="s">
        <v>85</v>
      </c>
      <c r="AY153" s="179" t="s">
        <v>146</v>
      </c>
    </row>
    <row r="154" spans="1:65" s="2" customFormat="1" ht="33" customHeight="1">
      <c r="A154" s="32"/>
      <c r="B154" s="148"/>
      <c r="C154" s="149" t="s">
        <v>179</v>
      </c>
      <c r="D154" s="149" t="s">
        <v>150</v>
      </c>
      <c r="E154" s="150" t="s">
        <v>208</v>
      </c>
      <c r="F154" s="151" t="s">
        <v>209</v>
      </c>
      <c r="G154" s="152" t="s">
        <v>195</v>
      </c>
      <c r="H154" s="153">
        <v>29.634</v>
      </c>
      <c r="I154" s="154"/>
      <c r="J154" s="155">
        <f>ROUND(I154*H154,2)</f>
        <v>0</v>
      </c>
      <c r="K154" s="151" t="s">
        <v>161</v>
      </c>
      <c r="L154" s="33"/>
      <c r="M154" s="156" t="s">
        <v>1</v>
      </c>
      <c r="N154" s="157" t="s">
        <v>43</v>
      </c>
      <c r="O154" s="58"/>
      <c r="P154" s="158">
        <f>O154*H154</f>
        <v>0</v>
      </c>
      <c r="Q154" s="158">
        <v>0</v>
      </c>
      <c r="R154" s="158">
        <f>Q154*H154</f>
        <v>0</v>
      </c>
      <c r="S154" s="158">
        <v>0</v>
      </c>
      <c r="T154" s="159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0" t="s">
        <v>154</v>
      </c>
      <c r="AT154" s="160" t="s">
        <v>150</v>
      </c>
      <c r="AU154" s="160" t="s">
        <v>155</v>
      </c>
      <c r="AY154" s="17" t="s">
        <v>146</v>
      </c>
      <c r="BE154" s="161">
        <f>IF(N154="základní",J154,0)</f>
        <v>0</v>
      </c>
      <c r="BF154" s="161">
        <f>IF(N154="snížená",J154,0)</f>
        <v>0</v>
      </c>
      <c r="BG154" s="161">
        <f>IF(N154="zákl. přenesená",J154,0)</f>
        <v>0</v>
      </c>
      <c r="BH154" s="161">
        <f>IF(N154="sníž. přenesená",J154,0)</f>
        <v>0</v>
      </c>
      <c r="BI154" s="161">
        <f>IF(N154="nulová",J154,0)</f>
        <v>0</v>
      </c>
      <c r="BJ154" s="17" t="s">
        <v>85</v>
      </c>
      <c r="BK154" s="161">
        <f>ROUND(I154*H154,2)</f>
        <v>0</v>
      </c>
      <c r="BL154" s="17" t="s">
        <v>154</v>
      </c>
      <c r="BM154" s="160" t="s">
        <v>543</v>
      </c>
    </row>
    <row r="155" spans="1:65" s="13" customFormat="1" ht="11.25">
      <c r="B155" s="162"/>
      <c r="D155" s="163" t="s">
        <v>157</v>
      </c>
      <c r="E155" s="164" t="s">
        <v>1</v>
      </c>
      <c r="F155" s="165" t="s">
        <v>211</v>
      </c>
      <c r="H155" s="164" t="s">
        <v>1</v>
      </c>
      <c r="I155" s="166"/>
      <c r="L155" s="162"/>
      <c r="M155" s="167"/>
      <c r="N155" s="168"/>
      <c r="O155" s="168"/>
      <c r="P155" s="168"/>
      <c r="Q155" s="168"/>
      <c r="R155" s="168"/>
      <c r="S155" s="168"/>
      <c r="T155" s="169"/>
      <c r="AT155" s="164" t="s">
        <v>157</v>
      </c>
      <c r="AU155" s="164" t="s">
        <v>155</v>
      </c>
      <c r="AV155" s="13" t="s">
        <v>85</v>
      </c>
      <c r="AW155" s="13" t="s">
        <v>33</v>
      </c>
      <c r="AX155" s="13" t="s">
        <v>78</v>
      </c>
      <c r="AY155" s="164" t="s">
        <v>146</v>
      </c>
    </row>
    <row r="156" spans="1:65" s="14" customFormat="1" ht="11.25">
      <c r="B156" s="170"/>
      <c r="D156" s="163" t="s">
        <v>157</v>
      </c>
      <c r="E156" s="171" t="s">
        <v>1</v>
      </c>
      <c r="F156" s="172" t="s">
        <v>544</v>
      </c>
      <c r="H156" s="173">
        <v>15.959</v>
      </c>
      <c r="I156" s="174"/>
      <c r="L156" s="170"/>
      <c r="M156" s="175"/>
      <c r="N156" s="176"/>
      <c r="O156" s="176"/>
      <c r="P156" s="176"/>
      <c r="Q156" s="176"/>
      <c r="R156" s="176"/>
      <c r="S156" s="176"/>
      <c r="T156" s="177"/>
      <c r="AT156" s="171" t="s">
        <v>157</v>
      </c>
      <c r="AU156" s="171" t="s">
        <v>155</v>
      </c>
      <c r="AV156" s="14" t="s">
        <v>87</v>
      </c>
      <c r="AW156" s="14" t="s">
        <v>33</v>
      </c>
      <c r="AX156" s="14" t="s">
        <v>78</v>
      </c>
      <c r="AY156" s="171" t="s">
        <v>146</v>
      </c>
    </row>
    <row r="157" spans="1:65" s="14" customFormat="1" ht="11.25">
      <c r="B157" s="170"/>
      <c r="D157" s="163" t="s">
        <v>157</v>
      </c>
      <c r="E157" s="171" t="s">
        <v>1</v>
      </c>
      <c r="F157" s="172" t="s">
        <v>545</v>
      </c>
      <c r="H157" s="173">
        <v>13.675000000000001</v>
      </c>
      <c r="I157" s="174"/>
      <c r="L157" s="170"/>
      <c r="M157" s="175"/>
      <c r="N157" s="176"/>
      <c r="O157" s="176"/>
      <c r="P157" s="176"/>
      <c r="Q157" s="176"/>
      <c r="R157" s="176"/>
      <c r="S157" s="176"/>
      <c r="T157" s="177"/>
      <c r="AT157" s="171" t="s">
        <v>157</v>
      </c>
      <c r="AU157" s="171" t="s">
        <v>155</v>
      </c>
      <c r="AV157" s="14" t="s">
        <v>87</v>
      </c>
      <c r="AW157" s="14" t="s">
        <v>33</v>
      </c>
      <c r="AX157" s="14" t="s">
        <v>78</v>
      </c>
      <c r="AY157" s="171" t="s">
        <v>146</v>
      </c>
    </row>
    <row r="158" spans="1:65" s="15" customFormat="1" ht="11.25">
      <c r="B158" s="178"/>
      <c r="D158" s="163" t="s">
        <v>157</v>
      </c>
      <c r="E158" s="179" t="s">
        <v>1</v>
      </c>
      <c r="F158" s="180" t="s">
        <v>199</v>
      </c>
      <c r="H158" s="181">
        <v>29.634</v>
      </c>
      <c r="I158" s="182"/>
      <c r="L158" s="178"/>
      <c r="M158" s="183"/>
      <c r="N158" s="184"/>
      <c r="O158" s="184"/>
      <c r="P158" s="184"/>
      <c r="Q158" s="184"/>
      <c r="R158" s="184"/>
      <c r="S158" s="184"/>
      <c r="T158" s="185"/>
      <c r="AT158" s="179" t="s">
        <v>157</v>
      </c>
      <c r="AU158" s="179" t="s">
        <v>155</v>
      </c>
      <c r="AV158" s="15" t="s">
        <v>154</v>
      </c>
      <c r="AW158" s="15" t="s">
        <v>33</v>
      </c>
      <c r="AX158" s="15" t="s">
        <v>85</v>
      </c>
      <c r="AY158" s="179" t="s">
        <v>146</v>
      </c>
    </row>
    <row r="159" spans="1:65" s="12" customFormat="1" ht="20.85" customHeight="1">
      <c r="B159" s="135"/>
      <c r="D159" s="136" t="s">
        <v>77</v>
      </c>
      <c r="E159" s="146" t="s">
        <v>215</v>
      </c>
      <c r="F159" s="146" t="s">
        <v>216</v>
      </c>
      <c r="I159" s="138"/>
      <c r="J159" s="147">
        <f>BK159</f>
        <v>0</v>
      </c>
      <c r="L159" s="135"/>
      <c r="M159" s="140"/>
      <c r="N159" s="141"/>
      <c r="O159" s="141"/>
      <c r="P159" s="142">
        <f>SUM(P160:P168)</f>
        <v>0</v>
      </c>
      <c r="Q159" s="141"/>
      <c r="R159" s="142">
        <f>SUM(R160:R168)</f>
        <v>0</v>
      </c>
      <c r="S159" s="141"/>
      <c r="T159" s="143">
        <f>SUM(T160:T168)</f>
        <v>0</v>
      </c>
      <c r="AR159" s="136" t="s">
        <v>85</v>
      </c>
      <c r="AT159" s="144" t="s">
        <v>77</v>
      </c>
      <c r="AU159" s="144" t="s">
        <v>87</v>
      </c>
      <c r="AY159" s="136" t="s">
        <v>146</v>
      </c>
      <c r="BK159" s="145">
        <f>SUM(BK160:BK168)</f>
        <v>0</v>
      </c>
    </row>
    <row r="160" spans="1:65" s="2" customFormat="1" ht="24">
      <c r="A160" s="32"/>
      <c r="B160" s="148"/>
      <c r="C160" s="149" t="s">
        <v>185</v>
      </c>
      <c r="D160" s="149" t="s">
        <v>150</v>
      </c>
      <c r="E160" s="150" t="s">
        <v>218</v>
      </c>
      <c r="F160" s="151" t="s">
        <v>219</v>
      </c>
      <c r="G160" s="152" t="s">
        <v>195</v>
      </c>
      <c r="H160" s="153">
        <v>75.715999999999994</v>
      </c>
      <c r="I160" s="154"/>
      <c r="J160" s="155">
        <f>ROUND(I160*H160,2)</f>
        <v>0</v>
      </c>
      <c r="K160" s="151" t="s">
        <v>161</v>
      </c>
      <c r="L160" s="33"/>
      <c r="M160" s="156" t="s">
        <v>1</v>
      </c>
      <c r="N160" s="157" t="s">
        <v>43</v>
      </c>
      <c r="O160" s="58"/>
      <c r="P160" s="158">
        <f>O160*H160</f>
        <v>0</v>
      </c>
      <c r="Q160" s="158">
        <v>0</v>
      </c>
      <c r="R160" s="158">
        <f>Q160*H160</f>
        <v>0</v>
      </c>
      <c r="S160" s="158">
        <v>0</v>
      </c>
      <c r="T160" s="159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0" t="s">
        <v>154</v>
      </c>
      <c r="AT160" s="160" t="s">
        <v>150</v>
      </c>
      <c r="AU160" s="160" t="s">
        <v>155</v>
      </c>
      <c r="AY160" s="17" t="s">
        <v>146</v>
      </c>
      <c r="BE160" s="161">
        <f>IF(N160="základní",J160,0)</f>
        <v>0</v>
      </c>
      <c r="BF160" s="161">
        <f>IF(N160="snížená",J160,0)</f>
        <v>0</v>
      </c>
      <c r="BG160" s="161">
        <f>IF(N160="zákl. přenesená",J160,0)</f>
        <v>0</v>
      </c>
      <c r="BH160" s="161">
        <f>IF(N160="sníž. přenesená",J160,0)</f>
        <v>0</v>
      </c>
      <c r="BI160" s="161">
        <f>IF(N160="nulová",J160,0)</f>
        <v>0</v>
      </c>
      <c r="BJ160" s="17" t="s">
        <v>85</v>
      </c>
      <c r="BK160" s="161">
        <f>ROUND(I160*H160,2)</f>
        <v>0</v>
      </c>
      <c r="BL160" s="17" t="s">
        <v>154</v>
      </c>
      <c r="BM160" s="160" t="s">
        <v>546</v>
      </c>
    </row>
    <row r="161" spans="1:65" s="13" customFormat="1" ht="11.25">
      <c r="B161" s="162"/>
      <c r="D161" s="163" t="s">
        <v>157</v>
      </c>
      <c r="E161" s="164" t="s">
        <v>1</v>
      </c>
      <c r="F161" s="165" t="s">
        <v>221</v>
      </c>
      <c r="H161" s="164" t="s">
        <v>1</v>
      </c>
      <c r="I161" s="166"/>
      <c r="L161" s="162"/>
      <c r="M161" s="167"/>
      <c r="N161" s="168"/>
      <c r="O161" s="168"/>
      <c r="P161" s="168"/>
      <c r="Q161" s="168"/>
      <c r="R161" s="168"/>
      <c r="S161" s="168"/>
      <c r="T161" s="169"/>
      <c r="AT161" s="164" t="s">
        <v>157</v>
      </c>
      <c r="AU161" s="164" t="s">
        <v>155</v>
      </c>
      <c r="AV161" s="13" t="s">
        <v>85</v>
      </c>
      <c r="AW161" s="13" t="s">
        <v>33</v>
      </c>
      <c r="AX161" s="13" t="s">
        <v>78</v>
      </c>
      <c r="AY161" s="164" t="s">
        <v>146</v>
      </c>
    </row>
    <row r="162" spans="1:65" s="14" customFormat="1" ht="11.25">
      <c r="B162" s="170"/>
      <c r="D162" s="163" t="s">
        <v>157</v>
      </c>
      <c r="E162" s="171" t="s">
        <v>1</v>
      </c>
      <c r="F162" s="172" t="s">
        <v>547</v>
      </c>
      <c r="H162" s="173">
        <v>55.058</v>
      </c>
      <c r="I162" s="174"/>
      <c r="L162" s="170"/>
      <c r="M162" s="175"/>
      <c r="N162" s="176"/>
      <c r="O162" s="176"/>
      <c r="P162" s="176"/>
      <c r="Q162" s="176"/>
      <c r="R162" s="176"/>
      <c r="S162" s="176"/>
      <c r="T162" s="177"/>
      <c r="AT162" s="171" t="s">
        <v>157</v>
      </c>
      <c r="AU162" s="171" t="s">
        <v>155</v>
      </c>
      <c r="AV162" s="14" t="s">
        <v>87</v>
      </c>
      <c r="AW162" s="14" t="s">
        <v>33</v>
      </c>
      <c r="AX162" s="14" t="s">
        <v>78</v>
      </c>
      <c r="AY162" s="171" t="s">
        <v>146</v>
      </c>
    </row>
    <row r="163" spans="1:65" s="13" customFormat="1" ht="11.25">
      <c r="B163" s="162"/>
      <c r="D163" s="163" t="s">
        <v>157</v>
      </c>
      <c r="E163" s="164" t="s">
        <v>1</v>
      </c>
      <c r="F163" s="165" t="s">
        <v>223</v>
      </c>
      <c r="H163" s="164" t="s">
        <v>1</v>
      </c>
      <c r="I163" s="166"/>
      <c r="L163" s="162"/>
      <c r="M163" s="167"/>
      <c r="N163" s="168"/>
      <c r="O163" s="168"/>
      <c r="P163" s="168"/>
      <c r="Q163" s="168"/>
      <c r="R163" s="168"/>
      <c r="S163" s="168"/>
      <c r="T163" s="169"/>
      <c r="AT163" s="164" t="s">
        <v>157</v>
      </c>
      <c r="AU163" s="164" t="s">
        <v>155</v>
      </c>
      <c r="AV163" s="13" t="s">
        <v>85</v>
      </c>
      <c r="AW163" s="13" t="s">
        <v>33</v>
      </c>
      <c r="AX163" s="13" t="s">
        <v>78</v>
      </c>
      <c r="AY163" s="164" t="s">
        <v>146</v>
      </c>
    </row>
    <row r="164" spans="1:65" s="14" customFormat="1" ht="11.25">
      <c r="B164" s="170"/>
      <c r="D164" s="163" t="s">
        <v>157</v>
      </c>
      <c r="E164" s="171" t="s">
        <v>1</v>
      </c>
      <c r="F164" s="172" t="s">
        <v>548</v>
      </c>
      <c r="H164" s="173">
        <v>20.658000000000001</v>
      </c>
      <c r="I164" s="174"/>
      <c r="L164" s="170"/>
      <c r="M164" s="175"/>
      <c r="N164" s="176"/>
      <c r="O164" s="176"/>
      <c r="P164" s="176"/>
      <c r="Q164" s="176"/>
      <c r="R164" s="176"/>
      <c r="S164" s="176"/>
      <c r="T164" s="177"/>
      <c r="AT164" s="171" t="s">
        <v>157</v>
      </c>
      <c r="AU164" s="171" t="s">
        <v>155</v>
      </c>
      <c r="AV164" s="14" t="s">
        <v>87</v>
      </c>
      <c r="AW164" s="14" t="s">
        <v>33</v>
      </c>
      <c r="AX164" s="14" t="s">
        <v>78</v>
      </c>
      <c r="AY164" s="171" t="s">
        <v>146</v>
      </c>
    </row>
    <row r="165" spans="1:65" s="15" customFormat="1" ht="11.25">
      <c r="B165" s="178"/>
      <c r="D165" s="163" t="s">
        <v>157</v>
      </c>
      <c r="E165" s="179" t="s">
        <v>1</v>
      </c>
      <c r="F165" s="180" t="s">
        <v>199</v>
      </c>
      <c r="H165" s="181">
        <v>75.715999999999994</v>
      </c>
      <c r="I165" s="182"/>
      <c r="L165" s="178"/>
      <c r="M165" s="183"/>
      <c r="N165" s="184"/>
      <c r="O165" s="184"/>
      <c r="P165" s="184"/>
      <c r="Q165" s="184"/>
      <c r="R165" s="184"/>
      <c r="S165" s="184"/>
      <c r="T165" s="185"/>
      <c r="AT165" s="179" t="s">
        <v>157</v>
      </c>
      <c r="AU165" s="179" t="s">
        <v>155</v>
      </c>
      <c r="AV165" s="15" t="s">
        <v>154</v>
      </c>
      <c r="AW165" s="15" t="s">
        <v>33</v>
      </c>
      <c r="AX165" s="15" t="s">
        <v>85</v>
      </c>
      <c r="AY165" s="179" t="s">
        <v>146</v>
      </c>
    </row>
    <row r="166" spans="1:65" s="2" customFormat="1" ht="33" customHeight="1">
      <c r="A166" s="32"/>
      <c r="B166" s="148"/>
      <c r="C166" s="149" t="s">
        <v>192</v>
      </c>
      <c r="D166" s="149" t="s">
        <v>150</v>
      </c>
      <c r="E166" s="150" t="s">
        <v>225</v>
      </c>
      <c r="F166" s="151" t="s">
        <v>226</v>
      </c>
      <c r="G166" s="152" t="s">
        <v>195</v>
      </c>
      <c r="H166" s="153">
        <v>220.232</v>
      </c>
      <c r="I166" s="154"/>
      <c r="J166" s="155">
        <f>ROUND(I166*H166,2)</f>
        <v>0</v>
      </c>
      <c r="K166" s="151" t="s">
        <v>161</v>
      </c>
      <c r="L166" s="33"/>
      <c r="M166" s="156" t="s">
        <v>1</v>
      </c>
      <c r="N166" s="157" t="s">
        <v>43</v>
      </c>
      <c r="O166" s="58"/>
      <c r="P166" s="158">
        <f>O166*H166</f>
        <v>0</v>
      </c>
      <c r="Q166" s="158">
        <v>0</v>
      </c>
      <c r="R166" s="158">
        <f>Q166*H166</f>
        <v>0</v>
      </c>
      <c r="S166" s="158">
        <v>0</v>
      </c>
      <c r="T166" s="159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0" t="s">
        <v>154</v>
      </c>
      <c r="AT166" s="160" t="s">
        <v>150</v>
      </c>
      <c r="AU166" s="160" t="s">
        <v>155</v>
      </c>
      <c r="AY166" s="17" t="s">
        <v>146</v>
      </c>
      <c r="BE166" s="161">
        <f>IF(N166="základní",J166,0)</f>
        <v>0</v>
      </c>
      <c r="BF166" s="161">
        <f>IF(N166="snížená",J166,0)</f>
        <v>0</v>
      </c>
      <c r="BG166" s="161">
        <f>IF(N166="zákl. přenesená",J166,0)</f>
        <v>0</v>
      </c>
      <c r="BH166" s="161">
        <f>IF(N166="sníž. přenesená",J166,0)</f>
        <v>0</v>
      </c>
      <c r="BI166" s="161">
        <f>IF(N166="nulová",J166,0)</f>
        <v>0</v>
      </c>
      <c r="BJ166" s="17" t="s">
        <v>85</v>
      </c>
      <c r="BK166" s="161">
        <f>ROUND(I166*H166,2)</f>
        <v>0</v>
      </c>
      <c r="BL166" s="17" t="s">
        <v>154</v>
      </c>
      <c r="BM166" s="160" t="s">
        <v>549</v>
      </c>
    </row>
    <row r="167" spans="1:65" s="13" customFormat="1" ht="11.25">
      <c r="B167" s="162"/>
      <c r="D167" s="163" t="s">
        <v>157</v>
      </c>
      <c r="E167" s="164" t="s">
        <v>1</v>
      </c>
      <c r="F167" s="165" t="s">
        <v>228</v>
      </c>
      <c r="H167" s="164" t="s">
        <v>1</v>
      </c>
      <c r="I167" s="166"/>
      <c r="L167" s="162"/>
      <c r="M167" s="167"/>
      <c r="N167" s="168"/>
      <c r="O167" s="168"/>
      <c r="P167" s="168"/>
      <c r="Q167" s="168"/>
      <c r="R167" s="168"/>
      <c r="S167" s="168"/>
      <c r="T167" s="169"/>
      <c r="AT167" s="164" t="s">
        <v>157</v>
      </c>
      <c r="AU167" s="164" t="s">
        <v>155</v>
      </c>
      <c r="AV167" s="13" t="s">
        <v>85</v>
      </c>
      <c r="AW167" s="13" t="s">
        <v>33</v>
      </c>
      <c r="AX167" s="13" t="s">
        <v>78</v>
      </c>
      <c r="AY167" s="164" t="s">
        <v>146</v>
      </c>
    </row>
    <row r="168" spans="1:65" s="14" customFormat="1" ht="11.25">
      <c r="B168" s="170"/>
      <c r="D168" s="163" t="s">
        <v>157</v>
      </c>
      <c r="E168" s="171" t="s">
        <v>1</v>
      </c>
      <c r="F168" s="172" t="s">
        <v>550</v>
      </c>
      <c r="H168" s="173">
        <v>220.232</v>
      </c>
      <c r="I168" s="174"/>
      <c r="L168" s="170"/>
      <c r="M168" s="175"/>
      <c r="N168" s="176"/>
      <c r="O168" s="176"/>
      <c r="P168" s="176"/>
      <c r="Q168" s="176"/>
      <c r="R168" s="176"/>
      <c r="S168" s="176"/>
      <c r="T168" s="177"/>
      <c r="AT168" s="171" t="s">
        <v>157</v>
      </c>
      <c r="AU168" s="171" t="s">
        <v>155</v>
      </c>
      <c r="AV168" s="14" t="s">
        <v>87</v>
      </c>
      <c r="AW168" s="14" t="s">
        <v>33</v>
      </c>
      <c r="AX168" s="14" t="s">
        <v>85</v>
      </c>
      <c r="AY168" s="171" t="s">
        <v>146</v>
      </c>
    </row>
    <row r="169" spans="1:65" s="12" customFormat="1" ht="20.85" customHeight="1">
      <c r="B169" s="135"/>
      <c r="D169" s="136" t="s">
        <v>77</v>
      </c>
      <c r="E169" s="146" t="s">
        <v>230</v>
      </c>
      <c r="F169" s="146" t="s">
        <v>231</v>
      </c>
      <c r="I169" s="138"/>
      <c r="J169" s="147">
        <f>BK169</f>
        <v>0</v>
      </c>
      <c r="L169" s="135"/>
      <c r="M169" s="140"/>
      <c r="N169" s="141"/>
      <c r="O169" s="141"/>
      <c r="P169" s="142">
        <f>SUM(P170:P191)</f>
        <v>0</v>
      </c>
      <c r="Q169" s="141"/>
      <c r="R169" s="142">
        <f>SUM(R170:R191)</f>
        <v>112.273</v>
      </c>
      <c r="S169" s="141"/>
      <c r="T169" s="143">
        <f>SUM(T170:T191)</f>
        <v>0</v>
      </c>
      <c r="AR169" s="136" t="s">
        <v>85</v>
      </c>
      <c r="AT169" s="144" t="s">
        <v>77</v>
      </c>
      <c r="AU169" s="144" t="s">
        <v>87</v>
      </c>
      <c r="AY169" s="136" t="s">
        <v>146</v>
      </c>
      <c r="BK169" s="145">
        <f>SUM(BK170:BK191)</f>
        <v>0</v>
      </c>
    </row>
    <row r="170" spans="1:65" s="2" customFormat="1" ht="24">
      <c r="A170" s="32"/>
      <c r="B170" s="148"/>
      <c r="C170" s="149" t="s">
        <v>200</v>
      </c>
      <c r="D170" s="149" t="s">
        <v>150</v>
      </c>
      <c r="E170" s="150" t="s">
        <v>233</v>
      </c>
      <c r="F170" s="151" t="s">
        <v>234</v>
      </c>
      <c r="G170" s="152" t="s">
        <v>160</v>
      </c>
      <c r="H170" s="153">
        <v>107.745</v>
      </c>
      <c r="I170" s="154"/>
      <c r="J170" s="155">
        <f>ROUND(I170*H170,2)</f>
        <v>0</v>
      </c>
      <c r="K170" s="151" t="s">
        <v>161</v>
      </c>
      <c r="L170" s="33"/>
      <c r="M170" s="156" t="s">
        <v>1</v>
      </c>
      <c r="N170" s="157" t="s">
        <v>43</v>
      </c>
      <c r="O170" s="58"/>
      <c r="P170" s="158">
        <f>O170*H170</f>
        <v>0</v>
      </c>
      <c r="Q170" s="158">
        <v>0</v>
      </c>
      <c r="R170" s="158">
        <f>Q170*H170</f>
        <v>0</v>
      </c>
      <c r="S170" s="158">
        <v>0</v>
      </c>
      <c r="T170" s="159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60" t="s">
        <v>154</v>
      </c>
      <c r="AT170" s="160" t="s">
        <v>150</v>
      </c>
      <c r="AU170" s="160" t="s">
        <v>155</v>
      </c>
      <c r="AY170" s="17" t="s">
        <v>146</v>
      </c>
      <c r="BE170" s="161">
        <f>IF(N170="základní",J170,0)</f>
        <v>0</v>
      </c>
      <c r="BF170" s="161">
        <f>IF(N170="snížená",J170,0)</f>
        <v>0</v>
      </c>
      <c r="BG170" s="161">
        <f>IF(N170="zákl. přenesená",J170,0)</f>
        <v>0</v>
      </c>
      <c r="BH170" s="161">
        <f>IF(N170="sníž. přenesená",J170,0)</f>
        <v>0</v>
      </c>
      <c r="BI170" s="161">
        <f>IF(N170="nulová",J170,0)</f>
        <v>0</v>
      </c>
      <c r="BJ170" s="17" t="s">
        <v>85</v>
      </c>
      <c r="BK170" s="161">
        <f>ROUND(I170*H170,2)</f>
        <v>0</v>
      </c>
      <c r="BL170" s="17" t="s">
        <v>154</v>
      </c>
      <c r="BM170" s="160" t="s">
        <v>551</v>
      </c>
    </row>
    <row r="171" spans="1:65" s="13" customFormat="1" ht="11.25">
      <c r="B171" s="162"/>
      <c r="D171" s="163" t="s">
        <v>157</v>
      </c>
      <c r="E171" s="164" t="s">
        <v>1</v>
      </c>
      <c r="F171" s="165" t="s">
        <v>236</v>
      </c>
      <c r="H171" s="164" t="s">
        <v>1</v>
      </c>
      <c r="I171" s="166"/>
      <c r="L171" s="162"/>
      <c r="M171" s="167"/>
      <c r="N171" s="168"/>
      <c r="O171" s="168"/>
      <c r="P171" s="168"/>
      <c r="Q171" s="168"/>
      <c r="R171" s="168"/>
      <c r="S171" s="168"/>
      <c r="T171" s="169"/>
      <c r="AT171" s="164" t="s">
        <v>157</v>
      </c>
      <c r="AU171" s="164" t="s">
        <v>155</v>
      </c>
      <c r="AV171" s="13" t="s">
        <v>85</v>
      </c>
      <c r="AW171" s="13" t="s">
        <v>33</v>
      </c>
      <c r="AX171" s="13" t="s">
        <v>78</v>
      </c>
      <c r="AY171" s="164" t="s">
        <v>146</v>
      </c>
    </row>
    <row r="172" spans="1:65" s="14" customFormat="1" ht="11.25">
      <c r="B172" s="170"/>
      <c r="D172" s="163" t="s">
        <v>157</v>
      </c>
      <c r="E172" s="171" t="s">
        <v>1</v>
      </c>
      <c r="F172" s="172" t="s">
        <v>552</v>
      </c>
      <c r="H172" s="173">
        <v>107.745</v>
      </c>
      <c r="I172" s="174"/>
      <c r="L172" s="170"/>
      <c r="M172" s="175"/>
      <c r="N172" s="176"/>
      <c r="O172" s="176"/>
      <c r="P172" s="176"/>
      <c r="Q172" s="176"/>
      <c r="R172" s="176"/>
      <c r="S172" s="176"/>
      <c r="T172" s="177"/>
      <c r="AT172" s="171" t="s">
        <v>157</v>
      </c>
      <c r="AU172" s="171" t="s">
        <v>155</v>
      </c>
      <c r="AV172" s="14" t="s">
        <v>87</v>
      </c>
      <c r="AW172" s="14" t="s">
        <v>33</v>
      </c>
      <c r="AX172" s="14" t="s">
        <v>85</v>
      </c>
      <c r="AY172" s="171" t="s">
        <v>146</v>
      </c>
    </row>
    <row r="173" spans="1:65" s="2" customFormat="1" ht="33" customHeight="1">
      <c r="A173" s="32"/>
      <c r="B173" s="148"/>
      <c r="C173" s="149" t="s">
        <v>148</v>
      </c>
      <c r="D173" s="149" t="s">
        <v>150</v>
      </c>
      <c r="E173" s="150" t="s">
        <v>238</v>
      </c>
      <c r="F173" s="151" t="s">
        <v>239</v>
      </c>
      <c r="G173" s="152" t="s">
        <v>195</v>
      </c>
      <c r="H173" s="153">
        <v>14.31</v>
      </c>
      <c r="I173" s="154"/>
      <c r="J173" s="155">
        <f>ROUND(I173*H173,2)</f>
        <v>0</v>
      </c>
      <c r="K173" s="151" t="s">
        <v>161</v>
      </c>
      <c r="L173" s="33"/>
      <c r="M173" s="156" t="s">
        <v>1</v>
      </c>
      <c r="N173" s="157" t="s">
        <v>43</v>
      </c>
      <c r="O173" s="58"/>
      <c r="P173" s="158">
        <f>O173*H173</f>
        <v>0</v>
      </c>
      <c r="Q173" s="158">
        <v>0</v>
      </c>
      <c r="R173" s="158">
        <f>Q173*H173</f>
        <v>0</v>
      </c>
      <c r="S173" s="158">
        <v>0</v>
      </c>
      <c r="T173" s="159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60" t="s">
        <v>154</v>
      </c>
      <c r="AT173" s="160" t="s">
        <v>150</v>
      </c>
      <c r="AU173" s="160" t="s">
        <v>155</v>
      </c>
      <c r="AY173" s="17" t="s">
        <v>146</v>
      </c>
      <c r="BE173" s="161">
        <f>IF(N173="základní",J173,0)</f>
        <v>0</v>
      </c>
      <c r="BF173" s="161">
        <f>IF(N173="snížená",J173,0)</f>
        <v>0</v>
      </c>
      <c r="BG173" s="161">
        <f>IF(N173="zákl. přenesená",J173,0)</f>
        <v>0</v>
      </c>
      <c r="BH173" s="161">
        <f>IF(N173="sníž. přenesená",J173,0)</f>
        <v>0</v>
      </c>
      <c r="BI173" s="161">
        <f>IF(N173="nulová",J173,0)</f>
        <v>0</v>
      </c>
      <c r="BJ173" s="17" t="s">
        <v>85</v>
      </c>
      <c r="BK173" s="161">
        <f>ROUND(I173*H173,2)</f>
        <v>0</v>
      </c>
      <c r="BL173" s="17" t="s">
        <v>154</v>
      </c>
      <c r="BM173" s="160" t="s">
        <v>553</v>
      </c>
    </row>
    <row r="174" spans="1:65" s="14" customFormat="1" ht="22.5">
      <c r="B174" s="170"/>
      <c r="D174" s="163" t="s">
        <v>157</v>
      </c>
      <c r="E174" s="171" t="s">
        <v>1</v>
      </c>
      <c r="F174" s="172" t="s">
        <v>554</v>
      </c>
      <c r="H174" s="173">
        <v>14.31</v>
      </c>
      <c r="I174" s="174"/>
      <c r="L174" s="170"/>
      <c r="M174" s="175"/>
      <c r="N174" s="176"/>
      <c r="O174" s="176"/>
      <c r="P174" s="176"/>
      <c r="Q174" s="176"/>
      <c r="R174" s="176"/>
      <c r="S174" s="176"/>
      <c r="T174" s="177"/>
      <c r="AT174" s="171" t="s">
        <v>157</v>
      </c>
      <c r="AU174" s="171" t="s">
        <v>155</v>
      </c>
      <c r="AV174" s="14" t="s">
        <v>87</v>
      </c>
      <c r="AW174" s="14" t="s">
        <v>33</v>
      </c>
      <c r="AX174" s="14" t="s">
        <v>78</v>
      </c>
      <c r="AY174" s="171" t="s">
        <v>146</v>
      </c>
    </row>
    <row r="175" spans="1:65" s="15" customFormat="1" ht="11.25">
      <c r="B175" s="178"/>
      <c r="D175" s="163" t="s">
        <v>157</v>
      </c>
      <c r="E175" s="179" t="s">
        <v>1</v>
      </c>
      <c r="F175" s="180" t="s">
        <v>199</v>
      </c>
      <c r="H175" s="181">
        <v>14.31</v>
      </c>
      <c r="I175" s="182"/>
      <c r="L175" s="178"/>
      <c r="M175" s="183"/>
      <c r="N175" s="184"/>
      <c r="O175" s="184"/>
      <c r="P175" s="184"/>
      <c r="Q175" s="184"/>
      <c r="R175" s="184"/>
      <c r="S175" s="184"/>
      <c r="T175" s="185"/>
      <c r="AT175" s="179" t="s">
        <v>157</v>
      </c>
      <c r="AU175" s="179" t="s">
        <v>155</v>
      </c>
      <c r="AV175" s="15" t="s">
        <v>154</v>
      </c>
      <c r="AW175" s="15" t="s">
        <v>33</v>
      </c>
      <c r="AX175" s="15" t="s">
        <v>85</v>
      </c>
      <c r="AY175" s="179" t="s">
        <v>146</v>
      </c>
    </row>
    <row r="176" spans="1:65" s="2" customFormat="1" ht="16.5" customHeight="1">
      <c r="A176" s="32"/>
      <c r="B176" s="148"/>
      <c r="C176" s="186" t="s">
        <v>217</v>
      </c>
      <c r="D176" s="186" t="s">
        <v>242</v>
      </c>
      <c r="E176" s="187" t="s">
        <v>243</v>
      </c>
      <c r="F176" s="188" t="s">
        <v>244</v>
      </c>
      <c r="G176" s="189" t="s">
        <v>245</v>
      </c>
      <c r="H176" s="190">
        <v>27.045999999999999</v>
      </c>
      <c r="I176" s="191"/>
      <c r="J176" s="192">
        <f>ROUND(I176*H176,2)</f>
        <v>0</v>
      </c>
      <c r="K176" s="188" t="s">
        <v>161</v>
      </c>
      <c r="L176" s="193"/>
      <c r="M176" s="194" t="s">
        <v>1</v>
      </c>
      <c r="N176" s="195" t="s">
        <v>43</v>
      </c>
      <c r="O176" s="58"/>
      <c r="P176" s="158">
        <f>O176*H176</f>
        <v>0</v>
      </c>
      <c r="Q176" s="158">
        <v>1</v>
      </c>
      <c r="R176" s="158">
        <f>Q176*H176</f>
        <v>27.045999999999999</v>
      </c>
      <c r="S176" s="158">
        <v>0</v>
      </c>
      <c r="T176" s="159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60" t="s">
        <v>185</v>
      </c>
      <c r="AT176" s="160" t="s">
        <v>242</v>
      </c>
      <c r="AU176" s="160" t="s">
        <v>155</v>
      </c>
      <c r="AY176" s="17" t="s">
        <v>146</v>
      </c>
      <c r="BE176" s="161">
        <f>IF(N176="základní",J176,0)</f>
        <v>0</v>
      </c>
      <c r="BF176" s="161">
        <f>IF(N176="snížená",J176,0)</f>
        <v>0</v>
      </c>
      <c r="BG176" s="161">
        <f>IF(N176="zákl. přenesená",J176,0)</f>
        <v>0</v>
      </c>
      <c r="BH176" s="161">
        <f>IF(N176="sníž. přenesená",J176,0)</f>
        <v>0</v>
      </c>
      <c r="BI176" s="161">
        <f>IF(N176="nulová",J176,0)</f>
        <v>0</v>
      </c>
      <c r="BJ176" s="17" t="s">
        <v>85</v>
      </c>
      <c r="BK176" s="161">
        <f>ROUND(I176*H176,2)</f>
        <v>0</v>
      </c>
      <c r="BL176" s="17" t="s">
        <v>154</v>
      </c>
      <c r="BM176" s="160" t="s">
        <v>555</v>
      </c>
    </row>
    <row r="177" spans="1:65" s="14" customFormat="1" ht="11.25">
      <c r="B177" s="170"/>
      <c r="D177" s="163" t="s">
        <v>157</v>
      </c>
      <c r="E177" s="171" t="s">
        <v>1</v>
      </c>
      <c r="F177" s="172" t="s">
        <v>556</v>
      </c>
      <c r="H177" s="173">
        <v>27.045999999999999</v>
      </c>
      <c r="I177" s="174"/>
      <c r="L177" s="170"/>
      <c r="M177" s="175"/>
      <c r="N177" s="176"/>
      <c r="O177" s="176"/>
      <c r="P177" s="176"/>
      <c r="Q177" s="176"/>
      <c r="R177" s="176"/>
      <c r="S177" s="176"/>
      <c r="T177" s="177"/>
      <c r="AT177" s="171" t="s">
        <v>157</v>
      </c>
      <c r="AU177" s="171" t="s">
        <v>155</v>
      </c>
      <c r="AV177" s="14" t="s">
        <v>87</v>
      </c>
      <c r="AW177" s="14" t="s">
        <v>33</v>
      </c>
      <c r="AX177" s="14" t="s">
        <v>85</v>
      </c>
      <c r="AY177" s="171" t="s">
        <v>146</v>
      </c>
    </row>
    <row r="178" spans="1:65" s="2" customFormat="1" ht="16.5" customHeight="1">
      <c r="A178" s="32"/>
      <c r="B178" s="148"/>
      <c r="C178" s="149" t="s">
        <v>190</v>
      </c>
      <c r="D178" s="149" t="s">
        <v>150</v>
      </c>
      <c r="E178" s="150" t="s">
        <v>248</v>
      </c>
      <c r="F178" s="151" t="s">
        <v>249</v>
      </c>
      <c r="G178" s="152" t="s">
        <v>195</v>
      </c>
      <c r="H178" s="153">
        <v>220.232</v>
      </c>
      <c r="I178" s="154"/>
      <c r="J178" s="155">
        <f>ROUND(I178*H178,2)</f>
        <v>0</v>
      </c>
      <c r="K178" s="151" t="s">
        <v>161</v>
      </c>
      <c r="L178" s="33"/>
      <c r="M178" s="156" t="s">
        <v>1</v>
      </c>
      <c r="N178" s="157" t="s">
        <v>43</v>
      </c>
      <c r="O178" s="58"/>
      <c r="P178" s="158">
        <f>O178*H178</f>
        <v>0</v>
      </c>
      <c r="Q178" s="158">
        <v>0</v>
      </c>
      <c r="R178" s="158">
        <f>Q178*H178</f>
        <v>0</v>
      </c>
      <c r="S178" s="158">
        <v>0</v>
      </c>
      <c r="T178" s="159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60" t="s">
        <v>154</v>
      </c>
      <c r="AT178" s="160" t="s">
        <v>150</v>
      </c>
      <c r="AU178" s="160" t="s">
        <v>155</v>
      </c>
      <c r="AY178" s="17" t="s">
        <v>146</v>
      </c>
      <c r="BE178" s="161">
        <f>IF(N178="základní",J178,0)</f>
        <v>0</v>
      </c>
      <c r="BF178" s="161">
        <f>IF(N178="snížená",J178,0)</f>
        <v>0</v>
      </c>
      <c r="BG178" s="161">
        <f>IF(N178="zákl. přenesená",J178,0)</f>
        <v>0</v>
      </c>
      <c r="BH178" s="161">
        <f>IF(N178="sníž. přenesená",J178,0)</f>
        <v>0</v>
      </c>
      <c r="BI178" s="161">
        <f>IF(N178="nulová",J178,0)</f>
        <v>0</v>
      </c>
      <c r="BJ178" s="17" t="s">
        <v>85</v>
      </c>
      <c r="BK178" s="161">
        <f>ROUND(I178*H178,2)</f>
        <v>0</v>
      </c>
      <c r="BL178" s="17" t="s">
        <v>154</v>
      </c>
      <c r="BM178" s="160" t="s">
        <v>557</v>
      </c>
    </row>
    <row r="179" spans="1:65" s="13" customFormat="1" ht="11.25">
      <c r="B179" s="162"/>
      <c r="D179" s="163" t="s">
        <v>157</v>
      </c>
      <c r="E179" s="164" t="s">
        <v>1</v>
      </c>
      <c r="F179" s="165" t="s">
        <v>251</v>
      </c>
      <c r="H179" s="164" t="s">
        <v>1</v>
      </c>
      <c r="I179" s="166"/>
      <c r="L179" s="162"/>
      <c r="M179" s="167"/>
      <c r="N179" s="168"/>
      <c r="O179" s="168"/>
      <c r="P179" s="168"/>
      <c r="Q179" s="168"/>
      <c r="R179" s="168"/>
      <c r="S179" s="168"/>
      <c r="T179" s="169"/>
      <c r="AT179" s="164" t="s">
        <v>157</v>
      </c>
      <c r="AU179" s="164" t="s">
        <v>155</v>
      </c>
      <c r="AV179" s="13" t="s">
        <v>85</v>
      </c>
      <c r="AW179" s="13" t="s">
        <v>33</v>
      </c>
      <c r="AX179" s="13" t="s">
        <v>78</v>
      </c>
      <c r="AY179" s="164" t="s">
        <v>146</v>
      </c>
    </row>
    <row r="180" spans="1:65" s="14" customFormat="1" ht="11.25">
      <c r="B180" s="170"/>
      <c r="D180" s="163" t="s">
        <v>157</v>
      </c>
      <c r="E180" s="171" t="s">
        <v>1</v>
      </c>
      <c r="F180" s="172" t="s">
        <v>558</v>
      </c>
      <c r="H180" s="173">
        <v>220.232</v>
      </c>
      <c r="I180" s="174"/>
      <c r="L180" s="170"/>
      <c r="M180" s="175"/>
      <c r="N180" s="176"/>
      <c r="O180" s="176"/>
      <c r="P180" s="176"/>
      <c r="Q180" s="176"/>
      <c r="R180" s="176"/>
      <c r="S180" s="176"/>
      <c r="T180" s="177"/>
      <c r="AT180" s="171" t="s">
        <v>157</v>
      </c>
      <c r="AU180" s="171" t="s">
        <v>155</v>
      </c>
      <c r="AV180" s="14" t="s">
        <v>87</v>
      </c>
      <c r="AW180" s="14" t="s">
        <v>33</v>
      </c>
      <c r="AX180" s="14" t="s">
        <v>85</v>
      </c>
      <c r="AY180" s="171" t="s">
        <v>146</v>
      </c>
    </row>
    <row r="181" spans="1:65" s="2" customFormat="1" ht="33" customHeight="1">
      <c r="A181" s="32"/>
      <c r="B181" s="148"/>
      <c r="C181" s="149" t="s">
        <v>232</v>
      </c>
      <c r="D181" s="149" t="s">
        <v>150</v>
      </c>
      <c r="E181" s="150" t="s">
        <v>254</v>
      </c>
      <c r="F181" s="151" t="s">
        <v>255</v>
      </c>
      <c r="G181" s="152" t="s">
        <v>245</v>
      </c>
      <c r="H181" s="153">
        <v>396.41800000000001</v>
      </c>
      <c r="I181" s="154"/>
      <c r="J181" s="155">
        <f>ROUND(I181*H181,2)</f>
        <v>0</v>
      </c>
      <c r="K181" s="151" t="s">
        <v>161</v>
      </c>
      <c r="L181" s="33"/>
      <c r="M181" s="156" t="s">
        <v>1</v>
      </c>
      <c r="N181" s="157" t="s">
        <v>43</v>
      </c>
      <c r="O181" s="58"/>
      <c r="P181" s="158">
        <f>O181*H181</f>
        <v>0</v>
      </c>
      <c r="Q181" s="158">
        <v>0</v>
      </c>
      <c r="R181" s="158">
        <f>Q181*H181</f>
        <v>0</v>
      </c>
      <c r="S181" s="158">
        <v>0</v>
      </c>
      <c r="T181" s="159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60" t="s">
        <v>154</v>
      </c>
      <c r="AT181" s="160" t="s">
        <v>150</v>
      </c>
      <c r="AU181" s="160" t="s">
        <v>155</v>
      </c>
      <c r="AY181" s="17" t="s">
        <v>146</v>
      </c>
      <c r="BE181" s="161">
        <f>IF(N181="základní",J181,0)</f>
        <v>0</v>
      </c>
      <c r="BF181" s="161">
        <f>IF(N181="snížená",J181,0)</f>
        <v>0</v>
      </c>
      <c r="BG181" s="161">
        <f>IF(N181="zákl. přenesená",J181,0)</f>
        <v>0</v>
      </c>
      <c r="BH181" s="161">
        <f>IF(N181="sníž. přenesená",J181,0)</f>
        <v>0</v>
      </c>
      <c r="BI181" s="161">
        <f>IF(N181="nulová",J181,0)</f>
        <v>0</v>
      </c>
      <c r="BJ181" s="17" t="s">
        <v>85</v>
      </c>
      <c r="BK181" s="161">
        <f>ROUND(I181*H181,2)</f>
        <v>0</v>
      </c>
      <c r="BL181" s="17" t="s">
        <v>154</v>
      </c>
      <c r="BM181" s="160" t="s">
        <v>559</v>
      </c>
    </row>
    <row r="182" spans="1:65" s="14" customFormat="1" ht="11.25">
      <c r="B182" s="170"/>
      <c r="D182" s="163" t="s">
        <v>157</v>
      </c>
      <c r="E182" s="171" t="s">
        <v>1</v>
      </c>
      <c r="F182" s="172" t="s">
        <v>560</v>
      </c>
      <c r="H182" s="173">
        <v>396.41800000000001</v>
      </c>
      <c r="I182" s="174"/>
      <c r="L182" s="170"/>
      <c r="M182" s="175"/>
      <c r="N182" s="176"/>
      <c r="O182" s="176"/>
      <c r="P182" s="176"/>
      <c r="Q182" s="176"/>
      <c r="R182" s="176"/>
      <c r="S182" s="176"/>
      <c r="T182" s="177"/>
      <c r="AT182" s="171" t="s">
        <v>157</v>
      </c>
      <c r="AU182" s="171" t="s">
        <v>155</v>
      </c>
      <c r="AV182" s="14" t="s">
        <v>87</v>
      </c>
      <c r="AW182" s="14" t="s">
        <v>33</v>
      </c>
      <c r="AX182" s="14" t="s">
        <v>85</v>
      </c>
      <c r="AY182" s="171" t="s">
        <v>146</v>
      </c>
    </row>
    <row r="183" spans="1:65" s="2" customFormat="1" ht="24">
      <c r="A183" s="32"/>
      <c r="B183" s="148"/>
      <c r="C183" s="149" t="s">
        <v>8</v>
      </c>
      <c r="D183" s="149" t="s">
        <v>150</v>
      </c>
      <c r="E183" s="150" t="s">
        <v>259</v>
      </c>
      <c r="F183" s="151" t="s">
        <v>260</v>
      </c>
      <c r="G183" s="152" t="s">
        <v>195</v>
      </c>
      <c r="H183" s="153">
        <v>43.875</v>
      </c>
      <c r="I183" s="154"/>
      <c r="J183" s="155">
        <f>ROUND(I183*H183,2)</f>
        <v>0</v>
      </c>
      <c r="K183" s="151" t="s">
        <v>161</v>
      </c>
      <c r="L183" s="33"/>
      <c r="M183" s="156" t="s">
        <v>1</v>
      </c>
      <c r="N183" s="157" t="s">
        <v>43</v>
      </c>
      <c r="O183" s="58"/>
      <c r="P183" s="158">
        <f>O183*H183</f>
        <v>0</v>
      </c>
      <c r="Q183" s="158">
        <v>0</v>
      </c>
      <c r="R183" s="158">
        <f>Q183*H183</f>
        <v>0</v>
      </c>
      <c r="S183" s="158">
        <v>0</v>
      </c>
      <c r="T183" s="159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60" t="s">
        <v>154</v>
      </c>
      <c r="AT183" s="160" t="s">
        <v>150</v>
      </c>
      <c r="AU183" s="160" t="s">
        <v>155</v>
      </c>
      <c r="AY183" s="17" t="s">
        <v>146</v>
      </c>
      <c r="BE183" s="161">
        <f>IF(N183="základní",J183,0)</f>
        <v>0</v>
      </c>
      <c r="BF183" s="161">
        <f>IF(N183="snížená",J183,0)</f>
        <v>0</v>
      </c>
      <c r="BG183" s="161">
        <f>IF(N183="zákl. přenesená",J183,0)</f>
        <v>0</v>
      </c>
      <c r="BH183" s="161">
        <f>IF(N183="sníž. přenesená",J183,0)</f>
        <v>0</v>
      </c>
      <c r="BI183" s="161">
        <f>IF(N183="nulová",J183,0)</f>
        <v>0</v>
      </c>
      <c r="BJ183" s="17" t="s">
        <v>85</v>
      </c>
      <c r="BK183" s="161">
        <f>ROUND(I183*H183,2)</f>
        <v>0</v>
      </c>
      <c r="BL183" s="17" t="s">
        <v>154</v>
      </c>
      <c r="BM183" s="160" t="s">
        <v>561</v>
      </c>
    </row>
    <row r="184" spans="1:65" s="13" customFormat="1" ht="11.25">
      <c r="B184" s="162"/>
      <c r="D184" s="163" t="s">
        <v>157</v>
      </c>
      <c r="E184" s="164" t="s">
        <v>1</v>
      </c>
      <c r="F184" s="165" t="s">
        <v>262</v>
      </c>
      <c r="H184" s="164" t="s">
        <v>1</v>
      </c>
      <c r="I184" s="166"/>
      <c r="L184" s="162"/>
      <c r="M184" s="167"/>
      <c r="N184" s="168"/>
      <c r="O184" s="168"/>
      <c r="P184" s="168"/>
      <c r="Q184" s="168"/>
      <c r="R184" s="168"/>
      <c r="S184" s="168"/>
      <c r="T184" s="169"/>
      <c r="AT184" s="164" t="s">
        <v>157</v>
      </c>
      <c r="AU184" s="164" t="s">
        <v>155</v>
      </c>
      <c r="AV184" s="13" t="s">
        <v>85</v>
      </c>
      <c r="AW184" s="13" t="s">
        <v>33</v>
      </c>
      <c r="AX184" s="13" t="s">
        <v>78</v>
      </c>
      <c r="AY184" s="164" t="s">
        <v>146</v>
      </c>
    </row>
    <row r="185" spans="1:65" s="14" customFormat="1" ht="11.25">
      <c r="B185" s="170"/>
      <c r="D185" s="163" t="s">
        <v>157</v>
      </c>
      <c r="E185" s="171" t="s">
        <v>1</v>
      </c>
      <c r="F185" s="172" t="s">
        <v>562</v>
      </c>
      <c r="H185" s="173">
        <v>43.731000000000002</v>
      </c>
      <c r="I185" s="174"/>
      <c r="L185" s="170"/>
      <c r="M185" s="175"/>
      <c r="N185" s="176"/>
      <c r="O185" s="176"/>
      <c r="P185" s="176"/>
      <c r="Q185" s="176"/>
      <c r="R185" s="176"/>
      <c r="S185" s="176"/>
      <c r="T185" s="177"/>
      <c r="AT185" s="171" t="s">
        <v>157</v>
      </c>
      <c r="AU185" s="171" t="s">
        <v>155</v>
      </c>
      <c r="AV185" s="14" t="s">
        <v>87</v>
      </c>
      <c r="AW185" s="14" t="s">
        <v>33</v>
      </c>
      <c r="AX185" s="14" t="s">
        <v>78</v>
      </c>
      <c r="AY185" s="171" t="s">
        <v>146</v>
      </c>
    </row>
    <row r="186" spans="1:65" s="14" customFormat="1" ht="11.25">
      <c r="B186" s="170"/>
      <c r="D186" s="163" t="s">
        <v>157</v>
      </c>
      <c r="E186" s="171" t="s">
        <v>1</v>
      </c>
      <c r="F186" s="172" t="s">
        <v>563</v>
      </c>
      <c r="H186" s="173">
        <v>-1.373</v>
      </c>
      <c r="I186" s="174"/>
      <c r="L186" s="170"/>
      <c r="M186" s="175"/>
      <c r="N186" s="176"/>
      <c r="O186" s="176"/>
      <c r="P186" s="176"/>
      <c r="Q186" s="176"/>
      <c r="R186" s="176"/>
      <c r="S186" s="176"/>
      <c r="T186" s="177"/>
      <c r="AT186" s="171" t="s">
        <v>157</v>
      </c>
      <c r="AU186" s="171" t="s">
        <v>155</v>
      </c>
      <c r="AV186" s="14" t="s">
        <v>87</v>
      </c>
      <c r="AW186" s="14" t="s">
        <v>33</v>
      </c>
      <c r="AX186" s="14" t="s">
        <v>78</v>
      </c>
      <c r="AY186" s="171" t="s">
        <v>146</v>
      </c>
    </row>
    <row r="187" spans="1:65" s="13" customFormat="1" ht="11.25">
      <c r="B187" s="162"/>
      <c r="D187" s="163" t="s">
        <v>157</v>
      </c>
      <c r="E187" s="164" t="s">
        <v>1</v>
      </c>
      <c r="F187" s="165" t="s">
        <v>206</v>
      </c>
      <c r="H187" s="164" t="s">
        <v>1</v>
      </c>
      <c r="I187" s="166"/>
      <c r="L187" s="162"/>
      <c r="M187" s="167"/>
      <c r="N187" s="168"/>
      <c r="O187" s="168"/>
      <c r="P187" s="168"/>
      <c r="Q187" s="168"/>
      <c r="R187" s="168"/>
      <c r="S187" s="168"/>
      <c r="T187" s="169"/>
      <c r="AT187" s="164" t="s">
        <v>157</v>
      </c>
      <c r="AU187" s="164" t="s">
        <v>155</v>
      </c>
      <c r="AV187" s="13" t="s">
        <v>85</v>
      </c>
      <c r="AW187" s="13" t="s">
        <v>33</v>
      </c>
      <c r="AX187" s="13" t="s">
        <v>78</v>
      </c>
      <c r="AY187" s="164" t="s">
        <v>146</v>
      </c>
    </row>
    <row r="188" spans="1:65" s="14" customFormat="1" ht="11.25">
      <c r="B188" s="170"/>
      <c r="D188" s="163" t="s">
        <v>157</v>
      </c>
      <c r="E188" s="171" t="s">
        <v>1</v>
      </c>
      <c r="F188" s="172" t="s">
        <v>564</v>
      </c>
      <c r="H188" s="173">
        <v>1.5169999999999999</v>
      </c>
      <c r="I188" s="174"/>
      <c r="L188" s="170"/>
      <c r="M188" s="175"/>
      <c r="N188" s="176"/>
      <c r="O188" s="176"/>
      <c r="P188" s="176"/>
      <c r="Q188" s="176"/>
      <c r="R188" s="176"/>
      <c r="S188" s="176"/>
      <c r="T188" s="177"/>
      <c r="AT188" s="171" t="s">
        <v>157</v>
      </c>
      <c r="AU188" s="171" t="s">
        <v>155</v>
      </c>
      <c r="AV188" s="14" t="s">
        <v>87</v>
      </c>
      <c r="AW188" s="14" t="s">
        <v>33</v>
      </c>
      <c r="AX188" s="14" t="s">
        <v>78</v>
      </c>
      <c r="AY188" s="171" t="s">
        <v>146</v>
      </c>
    </row>
    <row r="189" spans="1:65" s="15" customFormat="1" ht="11.25">
      <c r="B189" s="178"/>
      <c r="D189" s="163" t="s">
        <v>157</v>
      </c>
      <c r="E189" s="179" t="s">
        <v>1</v>
      </c>
      <c r="F189" s="180" t="s">
        <v>199</v>
      </c>
      <c r="H189" s="181">
        <v>43.875</v>
      </c>
      <c r="I189" s="182"/>
      <c r="L189" s="178"/>
      <c r="M189" s="183"/>
      <c r="N189" s="184"/>
      <c r="O189" s="184"/>
      <c r="P189" s="184"/>
      <c r="Q189" s="184"/>
      <c r="R189" s="184"/>
      <c r="S189" s="184"/>
      <c r="T189" s="185"/>
      <c r="AT189" s="179" t="s">
        <v>157</v>
      </c>
      <c r="AU189" s="179" t="s">
        <v>155</v>
      </c>
      <c r="AV189" s="15" t="s">
        <v>154</v>
      </c>
      <c r="AW189" s="15" t="s">
        <v>33</v>
      </c>
      <c r="AX189" s="15" t="s">
        <v>85</v>
      </c>
      <c r="AY189" s="179" t="s">
        <v>146</v>
      </c>
    </row>
    <row r="190" spans="1:65" s="2" customFormat="1" ht="16.5" customHeight="1">
      <c r="A190" s="32"/>
      <c r="B190" s="148"/>
      <c r="C190" s="186" t="s">
        <v>215</v>
      </c>
      <c r="D190" s="186" t="s">
        <v>242</v>
      </c>
      <c r="E190" s="187" t="s">
        <v>267</v>
      </c>
      <c r="F190" s="188" t="s">
        <v>268</v>
      </c>
      <c r="G190" s="189" t="s">
        <v>245</v>
      </c>
      <c r="H190" s="190">
        <v>85.227000000000004</v>
      </c>
      <c r="I190" s="191"/>
      <c r="J190" s="192">
        <f>ROUND(I190*H190,2)</f>
        <v>0</v>
      </c>
      <c r="K190" s="188" t="s">
        <v>161</v>
      </c>
      <c r="L190" s="193"/>
      <c r="M190" s="194" t="s">
        <v>1</v>
      </c>
      <c r="N190" s="195" t="s">
        <v>43</v>
      </c>
      <c r="O190" s="58"/>
      <c r="P190" s="158">
        <f>O190*H190</f>
        <v>0</v>
      </c>
      <c r="Q190" s="158">
        <v>1</v>
      </c>
      <c r="R190" s="158">
        <f>Q190*H190</f>
        <v>85.227000000000004</v>
      </c>
      <c r="S190" s="158">
        <v>0</v>
      </c>
      <c r="T190" s="159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60" t="s">
        <v>185</v>
      </c>
      <c r="AT190" s="160" t="s">
        <v>242</v>
      </c>
      <c r="AU190" s="160" t="s">
        <v>155</v>
      </c>
      <c r="AY190" s="17" t="s">
        <v>146</v>
      </c>
      <c r="BE190" s="161">
        <f>IF(N190="základní",J190,0)</f>
        <v>0</v>
      </c>
      <c r="BF190" s="161">
        <f>IF(N190="snížená",J190,0)</f>
        <v>0</v>
      </c>
      <c r="BG190" s="161">
        <f>IF(N190="zákl. přenesená",J190,0)</f>
        <v>0</v>
      </c>
      <c r="BH190" s="161">
        <f>IF(N190="sníž. přenesená",J190,0)</f>
        <v>0</v>
      </c>
      <c r="BI190" s="161">
        <f>IF(N190="nulová",J190,0)</f>
        <v>0</v>
      </c>
      <c r="BJ190" s="17" t="s">
        <v>85</v>
      </c>
      <c r="BK190" s="161">
        <f>ROUND(I190*H190,2)</f>
        <v>0</v>
      </c>
      <c r="BL190" s="17" t="s">
        <v>154</v>
      </c>
      <c r="BM190" s="160" t="s">
        <v>565</v>
      </c>
    </row>
    <row r="191" spans="1:65" s="14" customFormat="1" ht="11.25">
      <c r="B191" s="170"/>
      <c r="D191" s="163" t="s">
        <v>157</v>
      </c>
      <c r="E191" s="171" t="s">
        <v>1</v>
      </c>
      <c r="F191" s="172" t="s">
        <v>566</v>
      </c>
      <c r="H191" s="173">
        <v>85.227000000000004</v>
      </c>
      <c r="I191" s="174"/>
      <c r="L191" s="170"/>
      <c r="M191" s="175"/>
      <c r="N191" s="176"/>
      <c r="O191" s="176"/>
      <c r="P191" s="176"/>
      <c r="Q191" s="176"/>
      <c r="R191" s="176"/>
      <c r="S191" s="176"/>
      <c r="T191" s="177"/>
      <c r="AT191" s="171" t="s">
        <v>157</v>
      </c>
      <c r="AU191" s="171" t="s">
        <v>155</v>
      </c>
      <c r="AV191" s="14" t="s">
        <v>87</v>
      </c>
      <c r="AW191" s="14" t="s">
        <v>33</v>
      </c>
      <c r="AX191" s="14" t="s">
        <v>85</v>
      </c>
      <c r="AY191" s="171" t="s">
        <v>146</v>
      </c>
    </row>
    <row r="192" spans="1:65" s="12" customFormat="1" ht="20.85" customHeight="1">
      <c r="B192" s="135"/>
      <c r="D192" s="136" t="s">
        <v>77</v>
      </c>
      <c r="E192" s="146" t="s">
        <v>253</v>
      </c>
      <c r="F192" s="146" t="s">
        <v>271</v>
      </c>
      <c r="I192" s="138"/>
      <c r="J192" s="147">
        <f>BK192</f>
        <v>0</v>
      </c>
      <c r="L192" s="135"/>
      <c r="M192" s="140"/>
      <c r="N192" s="141"/>
      <c r="O192" s="141"/>
      <c r="P192" s="142">
        <f>SUM(P193:P214)</f>
        <v>0</v>
      </c>
      <c r="Q192" s="141"/>
      <c r="R192" s="142">
        <f>SUM(R193:R214)</f>
        <v>3.2320000000000001E-3</v>
      </c>
      <c r="S192" s="141"/>
      <c r="T192" s="143">
        <f>SUM(T193:T214)</f>
        <v>0</v>
      </c>
      <c r="AR192" s="136" t="s">
        <v>85</v>
      </c>
      <c r="AT192" s="144" t="s">
        <v>77</v>
      </c>
      <c r="AU192" s="144" t="s">
        <v>87</v>
      </c>
      <c r="AY192" s="136" t="s">
        <v>146</v>
      </c>
      <c r="BK192" s="145">
        <f>SUM(BK193:BK214)</f>
        <v>0</v>
      </c>
    </row>
    <row r="193" spans="1:65" s="2" customFormat="1" ht="24">
      <c r="A193" s="32"/>
      <c r="B193" s="148"/>
      <c r="C193" s="149" t="s">
        <v>230</v>
      </c>
      <c r="D193" s="149" t="s">
        <v>150</v>
      </c>
      <c r="E193" s="150" t="s">
        <v>272</v>
      </c>
      <c r="F193" s="151" t="s">
        <v>273</v>
      </c>
      <c r="G193" s="152" t="s">
        <v>160</v>
      </c>
      <c r="H193" s="153">
        <v>307.745</v>
      </c>
      <c r="I193" s="154"/>
      <c r="J193" s="155">
        <f>ROUND(I193*H193,2)</f>
        <v>0</v>
      </c>
      <c r="K193" s="151" t="s">
        <v>161</v>
      </c>
      <c r="L193" s="33"/>
      <c r="M193" s="156" t="s">
        <v>1</v>
      </c>
      <c r="N193" s="157" t="s">
        <v>43</v>
      </c>
      <c r="O193" s="58"/>
      <c r="P193" s="158">
        <f>O193*H193</f>
        <v>0</v>
      </c>
      <c r="Q193" s="158">
        <v>0</v>
      </c>
      <c r="R193" s="158">
        <f>Q193*H193</f>
        <v>0</v>
      </c>
      <c r="S193" s="158">
        <v>0</v>
      </c>
      <c r="T193" s="159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60" t="s">
        <v>154</v>
      </c>
      <c r="AT193" s="160" t="s">
        <v>150</v>
      </c>
      <c r="AU193" s="160" t="s">
        <v>155</v>
      </c>
      <c r="AY193" s="17" t="s">
        <v>146</v>
      </c>
      <c r="BE193" s="161">
        <f>IF(N193="základní",J193,0)</f>
        <v>0</v>
      </c>
      <c r="BF193" s="161">
        <f>IF(N193="snížená",J193,0)</f>
        <v>0</v>
      </c>
      <c r="BG193" s="161">
        <f>IF(N193="zákl. přenesená",J193,0)</f>
        <v>0</v>
      </c>
      <c r="BH193" s="161">
        <f>IF(N193="sníž. přenesená",J193,0)</f>
        <v>0</v>
      </c>
      <c r="BI193" s="161">
        <f>IF(N193="nulová",J193,0)</f>
        <v>0</v>
      </c>
      <c r="BJ193" s="17" t="s">
        <v>85</v>
      </c>
      <c r="BK193" s="161">
        <f>ROUND(I193*H193,2)</f>
        <v>0</v>
      </c>
      <c r="BL193" s="17" t="s">
        <v>154</v>
      </c>
      <c r="BM193" s="160" t="s">
        <v>567</v>
      </c>
    </row>
    <row r="194" spans="1:65" s="13" customFormat="1" ht="11.25">
      <c r="B194" s="162"/>
      <c r="D194" s="163" t="s">
        <v>157</v>
      </c>
      <c r="E194" s="164" t="s">
        <v>1</v>
      </c>
      <c r="F194" s="165" t="s">
        <v>275</v>
      </c>
      <c r="H194" s="164" t="s">
        <v>1</v>
      </c>
      <c r="I194" s="166"/>
      <c r="L194" s="162"/>
      <c r="M194" s="167"/>
      <c r="N194" s="168"/>
      <c r="O194" s="168"/>
      <c r="P194" s="168"/>
      <c r="Q194" s="168"/>
      <c r="R194" s="168"/>
      <c r="S194" s="168"/>
      <c r="T194" s="169"/>
      <c r="AT194" s="164" t="s">
        <v>157</v>
      </c>
      <c r="AU194" s="164" t="s">
        <v>155</v>
      </c>
      <c r="AV194" s="13" t="s">
        <v>85</v>
      </c>
      <c r="AW194" s="13" t="s">
        <v>33</v>
      </c>
      <c r="AX194" s="13" t="s">
        <v>78</v>
      </c>
      <c r="AY194" s="164" t="s">
        <v>146</v>
      </c>
    </row>
    <row r="195" spans="1:65" s="14" customFormat="1" ht="11.25">
      <c r="B195" s="170"/>
      <c r="D195" s="163" t="s">
        <v>157</v>
      </c>
      <c r="E195" s="171" t="s">
        <v>1</v>
      </c>
      <c r="F195" s="172" t="s">
        <v>568</v>
      </c>
      <c r="H195" s="173">
        <v>307.745</v>
      </c>
      <c r="I195" s="174"/>
      <c r="L195" s="170"/>
      <c r="M195" s="175"/>
      <c r="N195" s="176"/>
      <c r="O195" s="176"/>
      <c r="P195" s="176"/>
      <c r="Q195" s="176"/>
      <c r="R195" s="176"/>
      <c r="S195" s="176"/>
      <c r="T195" s="177"/>
      <c r="AT195" s="171" t="s">
        <v>157</v>
      </c>
      <c r="AU195" s="171" t="s">
        <v>155</v>
      </c>
      <c r="AV195" s="14" t="s">
        <v>87</v>
      </c>
      <c r="AW195" s="14" t="s">
        <v>33</v>
      </c>
      <c r="AX195" s="14" t="s">
        <v>78</v>
      </c>
      <c r="AY195" s="171" t="s">
        <v>146</v>
      </c>
    </row>
    <row r="196" spans="1:65" s="15" customFormat="1" ht="11.25">
      <c r="B196" s="178"/>
      <c r="D196" s="163" t="s">
        <v>157</v>
      </c>
      <c r="E196" s="179" t="s">
        <v>1</v>
      </c>
      <c r="F196" s="180" t="s">
        <v>199</v>
      </c>
      <c r="H196" s="181">
        <v>307.745</v>
      </c>
      <c r="I196" s="182"/>
      <c r="L196" s="178"/>
      <c r="M196" s="183"/>
      <c r="N196" s="184"/>
      <c r="O196" s="184"/>
      <c r="P196" s="184"/>
      <c r="Q196" s="184"/>
      <c r="R196" s="184"/>
      <c r="S196" s="184"/>
      <c r="T196" s="185"/>
      <c r="AT196" s="179" t="s">
        <v>157</v>
      </c>
      <c r="AU196" s="179" t="s">
        <v>155</v>
      </c>
      <c r="AV196" s="15" t="s">
        <v>154</v>
      </c>
      <c r="AW196" s="15" t="s">
        <v>33</v>
      </c>
      <c r="AX196" s="15" t="s">
        <v>85</v>
      </c>
      <c r="AY196" s="179" t="s">
        <v>146</v>
      </c>
    </row>
    <row r="197" spans="1:65" s="2" customFormat="1" ht="24">
      <c r="A197" s="32"/>
      <c r="B197" s="148"/>
      <c r="C197" s="149" t="s">
        <v>253</v>
      </c>
      <c r="D197" s="149" t="s">
        <v>150</v>
      </c>
      <c r="E197" s="150" t="s">
        <v>278</v>
      </c>
      <c r="F197" s="151" t="s">
        <v>279</v>
      </c>
      <c r="G197" s="152" t="s">
        <v>160</v>
      </c>
      <c r="H197" s="153">
        <v>107.745</v>
      </c>
      <c r="I197" s="154"/>
      <c r="J197" s="155">
        <f>ROUND(I197*H197,2)</f>
        <v>0</v>
      </c>
      <c r="K197" s="151" t="s">
        <v>161</v>
      </c>
      <c r="L197" s="33"/>
      <c r="M197" s="156" t="s">
        <v>1</v>
      </c>
      <c r="N197" s="157" t="s">
        <v>43</v>
      </c>
      <c r="O197" s="58"/>
      <c r="P197" s="158">
        <f>O197*H197</f>
        <v>0</v>
      </c>
      <c r="Q197" s="158">
        <v>0</v>
      </c>
      <c r="R197" s="158">
        <f>Q197*H197</f>
        <v>0</v>
      </c>
      <c r="S197" s="158">
        <v>0</v>
      </c>
      <c r="T197" s="159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60" t="s">
        <v>154</v>
      </c>
      <c r="AT197" s="160" t="s">
        <v>150</v>
      </c>
      <c r="AU197" s="160" t="s">
        <v>155</v>
      </c>
      <c r="AY197" s="17" t="s">
        <v>146</v>
      </c>
      <c r="BE197" s="161">
        <f>IF(N197="základní",J197,0)</f>
        <v>0</v>
      </c>
      <c r="BF197" s="161">
        <f>IF(N197="snížená",J197,0)</f>
        <v>0</v>
      </c>
      <c r="BG197" s="161">
        <f>IF(N197="zákl. přenesená",J197,0)</f>
        <v>0</v>
      </c>
      <c r="BH197" s="161">
        <f>IF(N197="sníž. přenesená",J197,0)</f>
        <v>0</v>
      </c>
      <c r="BI197" s="161">
        <f>IF(N197="nulová",J197,0)</f>
        <v>0</v>
      </c>
      <c r="BJ197" s="17" t="s">
        <v>85</v>
      </c>
      <c r="BK197" s="161">
        <f>ROUND(I197*H197,2)</f>
        <v>0</v>
      </c>
      <c r="BL197" s="17" t="s">
        <v>154</v>
      </c>
      <c r="BM197" s="160" t="s">
        <v>569</v>
      </c>
    </row>
    <row r="198" spans="1:65" s="14" customFormat="1" ht="11.25">
      <c r="B198" s="170"/>
      <c r="D198" s="163" t="s">
        <v>157</v>
      </c>
      <c r="E198" s="171" t="s">
        <v>1</v>
      </c>
      <c r="F198" s="172" t="s">
        <v>570</v>
      </c>
      <c r="H198" s="173">
        <v>107.745</v>
      </c>
      <c r="I198" s="174"/>
      <c r="L198" s="170"/>
      <c r="M198" s="175"/>
      <c r="N198" s="176"/>
      <c r="O198" s="176"/>
      <c r="P198" s="176"/>
      <c r="Q198" s="176"/>
      <c r="R198" s="176"/>
      <c r="S198" s="176"/>
      <c r="T198" s="177"/>
      <c r="AT198" s="171" t="s">
        <v>157</v>
      </c>
      <c r="AU198" s="171" t="s">
        <v>155</v>
      </c>
      <c r="AV198" s="14" t="s">
        <v>87</v>
      </c>
      <c r="AW198" s="14" t="s">
        <v>33</v>
      </c>
      <c r="AX198" s="14" t="s">
        <v>85</v>
      </c>
      <c r="AY198" s="171" t="s">
        <v>146</v>
      </c>
    </row>
    <row r="199" spans="1:65" s="2" customFormat="1" ht="16.5" customHeight="1">
      <c r="A199" s="32"/>
      <c r="B199" s="148"/>
      <c r="C199" s="186" t="s">
        <v>258</v>
      </c>
      <c r="D199" s="186" t="s">
        <v>242</v>
      </c>
      <c r="E199" s="187" t="s">
        <v>282</v>
      </c>
      <c r="F199" s="188" t="s">
        <v>283</v>
      </c>
      <c r="G199" s="189" t="s">
        <v>284</v>
      </c>
      <c r="H199" s="190">
        <v>3.2320000000000002</v>
      </c>
      <c r="I199" s="191"/>
      <c r="J199" s="192">
        <f>ROUND(I199*H199,2)</f>
        <v>0</v>
      </c>
      <c r="K199" s="188" t="s">
        <v>161</v>
      </c>
      <c r="L199" s="193"/>
      <c r="M199" s="194" t="s">
        <v>1</v>
      </c>
      <c r="N199" s="195" t="s">
        <v>43</v>
      </c>
      <c r="O199" s="58"/>
      <c r="P199" s="158">
        <f>O199*H199</f>
        <v>0</v>
      </c>
      <c r="Q199" s="158">
        <v>1E-3</v>
      </c>
      <c r="R199" s="158">
        <f>Q199*H199</f>
        <v>3.2320000000000001E-3</v>
      </c>
      <c r="S199" s="158">
        <v>0</v>
      </c>
      <c r="T199" s="159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60" t="s">
        <v>185</v>
      </c>
      <c r="AT199" s="160" t="s">
        <v>242</v>
      </c>
      <c r="AU199" s="160" t="s">
        <v>155</v>
      </c>
      <c r="AY199" s="17" t="s">
        <v>146</v>
      </c>
      <c r="BE199" s="161">
        <f>IF(N199="základní",J199,0)</f>
        <v>0</v>
      </c>
      <c r="BF199" s="161">
        <f>IF(N199="snížená",J199,0)</f>
        <v>0</v>
      </c>
      <c r="BG199" s="161">
        <f>IF(N199="zákl. přenesená",J199,0)</f>
        <v>0</v>
      </c>
      <c r="BH199" s="161">
        <f>IF(N199="sníž. přenesená",J199,0)</f>
        <v>0</v>
      </c>
      <c r="BI199" s="161">
        <f>IF(N199="nulová",J199,0)</f>
        <v>0</v>
      </c>
      <c r="BJ199" s="17" t="s">
        <v>85</v>
      </c>
      <c r="BK199" s="161">
        <f>ROUND(I199*H199,2)</f>
        <v>0</v>
      </c>
      <c r="BL199" s="17" t="s">
        <v>154</v>
      </c>
      <c r="BM199" s="160" t="s">
        <v>571</v>
      </c>
    </row>
    <row r="200" spans="1:65" s="14" customFormat="1" ht="11.25">
      <c r="B200" s="170"/>
      <c r="D200" s="163" t="s">
        <v>157</v>
      </c>
      <c r="E200" s="171" t="s">
        <v>1</v>
      </c>
      <c r="F200" s="172" t="s">
        <v>572</v>
      </c>
      <c r="H200" s="173">
        <v>3.2320000000000002</v>
      </c>
      <c r="I200" s="174"/>
      <c r="L200" s="170"/>
      <c r="M200" s="175"/>
      <c r="N200" s="176"/>
      <c r="O200" s="176"/>
      <c r="P200" s="176"/>
      <c r="Q200" s="176"/>
      <c r="R200" s="176"/>
      <c r="S200" s="176"/>
      <c r="T200" s="177"/>
      <c r="AT200" s="171" t="s">
        <v>157</v>
      </c>
      <c r="AU200" s="171" t="s">
        <v>155</v>
      </c>
      <c r="AV200" s="14" t="s">
        <v>87</v>
      </c>
      <c r="AW200" s="14" t="s">
        <v>33</v>
      </c>
      <c r="AX200" s="14" t="s">
        <v>85</v>
      </c>
      <c r="AY200" s="171" t="s">
        <v>146</v>
      </c>
    </row>
    <row r="201" spans="1:65" s="2" customFormat="1" ht="24">
      <c r="A201" s="32"/>
      <c r="B201" s="148"/>
      <c r="C201" s="149" t="s">
        <v>266</v>
      </c>
      <c r="D201" s="149" t="s">
        <v>150</v>
      </c>
      <c r="E201" s="150" t="s">
        <v>288</v>
      </c>
      <c r="F201" s="151" t="s">
        <v>289</v>
      </c>
      <c r="G201" s="152" t="s">
        <v>160</v>
      </c>
      <c r="H201" s="153">
        <v>54.664000000000001</v>
      </c>
      <c r="I201" s="154"/>
      <c r="J201" s="155">
        <f>ROUND(I201*H201,2)</f>
        <v>0</v>
      </c>
      <c r="K201" s="151" t="s">
        <v>161</v>
      </c>
      <c r="L201" s="33"/>
      <c r="M201" s="156" t="s">
        <v>1</v>
      </c>
      <c r="N201" s="157" t="s">
        <v>43</v>
      </c>
      <c r="O201" s="58"/>
      <c r="P201" s="158">
        <f>O201*H201</f>
        <v>0</v>
      </c>
      <c r="Q201" s="158">
        <v>0</v>
      </c>
      <c r="R201" s="158">
        <f>Q201*H201</f>
        <v>0</v>
      </c>
      <c r="S201" s="158">
        <v>0</v>
      </c>
      <c r="T201" s="159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60" t="s">
        <v>154</v>
      </c>
      <c r="AT201" s="160" t="s">
        <v>150</v>
      </c>
      <c r="AU201" s="160" t="s">
        <v>155</v>
      </c>
      <c r="AY201" s="17" t="s">
        <v>146</v>
      </c>
      <c r="BE201" s="161">
        <f>IF(N201="základní",J201,0)</f>
        <v>0</v>
      </c>
      <c r="BF201" s="161">
        <f>IF(N201="snížená",J201,0)</f>
        <v>0</v>
      </c>
      <c r="BG201" s="161">
        <f>IF(N201="zákl. přenesená",J201,0)</f>
        <v>0</v>
      </c>
      <c r="BH201" s="161">
        <f>IF(N201="sníž. přenesená",J201,0)</f>
        <v>0</v>
      </c>
      <c r="BI201" s="161">
        <f>IF(N201="nulová",J201,0)</f>
        <v>0</v>
      </c>
      <c r="BJ201" s="17" t="s">
        <v>85</v>
      </c>
      <c r="BK201" s="161">
        <f>ROUND(I201*H201,2)</f>
        <v>0</v>
      </c>
      <c r="BL201" s="17" t="s">
        <v>154</v>
      </c>
      <c r="BM201" s="160" t="s">
        <v>573</v>
      </c>
    </row>
    <row r="202" spans="1:65" s="13" customFormat="1" ht="11.25">
      <c r="B202" s="162"/>
      <c r="D202" s="163" t="s">
        <v>157</v>
      </c>
      <c r="E202" s="164" t="s">
        <v>1</v>
      </c>
      <c r="F202" s="165" t="s">
        <v>291</v>
      </c>
      <c r="H202" s="164" t="s">
        <v>1</v>
      </c>
      <c r="I202" s="166"/>
      <c r="L202" s="162"/>
      <c r="M202" s="167"/>
      <c r="N202" s="168"/>
      <c r="O202" s="168"/>
      <c r="P202" s="168"/>
      <c r="Q202" s="168"/>
      <c r="R202" s="168"/>
      <c r="S202" s="168"/>
      <c r="T202" s="169"/>
      <c r="AT202" s="164" t="s">
        <v>157</v>
      </c>
      <c r="AU202" s="164" t="s">
        <v>155</v>
      </c>
      <c r="AV202" s="13" t="s">
        <v>85</v>
      </c>
      <c r="AW202" s="13" t="s">
        <v>33</v>
      </c>
      <c r="AX202" s="13" t="s">
        <v>78</v>
      </c>
      <c r="AY202" s="164" t="s">
        <v>146</v>
      </c>
    </row>
    <row r="203" spans="1:65" s="14" customFormat="1" ht="11.25">
      <c r="B203" s="170"/>
      <c r="D203" s="163" t="s">
        <v>157</v>
      </c>
      <c r="E203" s="171" t="s">
        <v>1</v>
      </c>
      <c r="F203" s="172" t="s">
        <v>574</v>
      </c>
      <c r="H203" s="173">
        <v>54.664000000000001</v>
      </c>
      <c r="I203" s="174"/>
      <c r="L203" s="170"/>
      <c r="M203" s="175"/>
      <c r="N203" s="176"/>
      <c r="O203" s="176"/>
      <c r="P203" s="176"/>
      <c r="Q203" s="176"/>
      <c r="R203" s="176"/>
      <c r="S203" s="176"/>
      <c r="T203" s="177"/>
      <c r="AT203" s="171" t="s">
        <v>157</v>
      </c>
      <c r="AU203" s="171" t="s">
        <v>155</v>
      </c>
      <c r="AV203" s="14" t="s">
        <v>87</v>
      </c>
      <c r="AW203" s="14" t="s">
        <v>33</v>
      </c>
      <c r="AX203" s="14" t="s">
        <v>78</v>
      </c>
      <c r="AY203" s="171" t="s">
        <v>146</v>
      </c>
    </row>
    <row r="204" spans="1:65" s="15" customFormat="1" ht="11.25">
      <c r="B204" s="178"/>
      <c r="D204" s="163" t="s">
        <v>157</v>
      </c>
      <c r="E204" s="179" t="s">
        <v>1</v>
      </c>
      <c r="F204" s="180" t="s">
        <v>199</v>
      </c>
      <c r="H204" s="181">
        <v>54.664000000000001</v>
      </c>
      <c r="I204" s="182"/>
      <c r="L204" s="178"/>
      <c r="M204" s="183"/>
      <c r="N204" s="184"/>
      <c r="O204" s="184"/>
      <c r="P204" s="184"/>
      <c r="Q204" s="184"/>
      <c r="R204" s="184"/>
      <c r="S204" s="184"/>
      <c r="T204" s="185"/>
      <c r="AT204" s="179" t="s">
        <v>157</v>
      </c>
      <c r="AU204" s="179" t="s">
        <v>155</v>
      </c>
      <c r="AV204" s="15" t="s">
        <v>154</v>
      </c>
      <c r="AW204" s="15" t="s">
        <v>33</v>
      </c>
      <c r="AX204" s="15" t="s">
        <v>85</v>
      </c>
      <c r="AY204" s="179" t="s">
        <v>146</v>
      </c>
    </row>
    <row r="205" spans="1:65" s="2" customFormat="1" ht="24">
      <c r="A205" s="32"/>
      <c r="B205" s="148"/>
      <c r="C205" s="149" t="s">
        <v>7</v>
      </c>
      <c r="D205" s="149" t="s">
        <v>150</v>
      </c>
      <c r="E205" s="150" t="s">
        <v>294</v>
      </c>
      <c r="F205" s="151" t="s">
        <v>295</v>
      </c>
      <c r="G205" s="152" t="s">
        <v>160</v>
      </c>
      <c r="H205" s="153">
        <v>101.62</v>
      </c>
      <c r="I205" s="154"/>
      <c r="J205" s="155">
        <f>ROUND(I205*H205,2)</f>
        <v>0</v>
      </c>
      <c r="K205" s="151" t="s">
        <v>161</v>
      </c>
      <c r="L205" s="33"/>
      <c r="M205" s="156" t="s">
        <v>1</v>
      </c>
      <c r="N205" s="157" t="s">
        <v>43</v>
      </c>
      <c r="O205" s="58"/>
      <c r="P205" s="158">
        <f>O205*H205</f>
        <v>0</v>
      </c>
      <c r="Q205" s="158">
        <v>0</v>
      </c>
      <c r="R205" s="158">
        <f>Q205*H205</f>
        <v>0</v>
      </c>
      <c r="S205" s="158">
        <v>0</v>
      </c>
      <c r="T205" s="159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60" t="s">
        <v>154</v>
      </c>
      <c r="AT205" s="160" t="s">
        <v>150</v>
      </c>
      <c r="AU205" s="160" t="s">
        <v>155</v>
      </c>
      <c r="AY205" s="17" t="s">
        <v>146</v>
      </c>
      <c r="BE205" s="161">
        <f>IF(N205="základní",J205,0)</f>
        <v>0</v>
      </c>
      <c r="BF205" s="161">
        <f>IF(N205="snížená",J205,0)</f>
        <v>0</v>
      </c>
      <c r="BG205" s="161">
        <f>IF(N205="zákl. přenesená",J205,0)</f>
        <v>0</v>
      </c>
      <c r="BH205" s="161">
        <f>IF(N205="sníž. přenesená",J205,0)</f>
        <v>0</v>
      </c>
      <c r="BI205" s="161">
        <f>IF(N205="nulová",J205,0)</f>
        <v>0</v>
      </c>
      <c r="BJ205" s="17" t="s">
        <v>85</v>
      </c>
      <c r="BK205" s="161">
        <f>ROUND(I205*H205,2)</f>
        <v>0</v>
      </c>
      <c r="BL205" s="17" t="s">
        <v>154</v>
      </c>
      <c r="BM205" s="160" t="s">
        <v>575</v>
      </c>
    </row>
    <row r="206" spans="1:65" s="13" customFormat="1" ht="11.25">
      <c r="B206" s="162"/>
      <c r="D206" s="163" t="s">
        <v>157</v>
      </c>
      <c r="E206" s="164" t="s">
        <v>1</v>
      </c>
      <c r="F206" s="165" t="s">
        <v>297</v>
      </c>
      <c r="H206" s="164" t="s">
        <v>1</v>
      </c>
      <c r="I206" s="166"/>
      <c r="L206" s="162"/>
      <c r="M206" s="167"/>
      <c r="N206" s="168"/>
      <c r="O206" s="168"/>
      <c r="P206" s="168"/>
      <c r="Q206" s="168"/>
      <c r="R206" s="168"/>
      <c r="S206" s="168"/>
      <c r="T206" s="169"/>
      <c r="AT206" s="164" t="s">
        <v>157</v>
      </c>
      <c r="AU206" s="164" t="s">
        <v>155</v>
      </c>
      <c r="AV206" s="13" t="s">
        <v>85</v>
      </c>
      <c r="AW206" s="13" t="s">
        <v>33</v>
      </c>
      <c r="AX206" s="13" t="s">
        <v>78</v>
      </c>
      <c r="AY206" s="164" t="s">
        <v>146</v>
      </c>
    </row>
    <row r="207" spans="1:65" s="14" customFormat="1" ht="11.25">
      <c r="B207" s="170"/>
      <c r="D207" s="163" t="s">
        <v>157</v>
      </c>
      <c r="E207" s="171" t="s">
        <v>1</v>
      </c>
      <c r="F207" s="172" t="s">
        <v>576</v>
      </c>
      <c r="H207" s="173">
        <v>101.62</v>
      </c>
      <c r="I207" s="174"/>
      <c r="L207" s="170"/>
      <c r="M207" s="175"/>
      <c r="N207" s="176"/>
      <c r="O207" s="176"/>
      <c r="P207" s="176"/>
      <c r="Q207" s="176"/>
      <c r="R207" s="176"/>
      <c r="S207" s="176"/>
      <c r="T207" s="177"/>
      <c r="AT207" s="171" t="s">
        <v>157</v>
      </c>
      <c r="AU207" s="171" t="s">
        <v>155</v>
      </c>
      <c r="AV207" s="14" t="s">
        <v>87</v>
      </c>
      <c r="AW207" s="14" t="s">
        <v>33</v>
      </c>
      <c r="AX207" s="14" t="s">
        <v>85</v>
      </c>
      <c r="AY207" s="171" t="s">
        <v>146</v>
      </c>
    </row>
    <row r="208" spans="1:65" s="2" customFormat="1" ht="24">
      <c r="A208" s="32"/>
      <c r="B208" s="148"/>
      <c r="C208" s="149" t="s">
        <v>277</v>
      </c>
      <c r="D208" s="149" t="s">
        <v>150</v>
      </c>
      <c r="E208" s="150" t="s">
        <v>300</v>
      </c>
      <c r="F208" s="151" t="s">
        <v>301</v>
      </c>
      <c r="G208" s="152" t="s">
        <v>160</v>
      </c>
      <c r="H208" s="153">
        <v>107.745</v>
      </c>
      <c r="I208" s="154"/>
      <c r="J208" s="155">
        <f>ROUND(I208*H208,2)</f>
        <v>0</v>
      </c>
      <c r="K208" s="151" t="s">
        <v>161</v>
      </c>
      <c r="L208" s="33"/>
      <c r="M208" s="156" t="s">
        <v>1</v>
      </c>
      <c r="N208" s="157" t="s">
        <v>43</v>
      </c>
      <c r="O208" s="58"/>
      <c r="P208" s="158">
        <f>O208*H208</f>
        <v>0</v>
      </c>
      <c r="Q208" s="158">
        <v>0</v>
      </c>
      <c r="R208" s="158">
        <f>Q208*H208</f>
        <v>0</v>
      </c>
      <c r="S208" s="158">
        <v>0</v>
      </c>
      <c r="T208" s="159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60" t="s">
        <v>154</v>
      </c>
      <c r="AT208" s="160" t="s">
        <v>150</v>
      </c>
      <c r="AU208" s="160" t="s">
        <v>155</v>
      </c>
      <c r="AY208" s="17" t="s">
        <v>146</v>
      </c>
      <c r="BE208" s="161">
        <f>IF(N208="základní",J208,0)</f>
        <v>0</v>
      </c>
      <c r="BF208" s="161">
        <f>IF(N208="snížená",J208,0)</f>
        <v>0</v>
      </c>
      <c r="BG208" s="161">
        <f>IF(N208="zákl. přenesená",J208,0)</f>
        <v>0</v>
      </c>
      <c r="BH208" s="161">
        <f>IF(N208="sníž. přenesená",J208,0)</f>
        <v>0</v>
      </c>
      <c r="BI208" s="161">
        <f>IF(N208="nulová",J208,0)</f>
        <v>0</v>
      </c>
      <c r="BJ208" s="17" t="s">
        <v>85</v>
      </c>
      <c r="BK208" s="161">
        <f>ROUND(I208*H208,2)</f>
        <v>0</v>
      </c>
      <c r="BL208" s="17" t="s">
        <v>154</v>
      </c>
      <c r="BM208" s="160" t="s">
        <v>577</v>
      </c>
    </row>
    <row r="209" spans="1:65" s="14" customFormat="1" ht="11.25">
      <c r="B209" s="170"/>
      <c r="D209" s="163" t="s">
        <v>157</v>
      </c>
      <c r="E209" s="171" t="s">
        <v>1</v>
      </c>
      <c r="F209" s="172" t="s">
        <v>570</v>
      </c>
      <c r="H209" s="173">
        <v>107.745</v>
      </c>
      <c r="I209" s="174"/>
      <c r="L209" s="170"/>
      <c r="M209" s="175"/>
      <c r="N209" s="176"/>
      <c r="O209" s="176"/>
      <c r="P209" s="176"/>
      <c r="Q209" s="176"/>
      <c r="R209" s="176"/>
      <c r="S209" s="176"/>
      <c r="T209" s="177"/>
      <c r="AT209" s="171" t="s">
        <v>157</v>
      </c>
      <c r="AU209" s="171" t="s">
        <v>155</v>
      </c>
      <c r="AV209" s="14" t="s">
        <v>87</v>
      </c>
      <c r="AW209" s="14" t="s">
        <v>33</v>
      </c>
      <c r="AX209" s="14" t="s">
        <v>85</v>
      </c>
      <c r="AY209" s="171" t="s">
        <v>146</v>
      </c>
    </row>
    <row r="210" spans="1:65" s="2" customFormat="1" ht="24">
      <c r="A210" s="32"/>
      <c r="B210" s="148"/>
      <c r="C210" s="149" t="s">
        <v>281</v>
      </c>
      <c r="D210" s="149" t="s">
        <v>150</v>
      </c>
      <c r="E210" s="150" t="s">
        <v>304</v>
      </c>
      <c r="F210" s="151" t="s">
        <v>305</v>
      </c>
      <c r="G210" s="152" t="s">
        <v>160</v>
      </c>
      <c r="H210" s="153">
        <v>107.745</v>
      </c>
      <c r="I210" s="154"/>
      <c r="J210" s="155">
        <f>ROUND(I210*H210,2)</f>
        <v>0</v>
      </c>
      <c r="K210" s="151" t="s">
        <v>161</v>
      </c>
      <c r="L210" s="33"/>
      <c r="M210" s="156" t="s">
        <v>1</v>
      </c>
      <c r="N210" s="157" t="s">
        <v>43</v>
      </c>
      <c r="O210" s="58"/>
      <c r="P210" s="158">
        <f>O210*H210</f>
        <v>0</v>
      </c>
      <c r="Q210" s="158">
        <v>0</v>
      </c>
      <c r="R210" s="158">
        <f>Q210*H210</f>
        <v>0</v>
      </c>
      <c r="S210" s="158">
        <v>0</v>
      </c>
      <c r="T210" s="159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60" t="s">
        <v>154</v>
      </c>
      <c r="AT210" s="160" t="s">
        <v>150</v>
      </c>
      <c r="AU210" s="160" t="s">
        <v>155</v>
      </c>
      <c r="AY210" s="17" t="s">
        <v>146</v>
      </c>
      <c r="BE210" s="161">
        <f>IF(N210="základní",J210,0)</f>
        <v>0</v>
      </c>
      <c r="BF210" s="161">
        <f>IF(N210="snížená",J210,0)</f>
        <v>0</v>
      </c>
      <c r="BG210" s="161">
        <f>IF(N210="zákl. přenesená",J210,0)</f>
        <v>0</v>
      </c>
      <c r="BH210" s="161">
        <f>IF(N210="sníž. přenesená",J210,0)</f>
        <v>0</v>
      </c>
      <c r="BI210" s="161">
        <f>IF(N210="nulová",J210,0)</f>
        <v>0</v>
      </c>
      <c r="BJ210" s="17" t="s">
        <v>85</v>
      </c>
      <c r="BK210" s="161">
        <f>ROUND(I210*H210,2)</f>
        <v>0</v>
      </c>
      <c r="BL210" s="17" t="s">
        <v>154</v>
      </c>
      <c r="BM210" s="160" t="s">
        <v>578</v>
      </c>
    </row>
    <row r="211" spans="1:65" s="14" customFormat="1" ht="11.25">
      <c r="B211" s="170"/>
      <c r="D211" s="163" t="s">
        <v>157</v>
      </c>
      <c r="E211" s="171" t="s">
        <v>1</v>
      </c>
      <c r="F211" s="172" t="s">
        <v>570</v>
      </c>
      <c r="H211" s="173">
        <v>107.745</v>
      </c>
      <c r="I211" s="174"/>
      <c r="L211" s="170"/>
      <c r="M211" s="175"/>
      <c r="N211" s="176"/>
      <c r="O211" s="176"/>
      <c r="P211" s="176"/>
      <c r="Q211" s="176"/>
      <c r="R211" s="176"/>
      <c r="S211" s="176"/>
      <c r="T211" s="177"/>
      <c r="AT211" s="171" t="s">
        <v>157</v>
      </c>
      <c r="AU211" s="171" t="s">
        <v>155</v>
      </c>
      <c r="AV211" s="14" t="s">
        <v>87</v>
      </c>
      <c r="AW211" s="14" t="s">
        <v>33</v>
      </c>
      <c r="AX211" s="14" t="s">
        <v>85</v>
      </c>
      <c r="AY211" s="171" t="s">
        <v>146</v>
      </c>
    </row>
    <row r="212" spans="1:65" s="2" customFormat="1" ht="21.75" customHeight="1">
      <c r="A212" s="32"/>
      <c r="B212" s="148"/>
      <c r="C212" s="149" t="s">
        <v>287</v>
      </c>
      <c r="D212" s="149" t="s">
        <v>150</v>
      </c>
      <c r="E212" s="150" t="s">
        <v>308</v>
      </c>
      <c r="F212" s="151" t="s">
        <v>309</v>
      </c>
      <c r="G212" s="152" t="s">
        <v>160</v>
      </c>
      <c r="H212" s="153">
        <v>107.745</v>
      </c>
      <c r="I212" s="154"/>
      <c r="J212" s="155">
        <f>ROUND(I212*H212,2)</f>
        <v>0</v>
      </c>
      <c r="K212" s="151" t="s">
        <v>161</v>
      </c>
      <c r="L212" s="33"/>
      <c r="M212" s="156" t="s">
        <v>1</v>
      </c>
      <c r="N212" s="157" t="s">
        <v>43</v>
      </c>
      <c r="O212" s="58"/>
      <c r="P212" s="158">
        <f>O212*H212</f>
        <v>0</v>
      </c>
      <c r="Q212" s="158">
        <v>0</v>
      </c>
      <c r="R212" s="158">
        <f>Q212*H212</f>
        <v>0</v>
      </c>
      <c r="S212" s="158">
        <v>0</v>
      </c>
      <c r="T212" s="159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60" t="s">
        <v>154</v>
      </c>
      <c r="AT212" s="160" t="s">
        <v>150</v>
      </c>
      <c r="AU212" s="160" t="s">
        <v>155</v>
      </c>
      <c r="AY212" s="17" t="s">
        <v>146</v>
      </c>
      <c r="BE212" s="161">
        <f>IF(N212="základní",J212,0)</f>
        <v>0</v>
      </c>
      <c r="BF212" s="161">
        <f>IF(N212="snížená",J212,0)</f>
        <v>0</v>
      </c>
      <c r="BG212" s="161">
        <f>IF(N212="zákl. přenesená",J212,0)</f>
        <v>0</v>
      </c>
      <c r="BH212" s="161">
        <f>IF(N212="sníž. přenesená",J212,0)</f>
        <v>0</v>
      </c>
      <c r="BI212" s="161">
        <f>IF(N212="nulová",J212,0)</f>
        <v>0</v>
      </c>
      <c r="BJ212" s="17" t="s">
        <v>85</v>
      </c>
      <c r="BK212" s="161">
        <f>ROUND(I212*H212,2)</f>
        <v>0</v>
      </c>
      <c r="BL212" s="17" t="s">
        <v>154</v>
      </c>
      <c r="BM212" s="160" t="s">
        <v>579</v>
      </c>
    </row>
    <row r="213" spans="1:65" s="13" customFormat="1" ht="11.25">
      <c r="B213" s="162"/>
      <c r="D213" s="163" t="s">
        <v>157</v>
      </c>
      <c r="E213" s="164" t="s">
        <v>1</v>
      </c>
      <c r="F213" s="165" t="s">
        <v>311</v>
      </c>
      <c r="H213" s="164" t="s">
        <v>1</v>
      </c>
      <c r="I213" s="166"/>
      <c r="L213" s="162"/>
      <c r="M213" s="167"/>
      <c r="N213" s="168"/>
      <c r="O213" s="168"/>
      <c r="P213" s="168"/>
      <c r="Q213" s="168"/>
      <c r="R213" s="168"/>
      <c r="S213" s="168"/>
      <c r="T213" s="169"/>
      <c r="AT213" s="164" t="s">
        <v>157</v>
      </c>
      <c r="AU213" s="164" t="s">
        <v>155</v>
      </c>
      <c r="AV213" s="13" t="s">
        <v>85</v>
      </c>
      <c r="AW213" s="13" t="s">
        <v>33</v>
      </c>
      <c r="AX213" s="13" t="s">
        <v>78</v>
      </c>
      <c r="AY213" s="164" t="s">
        <v>146</v>
      </c>
    </row>
    <row r="214" spans="1:65" s="14" customFormat="1" ht="11.25">
      <c r="B214" s="170"/>
      <c r="D214" s="163" t="s">
        <v>157</v>
      </c>
      <c r="E214" s="171" t="s">
        <v>1</v>
      </c>
      <c r="F214" s="172" t="s">
        <v>570</v>
      </c>
      <c r="H214" s="173">
        <v>107.745</v>
      </c>
      <c r="I214" s="174"/>
      <c r="L214" s="170"/>
      <c r="M214" s="175"/>
      <c r="N214" s="176"/>
      <c r="O214" s="176"/>
      <c r="P214" s="176"/>
      <c r="Q214" s="176"/>
      <c r="R214" s="176"/>
      <c r="S214" s="176"/>
      <c r="T214" s="177"/>
      <c r="AT214" s="171" t="s">
        <v>157</v>
      </c>
      <c r="AU214" s="171" t="s">
        <v>155</v>
      </c>
      <c r="AV214" s="14" t="s">
        <v>87</v>
      </c>
      <c r="AW214" s="14" t="s">
        <v>33</v>
      </c>
      <c r="AX214" s="14" t="s">
        <v>85</v>
      </c>
      <c r="AY214" s="171" t="s">
        <v>146</v>
      </c>
    </row>
    <row r="215" spans="1:65" s="12" customFormat="1" ht="22.9" customHeight="1">
      <c r="B215" s="135"/>
      <c r="D215" s="136" t="s">
        <v>77</v>
      </c>
      <c r="E215" s="146" t="s">
        <v>154</v>
      </c>
      <c r="F215" s="146" t="s">
        <v>320</v>
      </c>
      <c r="I215" s="138"/>
      <c r="J215" s="147">
        <f>BK215</f>
        <v>0</v>
      </c>
      <c r="L215" s="135"/>
      <c r="M215" s="140"/>
      <c r="N215" s="141"/>
      <c r="O215" s="141"/>
      <c r="P215" s="142">
        <f>P216</f>
        <v>0</v>
      </c>
      <c r="Q215" s="141"/>
      <c r="R215" s="142">
        <f>R216</f>
        <v>0.20903655999999998</v>
      </c>
      <c r="S215" s="141"/>
      <c r="T215" s="143">
        <f>T216</f>
        <v>0</v>
      </c>
      <c r="AR215" s="136" t="s">
        <v>85</v>
      </c>
      <c r="AT215" s="144" t="s">
        <v>77</v>
      </c>
      <c r="AU215" s="144" t="s">
        <v>85</v>
      </c>
      <c r="AY215" s="136" t="s">
        <v>146</v>
      </c>
      <c r="BK215" s="145">
        <f>BK216</f>
        <v>0</v>
      </c>
    </row>
    <row r="216" spans="1:65" s="12" customFormat="1" ht="20.85" customHeight="1">
      <c r="B216" s="135"/>
      <c r="D216" s="136" t="s">
        <v>77</v>
      </c>
      <c r="E216" s="146" t="s">
        <v>321</v>
      </c>
      <c r="F216" s="146" t="s">
        <v>322</v>
      </c>
      <c r="I216" s="138"/>
      <c r="J216" s="147">
        <f>BK216</f>
        <v>0</v>
      </c>
      <c r="L216" s="135"/>
      <c r="M216" s="140"/>
      <c r="N216" s="141"/>
      <c r="O216" s="141"/>
      <c r="P216" s="142">
        <f>SUM(P217:P223)</f>
        <v>0</v>
      </c>
      <c r="Q216" s="141"/>
      <c r="R216" s="142">
        <f>SUM(R217:R223)</f>
        <v>0.20903655999999998</v>
      </c>
      <c r="S216" s="141"/>
      <c r="T216" s="143">
        <f>SUM(T217:T223)</f>
        <v>0</v>
      </c>
      <c r="AR216" s="136" t="s">
        <v>85</v>
      </c>
      <c r="AT216" s="144" t="s">
        <v>77</v>
      </c>
      <c r="AU216" s="144" t="s">
        <v>87</v>
      </c>
      <c r="AY216" s="136" t="s">
        <v>146</v>
      </c>
      <c r="BK216" s="145">
        <f>SUM(BK217:BK223)</f>
        <v>0</v>
      </c>
    </row>
    <row r="217" spans="1:65" s="2" customFormat="1" ht="24">
      <c r="A217" s="32"/>
      <c r="B217" s="148"/>
      <c r="C217" s="149" t="s">
        <v>293</v>
      </c>
      <c r="D217" s="149" t="s">
        <v>150</v>
      </c>
      <c r="E217" s="150" t="s">
        <v>324</v>
      </c>
      <c r="F217" s="151" t="s">
        <v>325</v>
      </c>
      <c r="G217" s="152" t="s">
        <v>176</v>
      </c>
      <c r="H217" s="153">
        <v>68.33</v>
      </c>
      <c r="I217" s="154"/>
      <c r="J217" s="155">
        <f>ROUND(I217*H217,2)</f>
        <v>0</v>
      </c>
      <c r="K217" s="151" t="s">
        <v>161</v>
      </c>
      <c r="L217" s="33"/>
      <c r="M217" s="156" t="s">
        <v>1</v>
      </c>
      <c r="N217" s="157" t="s">
        <v>43</v>
      </c>
      <c r="O217" s="58"/>
      <c r="P217" s="158">
        <f>O217*H217</f>
        <v>0</v>
      </c>
      <c r="Q217" s="158">
        <v>1.16E-3</v>
      </c>
      <c r="R217" s="158">
        <f>Q217*H217</f>
        <v>7.9262799999999994E-2</v>
      </c>
      <c r="S217" s="158">
        <v>0</v>
      </c>
      <c r="T217" s="159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60" t="s">
        <v>154</v>
      </c>
      <c r="AT217" s="160" t="s">
        <v>150</v>
      </c>
      <c r="AU217" s="160" t="s">
        <v>155</v>
      </c>
      <c r="AY217" s="17" t="s">
        <v>146</v>
      </c>
      <c r="BE217" s="161">
        <f>IF(N217="základní",J217,0)</f>
        <v>0</v>
      </c>
      <c r="BF217" s="161">
        <f>IF(N217="snížená",J217,0)</f>
        <v>0</v>
      </c>
      <c r="BG217" s="161">
        <f>IF(N217="zákl. přenesená",J217,0)</f>
        <v>0</v>
      </c>
      <c r="BH217" s="161">
        <f>IF(N217="sníž. přenesená",J217,0)</f>
        <v>0</v>
      </c>
      <c r="BI217" s="161">
        <f>IF(N217="nulová",J217,0)</f>
        <v>0</v>
      </c>
      <c r="BJ217" s="17" t="s">
        <v>85</v>
      </c>
      <c r="BK217" s="161">
        <f>ROUND(I217*H217,2)</f>
        <v>0</v>
      </c>
      <c r="BL217" s="17" t="s">
        <v>154</v>
      </c>
      <c r="BM217" s="160" t="s">
        <v>580</v>
      </c>
    </row>
    <row r="218" spans="1:65" s="14" customFormat="1" ht="11.25">
      <c r="B218" s="170"/>
      <c r="D218" s="163" t="s">
        <v>157</v>
      </c>
      <c r="E218" s="171" t="s">
        <v>1</v>
      </c>
      <c r="F218" s="172" t="s">
        <v>581</v>
      </c>
      <c r="H218" s="173">
        <v>68.33</v>
      </c>
      <c r="I218" s="174"/>
      <c r="L218" s="170"/>
      <c r="M218" s="175"/>
      <c r="N218" s="176"/>
      <c r="O218" s="176"/>
      <c r="P218" s="176"/>
      <c r="Q218" s="176"/>
      <c r="R218" s="176"/>
      <c r="S218" s="176"/>
      <c r="T218" s="177"/>
      <c r="AT218" s="171" t="s">
        <v>157</v>
      </c>
      <c r="AU218" s="171" t="s">
        <v>155</v>
      </c>
      <c r="AV218" s="14" t="s">
        <v>87</v>
      </c>
      <c r="AW218" s="14" t="s">
        <v>33</v>
      </c>
      <c r="AX218" s="14" t="s">
        <v>85</v>
      </c>
      <c r="AY218" s="171" t="s">
        <v>146</v>
      </c>
    </row>
    <row r="219" spans="1:65" s="2" customFormat="1" ht="24">
      <c r="A219" s="32"/>
      <c r="B219" s="148"/>
      <c r="C219" s="149" t="s">
        <v>299</v>
      </c>
      <c r="D219" s="149" t="s">
        <v>150</v>
      </c>
      <c r="E219" s="150" t="s">
        <v>329</v>
      </c>
      <c r="F219" s="151" t="s">
        <v>330</v>
      </c>
      <c r="G219" s="152" t="s">
        <v>160</v>
      </c>
      <c r="H219" s="153">
        <v>242.56800000000001</v>
      </c>
      <c r="I219" s="154"/>
      <c r="J219" s="155">
        <f>ROUND(I219*H219,2)</f>
        <v>0</v>
      </c>
      <c r="K219" s="151" t="s">
        <v>161</v>
      </c>
      <c r="L219" s="33"/>
      <c r="M219" s="156" t="s">
        <v>1</v>
      </c>
      <c r="N219" s="157" t="s">
        <v>43</v>
      </c>
      <c r="O219" s="58"/>
      <c r="P219" s="158">
        <f>O219*H219</f>
        <v>0</v>
      </c>
      <c r="Q219" s="158">
        <v>2.2000000000000001E-4</v>
      </c>
      <c r="R219" s="158">
        <f>Q219*H219</f>
        <v>5.3364960000000003E-2</v>
      </c>
      <c r="S219" s="158">
        <v>0</v>
      </c>
      <c r="T219" s="159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60" t="s">
        <v>154</v>
      </c>
      <c r="AT219" s="160" t="s">
        <v>150</v>
      </c>
      <c r="AU219" s="160" t="s">
        <v>155</v>
      </c>
      <c r="AY219" s="17" t="s">
        <v>146</v>
      </c>
      <c r="BE219" s="161">
        <f>IF(N219="základní",J219,0)</f>
        <v>0</v>
      </c>
      <c r="BF219" s="161">
        <f>IF(N219="snížená",J219,0)</f>
        <v>0</v>
      </c>
      <c r="BG219" s="161">
        <f>IF(N219="zákl. přenesená",J219,0)</f>
        <v>0</v>
      </c>
      <c r="BH219" s="161">
        <f>IF(N219="sníž. přenesená",J219,0)</f>
        <v>0</v>
      </c>
      <c r="BI219" s="161">
        <f>IF(N219="nulová",J219,0)</f>
        <v>0</v>
      </c>
      <c r="BJ219" s="17" t="s">
        <v>85</v>
      </c>
      <c r="BK219" s="161">
        <f>ROUND(I219*H219,2)</f>
        <v>0</v>
      </c>
      <c r="BL219" s="17" t="s">
        <v>154</v>
      </c>
      <c r="BM219" s="160" t="s">
        <v>582</v>
      </c>
    </row>
    <row r="220" spans="1:65" s="13" customFormat="1" ht="11.25">
      <c r="B220" s="162"/>
      <c r="D220" s="163" t="s">
        <v>157</v>
      </c>
      <c r="E220" s="164" t="s">
        <v>1</v>
      </c>
      <c r="F220" s="165" t="s">
        <v>332</v>
      </c>
      <c r="H220" s="164" t="s">
        <v>1</v>
      </c>
      <c r="I220" s="166"/>
      <c r="L220" s="162"/>
      <c r="M220" s="167"/>
      <c r="N220" s="168"/>
      <c r="O220" s="168"/>
      <c r="P220" s="168"/>
      <c r="Q220" s="168"/>
      <c r="R220" s="168"/>
      <c r="S220" s="168"/>
      <c r="T220" s="169"/>
      <c r="AT220" s="164" t="s">
        <v>157</v>
      </c>
      <c r="AU220" s="164" t="s">
        <v>155</v>
      </c>
      <c r="AV220" s="13" t="s">
        <v>85</v>
      </c>
      <c r="AW220" s="13" t="s">
        <v>33</v>
      </c>
      <c r="AX220" s="13" t="s">
        <v>78</v>
      </c>
      <c r="AY220" s="164" t="s">
        <v>146</v>
      </c>
    </row>
    <row r="221" spans="1:65" s="14" customFormat="1" ht="11.25">
      <c r="B221" s="170"/>
      <c r="D221" s="163" t="s">
        <v>157</v>
      </c>
      <c r="E221" s="171" t="s">
        <v>1</v>
      </c>
      <c r="F221" s="172" t="s">
        <v>583</v>
      </c>
      <c r="H221" s="173">
        <v>242.56800000000001</v>
      </c>
      <c r="I221" s="174"/>
      <c r="L221" s="170"/>
      <c r="M221" s="175"/>
      <c r="N221" s="176"/>
      <c r="O221" s="176"/>
      <c r="P221" s="176"/>
      <c r="Q221" s="176"/>
      <c r="R221" s="176"/>
      <c r="S221" s="176"/>
      <c r="T221" s="177"/>
      <c r="AT221" s="171" t="s">
        <v>157</v>
      </c>
      <c r="AU221" s="171" t="s">
        <v>155</v>
      </c>
      <c r="AV221" s="14" t="s">
        <v>87</v>
      </c>
      <c r="AW221" s="14" t="s">
        <v>33</v>
      </c>
      <c r="AX221" s="14" t="s">
        <v>85</v>
      </c>
      <c r="AY221" s="171" t="s">
        <v>146</v>
      </c>
    </row>
    <row r="222" spans="1:65" s="2" customFormat="1" ht="24">
      <c r="A222" s="32"/>
      <c r="B222" s="148"/>
      <c r="C222" s="186" t="s">
        <v>303</v>
      </c>
      <c r="D222" s="186" t="s">
        <v>242</v>
      </c>
      <c r="E222" s="187" t="s">
        <v>335</v>
      </c>
      <c r="F222" s="188" t="s">
        <v>336</v>
      </c>
      <c r="G222" s="189" t="s">
        <v>160</v>
      </c>
      <c r="H222" s="190">
        <v>254.696</v>
      </c>
      <c r="I222" s="191"/>
      <c r="J222" s="192">
        <f>ROUND(I222*H222,2)</f>
        <v>0</v>
      </c>
      <c r="K222" s="188" t="s">
        <v>161</v>
      </c>
      <c r="L222" s="193"/>
      <c r="M222" s="194" t="s">
        <v>1</v>
      </c>
      <c r="N222" s="195" t="s">
        <v>43</v>
      </c>
      <c r="O222" s="58"/>
      <c r="P222" s="158">
        <f>O222*H222</f>
        <v>0</v>
      </c>
      <c r="Q222" s="158">
        <v>2.9999999999999997E-4</v>
      </c>
      <c r="R222" s="158">
        <f>Q222*H222</f>
        <v>7.6408799999999999E-2</v>
      </c>
      <c r="S222" s="158">
        <v>0</v>
      </c>
      <c r="T222" s="159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60" t="s">
        <v>185</v>
      </c>
      <c r="AT222" s="160" t="s">
        <v>242</v>
      </c>
      <c r="AU222" s="160" t="s">
        <v>155</v>
      </c>
      <c r="AY222" s="17" t="s">
        <v>146</v>
      </c>
      <c r="BE222" s="161">
        <f>IF(N222="základní",J222,0)</f>
        <v>0</v>
      </c>
      <c r="BF222" s="161">
        <f>IF(N222="snížená",J222,0)</f>
        <v>0</v>
      </c>
      <c r="BG222" s="161">
        <f>IF(N222="zákl. přenesená",J222,0)</f>
        <v>0</v>
      </c>
      <c r="BH222" s="161">
        <f>IF(N222="sníž. přenesená",J222,0)</f>
        <v>0</v>
      </c>
      <c r="BI222" s="161">
        <f>IF(N222="nulová",J222,0)</f>
        <v>0</v>
      </c>
      <c r="BJ222" s="17" t="s">
        <v>85</v>
      </c>
      <c r="BK222" s="161">
        <f>ROUND(I222*H222,2)</f>
        <v>0</v>
      </c>
      <c r="BL222" s="17" t="s">
        <v>154</v>
      </c>
      <c r="BM222" s="160" t="s">
        <v>584</v>
      </c>
    </row>
    <row r="223" spans="1:65" s="14" customFormat="1" ht="11.25">
      <c r="B223" s="170"/>
      <c r="D223" s="163" t="s">
        <v>157</v>
      </c>
      <c r="E223" s="171" t="s">
        <v>1</v>
      </c>
      <c r="F223" s="172" t="s">
        <v>585</v>
      </c>
      <c r="H223" s="173">
        <v>254.696</v>
      </c>
      <c r="I223" s="174"/>
      <c r="L223" s="170"/>
      <c r="M223" s="175"/>
      <c r="N223" s="176"/>
      <c r="O223" s="176"/>
      <c r="P223" s="176"/>
      <c r="Q223" s="176"/>
      <c r="R223" s="176"/>
      <c r="S223" s="176"/>
      <c r="T223" s="177"/>
      <c r="AT223" s="171" t="s">
        <v>157</v>
      </c>
      <c r="AU223" s="171" t="s">
        <v>155</v>
      </c>
      <c r="AV223" s="14" t="s">
        <v>87</v>
      </c>
      <c r="AW223" s="14" t="s">
        <v>33</v>
      </c>
      <c r="AX223" s="14" t="s">
        <v>85</v>
      </c>
      <c r="AY223" s="171" t="s">
        <v>146</v>
      </c>
    </row>
    <row r="224" spans="1:65" s="12" customFormat="1" ht="22.9" customHeight="1">
      <c r="B224" s="135"/>
      <c r="D224" s="136" t="s">
        <v>77</v>
      </c>
      <c r="E224" s="146" t="s">
        <v>171</v>
      </c>
      <c r="F224" s="146" t="s">
        <v>339</v>
      </c>
      <c r="I224" s="138"/>
      <c r="J224" s="147">
        <f>BK224</f>
        <v>0</v>
      </c>
      <c r="L224" s="135"/>
      <c r="M224" s="140"/>
      <c r="N224" s="141"/>
      <c r="O224" s="141"/>
      <c r="P224" s="142">
        <f>P225</f>
        <v>0</v>
      </c>
      <c r="Q224" s="141"/>
      <c r="R224" s="142">
        <f>R225</f>
        <v>15.7159</v>
      </c>
      <c r="S224" s="141"/>
      <c r="T224" s="143">
        <f>T225</f>
        <v>0</v>
      </c>
      <c r="AR224" s="136" t="s">
        <v>85</v>
      </c>
      <c r="AT224" s="144" t="s">
        <v>77</v>
      </c>
      <c r="AU224" s="144" t="s">
        <v>85</v>
      </c>
      <c r="AY224" s="136" t="s">
        <v>146</v>
      </c>
      <c r="BK224" s="145">
        <f>BK225</f>
        <v>0</v>
      </c>
    </row>
    <row r="225" spans="1:65" s="12" customFormat="1" ht="20.85" customHeight="1">
      <c r="B225" s="135"/>
      <c r="D225" s="136" t="s">
        <v>77</v>
      </c>
      <c r="E225" s="146" t="s">
        <v>340</v>
      </c>
      <c r="F225" s="146" t="s">
        <v>341</v>
      </c>
      <c r="I225" s="138"/>
      <c r="J225" s="147">
        <f>BK225</f>
        <v>0</v>
      </c>
      <c r="L225" s="135"/>
      <c r="M225" s="140"/>
      <c r="N225" s="141"/>
      <c r="O225" s="141"/>
      <c r="P225" s="142">
        <f>SUM(P226:P235)</f>
        <v>0</v>
      </c>
      <c r="Q225" s="141"/>
      <c r="R225" s="142">
        <f>SUM(R226:R235)</f>
        <v>15.7159</v>
      </c>
      <c r="S225" s="141"/>
      <c r="T225" s="143">
        <f>SUM(T226:T235)</f>
        <v>0</v>
      </c>
      <c r="AR225" s="136" t="s">
        <v>85</v>
      </c>
      <c r="AT225" s="144" t="s">
        <v>77</v>
      </c>
      <c r="AU225" s="144" t="s">
        <v>87</v>
      </c>
      <c r="AY225" s="136" t="s">
        <v>146</v>
      </c>
      <c r="BK225" s="145">
        <f>SUM(BK226:BK235)</f>
        <v>0</v>
      </c>
    </row>
    <row r="226" spans="1:65" s="2" customFormat="1" ht="16.5" customHeight="1">
      <c r="A226" s="32"/>
      <c r="B226" s="148"/>
      <c r="C226" s="149" t="s">
        <v>307</v>
      </c>
      <c r="D226" s="149" t="s">
        <v>150</v>
      </c>
      <c r="E226" s="150" t="s">
        <v>343</v>
      </c>
      <c r="F226" s="151" t="s">
        <v>344</v>
      </c>
      <c r="G226" s="152" t="s">
        <v>160</v>
      </c>
      <c r="H226" s="153">
        <v>135.31</v>
      </c>
      <c r="I226" s="154"/>
      <c r="J226" s="155">
        <f>ROUND(I226*H226,2)</f>
        <v>0</v>
      </c>
      <c r="K226" s="151" t="s">
        <v>161</v>
      </c>
      <c r="L226" s="33"/>
      <c r="M226" s="156" t="s">
        <v>1</v>
      </c>
      <c r="N226" s="157" t="s">
        <v>43</v>
      </c>
      <c r="O226" s="58"/>
      <c r="P226" s="158">
        <f>O226*H226</f>
        <v>0</v>
      </c>
      <c r="Q226" s="158">
        <v>0</v>
      </c>
      <c r="R226" s="158">
        <f>Q226*H226</f>
        <v>0</v>
      </c>
      <c r="S226" s="158">
        <v>0</v>
      </c>
      <c r="T226" s="159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60" t="s">
        <v>154</v>
      </c>
      <c r="AT226" s="160" t="s">
        <v>150</v>
      </c>
      <c r="AU226" s="160" t="s">
        <v>155</v>
      </c>
      <c r="AY226" s="17" t="s">
        <v>146</v>
      </c>
      <c r="BE226" s="161">
        <f>IF(N226="základní",J226,0)</f>
        <v>0</v>
      </c>
      <c r="BF226" s="161">
        <f>IF(N226="snížená",J226,0)</f>
        <v>0</v>
      </c>
      <c r="BG226" s="161">
        <f>IF(N226="zákl. přenesená",J226,0)</f>
        <v>0</v>
      </c>
      <c r="BH226" s="161">
        <f>IF(N226="sníž. přenesená",J226,0)</f>
        <v>0</v>
      </c>
      <c r="BI226" s="161">
        <f>IF(N226="nulová",J226,0)</f>
        <v>0</v>
      </c>
      <c r="BJ226" s="17" t="s">
        <v>85</v>
      </c>
      <c r="BK226" s="161">
        <f>ROUND(I226*H226,2)</f>
        <v>0</v>
      </c>
      <c r="BL226" s="17" t="s">
        <v>154</v>
      </c>
      <c r="BM226" s="160" t="s">
        <v>586</v>
      </c>
    </row>
    <row r="227" spans="1:65" s="13" customFormat="1" ht="11.25">
      <c r="B227" s="162"/>
      <c r="D227" s="163" t="s">
        <v>157</v>
      </c>
      <c r="E227" s="164" t="s">
        <v>1</v>
      </c>
      <c r="F227" s="165" t="s">
        <v>346</v>
      </c>
      <c r="H227" s="164" t="s">
        <v>1</v>
      </c>
      <c r="I227" s="166"/>
      <c r="L227" s="162"/>
      <c r="M227" s="167"/>
      <c r="N227" s="168"/>
      <c r="O227" s="168"/>
      <c r="P227" s="168"/>
      <c r="Q227" s="168"/>
      <c r="R227" s="168"/>
      <c r="S227" s="168"/>
      <c r="T227" s="169"/>
      <c r="AT227" s="164" t="s">
        <v>157</v>
      </c>
      <c r="AU227" s="164" t="s">
        <v>155</v>
      </c>
      <c r="AV227" s="13" t="s">
        <v>85</v>
      </c>
      <c r="AW227" s="13" t="s">
        <v>33</v>
      </c>
      <c r="AX227" s="13" t="s">
        <v>78</v>
      </c>
      <c r="AY227" s="164" t="s">
        <v>146</v>
      </c>
    </row>
    <row r="228" spans="1:65" s="14" customFormat="1" ht="11.25">
      <c r="B228" s="170"/>
      <c r="D228" s="163" t="s">
        <v>157</v>
      </c>
      <c r="E228" s="171" t="s">
        <v>1</v>
      </c>
      <c r="F228" s="172" t="s">
        <v>587</v>
      </c>
      <c r="H228" s="173">
        <v>135.31</v>
      </c>
      <c r="I228" s="174"/>
      <c r="L228" s="170"/>
      <c r="M228" s="175"/>
      <c r="N228" s="176"/>
      <c r="O228" s="176"/>
      <c r="P228" s="176"/>
      <c r="Q228" s="176"/>
      <c r="R228" s="176"/>
      <c r="S228" s="176"/>
      <c r="T228" s="177"/>
      <c r="AT228" s="171" t="s">
        <v>157</v>
      </c>
      <c r="AU228" s="171" t="s">
        <v>155</v>
      </c>
      <c r="AV228" s="14" t="s">
        <v>87</v>
      </c>
      <c r="AW228" s="14" t="s">
        <v>33</v>
      </c>
      <c r="AX228" s="14" t="s">
        <v>78</v>
      </c>
      <c r="AY228" s="171" t="s">
        <v>146</v>
      </c>
    </row>
    <row r="229" spans="1:65" s="15" customFormat="1" ht="11.25">
      <c r="B229" s="178"/>
      <c r="D229" s="163" t="s">
        <v>157</v>
      </c>
      <c r="E229" s="179" t="s">
        <v>1</v>
      </c>
      <c r="F229" s="180" t="s">
        <v>199</v>
      </c>
      <c r="H229" s="181">
        <v>135.31</v>
      </c>
      <c r="I229" s="182"/>
      <c r="L229" s="178"/>
      <c r="M229" s="183"/>
      <c r="N229" s="184"/>
      <c r="O229" s="184"/>
      <c r="P229" s="184"/>
      <c r="Q229" s="184"/>
      <c r="R229" s="184"/>
      <c r="S229" s="184"/>
      <c r="T229" s="185"/>
      <c r="AT229" s="179" t="s">
        <v>157</v>
      </c>
      <c r="AU229" s="179" t="s">
        <v>155</v>
      </c>
      <c r="AV229" s="15" t="s">
        <v>154</v>
      </c>
      <c r="AW229" s="15" t="s">
        <v>33</v>
      </c>
      <c r="AX229" s="15" t="s">
        <v>85</v>
      </c>
      <c r="AY229" s="179" t="s">
        <v>146</v>
      </c>
    </row>
    <row r="230" spans="1:65" s="2" customFormat="1" ht="16.5" customHeight="1">
      <c r="A230" s="32"/>
      <c r="B230" s="148"/>
      <c r="C230" s="149" t="s">
        <v>314</v>
      </c>
      <c r="D230" s="149" t="s">
        <v>150</v>
      </c>
      <c r="E230" s="150" t="s">
        <v>350</v>
      </c>
      <c r="F230" s="151" t="s">
        <v>351</v>
      </c>
      <c r="G230" s="152" t="s">
        <v>160</v>
      </c>
      <c r="H230" s="153">
        <v>203.24</v>
      </c>
      <c r="I230" s="154"/>
      <c r="J230" s="155">
        <f>ROUND(I230*H230,2)</f>
        <v>0</v>
      </c>
      <c r="K230" s="151" t="s">
        <v>161</v>
      </c>
      <c r="L230" s="33"/>
      <c r="M230" s="156" t="s">
        <v>1</v>
      </c>
      <c r="N230" s="157" t="s">
        <v>43</v>
      </c>
      <c r="O230" s="58"/>
      <c r="P230" s="158">
        <f>O230*H230</f>
        <v>0</v>
      </c>
      <c r="Q230" s="158">
        <v>0</v>
      </c>
      <c r="R230" s="158">
        <f>Q230*H230</f>
        <v>0</v>
      </c>
      <c r="S230" s="158">
        <v>0</v>
      </c>
      <c r="T230" s="159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60" t="s">
        <v>154</v>
      </c>
      <c r="AT230" s="160" t="s">
        <v>150</v>
      </c>
      <c r="AU230" s="160" t="s">
        <v>155</v>
      </c>
      <c r="AY230" s="17" t="s">
        <v>146</v>
      </c>
      <c r="BE230" s="161">
        <f>IF(N230="základní",J230,0)</f>
        <v>0</v>
      </c>
      <c r="BF230" s="161">
        <f>IF(N230="snížená",J230,0)</f>
        <v>0</v>
      </c>
      <c r="BG230" s="161">
        <f>IF(N230="zákl. přenesená",J230,0)</f>
        <v>0</v>
      </c>
      <c r="BH230" s="161">
        <f>IF(N230="sníž. přenesená",J230,0)</f>
        <v>0</v>
      </c>
      <c r="BI230" s="161">
        <f>IF(N230="nulová",J230,0)</f>
        <v>0</v>
      </c>
      <c r="BJ230" s="17" t="s">
        <v>85</v>
      </c>
      <c r="BK230" s="161">
        <f>ROUND(I230*H230,2)</f>
        <v>0</v>
      </c>
      <c r="BL230" s="17" t="s">
        <v>154</v>
      </c>
      <c r="BM230" s="160" t="s">
        <v>588</v>
      </c>
    </row>
    <row r="231" spans="1:65" s="13" customFormat="1" ht="11.25">
      <c r="B231" s="162"/>
      <c r="D231" s="163" t="s">
        <v>157</v>
      </c>
      <c r="E231" s="164" t="s">
        <v>1</v>
      </c>
      <c r="F231" s="165" t="s">
        <v>353</v>
      </c>
      <c r="H231" s="164" t="s">
        <v>1</v>
      </c>
      <c r="I231" s="166"/>
      <c r="L231" s="162"/>
      <c r="M231" s="167"/>
      <c r="N231" s="168"/>
      <c r="O231" s="168"/>
      <c r="P231" s="168"/>
      <c r="Q231" s="168"/>
      <c r="R231" s="168"/>
      <c r="S231" s="168"/>
      <c r="T231" s="169"/>
      <c r="AT231" s="164" t="s">
        <v>157</v>
      </c>
      <c r="AU231" s="164" t="s">
        <v>155</v>
      </c>
      <c r="AV231" s="13" t="s">
        <v>85</v>
      </c>
      <c r="AW231" s="13" t="s">
        <v>33</v>
      </c>
      <c r="AX231" s="13" t="s">
        <v>78</v>
      </c>
      <c r="AY231" s="164" t="s">
        <v>146</v>
      </c>
    </row>
    <row r="232" spans="1:65" s="14" customFormat="1" ht="11.25">
      <c r="B232" s="170"/>
      <c r="D232" s="163" t="s">
        <v>157</v>
      </c>
      <c r="E232" s="171" t="s">
        <v>1</v>
      </c>
      <c r="F232" s="172" t="s">
        <v>589</v>
      </c>
      <c r="H232" s="173">
        <v>203.24</v>
      </c>
      <c r="I232" s="174"/>
      <c r="L232" s="170"/>
      <c r="M232" s="175"/>
      <c r="N232" s="176"/>
      <c r="O232" s="176"/>
      <c r="P232" s="176"/>
      <c r="Q232" s="176"/>
      <c r="R232" s="176"/>
      <c r="S232" s="176"/>
      <c r="T232" s="177"/>
      <c r="AT232" s="171" t="s">
        <v>157</v>
      </c>
      <c r="AU232" s="171" t="s">
        <v>155</v>
      </c>
      <c r="AV232" s="14" t="s">
        <v>87</v>
      </c>
      <c r="AW232" s="14" t="s">
        <v>33</v>
      </c>
      <c r="AX232" s="14" t="s">
        <v>85</v>
      </c>
      <c r="AY232" s="171" t="s">
        <v>146</v>
      </c>
    </row>
    <row r="233" spans="1:65" s="2" customFormat="1" ht="16.5" customHeight="1">
      <c r="A233" s="32"/>
      <c r="B233" s="148"/>
      <c r="C233" s="149" t="s">
        <v>323</v>
      </c>
      <c r="D233" s="149" t="s">
        <v>150</v>
      </c>
      <c r="E233" s="150" t="s">
        <v>356</v>
      </c>
      <c r="F233" s="151" t="s">
        <v>357</v>
      </c>
      <c r="G233" s="152" t="s">
        <v>160</v>
      </c>
      <c r="H233" s="153">
        <v>68.33</v>
      </c>
      <c r="I233" s="154"/>
      <c r="J233" s="155">
        <f>ROUND(I233*H233,2)</f>
        <v>0</v>
      </c>
      <c r="K233" s="151" t="s">
        <v>161</v>
      </c>
      <c r="L233" s="33"/>
      <c r="M233" s="156" t="s">
        <v>1</v>
      </c>
      <c r="N233" s="157" t="s">
        <v>43</v>
      </c>
      <c r="O233" s="58"/>
      <c r="P233" s="158">
        <f>O233*H233</f>
        <v>0</v>
      </c>
      <c r="Q233" s="158">
        <v>0.23</v>
      </c>
      <c r="R233" s="158">
        <f>Q233*H233</f>
        <v>15.7159</v>
      </c>
      <c r="S233" s="158">
        <v>0</v>
      </c>
      <c r="T233" s="159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60" t="s">
        <v>154</v>
      </c>
      <c r="AT233" s="160" t="s">
        <v>150</v>
      </c>
      <c r="AU233" s="160" t="s">
        <v>155</v>
      </c>
      <c r="AY233" s="17" t="s">
        <v>146</v>
      </c>
      <c r="BE233" s="161">
        <f>IF(N233="základní",J233,0)</f>
        <v>0</v>
      </c>
      <c r="BF233" s="161">
        <f>IF(N233="snížená",J233,0)</f>
        <v>0</v>
      </c>
      <c r="BG233" s="161">
        <f>IF(N233="zákl. přenesená",J233,0)</f>
        <v>0</v>
      </c>
      <c r="BH233" s="161">
        <f>IF(N233="sníž. přenesená",J233,0)</f>
        <v>0</v>
      </c>
      <c r="BI233" s="161">
        <f>IF(N233="nulová",J233,0)</f>
        <v>0</v>
      </c>
      <c r="BJ233" s="17" t="s">
        <v>85</v>
      </c>
      <c r="BK233" s="161">
        <f>ROUND(I233*H233,2)</f>
        <v>0</v>
      </c>
      <c r="BL233" s="17" t="s">
        <v>154</v>
      </c>
      <c r="BM233" s="160" t="s">
        <v>590</v>
      </c>
    </row>
    <row r="234" spans="1:65" s="13" customFormat="1" ht="11.25">
      <c r="B234" s="162"/>
      <c r="D234" s="163" t="s">
        <v>157</v>
      </c>
      <c r="E234" s="164" t="s">
        <v>1</v>
      </c>
      <c r="F234" s="165" t="s">
        <v>359</v>
      </c>
      <c r="H234" s="164" t="s">
        <v>1</v>
      </c>
      <c r="I234" s="166"/>
      <c r="L234" s="162"/>
      <c r="M234" s="167"/>
      <c r="N234" s="168"/>
      <c r="O234" s="168"/>
      <c r="P234" s="168"/>
      <c r="Q234" s="168"/>
      <c r="R234" s="168"/>
      <c r="S234" s="168"/>
      <c r="T234" s="169"/>
      <c r="AT234" s="164" t="s">
        <v>157</v>
      </c>
      <c r="AU234" s="164" t="s">
        <v>155</v>
      </c>
      <c r="AV234" s="13" t="s">
        <v>85</v>
      </c>
      <c r="AW234" s="13" t="s">
        <v>33</v>
      </c>
      <c r="AX234" s="13" t="s">
        <v>78</v>
      </c>
      <c r="AY234" s="164" t="s">
        <v>146</v>
      </c>
    </row>
    <row r="235" spans="1:65" s="14" customFormat="1" ht="11.25">
      <c r="B235" s="170"/>
      <c r="D235" s="163" t="s">
        <v>157</v>
      </c>
      <c r="E235" s="171" t="s">
        <v>1</v>
      </c>
      <c r="F235" s="172" t="s">
        <v>581</v>
      </c>
      <c r="H235" s="173">
        <v>68.33</v>
      </c>
      <c r="I235" s="174"/>
      <c r="L235" s="170"/>
      <c r="M235" s="175"/>
      <c r="N235" s="176"/>
      <c r="O235" s="176"/>
      <c r="P235" s="176"/>
      <c r="Q235" s="176"/>
      <c r="R235" s="176"/>
      <c r="S235" s="176"/>
      <c r="T235" s="177"/>
      <c r="AT235" s="171" t="s">
        <v>157</v>
      </c>
      <c r="AU235" s="171" t="s">
        <v>155</v>
      </c>
      <c r="AV235" s="14" t="s">
        <v>87</v>
      </c>
      <c r="AW235" s="14" t="s">
        <v>33</v>
      </c>
      <c r="AX235" s="14" t="s">
        <v>85</v>
      </c>
      <c r="AY235" s="171" t="s">
        <v>146</v>
      </c>
    </row>
    <row r="236" spans="1:65" s="12" customFormat="1" ht="22.9" customHeight="1">
      <c r="B236" s="135"/>
      <c r="D236" s="136" t="s">
        <v>77</v>
      </c>
      <c r="E236" s="146" t="s">
        <v>361</v>
      </c>
      <c r="F236" s="146" t="s">
        <v>362</v>
      </c>
      <c r="I236" s="138"/>
      <c r="J236" s="147">
        <f>BK236</f>
        <v>0</v>
      </c>
      <c r="L236" s="135"/>
      <c r="M236" s="140"/>
      <c r="N236" s="141"/>
      <c r="O236" s="141"/>
      <c r="P236" s="142">
        <f>SUM(P237:P249)</f>
        <v>0</v>
      </c>
      <c r="Q236" s="141"/>
      <c r="R236" s="142">
        <f>SUM(R237:R249)</f>
        <v>0</v>
      </c>
      <c r="S236" s="141"/>
      <c r="T236" s="143">
        <f>SUM(T237:T249)</f>
        <v>0</v>
      </c>
      <c r="AR236" s="136" t="s">
        <v>85</v>
      </c>
      <c r="AT236" s="144" t="s">
        <v>77</v>
      </c>
      <c r="AU236" s="144" t="s">
        <v>85</v>
      </c>
      <c r="AY236" s="136" t="s">
        <v>146</v>
      </c>
      <c r="BK236" s="145">
        <f>SUM(BK237:BK249)</f>
        <v>0</v>
      </c>
    </row>
    <row r="237" spans="1:65" s="2" customFormat="1" ht="16.5" customHeight="1">
      <c r="A237" s="32"/>
      <c r="B237" s="148"/>
      <c r="C237" s="149" t="s">
        <v>328</v>
      </c>
      <c r="D237" s="149" t="s">
        <v>150</v>
      </c>
      <c r="E237" s="150" t="s">
        <v>364</v>
      </c>
      <c r="F237" s="151" t="s">
        <v>365</v>
      </c>
      <c r="G237" s="152" t="s">
        <v>160</v>
      </c>
      <c r="H237" s="153">
        <v>101.62</v>
      </c>
      <c r="I237" s="154"/>
      <c r="J237" s="155">
        <f>ROUND(I237*H237,2)</f>
        <v>0</v>
      </c>
      <c r="K237" s="151" t="s">
        <v>161</v>
      </c>
      <c r="L237" s="33"/>
      <c r="M237" s="156" t="s">
        <v>1</v>
      </c>
      <c r="N237" s="157" t="s">
        <v>43</v>
      </c>
      <c r="O237" s="58"/>
      <c r="P237" s="158">
        <f>O237*H237</f>
        <v>0</v>
      </c>
      <c r="Q237" s="158">
        <v>0</v>
      </c>
      <c r="R237" s="158">
        <f>Q237*H237</f>
        <v>0</v>
      </c>
      <c r="S237" s="158">
        <v>0</v>
      </c>
      <c r="T237" s="159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60" t="s">
        <v>154</v>
      </c>
      <c r="AT237" s="160" t="s">
        <v>150</v>
      </c>
      <c r="AU237" s="160" t="s">
        <v>87</v>
      </c>
      <c r="AY237" s="17" t="s">
        <v>146</v>
      </c>
      <c r="BE237" s="161">
        <f>IF(N237="základní",J237,0)</f>
        <v>0</v>
      </c>
      <c r="BF237" s="161">
        <f>IF(N237="snížená",J237,0)</f>
        <v>0</v>
      </c>
      <c r="BG237" s="161">
        <f>IF(N237="zákl. přenesená",J237,0)</f>
        <v>0</v>
      </c>
      <c r="BH237" s="161">
        <f>IF(N237="sníž. přenesená",J237,0)</f>
        <v>0</v>
      </c>
      <c r="BI237" s="161">
        <f>IF(N237="nulová",J237,0)</f>
        <v>0</v>
      </c>
      <c r="BJ237" s="17" t="s">
        <v>85</v>
      </c>
      <c r="BK237" s="161">
        <f>ROUND(I237*H237,2)</f>
        <v>0</v>
      </c>
      <c r="BL237" s="17" t="s">
        <v>154</v>
      </c>
      <c r="BM237" s="160" t="s">
        <v>591</v>
      </c>
    </row>
    <row r="238" spans="1:65" s="13" customFormat="1" ht="11.25">
      <c r="B238" s="162"/>
      <c r="D238" s="163" t="s">
        <v>157</v>
      </c>
      <c r="E238" s="164" t="s">
        <v>1</v>
      </c>
      <c r="F238" s="165" t="s">
        <v>367</v>
      </c>
      <c r="H238" s="164" t="s">
        <v>1</v>
      </c>
      <c r="I238" s="166"/>
      <c r="L238" s="162"/>
      <c r="M238" s="167"/>
      <c r="N238" s="168"/>
      <c r="O238" s="168"/>
      <c r="P238" s="168"/>
      <c r="Q238" s="168"/>
      <c r="R238" s="168"/>
      <c r="S238" s="168"/>
      <c r="T238" s="169"/>
      <c r="AT238" s="164" t="s">
        <v>157</v>
      </c>
      <c r="AU238" s="164" t="s">
        <v>87</v>
      </c>
      <c r="AV238" s="13" t="s">
        <v>85</v>
      </c>
      <c r="AW238" s="13" t="s">
        <v>33</v>
      </c>
      <c r="AX238" s="13" t="s">
        <v>78</v>
      </c>
      <c r="AY238" s="164" t="s">
        <v>146</v>
      </c>
    </row>
    <row r="239" spans="1:65" s="14" customFormat="1" ht="11.25">
      <c r="B239" s="170"/>
      <c r="D239" s="163" t="s">
        <v>157</v>
      </c>
      <c r="E239" s="171" t="s">
        <v>1</v>
      </c>
      <c r="F239" s="172" t="s">
        <v>576</v>
      </c>
      <c r="H239" s="173">
        <v>101.62</v>
      </c>
      <c r="I239" s="174"/>
      <c r="L239" s="170"/>
      <c r="M239" s="175"/>
      <c r="N239" s="176"/>
      <c r="O239" s="176"/>
      <c r="P239" s="176"/>
      <c r="Q239" s="176"/>
      <c r="R239" s="176"/>
      <c r="S239" s="176"/>
      <c r="T239" s="177"/>
      <c r="AT239" s="171" t="s">
        <v>157</v>
      </c>
      <c r="AU239" s="171" t="s">
        <v>87</v>
      </c>
      <c r="AV239" s="14" t="s">
        <v>87</v>
      </c>
      <c r="AW239" s="14" t="s">
        <v>33</v>
      </c>
      <c r="AX239" s="14" t="s">
        <v>85</v>
      </c>
      <c r="AY239" s="171" t="s">
        <v>146</v>
      </c>
    </row>
    <row r="240" spans="1:65" s="2" customFormat="1" ht="21.75" customHeight="1">
      <c r="A240" s="32"/>
      <c r="B240" s="148"/>
      <c r="C240" s="149" t="s">
        <v>334</v>
      </c>
      <c r="D240" s="149" t="s">
        <v>150</v>
      </c>
      <c r="E240" s="150" t="s">
        <v>370</v>
      </c>
      <c r="F240" s="151" t="s">
        <v>371</v>
      </c>
      <c r="G240" s="152" t="s">
        <v>160</v>
      </c>
      <c r="H240" s="153">
        <v>115.096</v>
      </c>
      <c r="I240" s="154"/>
      <c r="J240" s="155">
        <f>ROUND(I240*H240,2)</f>
        <v>0</v>
      </c>
      <c r="K240" s="151" t="s">
        <v>161</v>
      </c>
      <c r="L240" s="33"/>
      <c r="M240" s="156" t="s">
        <v>1</v>
      </c>
      <c r="N240" s="157" t="s">
        <v>43</v>
      </c>
      <c r="O240" s="58"/>
      <c r="P240" s="158">
        <f>O240*H240</f>
        <v>0</v>
      </c>
      <c r="Q240" s="158">
        <v>0</v>
      </c>
      <c r="R240" s="158">
        <f>Q240*H240</f>
        <v>0</v>
      </c>
      <c r="S240" s="158">
        <v>0</v>
      </c>
      <c r="T240" s="159">
        <f>S240*H240</f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60" t="s">
        <v>154</v>
      </c>
      <c r="AT240" s="160" t="s">
        <v>150</v>
      </c>
      <c r="AU240" s="160" t="s">
        <v>87</v>
      </c>
      <c r="AY240" s="17" t="s">
        <v>146</v>
      </c>
      <c r="BE240" s="161">
        <f>IF(N240="základní",J240,0)</f>
        <v>0</v>
      </c>
      <c r="BF240" s="161">
        <f>IF(N240="snížená",J240,0)</f>
        <v>0</v>
      </c>
      <c r="BG240" s="161">
        <f>IF(N240="zákl. přenesená",J240,0)</f>
        <v>0</v>
      </c>
      <c r="BH240" s="161">
        <f>IF(N240="sníž. přenesená",J240,0)</f>
        <v>0</v>
      </c>
      <c r="BI240" s="161">
        <f>IF(N240="nulová",J240,0)</f>
        <v>0</v>
      </c>
      <c r="BJ240" s="17" t="s">
        <v>85</v>
      </c>
      <c r="BK240" s="161">
        <f>ROUND(I240*H240,2)</f>
        <v>0</v>
      </c>
      <c r="BL240" s="17" t="s">
        <v>154</v>
      </c>
      <c r="BM240" s="160" t="s">
        <v>592</v>
      </c>
    </row>
    <row r="241" spans="1:65" s="13" customFormat="1" ht="11.25">
      <c r="B241" s="162"/>
      <c r="D241" s="163" t="s">
        <v>157</v>
      </c>
      <c r="E241" s="164" t="s">
        <v>1</v>
      </c>
      <c r="F241" s="165" t="s">
        <v>373</v>
      </c>
      <c r="H241" s="164" t="s">
        <v>1</v>
      </c>
      <c r="I241" s="166"/>
      <c r="L241" s="162"/>
      <c r="M241" s="167"/>
      <c r="N241" s="168"/>
      <c r="O241" s="168"/>
      <c r="P241" s="168"/>
      <c r="Q241" s="168"/>
      <c r="R241" s="168"/>
      <c r="S241" s="168"/>
      <c r="T241" s="169"/>
      <c r="AT241" s="164" t="s">
        <v>157</v>
      </c>
      <c r="AU241" s="164" t="s">
        <v>87</v>
      </c>
      <c r="AV241" s="13" t="s">
        <v>85</v>
      </c>
      <c r="AW241" s="13" t="s">
        <v>33</v>
      </c>
      <c r="AX241" s="13" t="s">
        <v>78</v>
      </c>
      <c r="AY241" s="164" t="s">
        <v>146</v>
      </c>
    </row>
    <row r="242" spans="1:65" s="14" customFormat="1" ht="11.25">
      <c r="B242" s="170"/>
      <c r="D242" s="163" t="s">
        <v>157</v>
      </c>
      <c r="E242" s="171" t="s">
        <v>1</v>
      </c>
      <c r="F242" s="172" t="s">
        <v>593</v>
      </c>
      <c r="H242" s="173">
        <v>115.096</v>
      </c>
      <c r="I242" s="174"/>
      <c r="L242" s="170"/>
      <c r="M242" s="175"/>
      <c r="N242" s="176"/>
      <c r="O242" s="176"/>
      <c r="P242" s="176"/>
      <c r="Q242" s="176"/>
      <c r="R242" s="176"/>
      <c r="S242" s="176"/>
      <c r="T242" s="177"/>
      <c r="AT242" s="171" t="s">
        <v>157</v>
      </c>
      <c r="AU242" s="171" t="s">
        <v>87</v>
      </c>
      <c r="AV242" s="14" t="s">
        <v>87</v>
      </c>
      <c r="AW242" s="14" t="s">
        <v>33</v>
      </c>
      <c r="AX242" s="14" t="s">
        <v>85</v>
      </c>
      <c r="AY242" s="171" t="s">
        <v>146</v>
      </c>
    </row>
    <row r="243" spans="1:65" s="2" customFormat="1" ht="21.75" customHeight="1">
      <c r="A243" s="32"/>
      <c r="B243" s="148"/>
      <c r="C243" s="149" t="s">
        <v>342</v>
      </c>
      <c r="D243" s="149" t="s">
        <v>150</v>
      </c>
      <c r="E243" s="150" t="s">
        <v>376</v>
      </c>
      <c r="F243" s="151" t="s">
        <v>377</v>
      </c>
      <c r="G243" s="152" t="s">
        <v>160</v>
      </c>
      <c r="H243" s="153">
        <v>135.31</v>
      </c>
      <c r="I243" s="154"/>
      <c r="J243" s="155">
        <f>ROUND(I243*H243,2)</f>
        <v>0</v>
      </c>
      <c r="K243" s="151" t="s">
        <v>161</v>
      </c>
      <c r="L243" s="33"/>
      <c r="M243" s="156" t="s">
        <v>1</v>
      </c>
      <c r="N243" s="157" t="s">
        <v>43</v>
      </c>
      <c r="O243" s="58"/>
      <c r="P243" s="158">
        <f>O243*H243</f>
        <v>0</v>
      </c>
      <c r="Q243" s="158">
        <v>0</v>
      </c>
      <c r="R243" s="158">
        <f>Q243*H243</f>
        <v>0</v>
      </c>
      <c r="S243" s="158">
        <v>0</v>
      </c>
      <c r="T243" s="159">
        <f>S243*H243</f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60" t="s">
        <v>154</v>
      </c>
      <c r="AT243" s="160" t="s">
        <v>150</v>
      </c>
      <c r="AU243" s="160" t="s">
        <v>87</v>
      </c>
      <c r="AY243" s="17" t="s">
        <v>146</v>
      </c>
      <c r="BE243" s="161">
        <f>IF(N243="základní",J243,0)</f>
        <v>0</v>
      </c>
      <c r="BF243" s="161">
        <f>IF(N243="snížená",J243,0)</f>
        <v>0</v>
      </c>
      <c r="BG243" s="161">
        <f>IF(N243="zákl. přenesená",J243,0)</f>
        <v>0</v>
      </c>
      <c r="BH243" s="161">
        <f>IF(N243="sníž. přenesená",J243,0)</f>
        <v>0</v>
      </c>
      <c r="BI243" s="161">
        <f>IF(N243="nulová",J243,0)</f>
        <v>0</v>
      </c>
      <c r="BJ243" s="17" t="s">
        <v>85</v>
      </c>
      <c r="BK243" s="161">
        <f>ROUND(I243*H243,2)</f>
        <v>0</v>
      </c>
      <c r="BL243" s="17" t="s">
        <v>154</v>
      </c>
      <c r="BM243" s="160" t="s">
        <v>594</v>
      </c>
    </row>
    <row r="244" spans="1:65" s="13" customFormat="1" ht="11.25">
      <c r="B244" s="162"/>
      <c r="D244" s="163" t="s">
        <v>157</v>
      </c>
      <c r="E244" s="164" t="s">
        <v>1</v>
      </c>
      <c r="F244" s="165" t="s">
        <v>379</v>
      </c>
      <c r="H244" s="164" t="s">
        <v>1</v>
      </c>
      <c r="I244" s="166"/>
      <c r="L244" s="162"/>
      <c r="M244" s="167"/>
      <c r="N244" s="168"/>
      <c r="O244" s="168"/>
      <c r="P244" s="168"/>
      <c r="Q244" s="168"/>
      <c r="R244" s="168"/>
      <c r="S244" s="168"/>
      <c r="T244" s="169"/>
      <c r="AT244" s="164" t="s">
        <v>157</v>
      </c>
      <c r="AU244" s="164" t="s">
        <v>87</v>
      </c>
      <c r="AV244" s="13" t="s">
        <v>85</v>
      </c>
      <c r="AW244" s="13" t="s">
        <v>33</v>
      </c>
      <c r="AX244" s="13" t="s">
        <v>78</v>
      </c>
      <c r="AY244" s="164" t="s">
        <v>146</v>
      </c>
    </row>
    <row r="245" spans="1:65" s="14" customFormat="1" ht="11.25">
      <c r="B245" s="170"/>
      <c r="D245" s="163" t="s">
        <v>157</v>
      </c>
      <c r="E245" s="171" t="s">
        <v>1</v>
      </c>
      <c r="F245" s="172" t="s">
        <v>595</v>
      </c>
      <c r="H245" s="173">
        <v>135.31</v>
      </c>
      <c r="I245" s="174"/>
      <c r="L245" s="170"/>
      <c r="M245" s="175"/>
      <c r="N245" s="176"/>
      <c r="O245" s="176"/>
      <c r="P245" s="176"/>
      <c r="Q245" s="176"/>
      <c r="R245" s="176"/>
      <c r="S245" s="176"/>
      <c r="T245" s="177"/>
      <c r="AT245" s="171" t="s">
        <v>157</v>
      </c>
      <c r="AU245" s="171" t="s">
        <v>87</v>
      </c>
      <c r="AV245" s="14" t="s">
        <v>87</v>
      </c>
      <c r="AW245" s="14" t="s">
        <v>33</v>
      </c>
      <c r="AX245" s="14" t="s">
        <v>85</v>
      </c>
      <c r="AY245" s="171" t="s">
        <v>146</v>
      </c>
    </row>
    <row r="246" spans="1:65" s="2" customFormat="1" ht="16.5" customHeight="1">
      <c r="A246" s="32"/>
      <c r="B246" s="148"/>
      <c r="C246" s="149" t="s">
        <v>349</v>
      </c>
      <c r="D246" s="149" t="s">
        <v>150</v>
      </c>
      <c r="E246" s="150" t="s">
        <v>382</v>
      </c>
      <c r="F246" s="151" t="s">
        <v>383</v>
      </c>
      <c r="G246" s="152" t="s">
        <v>160</v>
      </c>
      <c r="H246" s="153">
        <v>111.727</v>
      </c>
      <c r="I246" s="154"/>
      <c r="J246" s="155">
        <f>ROUND(I246*H246,2)</f>
        <v>0</v>
      </c>
      <c r="K246" s="151" t="s">
        <v>161</v>
      </c>
      <c r="L246" s="33"/>
      <c r="M246" s="156" t="s">
        <v>1</v>
      </c>
      <c r="N246" s="157" t="s">
        <v>43</v>
      </c>
      <c r="O246" s="58"/>
      <c r="P246" s="158">
        <f>O246*H246</f>
        <v>0</v>
      </c>
      <c r="Q246" s="158">
        <v>0</v>
      </c>
      <c r="R246" s="158">
        <f>Q246*H246</f>
        <v>0</v>
      </c>
      <c r="S246" s="158">
        <v>0</v>
      </c>
      <c r="T246" s="159">
        <f>S246*H246</f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60" t="s">
        <v>154</v>
      </c>
      <c r="AT246" s="160" t="s">
        <v>150</v>
      </c>
      <c r="AU246" s="160" t="s">
        <v>87</v>
      </c>
      <c r="AY246" s="17" t="s">
        <v>146</v>
      </c>
      <c r="BE246" s="161">
        <f>IF(N246="základní",J246,0)</f>
        <v>0</v>
      </c>
      <c r="BF246" s="161">
        <f>IF(N246="snížená",J246,0)</f>
        <v>0</v>
      </c>
      <c r="BG246" s="161">
        <f>IF(N246="zákl. přenesená",J246,0)</f>
        <v>0</v>
      </c>
      <c r="BH246" s="161">
        <f>IF(N246="sníž. přenesená",J246,0)</f>
        <v>0</v>
      </c>
      <c r="BI246" s="161">
        <f>IF(N246="nulová",J246,0)</f>
        <v>0</v>
      </c>
      <c r="BJ246" s="17" t="s">
        <v>85</v>
      </c>
      <c r="BK246" s="161">
        <f>ROUND(I246*H246,2)</f>
        <v>0</v>
      </c>
      <c r="BL246" s="17" t="s">
        <v>154</v>
      </c>
      <c r="BM246" s="160" t="s">
        <v>596</v>
      </c>
    </row>
    <row r="247" spans="1:65" s="13" customFormat="1" ht="11.25">
      <c r="B247" s="162"/>
      <c r="D247" s="163" t="s">
        <v>157</v>
      </c>
      <c r="E247" s="164" t="s">
        <v>1</v>
      </c>
      <c r="F247" s="165" t="s">
        <v>346</v>
      </c>
      <c r="H247" s="164" t="s">
        <v>1</v>
      </c>
      <c r="I247" s="166"/>
      <c r="L247" s="162"/>
      <c r="M247" s="167"/>
      <c r="N247" s="168"/>
      <c r="O247" s="168"/>
      <c r="P247" s="168"/>
      <c r="Q247" s="168"/>
      <c r="R247" s="168"/>
      <c r="S247" s="168"/>
      <c r="T247" s="169"/>
      <c r="AT247" s="164" t="s">
        <v>157</v>
      </c>
      <c r="AU247" s="164" t="s">
        <v>87</v>
      </c>
      <c r="AV247" s="13" t="s">
        <v>85</v>
      </c>
      <c r="AW247" s="13" t="s">
        <v>33</v>
      </c>
      <c r="AX247" s="13" t="s">
        <v>78</v>
      </c>
      <c r="AY247" s="164" t="s">
        <v>146</v>
      </c>
    </row>
    <row r="248" spans="1:65" s="14" customFormat="1" ht="11.25">
      <c r="B248" s="170"/>
      <c r="D248" s="163" t="s">
        <v>157</v>
      </c>
      <c r="E248" s="171" t="s">
        <v>1</v>
      </c>
      <c r="F248" s="172" t="s">
        <v>597</v>
      </c>
      <c r="H248" s="173">
        <v>111.727</v>
      </c>
      <c r="I248" s="174"/>
      <c r="L248" s="170"/>
      <c r="M248" s="175"/>
      <c r="N248" s="176"/>
      <c r="O248" s="176"/>
      <c r="P248" s="176"/>
      <c r="Q248" s="176"/>
      <c r="R248" s="176"/>
      <c r="S248" s="176"/>
      <c r="T248" s="177"/>
      <c r="AT248" s="171" t="s">
        <v>157</v>
      </c>
      <c r="AU248" s="171" t="s">
        <v>87</v>
      </c>
      <c r="AV248" s="14" t="s">
        <v>87</v>
      </c>
      <c r="AW248" s="14" t="s">
        <v>33</v>
      </c>
      <c r="AX248" s="14" t="s">
        <v>78</v>
      </c>
      <c r="AY248" s="171" t="s">
        <v>146</v>
      </c>
    </row>
    <row r="249" spans="1:65" s="15" customFormat="1" ht="11.25">
      <c r="B249" s="178"/>
      <c r="D249" s="163" t="s">
        <v>157</v>
      </c>
      <c r="E249" s="179" t="s">
        <v>1</v>
      </c>
      <c r="F249" s="180" t="s">
        <v>199</v>
      </c>
      <c r="H249" s="181">
        <v>111.727</v>
      </c>
      <c r="I249" s="182"/>
      <c r="L249" s="178"/>
      <c r="M249" s="183"/>
      <c r="N249" s="184"/>
      <c r="O249" s="184"/>
      <c r="P249" s="184"/>
      <c r="Q249" s="184"/>
      <c r="R249" s="184"/>
      <c r="S249" s="184"/>
      <c r="T249" s="185"/>
      <c r="AT249" s="179" t="s">
        <v>157</v>
      </c>
      <c r="AU249" s="179" t="s">
        <v>87</v>
      </c>
      <c r="AV249" s="15" t="s">
        <v>154</v>
      </c>
      <c r="AW249" s="15" t="s">
        <v>33</v>
      </c>
      <c r="AX249" s="15" t="s">
        <v>85</v>
      </c>
      <c r="AY249" s="179" t="s">
        <v>146</v>
      </c>
    </row>
    <row r="250" spans="1:65" s="12" customFormat="1" ht="22.9" customHeight="1">
      <c r="B250" s="135"/>
      <c r="D250" s="136" t="s">
        <v>77</v>
      </c>
      <c r="E250" s="146" t="s">
        <v>185</v>
      </c>
      <c r="F250" s="146" t="s">
        <v>387</v>
      </c>
      <c r="I250" s="138"/>
      <c r="J250" s="147">
        <f>BK250</f>
        <v>0</v>
      </c>
      <c r="L250" s="135"/>
      <c r="M250" s="140"/>
      <c r="N250" s="141"/>
      <c r="O250" s="141"/>
      <c r="P250" s="142">
        <f>P251</f>
        <v>0</v>
      </c>
      <c r="Q250" s="141"/>
      <c r="R250" s="142">
        <f>R251</f>
        <v>1.04436467</v>
      </c>
      <c r="S250" s="141"/>
      <c r="T250" s="143">
        <f>T251</f>
        <v>0</v>
      </c>
      <c r="AR250" s="136" t="s">
        <v>85</v>
      </c>
      <c r="AT250" s="144" t="s">
        <v>77</v>
      </c>
      <c r="AU250" s="144" t="s">
        <v>85</v>
      </c>
      <c r="AY250" s="136" t="s">
        <v>146</v>
      </c>
      <c r="BK250" s="145">
        <f>BK251</f>
        <v>0</v>
      </c>
    </row>
    <row r="251" spans="1:65" s="12" customFormat="1" ht="20.85" customHeight="1">
      <c r="B251" s="135"/>
      <c r="D251" s="136" t="s">
        <v>77</v>
      </c>
      <c r="E251" s="146" t="s">
        <v>388</v>
      </c>
      <c r="F251" s="146" t="s">
        <v>389</v>
      </c>
      <c r="I251" s="138"/>
      <c r="J251" s="147">
        <f>BK251</f>
        <v>0</v>
      </c>
      <c r="L251" s="135"/>
      <c r="M251" s="140"/>
      <c r="N251" s="141"/>
      <c r="O251" s="141"/>
      <c r="P251" s="142">
        <f>SUM(P252:P271)</f>
        <v>0</v>
      </c>
      <c r="Q251" s="141"/>
      <c r="R251" s="142">
        <f>SUM(R252:R271)</f>
        <v>1.04436467</v>
      </c>
      <c r="S251" s="141"/>
      <c r="T251" s="143">
        <f>SUM(T252:T271)</f>
        <v>0</v>
      </c>
      <c r="AR251" s="136" t="s">
        <v>85</v>
      </c>
      <c r="AT251" s="144" t="s">
        <v>77</v>
      </c>
      <c r="AU251" s="144" t="s">
        <v>87</v>
      </c>
      <c r="AY251" s="136" t="s">
        <v>146</v>
      </c>
      <c r="BK251" s="145">
        <f>SUM(BK252:BK271)</f>
        <v>0</v>
      </c>
    </row>
    <row r="252" spans="1:65" s="2" customFormat="1" ht="24">
      <c r="A252" s="32"/>
      <c r="B252" s="148"/>
      <c r="C252" s="149" t="s">
        <v>355</v>
      </c>
      <c r="D252" s="149" t="s">
        <v>150</v>
      </c>
      <c r="E252" s="150" t="s">
        <v>397</v>
      </c>
      <c r="F252" s="151" t="s">
        <v>398</v>
      </c>
      <c r="G252" s="152" t="s">
        <v>153</v>
      </c>
      <c r="H252" s="153">
        <v>1</v>
      </c>
      <c r="I252" s="154"/>
      <c r="J252" s="155">
        <f>ROUND(I252*H252,2)</f>
        <v>0</v>
      </c>
      <c r="K252" s="151" t="s">
        <v>161</v>
      </c>
      <c r="L252" s="33"/>
      <c r="M252" s="156" t="s">
        <v>1</v>
      </c>
      <c r="N252" s="157" t="s">
        <v>43</v>
      </c>
      <c r="O252" s="58"/>
      <c r="P252" s="158">
        <f>O252*H252</f>
        <v>0</v>
      </c>
      <c r="Q252" s="158">
        <v>0.1056</v>
      </c>
      <c r="R252" s="158">
        <f>Q252*H252</f>
        <v>0.1056</v>
      </c>
      <c r="S252" s="158">
        <v>0</v>
      </c>
      <c r="T252" s="159">
        <f>S252*H252</f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60" t="s">
        <v>154</v>
      </c>
      <c r="AT252" s="160" t="s">
        <v>150</v>
      </c>
      <c r="AU252" s="160" t="s">
        <v>155</v>
      </c>
      <c r="AY252" s="17" t="s">
        <v>146</v>
      </c>
      <c r="BE252" s="161">
        <f>IF(N252="základní",J252,0)</f>
        <v>0</v>
      </c>
      <c r="BF252" s="161">
        <f>IF(N252="snížená",J252,0)</f>
        <v>0</v>
      </c>
      <c r="BG252" s="161">
        <f>IF(N252="zákl. přenesená",J252,0)</f>
        <v>0</v>
      </c>
      <c r="BH252" s="161">
        <f>IF(N252="sníž. přenesená",J252,0)</f>
        <v>0</v>
      </c>
      <c r="BI252" s="161">
        <f>IF(N252="nulová",J252,0)</f>
        <v>0</v>
      </c>
      <c r="BJ252" s="17" t="s">
        <v>85</v>
      </c>
      <c r="BK252" s="161">
        <f>ROUND(I252*H252,2)</f>
        <v>0</v>
      </c>
      <c r="BL252" s="17" t="s">
        <v>154</v>
      </c>
      <c r="BM252" s="160" t="s">
        <v>598</v>
      </c>
    </row>
    <row r="253" spans="1:65" s="13" customFormat="1" ht="11.25">
      <c r="B253" s="162"/>
      <c r="D253" s="163" t="s">
        <v>157</v>
      </c>
      <c r="E253" s="164" t="s">
        <v>1</v>
      </c>
      <c r="F253" s="165" t="s">
        <v>400</v>
      </c>
      <c r="H253" s="164" t="s">
        <v>1</v>
      </c>
      <c r="I253" s="166"/>
      <c r="L253" s="162"/>
      <c r="M253" s="167"/>
      <c r="N253" s="168"/>
      <c r="O253" s="168"/>
      <c r="P253" s="168"/>
      <c r="Q253" s="168"/>
      <c r="R253" s="168"/>
      <c r="S253" s="168"/>
      <c r="T253" s="169"/>
      <c r="AT253" s="164" t="s">
        <v>157</v>
      </c>
      <c r="AU253" s="164" t="s">
        <v>155</v>
      </c>
      <c r="AV253" s="13" t="s">
        <v>85</v>
      </c>
      <c r="AW253" s="13" t="s">
        <v>33</v>
      </c>
      <c r="AX253" s="13" t="s">
        <v>78</v>
      </c>
      <c r="AY253" s="164" t="s">
        <v>146</v>
      </c>
    </row>
    <row r="254" spans="1:65" s="14" customFormat="1" ht="11.25">
      <c r="B254" s="170"/>
      <c r="D254" s="163" t="s">
        <v>157</v>
      </c>
      <c r="E254" s="171" t="s">
        <v>1</v>
      </c>
      <c r="F254" s="172" t="s">
        <v>85</v>
      </c>
      <c r="H254" s="173">
        <v>1</v>
      </c>
      <c r="I254" s="174"/>
      <c r="L254" s="170"/>
      <c r="M254" s="175"/>
      <c r="N254" s="176"/>
      <c r="O254" s="176"/>
      <c r="P254" s="176"/>
      <c r="Q254" s="176"/>
      <c r="R254" s="176"/>
      <c r="S254" s="176"/>
      <c r="T254" s="177"/>
      <c r="AT254" s="171" t="s">
        <v>157</v>
      </c>
      <c r="AU254" s="171" t="s">
        <v>155</v>
      </c>
      <c r="AV254" s="14" t="s">
        <v>87</v>
      </c>
      <c r="AW254" s="14" t="s">
        <v>33</v>
      </c>
      <c r="AX254" s="14" t="s">
        <v>85</v>
      </c>
      <c r="AY254" s="171" t="s">
        <v>146</v>
      </c>
    </row>
    <row r="255" spans="1:65" s="2" customFormat="1" ht="24">
      <c r="A255" s="32"/>
      <c r="B255" s="148"/>
      <c r="C255" s="186" t="s">
        <v>363</v>
      </c>
      <c r="D255" s="186" t="s">
        <v>242</v>
      </c>
      <c r="E255" s="187" t="s">
        <v>402</v>
      </c>
      <c r="F255" s="188" t="s">
        <v>403</v>
      </c>
      <c r="G255" s="189" t="s">
        <v>153</v>
      </c>
      <c r="H255" s="190">
        <v>1</v>
      </c>
      <c r="I255" s="191"/>
      <c r="J255" s="192">
        <f>ROUND(I255*H255,2)</f>
        <v>0</v>
      </c>
      <c r="K255" s="188" t="s">
        <v>161</v>
      </c>
      <c r="L255" s="193"/>
      <c r="M255" s="194" t="s">
        <v>1</v>
      </c>
      <c r="N255" s="195" t="s">
        <v>43</v>
      </c>
      <c r="O255" s="58"/>
      <c r="P255" s="158">
        <f>O255*H255</f>
        <v>0</v>
      </c>
      <c r="Q255" s="158">
        <v>8.9999999999999993E-3</v>
      </c>
      <c r="R255" s="158">
        <f>Q255*H255</f>
        <v>8.9999999999999993E-3</v>
      </c>
      <c r="S255" s="158">
        <v>0</v>
      </c>
      <c r="T255" s="159">
        <f>S255*H255</f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60" t="s">
        <v>185</v>
      </c>
      <c r="AT255" s="160" t="s">
        <v>242</v>
      </c>
      <c r="AU255" s="160" t="s">
        <v>155</v>
      </c>
      <c r="AY255" s="17" t="s">
        <v>146</v>
      </c>
      <c r="BE255" s="161">
        <f>IF(N255="základní",J255,0)</f>
        <v>0</v>
      </c>
      <c r="BF255" s="161">
        <f>IF(N255="snížená",J255,0)</f>
        <v>0</v>
      </c>
      <c r="BG255" s="161">
        <f>IF(N255="zákl. přenesená",J255,0)</f>
        <v>0</v>
      </c>
      <c r="BH255" s="161">
        <f>IF(N255="sníž. přenesená",J255,0)</f>
        <v>0</v>
      </c>
      <c r="BI255" s="161">
        <f>IF(N255="nulová",J255,0)</f>
        <v>0</v>
      </c>
      <c r="BJ255" s="17" t="s">
        <v>85</v>
      </c>
      <c r="BK255" s="161">
        <f>ROUND(I255*H255,2)</f>
        <v>0</v>
      </c>
      <c r="BL255" s="17" t="s">
        <v>154</v>
      </c>
      <c r="BM255" s="160" t="s">
        <v>599</v>
      </c>
    </row>
    <row r="256" spans="1:65" s="14" customFormat="1" ht="11.25">
      <c r="B256" s="170"/>
      <c r="D256" s="163" t="s">
        <v>157</v>
      </c>
      <c r="E256" s="171" t="s">
        <v>1</v>
      </c>
      <c r="F256" s="172" t="s">
        <v>85</v>
      </c>
      <c r="H256" s="173">
        <v>1</v>
      </c>
      <c r="I256" s="174"/>
      <c r="L256" s="170"/>
      <c r="M256" s="175"/>
      <c r="N256" s="176"/>
      <c r="O256" s="176"/>
      <c r="P256" s="176"/>
      <c r="Q256" s="176"/>
      <c r="R256" s="176"/>
      <c r="S256" s="176"/>
      <c r="T256" s="177"/>
      <c r="AT256" s="171" t="s">
        <v>157</v>
      </c>
      <c r="AU256" s="171" t="s">
        <v>155</v>
      </c>
      <c r="AV256" s="14" t="s">
        <v>87</v>
      </c>
      <c r="AW256" s="14" t="s">
        <v>33</v>
      </c>
      <c r="AX256" s="14" t="s">
        <v>85</v>
      </c>
      <c r="AY256" s="171" t="s">
        <v>146</v>
      </c>
    </row>
    <row r="257" spans="1:65" s="2" customFormat="1" ht="21.75" customHeight="1">
      <c r="A257" s="32"/>
      <c r="B257" s="148"/>
      <c r="C257" s="186" t="s">
        <v>369</v>
      </c>
      <c r="D257" s="186" t="s">
        <v>242</v>
      </c>
      <c r="E257" s="187" t="s">
        <v>406</v>
      </c>
      <c r="F257" s="188" t="s">
        <v>407</v>
      </c>
      <c r="G257" s="189" t="s">
        <v>153</v>
      </c>
      <c r="H257" s="190">
        <v>2</v>
      </c>
      <c r="I257" s="191"/>
      <c r="J257" s="192">
        <f>ROUND(I257*H257,2)</f>
        <v>0</v>
      </c>
      <c r="K257" s="188" t="s">
        <v>161</v>
      </c>
      <c r="L257" s="193"/>
      <c r="M257" s="194" t="s">
        <v>1</v>
      </c>
      <c r="N257" s="195" t="s">
        <v>43</v>
      </c>
      <c r="O257" s="58"/>
      <c r="P257" s="158">
        <f>O257*H257</f>
        <v>0</v>
      </c>
      <c r="Q257" s="158">
        <v>2.0999999999999999E-3</v>
      </c>
      <c r="R257" s="158">
        <f>Q257*H257</f>
        <v>4.1999999999999997E-3</v>
      </c>
      <c r="S257" s="158">
        <v>0</v>
      </c>
      <c r="T257" s="159">
        <f>S257*H257</f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60" t="s">
        <v>185</v>
      </c>
      <c r="AT257" s="160" t="s">
        <v>242</v>
      </c>
      <c r="AU257" s="160" t="s">
        <v>155</v>
      </c>
      <c r="AY257" s="17" t="s">
        <v>146</v>
      </c>
      <c r="BE257" s="161">
        <f>IF(N257="základní",J257,0)</f>
        <v>0</v>
      </c>
      <c r="BF257" s="161">
        <f>IF(N257="snížená",J257,0)</f>
        <v>0</v>
      </c>
      <c r="BG257" s="161">
        <f>IF(N257="zákl. přenesená",J257,0)</f>
        <v>0</v>
      </c>
      <c r="BH257" s="161">
        <f>IF(N257="sníž. přenesená",J257,0)</f>
        <v>0</v>
      </c>
      <c r="BI257" s="161">
        <f>IF(N257="nulová",J257,0)</f>
        <v>0</v>
      </c>
      <c r="BJ257" s="17" t="s">
        <v>85</v>
      </c>
      <c r="BK257" s="161">
        <f>ROUND(I257*H257,2)</f>
        <v>0</v>
      </c>
      <c r="BL257" s="17" t="s">
        <v>154</v>
      </c>
      <c r="BM257" s="160" t="s">
        <v>600</v>
      </c>
    </row>
    <row r="258" spans="1:65" s="14" customFormat="1" ht="11.25">
      <c r="B258" s="170"/>
      <c r="D258" s="163" t="s">
        <v>157</v>
      </c>
      <c r="E258" s="171" t="s">
        <v>1</v>
      </c>
      <c r="F258" s="172" t="s">
        <v>601</v>
      </c>
      <c r="H258" s="173">
        <v>2</v>
      </c>
      <c r="I258" s="174"/>
      <c r="L258" s="170"/>
      <c r="M258" s="175"/>
      <c r="N258" s="176"/>
      <c r="O258" s="176"/>
      <c r="P258" s="176"/>
      <c r="Q258" s="176"/>
      <c r="R258" s="176"/>
      <c r="S258" s="176"/>
      <c r="T258" s="177"/>
      <c r="AT258" s="171" t="s">
        <v>157</v>
      </c>
      <c r="AU258" s="171" t="s">
        <v>155</v>
      </c>
      <c r="AV258" s="14" t="s">
        <v>87</v>
      </c>
      <c r="AW258" s="14" t="s">
        <v>33</v>
      </c>
      <c r="AX258" s="14" t="s">
        <v>85</v>
      </c>
      <c r="AY258" s="171" t="s">
        <v>146</v>
      </c>
    </row>
    <row r="259" spans="1:65" s="2" customFormat="1" ht="21.75" customHeight="1">
      <c r="A259" s="32"/>
      <c r="B259" s="148"/>
      <c r="C259" s="186" t="s">
        <v>375</v>
      </c>
      <c r="D259" s="186" t="s">
        <v>242</v>
      </c>
      <c r="E259" s="187" t="s">
        <v>411</v>
      </c>
      <c r="F259" s="188" t="s">
        <v>412</v>
      </c>
      <c r="G259" s="189" t="s">
        <v>153</v>
      </c>
      <c r="H259" s="190">
        <v>1</v>
      </c>
      <c r="I259" s="191"/>
      <c r="J259" s="192">
        <f>ROUND(I259*H259,2)</f>
        <v>0</v>
      </c>
      <c r="K259" s="188" t="s">
        <v>161</v>
      </c>
      <c r="L259" s="193"/>
      <c r="M259" s="194" t="s">
        <v>1</v>
      </c>
      <c r="N259" s="195" t="s">
        <v>43</v>
      </c>
      <c r="O259" s="58"/>
      <c r="P259" s="158">
        <f>O259*H259</f>
        <v>0</v>
      </c>
      <c r="Q259" s="158">
        <v>0.113</v>
      </c>
      <c r="R259" s="158">
        <f>Q259*H259</f>
        <v>0.113</v>
      </c>
      <c r="S259" s="158">
        <v>0</v>
      </c>
      <c r="T259" s="159">
        <f>S259*H259</f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60" t="s">
        <v>185</v>
      </c>
      <c r="AT259" s="160" t="s">
        <v>242</v>
      </c>
      <c r="AU259" s="160" t="s">
        <v>155</v>
      </c>
      <c r="AY259" s="17" t="s">
        <v>146</v>
      </c>
      <c r="BE259" s="161">
        <f>IF(N259="základní",J259,0)</f>
        <v>0</v>
      </c>
      <c r="BF259" s="161">
        <f>IF(N259="snížená",J259,0)</f>
        <v>0</v>
      </c>
      <c r="BG259" s="161">
        <f>IF(N259="zákl. přenesená",J259,0)</f>
        <v>0</v>
      </c>
      <c r="BH259" s="161">
        <f>IF(N259="sníž. přenesená",J259,0)</f>
        <v>0</v>
      </c>
      <c r="BI259" s="161">
        <f>IF(N259="nulová",J259,0)</f>
        <v>0</v>
      </c>
      <c r="BJ259" s="17" t="s">
        <v>85</v>
      </c>
      <c r="BK259" s="161">
        <f>ROUND(I259*H259,2)</f>
        <v>0</v>
      </c>
      <c r="BL259" s="17" t="s">
        <v>154</v>
      </c>
      <c r="BM259" s="160" t="s">
        <v>602</v>
      </c>
    </row>
    <row r="260" spans="1:65" s="14" customFormat="1" ht="11.25">
      <c r="B260" s="170"/>
      <c r="D260" s="163" t="s">
        <v>157</v>
      </c>
      <c r="E260" s="171" t="s">
        <v>1</v>
      </c>
      <c r="F260" s="172" t="s">
        <v>85</v>
      </c>
      <c r="H260" s="173">
        <v>1</v>
      </c>
      <c r="I260" s="174"/>
      <c r="L260" s="170"/>
      <c r="M260" s="175"/>
      <c r="N260" s="176"/>
      <c r="O260" s="176"/>
      <c r="P260" s="176"/>
      <c r="Q260" s="176"/>
      <c r="R260" s="176"/>
      <c r="S260" s="176"/>
      <c r="T260" s="177"/>
      <c r="AT260" s="171" t="s">
        <v>157</v>
      </c>
      <c r="AU260" s="171" t="s">
        <v>155</v>
      </c>
      <c r="AV260" s="14" t="s">
        <v>87</v>
      </c>
      <c r="AW260" s="14" t="s">
        <v>33</v>
      </c>
      <c r="AX260" s="14" t="s">
        <v>85</v>
      </c>
      <c r="AY260" s="171" t="s">
        <v>146</v>
      </c>
    </row>
    <row r="261" spans="1:65" s="2" customFormat="1" ht="24">
      <c r="A261" s="32"/>
      <c r="B261" s="148"/>
      <c r="C261" s="186" t="s">
        <v>381</v>
      </c>
      <c r="D261" s="186" t="s">
        <v>242</v>
      </c>
      <c r="E261" s="187" t="s">
        <v>414</v>
      </c>
      <c r="F261" s="188" t="s">
        <v>415</v>
      </c>
      <c r="G261" s="189" t="s">
        <v>153</v>
      </c>
      <c r="H261" s="190">
        <v>1</v>
      </c>
      <c r="I261" s="191"/>
      <c r="J261" s="192">
        <f>ROUND(I261*H261,2)</f>
        <v>0</v>
      </c>
      <c r="K261" s="188" t="s">
        <v>161</v>
      </c>
      <c r="L261" s="193"/>
      <c r="M261" s="194" t="s">
        <v>1</v>
      </c>
      <c r="N261" s="195" t="s">
        <v>43</v>
      </c>
      <c r="O261" s="58"/>
      <c r="P261" s="158">
        <f>O261*H261</f>
        <v>0</v>
      </c>
      <c r="Q261" s="158">
        <v>2.1000000000000001E-2</v>
      </c>
      <c r="R261" s="158">
        <f>Q261*H261</f>
        <v>2.1000000000000001E-2</v>
      </c>
      <c r="S261" s="158">
        <v>0</v>
      </c>
      <c r="T261" s="159">
        <f>S261*H261</f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60" t="s">
        <v>185</v>
      </c>
      <c r="AT261" s="160" t="s">
        <v>242</v>
      </c>
      <c r="AU261" s="160" t="s">
        <v>155</v>
      </c>
      <c r="AY261" s="17" t="s">
        <v>146</v>
      </c>
      <c r="BE261" s="161">
        <f>IF(N261="základní",J261,0)</f>
        <v>0</v>
      </c>
      <c r="BF261" s="161">
        <f>IF(N261="snížená",J261,0)</f>
        <v>0</v>
      </c>
      <c r="BG261" s="161">
        <f>IF(N261="zákl. přenesená",J261,0)</f>
        <v>0</v>
      </c>
      <c r="BH261" s="161">
        <f>IF(N261="sníž. přenesená",J261,0)</f>
        <v>0</v>
      </c>
      <c r="BI261" s="161">
        <f>IF(N261="nulová",J261,0)</f>
        <v>0</v>
      </c>
      <c r="BJ261" s="17" t="s">
        <v>85</v>
      </c>
      <c r="BK261" s="161">
        <f>ROUND(I261*H261,2)</f>
        <v>0</v>
      </c>
      <c r="BL261" s="17" t="s">
        <v>154</v>
      </c>
      <c r="BM261" s="160" t="s">
        <v>603</v>
      </c>
    </row>
    <row r="262" spans="1:65" s="13" customFormat="1" ht="11.25">
      <c r="B262" s="162"/>
      <c r="D262" s="163" t="s">
        <v>157</v>
      </c>
      <c r="E262" s="164" t="s">
        <v>1</v>
      </c>
      <c r="F262" s="165" t="s">
        <v>417</v>
      </c>
      <c r="H262" s="164" t="s">
        <v>1</v>
      </c>
      <c r="I262" s="166"/>
      <c r="L262" s="162"/>
      <c r="M262" s="167"/>
      <c r="N262" s="168"/>
      <c r="O262" s="168"/>
      <c r="P262" s="168"/>
      <c r="Q262" s="168"/>
      <c r="R262" s="168"/>
      <c r="S262" s="168"/>
      <c r="T262" s="169"/>
      <c r="AT262" s="164" t="s">
        <v>157</v>
      </c>
      <c r="AU262" s="164" t="s">
        <v>155</v>
      </c>
      <c r="AV262" s="13" t="s">
        <v>85</v>
      </c>
      <c r="AW262" s="13" t="s">
        <v>33</v>
      </c>
      <c r="AX262" s="13" t="s">
        <v>78</v>
      </c>
      <c r="AY262" s="164" t="s">
        <v>146</v>
      </c>
    </row>
    <row r="263" spans="1:65" s="14" customFormat="1" ht="11.25">
      <c r="B263" s="170"/>
      <c r="D263" s="163" t="s">
        <v>157</v>
      </c>
      <c r="E263" s="171" t="s">
        <v>1</v>
      </c>
      <c r="F263" s="172" t="s">
        <v>85</v>
      </c>
      <c r="H263" s="173">
        <v>1</v>
      </c>
      <c r="I263" s="174"/>
      <c r="L263" s="170"/>
      <c r="M263" s="175"/>
      <c r="N263" s="176"/>
      <c r="O263" s="176"/>
      <c r="P263" s="176"/>
      <c r="Q263" s="176"/>
      <c r="R263" s="176"/>
      <c r="S263" s="176"/>
      <c r="T263" s="177"/>
      <c r="AT263" s="171" t="s">
        <v>157</v>
      </c>
      <c r="AU263" s="171" t="s">
        <v>155</v>
      </c>
      <c r="AV263" s="14" t="s">
        <v>87</v>
      </c>
      <c r="AW263" s="14" t="s">
        <v>33</v>
      </c>
      <c r="AX263" s="14" t="s">
        <v>85</v>
      </c>
      <c r="AY263" s="171" t="s">
        <v>146</v>
      </c>
    </row>
    <row r="264" spans="1:65" s="2" customFormat="1" ht="16.5" customHeight="1">
      <c r="A264" s="32"/>
      <c r="B264" s="148"/>
      <c r="C264" s="186" t="s">
        <v>390</v>
      </c>
      <c r="D264" s="186" t="s">
        <v>242</v>
      </c>
      <c r="E264" s="187" t="s">
        <v>419</v>
      </c>
      <c r="F264" s="188" t="s">
        <v>420</v>
      </c>
      <c r="G264" s="189" t="s">
        <v>176</v>
      </c>
      <c r="H264" s="190">
        <v>0.5</v>
      </c>
      <c r="I264" s="191"/>
      <c r="J264" s="192">
        <f>ROUND(I264*H264,2)</f>
        <v>0</v>
      </c>
      <c r="K264" s="188" t="s">
        <v>161</v>
      </c>
      <c r="L264" s="193"/>
      <c r="M264" s="194" t="s">
        <v>1</v>
      </c>
      <c r="N264" s="195" t="s">
        <v>43</v>
      </c>
      <c r="O264" s="58"/>
      <c r="P264" s="158">
        <f>O264*H264</f>
        <v>0</v>
      </c>
      <c r="Q264" s="158">
        <v>3.2000000000000002E-3</v>
      </c>
      <c r="R264" s="158">
        <f>Q264*H264</f>
        <v>1.6000000000000001E-3</v>
      </c>
      <c r="S264" s="158">
        <v>0</v>
      </c>
      <c r="T264" s="159">
        <f>S264*H264</f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60" t="s">
        <v>185</v>
      </c>
      <c r="AT264" s="160" t="s">
        <v>242</v>
      </c>
      <c r="AU264" s="160" t="s">
        <v>155</v>
      </c>
      <c r="AY264" s="17" t="s">
        <v>146</v>
      </c>
      <c r="BE264" s="161">
        <f>IF(N264="základní",J264,0)</f>
        <v>0</v>
      </c>
      <c r="BF264" s="161">
        <f>IF(N264="snížená",J264,0)</f>
        <v>0</v>
      </c>
      <c r="BG264" s="161">
        <f>IF(N264="zákl. přenesená",J264,0)</f>
        <v>0</v>
      </c>
      <c r="BH264" s="161">
        <f>IF(N264="sníž. přenesená",J264,0)</f>
        <v>0</v>
      </c>
      <c r="BI264" s="161">
        <f>IF(N264="nulová",J264,0)</f>
        <v>0</v>
      </c>
      <c r="BJ264" s="17" t="s">
        <v>85</v>
      </c>
      <c r="BK264" s="161">
        <f>ROUND(I264*H264,2)</f>
        <v>0</v>
      </c>
      <c r="BL264" s="17" t="s">
        <v>154</v>
      </c>
      <c r="BM264" s="160" t="s">
        <v>604</v>
      </c>
    </row>
    <row r="265" spans="1:65" s="13" customFormat="1" ht="11.25">
      <c r="B265" s="162"/>
      <c r="D265" s="163" t="s">
        <v>157</v>
      </c>
      <c r="E265" s="164" t="s">
        <v>1</v>
      </c>
      <c r="F265" s="165" t="s">
        <v>422</v>
      </c>
      <c r="H265" s="164" t="s">
        <v>1</v>
      </c>
      <c r="I265" s="166"/>
      <c r="L265" s="162"/>
      <c r="M265" s="167"/>
      <c r="N265" s="168"/>
      <c r="O265" s="168"/>
      <c r="P265" s="168"/>
      <c r="Q265" s="168"/>
      <c r="R265" s="168"/>
      <c r="S265" s="168"/>
      <c r="T265" s="169"/>
      <c r="AT265" s="164" t="s">
        <v>157</v>
      </c>
      <c r="AU265" s="164" t="s">
        <v>155</v>
      </c>
      <c r="AV265" s="13" t="s">
        <v>85</v>
      </c>
      <c r="AW265" s="13" t="s">
        <v>33</v>
      </c>
      <c r="AX265" s="13" t="s">
        <v>78</v>
      </c>
      <c r="AY265" s="164" t="s">
        <v>146</v>
      </c>
    </row>
    <row r="266" spans="1:65" s="14" customFormat="1" ht="11.25">
      <c r="B266" s="170"/>
      <c r="D266" s="163" t="s">
        <v>157</v>
      </c>
      <c r="E266" s="171" t="s">
        <v>1</v>
      </c>
      <c r="F266" s="172" t="s">
        <v>605</v>
      </c>
      <c r="H266" s="173">
        <v>0.5</v>
      </c>
      <c r="I266" s="174"/>
      <c r="L266" s="170"/>
      <c r="M266" s="175"/>
      <c r="N266" s="176"/>
      <c r="O266" s="176"/>
      <c r="P266" s="176"/>
      <c r="Q266" s="176"/>
      <c r="R266" s="176"/>
      <c r="S266" s="176"/>
      <c r="T266" s="177"/>
      <c r="AT266" s="171" t="s">
        <v>157</v>
      </c>
      <c r="AU266" s="171" t="s">
        <v>155</v>
      </c>
      <c r="AV266" s="14" t="s">
        <v>87</v>
      </c>
      <c r="AW266" s="14" t="s">
        <v>33</v>
      </c>
      <c r="AX266" s="14" t="s">
        <v>85</v>
      </c>
      <c r="AY266" s="171" t="s">
        <v>146</v>
      </c>
    </row>
    <row r="267" spans="1:65" s="2" customFormat="1" ht="24">
      <c r="A267" s="32"/>
      <c r="B267" s="148"/>
      <c r="C267" s="186" t="s">
        <v>396</v>
      </c>
      <c r="D267" s="186" t="s">
        <v>242</v>
      </c>
      <c r="E267" s="187" t="s">
        <v>425</v>
      </c>
      <c r="F267" s="188" t="s">
        <v>426</v>
      </c>
      <c r="G267" s="189" t="s">
        <v>153</v>
      </c>
      <c r="H267" s="190">
        <v>1</v>
      </c>
      <c r="I267" s="191"/>
      <c r="J267" s="192">
        <f>ROUND(I267*H267,2)</f>
        <v>0</v>
      </c>
      <c r="K267" s="188" t="s">
        <v>1</v>
      </c>
      <c r="L267" s="193"/>
      <c r="M267" s="194" t="s">
        <v>1</v>
      </c>
      <c r="N267" s="195" t="s">
        <v>43</v>
      </c>
      <c r="O267" s="58"/>
      <c r="P267" s="158">
        <f>O267*H267</f>
        <v>0</v>
      </c>
      <c r="Q267" s="158">
        <v>0</v>
      </c>
      <c r="R267" s="158">
        <f>Q267*H267</f>
        <v>0</v>
      </c>
      <c r="S267" s="158">
        <v>0</v>
      </c>
      <c r="T267" s="159">
        <f>S267*H267</f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60" t="s">
        <v>185</v>
      </c>
      <c r="AT267" s="160" t="s">
        <v>242</v>
      </c>
      <c r="AU267" s="160" t="s">
        <v>155</v>
      </c>
      <c r="AY267" s="17" t="s">
        <v>146</v>
      </c>
      <c r="BE267" s="161">
        <f>IF(N267="základní",J267,0)</f>
        <v>0</v>
      </c>
      <c r="BF267" s="161">
        <f>IF(N267="snížená",J267,0)</f>
        <v>0</v>
      </c>
      <c r="BG267" s="161">
        <f>IF(N267="zákl. přenesená",J267,0)</f>
        <v>0</v>
      </c>
      <c r="BH267" s="161">
        <f>IF(N267="sníž. přenesená",J267,0)</f>
        <v>0</v>
      </c>
      <c r="BI267" s="161">
        <f>IF(N267="nulová",J267,0)</f>
        <v>0</v>
      </c>
      <c r="BJ267" s="17" t="s">
        <v>85</v>
      </c>
      <c r="BK267" s="161">
        <f>ROUND(I267*H267,2)</f>
        <v>0</v>
      </c>
      <c r="BL267" s="17" t="s">
        <v>154</v>
      </c>
      <c r="BM267" s="160" t="s">
        <v>606</v>
      </c>
    </row>
    <row r="268" spans="1:65" s="14" customFormat="1" ht="11.25">
      <c r="B268" s="170"/>
      <c r="D268" s="163" t="s">
        <v>157</v>
      </c>
      <c r="E268" s="171" t="s">
        <v>1</v>
      </c>
      <c r="F268" s="172" t="s">
        <v>85</v>
      </c>
      <c r="H268" s="173">
        <v>1</v>
      </c>
      <c r="I268" s="174"/>
      <c r="L268" s="170"/>
      <c r="M268" s="175"/>
      <c r="N268" s="176"/>
      <c r="O268" s="176"/>
      <c r="P268" s="176"/>
      <c r="Q268" s="176"/>
      <c r="R268" s="176"/>
      <c r="S268" s="176"/>
      <c r="T268" s="177"/>
      <c r="AT268" s="171" t="s">
        <v>157</v>
      </c>
      <c r="AU268" s="171" t="s">
        <v>155</v>
      </c>
      <c r="AV268" s="14" t="s">
        <v>87</v>
      </c>
      <c r="AW268" s="14" t="s">
        <v>33</v>
      </c>
      <c r="AX268" s="14" t="s">
        <v>85</v>
      </c>
      <c r="AY268" s="171" t="s">
        <v>146</v>
      </c>
    </row>
    <row r="269" spans="1:65" s="2" customFormat="1" ht="36">
      <c r="A269" s="32"/>
      <c r="B269" s="148"/>
      <c r="C269" s="149" t="s">
        <v>401</v>
      </c>
      <c r="D269" s="149" t="s">
        <v>150</v>
      </c>
      <c r="E269" s="150" t="s">
        <v>391</v>
      </c>
      <c r="F269" s="151" t="s">
        <v>392</v>
      </c>
      <c r="G269" s="152" t="s">
        <v>195</v>
      </c>
      <c r="H269" s="153">
        <v>18.367000000000001</v>
      </c>
      <c r="I269" s="154"/>
      <c r="J269" s="155">
        <f>ROUND(I269*H269,2)</f>
        <v>0</v>
      </c>
      <c r="K269" s="151" t="s">
        <v>161</v>
      </c>
      <c r="L269" s="33"/>
      <c r="M269" s="156" t="s">
        <v>1</v>
      </c>
      <c r="N269" s="157" t="s">
        <v>43</v>
      </c>
      <c r="O269" s="58"/>
      <c r="P269" s="158">
        <f>O269*H269</f>
        <v>0</v>
      </c>
      <c r="Q269" s="158">
        <v>4.301E-2</v>
      </c>
      <c r="R269" s="158">
        <f>Q269*H269</f>
        <v>0.78996467000000004</v>
      </c>
      <c r="S269" s="158">
        <v>0</v>
      </c>
      <c r="T269" s="159">
        <f>S269*H269</f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60" t="s">
        <v>154</v>
      </c>
      <c r="AT269" s="160" t="s">
        <v>150</v>
      </c>
      <c r="AU269" s="160" t="s">
        <v>155</v>
      </c>
      <c r="AY269" s="17" t="s">
        <v>146</v>
      </c>
      <c r="BE269" s="161">
        <f>IF(N269="základní",J269,0)</f>
        <v>0</v>
      </c>
      <c r="BF269" s="161">
        <f>IF(N269="snížená",J269,0)</f>
        <v>0</v>
      </c>
      <c r="BG269" s="161">
        <f>IF(N269="zákl. přenesená",J269,0)</f>
        <v>0</v>
      </c>
      <c r="BH269" s="161">
        <f>IF(N269="sníž. přenesená",J269,0)</f>
        <v>0</v>
      </c>
      <c r="BI269" s="161">
        <f>IF(N269="nulová",J269,0)</f>
        <v>0</v>
      </c>
      <c r="BJ269" s="17" t="s">
        <v>85</v>
      </c>
      <c r="BK269" s="161">
        <f>ROUND(I269*H269,2)</f>
        <v>0</v>
      </c>
      <c r="BL269" s="17" t="s">
        <v>154</v>
      </c>
      <c r="BM269" s="160" t="s">
        <v>607</v>
      </c>
    </row>
    <row r="270" spans="1:65" s="13" customFormat="1" ht="11.25">
      <c r="B270" s="162"/>
      <c r="D270" s="163" t="s">
        <v>157</v>
      </c>
      <c r="E270" s="164" t="s">
        <v>1</v>
      </c>
      <c r="F270" s="165" t="s">
        <v>394</v>
      </c>
      <c r="H270" s="164" t="s">
        <v>1</v>
      </c>
      <c r="I270" s="166"/>
      <c r="L270" s="162"/>
      <c r="M270" s="167"/>
      <c r="N270" s="168"/>
      <c r="O270" s="168"/>
      <c r="P270" s="168"/>
      <c r="Q270" s="168"/>
      <c r="R270" s="168"/>
      <c r="S270" s="168"/>
      <c r="T270" s="169"/>
      <c r="AT270" s="164" t="s">
        <v>157</v>
      </c>
      <c r="AU270" s="164" t="s">
        <v>155</v>
      </c>
      <c r="AV270" s="13" t="s">
        <v>85</v>
      </c>
      <c r="AW270" s="13" t="s">
        <v>33</v>
      </c>
      <c r="AX270" s="13" t="s">
        <v>78</v>
      </c>
      <c r="AY270" s="164" t="s">
        <v>146</v>
      </c>
    </row>
    <row r="271" spans="1:65" s="14" customFormat="1" ht="11.25">
      <c r="B271" s="170"/>
      <c r="D271" s="163" t="s">
        <v>157</v>
      </c>
      <c r="E271" s="171" t="s">
        <v>1</v>
      </c>
      <c r="F271" s="172" t="s">
        <v>608</v>
      </c>
      <c r="H271" s="173">
        <v>18.367000000000001</v>
      </c>
      <c r="I271" s="174"/>
      <c r="L271" s="170"/>
      <c r="M271" s="175"/>
      <c r="N271" s="176"/>
      <c r="O271" s="176"/>
      <c r="P271" s="176"/>
      <c r="Q271" s="176"/>
      <c r="R271" s="176"/>
      <c r="S271" s="176"/>
      <c r="T271" s="177"/>
      <c r="AT271" s="171" t="s">
        <v>157</v>
      </c>
      <c r="AU271" s="171" t="s">
        <v>155</v>
      </c>
      <c r="AV271" s="14" t="s">
        <v>87</v>
      </c>
      <c r="AW271" s="14" t="s">
        <v>33</v>
      </c>
      <c r="AX271" s="14" t="s">
        <v>85</v>
      </c>
      <c r="AY271" s="171" t="s">
        <v>146</v>
      </c>
    </row>
    <row r="272" spans="1:65" s="12" customFormat="1" ht="22.9" customHeight="1">
      <c r="B272" s="135"/>
      <c r="D272" s="136" t="s">
        <v>77</v>
      </c>
      <c r="E272" s="146" t="s">
        <v>428</v>
      </c>
      <c r="F272" s="146" t="s">
        <v>429</v>
      </c>
      <c r="I272" s="138"/>
      <c r="J272" s="147">
        <f>BK272</f>
        <v>0</v>
      </c>
      <c r="L272" s="135"/>
      <c r="M272" s="140"/>
      <c r="N272" s="141"/>
      <c r="O272" s="141"/>
      <c r="P272" s="142">
        <f>SUM(P273:P276)</f>
        <v>0</v>
      </c>
      <c r="Q272" s="141"/>
      <c r="R272" s="142">
        <f>SUM(R273:R276)</f>
        <v>0.51156000000000001</v>
      </c>
      <c r="S272" s="141"/>
      <c r="T272" s="143">
        <f>SUM(T273:T276)</f>
        <v>0</v>
      </c>
      <c r="AR272" s="136" t="s">
        <v>85</v>
      </c>
      <c r="AT272" s="144" t="s">
        <v>77</v>
      </c>
      <c r="AU272" s="144" t="s">
        <v>85</v>
      </c>
      <c r="AY272" s="136" t="s">
        <v>146</v>
      </c>
      <c r="BK272" s="145">
        <f>SUM(BK273:BK276)</f>
        <v>0</v>
      </c>
    </row>
    <row r="273" spans="1:65" s="2" customFormat="1" ht="33" customHeight="1">
      <c r="A273" s="32"/>
      <c r="B273" s="148"/>
      <c r="C273" s="149" t="s">
        <v>405</v>
      </c>
      <c r="D273" s="149" t="s">
        <v>150</v>
      </c>
      <c r="E273" s="150" t="s">
        <v>472</v>
      </c>
      <c r="F273" s="151" t="s">
        <v>473</v>
      </c>
      <c r="G273" s="152" t="s">
        <v>176</v>
      </c>
      <c r="H273" s="153">
        <v>2.4</v>
      </c>
      <c r="I273" s="154"/>
      <c r="J273" s="155">
        <f>ROUND(I273*H273,2)</f>
        <v>0</v>
      </c>
      <c r="K273" s="151" t="s">
        <v>161</v>
      </c>
      <c r="L273" s="33"/>
      <c r="M273" s="156" t="s">
        <v>1</v>
      </c>
      <c r="N273" s="157" t="s">
        <v>43</v>
      </c>
      <c r="O273" s="58"/>
      <c r="P273" s="158">
        <f>O273*H273</f>
        <v>0</v>
      </c>
      <c r="Q273" s="158">
        <v>0.15540000000000001</v>
      </c>
      <c r="R273" s="158">
        <f>Q273*H273</f>
        <v>0.37296000000000001</v>
      </c>
      <c r="S273" s="158">
        <v>0</v>
      </c>
      <c r="T273" s="159">
        <f>S273*H273</f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60" t="s">
        <v>154</v>
      </c>
      <c r="AT273" s="160" t="s">
        <v>150</v>
      </c>
      <c r="AU273" s="160" t="s">
        <v>87</v>
      </c>
      <c r="AY273" s="17" t="s">
        <v>146</v>
      </c>
      <c r="BE273" s="161">
        <f>IF(N273="základní",J273,0)</f>
        <v>0</v>
      </c>
      <c r="BF273" s="161">
        <f>IF(N273="snížená",J273,0)</f>
        <v>0</v>
      </c>
      <c r="BG273" s="161">
        <f>IF(N273="zákl. přenesená",J273,0)</f>
        <v>0</v>
      </c>
      <c r="BH273" s="161">
        <f>IF(N273="sníž. přenesená",J273,0)</f>
        <v>0</v>
      </c>
      <c r="BI273" s="161">
        <f>IF(N273="nulová",J273,0)</f>
        <v>0</v>
      </c>
      <c r="BJ273" s="17" t="s">
        <v>85</v>
      </c>
      <c r="BK273" s="161">
        <f>ROUND(I273*H273,2)</f>
        <v>0</v>
      </c>
      <c r="BL273" s="17" t="s">
        <v>154</v>
      </c>
      <c r="BM273" s="160" t="s">
        <v>609</v>
      </c>
    </row>
    <row r="274" spans="1:65" s="14" customFormat="1" ht="11.25">
      <c r="B274" s="170"/>
      <c r="D274" s="163" t="s">
        <v>157</v>
      </c>
      <c r="E274" s="171" t="s">
        <v>1</v>
      </c>
      <c r="F274" s="172" t="s">
        <v>610</v>
      </c>
      <c r="H274" s="173">
        <v>2.4</v>
      </c>
      <c r="I274" s="174"/>
      <c r="L274" s="170"/>
      <c r="M274" s="175"/>
      <c r="N274" s="176"/>
      <c r="O274" s="176"/>
      <c r="P274" s="176"/>
      <c r="Q274" s="176"/>
      <c r="R274" s="176"/>
      <c r="S274" s="176"/>
      <c r="T274" s="177"/>
      <c r="AT274" s="171" t="s">
        <v>157</v>
      </c>
      <c r="AU274" s="171" t="s">
        <v>87</v>
      </c>
      <c r="AV274" s="14" t="s">
        <v>87</v>
      </c>
      <c r="AW274" s="14" t="s">
        <v>33</v>
      </c>
      <c r="AX274" s="14" t="s">
        <v>85</v>
      </c>
      <c r="AY274" s="171" t="s">
        <v>146</v>
      </c>
    </row>
    <row r="275" spans="1:65" s="2" customFormat="1" ht="16.5" customHeight="1">
      <c r="A275" s="32"/>
      <c r="B275" s="148"/>
      <c r="C275" s="186" t="s">
        <v>410</v>
      </c>
      <c r="D275" s="186" t="s">
        <v>242</v>
      </c>
      <c r="E275" s="187" t="s">
        <v>477</v>
      </c>
      <c r="F275" s="188" t="s">
        <v>478</v>
      </c>
      <c r="G275" s="189" t="s">
        <v>176</v>
      </c>
      <c r="H275" s="190">
        <v>2.52</v>
      </c>
      <c r="I275" s="191"/>
      <c r="J275" s="192">
        <f>ROUND(I275*H275,2)</f>
        <v>0</v>
      </c>
      <c r="K275" s="188" t="s">
        <v>161</v>
      </c>
      <c r="L275" s="193"/>
      <c r="M275" s="194" t="s">
        <v>1</v>
      </c>
      <c r="N275" s="195" t="s">
        <v>43</v>
      </c>
      <c r="O275" s="58"/>
      <c r="P275" s="158">
        <f>O275*H275</f>
        <v>0</v>
      </c>
      <c r="Q275" s="158">
        <v>5.5E-2</v>
      </c>
      <c r="R275" s="158">
        <f>Q275*H275</f>
        <v>0.1386</v>
      </c>
      <c r="S275" s="158">
        <v>0</v>
      </c>
      <c r="T275" s="159">
        <f>S275*H275</f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60" t="s">
        <v>185</v>
      </c>
      <c r="AT275" s="160" t="s">
        <v>242</v>
      </c>
      <c r="AU275" s="160" t="s">
        <v>87</v>
      </c>
      <c r="AY275" s="17" t="s">
        <v>146</v>
      </c>
      <c r="BE275" s="161">
        <f>IF(N275="základní",J275,0)</f>
        <v>0</v>
      </c>
      <c r="BF275" s="161">
        <f>IF(N275="snížená",J275,0)</f>
        <v>0</v>
      </c>
      <c r="BG275" s="161">
        <f>IF(N275="zákl. přenesená",J275,0)</f>
        <v>0</v>
      </c>
      <c r="BH275" s="161">
        <f>IF(N275="sníž. přenesená",J275,0)</f>
        <v>0</v>
      </c>
      <c r="BI275" s="161">
        <f>IF(N275="nulová",J275,0)</f>
        <v>0</v>
      </c>
      <c r="BJ275" s="17" t="s">
        <v>85</v>
      </c>
      <c r="BK275" s="161">
        <f>ROUND(I275*H275,2)</f>
        <v>0</v>
      </c>
      <c r="BL275" s="17" t="s">
        <v>154</v>
      </c>
      <c r="BM275" s="160" t="s">
        <v>611</v>
      </c>
    </row>
    <row r="276" spans="1:65" s="14" customFormat="1" ht="11.25">
      <c r="B276" s="170"/>
      <c r="D276" s="163" t="s">
        <v>157</v>
      </c>
      <c r="E276" s="171" t="s">
        <v>1</v>
      </c>
      <c r="F276" s="172" t="s">
        <v>612</v>
      </c>
      <c r="H276" s="173">
        <v>2.52</v>
      </c>
      <c r="I276" s="174"/>
      <c r="L276" s="170"/>
      <c r="M276" s="175"/>
      <c r="N276" s="176"/>
      <c r="O276" s="176"/>
      <c r="P276" s="176"/>
      <c r="Q276" s="176"/>
      <c r="R276" s="176"/>
      <c r="S276" s="176"/>
      <c r="T276" s="177"/>
      <c r="AT276" s="171" t="s">
        <v>157</v>
      </c>
      <c r="AU276" s="171" t="s">
        <v>87</v>
      </c>
      <c r="AV276" s="14" t="s">
        <v>87</v>
      </c>
      <c r="AW276" s="14" t="s">
        <v>33</v>
      </c>
      <c r="AX276" s="14" t="s">
        <v>85</v>
      </c>
      <c r="AY276" s="171" t="s">
        <v>146</v>
      </c>
    </row>
    <row r="277" spans="1:65" s="12" customFormat="1" ht="22.9" customHeight="1">
      <c r="B277" s="135"/>
      <c r="D277" s="136" t="s">
        <v>77</v>
      </c>
      <c r="E277" s="146" t="s">
        <v>497</v>
      </c>
      <c r="F277" s="146" t="s">
        <v>498</v>
      </c>
      <c r="I277" s="138"/>
      <c r="J277" s="147">
        <f>BK277</f>
        <v>0</v>
      </c>
      <c r="L277" s="135"/>
      <c r="M277" s="140"/>
      <c r="N277" s="141"/>
      <c r="O277" s="141"/>
      <c r="P277" s="142">
        <f>P278</f>
        <v>0</v>
      </c>
      <c r="Q277" s="141"/>
      <c r="R277" s="142">
        <f>R278</f>
        <v>0</v>
      </c>
      <c r="S277" s="141"/>
      <c r="T277" s="143">
        <f>T278</f>
        <v>0</v>
      </c>
      <c r="AR277" s="136" t="s">
        <v>85</v>
      </c>
      <c r="AT277" s="144" t="s">
        <v>77</v>
      </c>
      <c r="AU277" s="144" t="s">
        <v>85</v>
      </c>
      <c r="AY277" s="136" t="s">
        <v>146</v>
      </c>
      <c r="BK277" s="145">
        <f>BK278</f>
        <v>0</v>
      </c>
    </row>
    <row r="278" spans="1:65" s="2" customFormat="1" ht="33" customHeight="1">
      <c r="A278" s="32"/>
      <c r="B278" s="148"/>
      <c r="C278" s="149" t="s">
        <v>321</v>
      </c>
      <c r="D278" s="149" t="s">
        <v>150</v>
      </c>
      <c r="E278" s="150" t="s">
        <v>500</v>
      </c>
      <c r="F278" s="151" t="s">
        <v>501</v>
      </c>
      <c r="G278" s="152" t="s">
        <v>245</v>
      </c>
      <c r="H278" s="153">
        <v>129.75700000000001</v>
      </c>
      <c r="I278" s="154"/>
      <c r="J278" s="155">
        <f>ROUND(I278*H278,2)</f>
        <v>0</v>
      </c>
      <c r="K278" s="151" t="s">
        <v>161</v>
      </c>
      <c r="L278" s="33"/>
      <c r="M278" s="156" t="s">
        <v>1</v>
      </c>
      <c r="N278" s="157" t="s">
        <v>43</v>
      </c>
      <c r="O278" s="58"/>
      <c r="P278" s="158">
        <f>O278*H278</f>
        <v>0</v>
      </c>
      <c r="Q278" s="158">
        <v>0</v>
      </c>
      <c r="R278" s="158">
        <f>Q278*H278</f>
        <v>0</v>
      </c>
      <c r="S278" s="158">
        <v>0</v>
      </c>
      <c r="T278" s="159">
        <f>S278*H278</f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60" t="s">
        <v>154</v>
      </c>
      <c r="AT278" s="160" t="s">
        <v>150</v>
      </c>
      <c r="AU278" s="160" t="s">
        <v>87</v>
      </c>
      <c r="AY278" s="17" t="s">
        <v>146</v>
      </c>
      <c r="BE278" s="161">
        <f>IF(N278="základní",J278,0)</f>
        <v>0</v>
      </c>
      <c r="BF278" s="161">
        <f>IF(N278="snížená",J278,0)</f>
        <v>0</v>
      </c>
      <c r="BG278" s="161">
        <f>IF(N278="zákl. přenesená",J278,0)</f>
        <v>0</v>
      </c>
      <c r="BH278" s="161">
        <f>IF(N278="sníž. přenesená",J278,0)</f>
        <v>0</v>
      </c>
      <c r="BI278" s="161">
        <f>IF(N278="nulová",J278,0)</f>
        <v>0</v>
      </c>
      <c r="BJ278" s="17" t="s">
        <v>85</v>
      </c>
      <c r="BK278" s="161">
        <f>ROUND(I278*H278,2)</f>
        <v>0</v>
      </c>
      <c r="BL278" s="17" t="s">
        <v>154</v>
      </c>
      <c r="BM278" s="160" t="s">
        <v>613</v>
      </c>
    </row>
    <row r="279" spans="1:65" s="12" customFormat="1" ht="22.9" customHeight="1">
      <c r="B279" s="135"/>
      <c r="D279" s="136" t="s">
        <v>77</v>
      </c>
      <c r="E279" s="146" t="s">
        <v>503</v>
      </c>
      <c r="F279" s="146" t="s">
        <v>504</v>
      </c>
      <c r="I279" s="138"/>
      <c r="J279" s="147">
        <f>BK279</f>
        <v>0</v>
      </c>
      <c r="L279" s="135"/>
      <c r="M279" s="140"/>
      <c r="N279" s="141"/>
      <c r="O279" s="141"/>
      <c r="P279" s="142">
        <f>SUM(P280:P288)</f>
        <v>0</v>
      </c>
      <c r="Q279" s="141"/>
      <c r="R279" s="142">
        <f>SUM(R280:R288)</f>
        <v>0</v>
      </c>
      <c r="S279" s="141"/>
      <c r="T279" s="143">
        <f>SUM(T280:T288)</f>
        <v>0</v>
      </c>
      <c r="AR279" s="136" t="s">
        <v>85</v>
      </c>
      <c r="AT279" s="144" t="s">
        <v>77</v>
      </c>
      <c r="AU279" s="144" t="s">
        <v>85</v>
      </c>
      <c r="AY279" s="136" t="s">
        <v>146</v>
      </c>
      <c r="BK279" s="145">
        <f>SUM(BK280:BK288)</f>
        <v>0</v>
      </c>
    </row>
    <row r="280" spans="1:65" s="2" customFormat="1" ht="16.5" customHeight="1">
      <c r="A280" s="32"/>
      <c r="B280" s="148"/>
      <c r="C280" s="149" t="s">
        <v>418</v>
      </c>
      <c r="D280" s="149" t="s">
        <v>150</v>
      </c>
      <c r="E280" s="150" t="s">
        <v>506</v>
      </c>
      <c r="F280" s="151" t="s">
        <v>507</v>
      </c>
      <c r="G280" s="152" t="s">
        <v>245</v>
      </c>
      <c r="H280" s="153">
        <v>6.1120000000000001</v>
      </c>
      <c r="I280" s="154"/>
      <c r="J280" s="155">
        <f>ROUND(I280*H280,2)</f>
        <v>0</v>
      </c>
      <c r="K280" s="151" t="s">
        <v>161</v>
      </c>
      <c r="L280" s="33"/>
      <c r="M280" s="156" t="s">
        <v>1</v>
      </c>
      <c r="N280" s="157" t="s">
        <v>43</v>
      </c>
      <c r="O280" s="58"/>
      <c r="P280" s="158">
        <f>O280*H280</f>
        <v>0</v>
      </c>
      <c r="Q280" s="158">
        <v>0</v>
      </c>
      <c r="R280" s="158">
        <f>Q280*H280</f>
        <v>0</v>
      </c>
      <c r="S280" s="158">
        <v>0</v>
      </c>
      <c r="T280" s="159">
        <f>S280*H280</f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60" t="s">
        <v>154</v>
      </c>
      <c r="AT280" s="160" t="s">
        <v>150</v>
      </c>
      <c r="AU280" s="160" t="s">
        <v>87</v>
      </c>
      <c r="AY280" s="17" t="s">
        <v>146</v>
      </c>
      <c r="BE280" s="161">
        <f>IF(N280="základní",J280,0)</f>
        <v>0</v>
      </c>
      <c r="BF280" s="161">
        <f>IF(N280="snížená",J280,0)</f>
        <v>0</v>
      </c>
      <c r="BG280" s="161">
        <f>IF(N280="zákl. přenesená",J280,0)</f>
        <v>0</v>
      </c>
      <c r="BH280" s="161">
        <f>IF(N280="sníž. přenesená",J280,0)</f>
        <v>0</v>
      </c>
      <c r="BI280" s="161">
        <f>IF(N280="nulová",J280,0)</f>
        <v>0</v>
      </c>
      <c r="BJ280" s="17" t="s">
        <v>85</v>
      </c>
      <c r="BK280" s="161">
        <f>ROUND(I280*H280,2)</f>
        <v>0</v>
      </c>
      <c r="BL280" s="17" t="s">
        <v>154</v>
      </c>
      <c r="BM280" s="160" t="s">
        <v>614</v>
      </c>
    </row>
    <row r="281" spans="1:65" s="2" customFormat="1" ht="24">
      <c r="A281" s="32"/>
      <c r="B281" s="148"/>
      <c r="C281" s="149" t="s">
        <v>424</v>
      </c>
      <c r="D281" s="149" t="s">
        <v>150</v>
      </c>
      <c r="E281" s="150" t="s">
        <v>514</v>
      </c>
      <c r="F281" s="151" t="s">
        <v>515</v>
      </c>
      <c r="G281" s="152" t="s">
        <v>245</v>
      </c>
      <c r="H281" s="153">
        <v>116.128</v>
      </c>
      <c r="I281" s="154"/>
      <c r="J281" s="155">
        <f>ROUND(I281*H281,2)</f>
        <v>0</v>
      </c>
      <c r="K281" s="151" t="s">
        <v>161</v>
      </c>
      <c r="L281" s="33"/>
      <c r="M281" s="156" t="s">
        <v>1</v>
      </c>
      <c r="N281" s="157" t="s">
        <v>43</v>
      </c>
      <c r="O281" s="58"/>
      <c r="P281" s="158">
        <f>O281*H281</f>
        <v>0</v>
      </c>
      <c r="Q281" s="158">
        <v>0</v>
      </c>
      <c r="R281" s="158">
        <f>Q281*H281</f>
        <v>0</v>
      </c>
      <c r="S281" s="158">
        <v>0</v>
      </c>
      <c r="T281" s="159">
        <f>S281*H281</f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60" t="s">
        <v>154</v>
      </c>
      <c r="AT281" s="160" t="s">
        <v>150</v>
      </c>
      <c r="AU281" s="160" t="s">
        <v>87</v>
      </c>
      <c r="AY281" s="17" t="s">
        <v>146</v>
      </c>
      <c r="BE281" s="161">
        <f>IF(N281="základní",J281,0)</f>
        <v>0</v>
      </c>
      <c r="BF281" s="161">
        <f>IF(N281="snížená",J281,0)</f>
        <v>0</v>
      </c>
      <c r="BG281" s="161">
        <f>IF(N281="zákl. přenesená",J281,0)</f>
        <v>0</v>
      </c>
      <c r="BH281" s="161">
        <f>IF(N281="sníž. přenesená",J281,0)</f>
        <v>0</v>
      </c>
      <c r="BI281" s="161">
        <f>IF(N281="nulová",J281,0)</f>
        <v>0</v>
      </c>
      <c r="BJ281" s="17" t="s">
        <v>85</v>
      </c>
      <c r="BK281" s="161">
        <f>ROUND(I281*H281,2)</f>
        <v>0</v>
      </c>
      <c r="BL281" s="17" t="s">
        <v>154</v>
      </c>
      <c r="BM281" s="160" t="s">
        <v>615</v>
      </c>
    </row>
    <row r="282" spans="1:65" s="13" customFormat="1" ht="11.25">
      <c r="B282" s="162"/>
      <c r="D282" s="163" t="s">
        <v>157</v>
      </c>
      <c r="E282" s="164" t="s">
        <v>1</v>
      </c>
      <c r="F282" s="165" t="s">
        <v>517</v>
      </c>
      <c r="H282" s="164" t="s">
        <v>1</v>
      </c>
      <c r="I282" s="166"/>
      <c r="L282" s="162"/>
      <c r="M282" s="167"/>
      <c r="N282" s="168"/>
      <c r="O282" s="168"/>
      <c r="P282" s="168"/>
      <c r="Q282" s="168"/>
      <c r="R282" s="168"/>
      <c r="S282" s="168"/>
      <c r="T282" s="169"/>
      <c r="AT282" s="164" t="s">
        <v>157</v>
      </c>
      <c r="AU282" s="164" t="s">
        <v>87</v>
      </c>
      <c r="AV282" s="13" t="s">
        <v>85</v>
      </c>
      <c r="AW282" s="13" t="s">
        <v>33</v>
      </c>
      <c r="AX282" s="13" t="s">
        <v>78</v>
      </c>
      <c r="AY282" s="164" t="s">
        <v>146</v>
      </c>
    </row>
    <row r="283" spans="1:65" s="14" customFormat="1" ht="11.25">
      <c r="B283" s="170"/>
      <c r="D283" s="163" t="s">
        <v>157</v>
      </c>
      <c r="E283" s="171" t="s">
        <v>1</v>
      </c>
      <c r="F283" s="172" t="s">
        <v>616</v>
      </c>
      <c r="H283" s="173">
        <v>116.128</v>
      </c>
      <c r="I283" s="174"/>
      <c r="L283" s="170"/>
      <c r="M283" s="175"/>
      <c r="N283" s="176"/>
      <c r="O283" s="176"/>
      <c r="P283" s="176"/>
      <c r="Q283" s="176"/>
      <c r="R283" s="176"/>
      <c r="S283" s="176"/>
      <c r="T283" s="177"/>
      <c r="AT283" s="171" t="s">
        <v>157</v>
      </c>
      <c r="AU283" s="171" t="s">
        <v>87</v>
      </c>
      <c r="AV283" s="14" t="s">
        <v>87</v>
      </c>
      <c r="AW283" s="14" t="s">
        <v>33</v>
      </c>
      <c r="AX283" s="14" t="s">
        <v>78</v>
      </c>
      <c r="AY283" s="171" t="s">
        <v>146</v>
      </c>
    </row>
    <row r="284" spans="1:65" s="15" customFormat="1" ht="11.25">
      <c r="B284" s="178"/>
      <c r="D284" s="163" t="s">
        <v>157</v>
      </c>
      <c r="E284" s="179" t="s">
        <v>1</v>
      </c>
      <c r="F284" s="180" t="s">
        <v>199</v>
      </c>
      <c r="H284" s="181">
        <v>116.128</v>
      </c>
      <c r="I284" s="182"/>
      <c r="L284" s="178"/>
      <c r="M284" s="183"/>
      <c r="N284" s="184"/>
      <c r="O284" s="184"/>
      <c r="P284" s="184"/>
      <c r="Q284" s="184"/>
      <c r="R284" s="184"/>
      <c r="S284" s="184"/>
      <c r="T284" s="185"/>
      <c r="AT284" s="179" t="s">
        <v>157</v>
      </c>
      <c r="AU284" s="179" t="s">
        <v>87</v>
      </c>
      <c r="AV284" s="15" t="s">
        <v>154</v>
      </c>
      <c r="AW284" s="15" t="s">
        <v>33</v>
      </c>
      <c r="AX284" s="15" t="s">
        <v>85</v>
      </c>
      <c r="AY284" s="179" t="s">
        <v>146</v>
      </c>
    </row>
    <row r="285" spans="1:65" s="2" customFormat="1" ht="21.75" customHeight="1">
      <c r="A285" s="32"/>
      <c r="B285" s="148"/>
      <c r="C285" s="149" t="s">
        <v>430</v>
      </c>
      <c r="D285" s="149" t="s">
        <v>150</v>
      </c>
      <c r="E285" s="150" t="s">
        <v>510</v>
      </c>
      <c r="F285" s="151" t="s">
        <v>511</v>
      </c>
      <c r="G285" s="152" t="s">
        <v>245</v>
      </c>
      <c r="H285" s="153">
        <v>6.1120000000000001</v>
      </c>
      <c r="I285" s="154"/>
      <c r="J285" s="155">
        <f>ROUND(I285*H285,2)</f>
        <v>0</v>
      </c>
      <c r="K285" s="151" t="s">
        <v>161</v>
      </c>
      <c r="L285" s="33"/>
      <c r="M285" s="156" t="s">
        <v>1</v>
      </c>
      <c r="N285" s="157" t="s">
        <v>43</v>
      </c>
      <c r="O285" s="58"/>
      <c r="P285" s="158">
        <f>O285*H285</f>
        <v>0</v>
      </c>
      <c r="Q285" s="158">
        <v>0</v>
      </c>
      <c r="R285" s="158">
        <f>Q285*H285</f>
        <v>0</v>
      </c>
      <c r="S285" s="158">
        <v>0</v>
      </c>
      <c r="T285" s="159">
        <f>S285*H285</f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60" t="s">
        <v>154</v>
      </c>
      <c r="AT285" s="160" t="s">
        <v>150</v>
      </c>
      <c r="AU285" s="160" t="s">
        <v>87</v>
      </c>
      <c r="AY285" s="17" t="s">
        <v>146</v>
      </c>
      <c r="BE285" s="161">
        <f>IF(N285="základní",J285,0)</f>
        <v>0</v>
      </c>
      <c r="BF285" s="161">
        <f>IF(N285="snížená",J285,0)</f>
        <v>0</v>
      </c>
      <c r="BG285" s="161">
        <f>IF(N285="zákl. přenesená",J285,0)</f>
        <v>0</v>
      </c>
      <c r="BH285" s="161">
        <f>IF(N285="sníž. přenesená",J285,0)</f>
        <v>0</v>
      </c>
      <c r="BI285" s="161">
        <f>IF(N285="nulová",J285,0)</f>
        <v>0</v>
      </c>
      <c r="BJ285" s="17" t="s">
        <v>85</v>
      </c>
      <c r="BK285" s="161">
        <f>ROUND(I285*H285,2)</f>
        <v>0</v>
      </c>
      <c r="BL285" s="17" t="s">
        <v>154</v>
      </c>
      <c r="BM285" s="160" t="s">
        <v>617</v>
      </c>
    </row>
    <row r="286" spans="1:65" s="2" customFormat="1" ht="44.25" customHeight="1">
      <c r="A286" s="32"/>
      <c r="B286" s="148"/>
      <c r="C286" s="149" t="s">
        <v>435</v>
      </c>
      <c r="D286" s="149" t="s">
        <v>150</v>
      </c>
      <c r="E286" s="150" t="s">
        <v>520</v>
      </c>
      <c r="F286" s="151" t="s">
        <v>521</v>
      </c>
      <c r="G286" s="152" t="s">
        <v>245</v>
      </c>
      <c r="H286" s="153">
        <v>6.1120000000000001</v>
      </c>
      <c r="I286" s="154"/>
      <c r="J286" s="155">
        <f>ROUND(I286*H286,2)</f>
        <v>0</v>
      </c>
      <c r="K286" s="151" t="s">
        <v>161</v>
      </c>
      <c r="L286" s="33"/>
      <c r="M286" s="156" t="s">
        <v>1</v>
      </c>
      <c r="N286" s="157" t="s">
        <v>43</v>
      </c>
      <c r="O286" s="58"/>
      <c r="P286" s="158">
        <f>O286*H286</f>
        <v>0</v>
      </c>
      <c r="Q286" s="158">
        <v>0</v>
      </c>
      <c r="R286" s="158">
        <f>Q286*H286</f>
        <v>0</v>
      </c>
      <c r="S286" s="158">
        <v>0</v>
      </c>
      <c r="T286" s="159">
        <f>S286*H286</f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60" t="s">
        <v>154</v>
      </c>
      <c r="AT286" s="160" t="s">
        <v>150</v>
      </c>
      <c r="AU286" s="160" t="s">
        <v>87</v>
      </c>
      <c r="AY286" s="17" t="s">
        <v>146</v>
      </c>
      <c r="BE286" s="161">
        <f>IF(N286="základní",J286,0)</f>
        <v>0</v>
      </c>
      <c r="BF286" s="161">
        <f>IF(N286="snížená",J286,0)</f>
        <v>0</v>
      </c>
      <c r="BG286" s="161">
        <f>IF(N286="zákl. přenesená",J286,0)</f>
        <v>0</v>
      </c>
      <c r="BH286" s="161">
        <f>IF(N286="sníž. přenesená",J286,0)</f>
        <v>0</v>
      </c>
      <c r="BI286" s="161">
        <f>IF(N286="nulová",J286,0)</f>
        <v>0</v>
      </c>
      <c r="BJ286" s="17" t="s">
        <v>85</v>
      </c>
      <c r="BK286" s="161">
        <f>ROUND(I286*H286,2)</f>
        <v>0</v>
      </c>
      <c r="BL286" s="17" t="s">
        <v>154</v>
      </c>
      <c r="BM286" s="160" t="s">
        <v>618</v>
      </c>
    </row>
    <row r="287" spans="1:65" s="13" customFormat="1" ht="22.5">
      <c r="B287" s="162"/>
      <c r="D287" s="163" t="s">
        <v>157</v>
      </c>
      <c r="E287" s="164" t="s">
        <v>1</v>
      </c>
      <c r="F287" s="165" t="s">
        <v>523</v>
      </c>
      <c r="H287" s="164" t="s">
        <v>1</v>
      </c>
      <c r="I287" s="166"/>
      <c r="L287" s="162"/>
      <c r="M287" s="167"/>
      <c r="N287" s="168"/>
      <c r="O287" s="168"/>
      <c r="P287" s="168"/>
      <c r="Q287" s="168"/>
      <c r="R287" s="168"/>
      <c r="S287" s="168"/>
      <c r="T287" s="169"/>
      <c r="AT287" s="164" t="s">
        <v>157</v>
      </c>
      <c r="AU287" s="164" t="s">
        <v>87</v>
      </c>
      <c r="AV287" s="13" t="s">
        <v>85</v>
      </c>
      <c r="AW287" s="13" t="s">
        <v>33</v>
      </c>
      <c r="AX287" s="13" t="s">
        <v>78</v>
      </c>
      <c r="AY287" s="164" t="s">
        <v>146</v>
      </c>
    </row>
    <row r="288" spans="1:65" s="14" customFormat="1" ht="11.25">
      <c r="B288" s="170"/>
      <c r="D288" s="163" t="s">
        <v>157</v>
      </c>
      <c r="E288" s="171" t="s">
        <v>1</v>
      </c>
      <c r="F288" s="172" t="s">
        <v>619</v>
      </c>
      <c r="H288" s="173">
        <v>6.1120000000000001</v>
      </c>
      <c r="I288" s="174"/>
      <c r="L288" s="170"/>
      <c r="M288" s="199"/>
      <c r="N288" s="200"/>
      <c r="O288" s="200"/>
      <c r="P288" s="200"/>
      <c r="Q288" s="200"/>
      <c r="R288" s="200"/>
      <c r="S288" s="200"/>
      <c r="T288" s="201"/>
      <c r="AT288" s="171" t="s">
        <v>157</v>
      </c>
      <c r="AU288" s="171" t="s">
        <v>87</v>
      </c>
      <c r="AV288" s="14" t="s">
        <v>87</v>
      </c>
      <c r="AW288" s="14" t="s">
        <v>33</v>
      </c>
      <c r="AX288" s="14" t="s">
        <v>85</v>
      </c>
      <c r="AY288" s="171" t="s">
        <v>146</v>
      </c>
    </row>
    <row r="289" spans="1:31" s="2" customFormat="1" ht="6.95" customHeight="1">
      <c r="A289" s="32"/>
      <c r="B289" s="47"/>
      <c r="C289" s="48"/>
      <c r="D289" s="48"/>
      <c r="E289" s="48"/>
      <c r="F289" s="48"/>
      <c r="G289" s="48"/>
      <c r="H289" s="48"/>
      <c r="I289" s="48"/>
      <c r="J289" s="48"/>
      <c r="K289" s="48"/>
      <c r="L289" s="33"/>
      <c r="M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</row>
    <row r="290" spans="1:31" ht="11.25"/>
    <row r="291" spans="1:31" ht="11.25"/>
    <row r="292" spans="1:31" ht="11.25"/>
    <row r="293" spans="1:31" ht="11.25"/>
  </sheetData>
  <autoFilter ref="C136:K288" xr:uid="{00000000-0009-0000-0000-000002000000}"/>
  <mergeCells count="12">
    <mergeCell ref="E129:H129"/>
    <mergeCell ref="L2:V2"/>
    <mergeCell ref="E85:H85"/>
    <mergeCell ref="E87:H87"/>
    <mergeCell ref="E89:H89"/>
    <mergeCell ref="E125:H125"/>
    <mergeCell ref="E127:H12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69"/>
  <sheetViews>
    <sheetView showGridLines="0" topLeftCell="A119" workbookViewId="0">
      <selection activeCell="J125" sqref="J125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4" t="s">
        <v>5</v>
      </c>
      <c r="M2" s="229"/>
      <c r="N2" s="229"/>
      <c r="O2" s="229"/>
      <c r="P2" s="229"/>
      <c r="Q2" s="229"/>
      <c r="R2" s="229"/>
      <c r="S2" s="229"/>
      <c r="T2" s="229"/>
      <c r="U2" s="229"/>
      <c r="V2" s="229"/>
      <c r="AT2" s="17" t="s">
        <v>101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1:46" s="1" customFormat="1" ht="24.95" customHeight="1">
      <c r="B4" s="20"/>
      <c r="D4" s="21" t="s">
        <v>102</v>
      </c>
      <c r="L4" s="20"/>
      <c r="M4" s="98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26.25" customHeight="1">
      <c r="B7" s="20"/>
      <c r="E7" s="245" t="str">
        <f>'Rekapitulace stavby'!K6</f>
        <v>MÍSTNÍ KOMUNIKACE PARC. Č. 2939/1, 2908 a 2938/3, K.Ú. HORNÍ TĚRLICKO, UL. POD KOSTELEM LOKALITA KOSTELEC</v>
      </c>
      <c r="F7" s="246"/>
      <c r="G7" s="246"/>
      <c r="H7" s="246"/>
      <c r="L7" s="20"/>
    </row>
    <row r="8" spans="1:46" s="1" customFormat="1" ht="12" customHeight="1">
      <c r="B8" s="20"/>
      <c r="D8" s="27" t="s">
        <v>103</v>
      </c>
      <c r="L8" s="20"/>
    </row>
    <row r="9" spans="1:46" s="2" customFormat="1" ht="16.5" customHeight="1">
      <c r="A9" s="32"/>
      <c r="B9" s="33"/>
      <c r="C9" s="32"/>
      <c r="D9" s="32"/>
      <c r="E9" s="245" t="s">
        <v>620</v>
      </c>
      <c r="F9" s="247"/>
      <c r="G9" s="247"/>
      <c r="H9" s="247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105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02" t="s">
        <v>621</v>
      </c>
      <c r="F11" s="247"/>
      <c r="G11" s="247"/>
      <c r="H11" s="247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18</v>
      </c>
      <c r="E13" s="32"/>
      <c r="F13" s="25" t="s">
        <v>1</v>
      </c>
      <c r="G13" s="32"/>
      <c r="H13" s="32"/>
      <c r="I13" s="27" t="s">
        <v>19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5" t="s">
        <v>21</v>
      </c>
      <c r="G14" s="32"/>
      <c r="H14" s="32"/>
      <c r="I14" s="27" t="s">
        <v>22</v>
      </c>
      <c r="J14" s="55">
        <f>'Rekapitulace stavby'!AN8</f>
        <v>44305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23</v>
      </c>
      <c r="E16" s="32"/>
      <c r="F16" s="32"/>
      <c r="G16" s="32"/>
      <c r="H16" s="32"/>
      <c r="I16" s="27" t="s">
        <v>24</v>
      </c>
      <c r="J16" s="25" t="s">
        <v>25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26</v>
      </c>
      <c r="F17" s="32"/>
      <c r="G17" s="32"/>
      <c r="H17" s="32"/>
      <c r="I17" s="27" t="s">
        <v>27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28</v>
      </c>
      <c r="E19" s="32"/>
      <c r="F19" s="32"/>
      <c r="G19" s="32"/>
      <c r="H19" s="32"/>
      <c r="I19" s="27" t="s">
        <v>24</v>
      </c>
      <c r="J19" s="28" t="str">
        <f>'Rekapitulace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48" t="str">
        <f>'Rekapitulace stavby'!E14</f>
        <v>Vyplň údaj</v>
      </c>
      <c r="F20" s="228"/>
      <c r="G20" s="228"/>
      <c r="H20" s="228"/>
      <c r="I20" s="27" t="s">
        <v>27</v>
      </c>
      <c r="J20" s="28" t="str">
        <f>'Rekapitulace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30</v>
      </c>
      <c r="E22" s="32"/>
      <c r="F22" s="32"/>
      <c r="G22" s="32"/>
      <c r="H22" s="32"/>
      <c r="I22" s="27" t="s">
        <v>24</v>
      </c>
      <c r="J22" s="25" t="s">
        <v>31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">
        <v>32</v>
      </c>
      <c r="F23" s="32"/>
      <c r="G23" s="32"/>
      <c r="H23" s="32"/>
      <c r="I23" s="27" t="s">
        <v>27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34</v>
      </c>
      <c r="E25" s="32"/>
      <c r="F25" s="32"/>
      <c r="G25" s="32"/>
      <c r="H25" s="32"/>
      <c r="I25" s="27" t="s">
        <v>24</v>
      </c>
      <c r="J25" s="25" t="s">
        <v>35</v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">
        <v>36</v>
      </c>
      <c r="F26" s="32"/>
      <c r="G26" s="32"/>
      <c r="H26" s="32"/>
      <c r="I26" s="27" t="s">
        <v>27</v>
      </c>
      <c r="J26" s="25" t="s">
        <v>1</v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37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99"/>
      <c r="B29" s="100"/>
      <c r="C29" s="99"/>
      <c r="D29" s="99"/>
      <c r="E29" s="233" t="s">
        <v>1</v>
      </c>
      <c r="F29" s="233"/>
      <c r="G29" s="233"/>
      <c r="H29" s="233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38</v>
      </c>
      <c r="E32" s="32"/>
      <c r="F32" s="32"/>
      <c r="G32" s="32"/>
      <c r="H32" s="32"/>
      <c r="I32" s="32"/>
      <c r="J32" s="71">
        <f>ROUND(J124,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40</v>
      </c>
      <c r="G34" s="32"/>
      <c r="H34" s="32"/>
      <c r="I34" s="36" t="s">
        <v>39</v>
      </c>
      <c r="J34" s="36" t="s">
        <v>41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3" t="s">
        <v>42</v>
      </c>
      <c r="E35" s="27" t="s">
        <v>43</v>
      </c>
      <c r="F35" s="104" t="e">
        <f>ROUND((SUM(BE124:BE166)),  2)</f>
        <v>#REF!</v>
      </c>
      <c r="G35" s="32"/>
      <c r="H35" s="32"/>
      <c r="I35" s="105">
        <v>0.21</v>
      </c>
      <c r="J35" s="104" t="e">
        <f>ROUND(((SUM(BE124:BE166))*I35),  2)</f>
        <v>#REF!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44</v>
      </c>
      <c r="F36" s="104">
        <f>ROUND((SUM(BF124:BF166)),  2)</f>
        <v>0</v>
      </c>
      <c r="G36" s="32"/>
      <c r="H36" s="32"/>
      <c r="I36" s="105">
        <v>0.15</v>
      </c>
      <c r="J36" s="104">
        <f>ROUND(((SUM(BF124:BF166))*I36),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4">
        <f>ROUND((SUM(BG124:BG166)),  2)</f>
        <v>0</v>
      </c>
      <c r="G37" s="32"/>
      <c r="H37" s="32"/>
      <c r="I37" s="105">
        <v>0.21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46</v>
      </c>
      <c r="F38" s="104">
        <f>ROUND((SUM(BH124:BH166)),  2)</f>
        <v>0</v>
      </c>
      <c r="G38" s="32"/>
      <c r="H38" s="32"/>
      <c r="I38" s="105">
        <v>0.15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47</v>
      </c>
      <c r="F39" s="104">
        <f>ROUND((SUM(BI124:BI166)),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48</v>
      </c>
      <c r="E41" s="60"/>
      <c r="F41" s="60"/>
      <c r="G41" s="108" t="s">
        <v>49</v>
      </c>
      <c r="H41" s="109" t="s">
        <v>50</v>
      </c>
      <c r="I41" s="60"/>
      <c r="J41" s="110" t="e">
        <f>SUM(J32:J39)</f>
        <v>#REF!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51</v>
      </c>
      <c r="E50" s="44"/>
      <c r="F50" s="44"/>
      <c r="G50" s="43" t="s">
        <v>52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53</v>
      </c>
      <c r="E61" s="35"/>
      <c r="F61" s="112" t="s">
        <v>54</v>
      </c>
      <c r="G61" s="45" t="s">
        <v>53</v>
      </c>
      <c r="H61" s="35"/>
      <c r="I61" s="35"/>
      <c r="J61" s="113" t="s">
        <v>54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55</v>
      </c>
      <c r="E65" s="46"/>
      <c r="F65" s="46"/>
      <c r="G65" s="43" t="s">
        <v>56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53</v>
      </c>
      <c r="E76" s="35"/>
      <c r="F76" s="112" t="s">
        <v>54</v>
      </c>
      <c r="G76" s="45" t="s">
        <v>53</v>
      </c>
      <c r="H76" s="35"/>
      <c r="I76" s="35"/>
      <c r="J76" s="113" t="s">
        <v>54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107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26.25" customHeight="1">
      <c r="A85" s="32"/>
      <c r="B85" s="33"/>
      <c r="C85" s="32"/>
      <c r="D85" s="32"/>
      <c r="E85" s="245" t="str">
        <f>E7</f>
        <v>MÍSTNÍ KOMUNIKACE PARC. Č. 2939/1, 2908 a 2938/3, K.Ú. HORNÍ TĚRLICKO, UL. POD KOSTELEM LOKALITA KOSTELEC</v>
      </c>
      <c r="F85" s="246"/>
      <c r="G85" s="246"/>
      <c r="H85" s="246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103</v>
      </c>
      <c r="L86" s="20"/>
    </row>
    <row r="87" spans="1:31" s="2" customFormat="1" ht="16.5" customHeight="1">
      <c r="A87" s="32"/>
      <c r="B87" s="33"/>
      <c r="C87" s="32"/>
      <c r="D87" s="32"/>
      <c r="E87" s="245" t="s">
        <v>620</v>
      </c>
      <c r="F87" s="247"/>
      <c r="G87" s="247"/>
      <c r="H87" s="247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105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02" t="str">
        <f>E11</f>
        <v>VON - Soupis prací - Vedlejší a ostatní náklady</v>
      </c>
      <c r="F89" s="247"/>
      <c r="G89" s="247"/>
      <c r="H89" s="247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2"/>
      <c r="E91" s="32"/>
      <c r="F91" s="25" t="str">
        <f>F14</f>
        <v>Těrlicko</v>
      </c>
      <c r="G91" s="32"/>
      <c r="H91" s="32"/>
      <c r="I91" s="27" t="s">
        <v>22</v>
      </c>
      <c r="J91" s="55">
        <f>IF(J14="","",J14)</f>
        <v>44305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40.15" customHeight="1">
      <c r="A93" s="32"/>
      <c r="B93" s="33"/>
      <c r="C93" s="27" t="s">
        <v>23</v>
      </c>
      <c r="D93" s="32"/>
      <c r="E93" s="32"/>
      <c r="F93" s="25" t="str">
        <f>E17</f>
        <v>OBEC TĚRLICKO,MÁJOVÁ 474/16, 735 72 TĚRLICKO-HORNÍ</v>
      </c>
      <c r="G93" s="32"/>
      <c r="H93" s="32"/>
      <c r="I93" s="27" t="s">
        <v>30</v>
      </c>
      <c r="J93" s="30" t="str">
        <f>E23</f>
        <v>Ing. Jan Pazdziora, Mírová 360, 736 01 Havířov-Měs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28</v>
      </c>
      <c r="D94" s="32"/>
      <c r="E94" s="32"/>
      <c r="F94" s="25" t="str">
        <f>IF(E20="","",E20)</f>
        <v>Vyplň údaj</v>
      </c>
      <c r="G94" s="32"/>
      <c r="H94" s="32"/>
      <c r="I94" s="27" t="s">
        <v>34</v>
      </c>
      <c r="J94" s="30" t="str">
        <f>E26</f>
        <v>Ing. Michal Pavelka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108</v>
      </c>
      <c r="D96" s="106"/>
      <c r="E96" s="106"/>
      <c r="F96" s="106"/>
      <c r="G96" s="106"/>
      <c r="H96" s="106"/>
      <c r="I96" s="106"/>
      <c r="J96" s="115" t="s">
        <v>109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6" t="s">
        <v>110</v>
      </c>
      <c r="D98" s="32"/>
      <c r="E98" s="32"/>
      <c r="F98" s="32"/>
      <c r="G98" s="32"/>
      <c r="H98" s="32"/>
      <c r="I98" s="32"/>
      <c r="J98" s="71">
        <f>J124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111</v>
      </c>
    </row>
    <row r="99" spans="1:47" s="9" customFormat="1" ht="24.95" customHeight="1">
      <c r="B99" s="117"/>
      <c r="D99" s="118" t="s">
        <v>622</v>
      </c>
      <c r="E99" s="119"/>
      <c r="F99" s="119"/>
      <c r="G99" s="119"/>
      <c r="H99" s="119"/>
      <c r="I99" s="119"/>
      <c r="J99" s="120" t="e">
        <f>#REF!</f>
        <v>#REF!</v>
      </c>
      <c r="L99" s="117"/>
    </row>
    <row r="100" spans="1:47" s="9" customFormat="1" ht="24.95" customHeight="1">
      <c r="B100" s="117"/>
      <c r="D100" s="118" t="s">
        <v>623</v>
      </c>
      <c r="E100" s="119"/>
      <c r="F100" s="119"/>
      <c r="G100" s="119"/>
      <c r="H100" s="119"/>
      <c r="I100" s="119"/>
      <c r="J100" s="120">
        <f>J125</f>
        <v>0</v>
      </c>
      <c r="L100" s="117"/>
    </row>
    <row r="101" spans="1:47" s="9" customFormat="1" ht="24.95" customHeight="1">
      <c r="B101" s="117"/>
      <c r="D101" s="118" t="s">
        <v>624</v>
      </c>
      <c r="E101" s="119"/>
      <c r="F101" s="119"/>
      <c r="G101" s="119"/>
      <c r="H101" s="119"/>
      <c r="I101" s="119"/>
      <c r="J101" s="120">
        <f>J135</f>
        <v>0</v>
      </c>
      <c r="L101" s="117"/>
    </row>
    <row r="102" spans="1:47" s="9" customFormat="1" ht="24.95" customHeight="1">
      <c r="B102" s="117"/>
      <c r="D102" s="118" t="s">
        <v>625</v>
      </c>
      <c r="E102" s="119"/>
      <c r="F102" s="119"/>
      <c r="G102" s="119"/>
      <c r="H102" s="119"/>
      <c r="I102" s="119"/>
      <c r="J102" s="120" t="e">
        <f>#REF!</f>
        <v>#REF!</v>
      </c>
      <c r="L102" s="117"/>
    </row>
    <row r="103" spans="1:47" s="2" customFormat="1" ht="21.75" customHeight="1">
      <c r="A103" s="32"/>
      <c r="B103" s="33"/>
      <c r="C103" s="32"/>
      <c r="D103" s="32"/>
      <c r="E103" s="32"/>
      <c r="F103" s="32"/>
      <c r="G103" s="32"/>
      <c r="H103" s="32"/>
      <c r="I103" s="32"/>
      <c r="J103" s="32"/>
      <c r="K103" s="32"/>
      <c r="L103" s="4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pans="1:47" s="2" customFormat="1" ht="6.95" customHeight="1">
      <c r="A104" s="32"/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8" spans="1:47" s="2" customFormat="1" ht="6.95" customHeight="1">
      <c r="A108" s="32"/>
      <c r="B108" s="49"/>
      <c r="C108" s="50"/>
      <c r="D108" s="50"/>
      <c r="E108" s="50"/>
      <c r="F108" s="50"/>
      <c r="G108" s="50"/>
      <c r="H108" s="50"/>
      <c r="I108" s="50"/>
      <c r="J108" s="50"/>
      <c r="K108" s="50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47" s="2" customFormat="1" ht="24.95" customHeight="1">
      <c r="A109" s="32"/>
      <c r="B109" s="33"/>
      <c r="C109" s="21" t="s">
        <v>131</v>
      </c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s="2" customFormat="1" ht="6.95" customHeight="1">
      <c r="A110" s="32"/>
      <c r="B110" s="33"/>
      <c r="C110" s="32"/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2" customFormat="1" ht="12" customHeight="1">
      <c r="A111" s="32"/>
      <c r="B111" s="33"/>
      <c r="C111" s="27" t="s">
        <v>16</v>
      </c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26.25" customHeight="1">
      <c r="A112" s="32"/>
      <c r="B112" s="33"/>
      <c r="C112" s="32"/>
      <c r="D112" s="32"/>
      <c r="E112" s="245" t="str">
        <f>E7</f>
        <v>MÍSTNÍ KOMUNIKACE PARC. Č. 2939/1, 2908 a 2938/3, K.Ú. HORNÍ TĚRLICKO, UL. POD KOSTELEM LOKALITA KOSTELEC</v>
      </c>
      <c r="F112" s="246"/>
      <c r="G112" s="246"/>
      <c r="H112" s="246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1" customFormat="1" ht="12" customHeight="1">
      <c r="B113" s="20"/>
      <c r="C113" s="27" t="s">
        <v>103</v>
      </c>
      <c r="L113" s="20"/>
    </row>
    <row r="114" spans="1:65" s="2" customFormat="1" ht="16.5" customHeight="1">
      <c r="A114" s="32"/>
      <c r="B114" s="33"/>
      <c r="C114" s="32"/>
      <c r="D114" s="32"/>
      <c r="E114" s="245" t="s">
        <v>620</v>
      </c>
      <c r="F114" s="247"/>
      <c r="G114" s="247"/>
      <c r="H114" s="247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2" customHeight="1">
      <c r="A115" s="32"/>
      <c r="B115" s="33"/>
      <c r="C115" s="27" t="s">
        <v>105</v>
      </c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6.5" customHeight="1">
      <c r="A116" s="32"/>
      <c r="B116" s="33"/>
      <c r="C116" s="32"/>
      <c r="D116" s="32"/>
      <c r="E116" s="202" t="str">
        <f>E11</f>
        <v>VON - Soupis prací - Vedlejší a ostatní náklady</v>
      </c>
      <c r="F116" s="247"/>
      <c r="G116" s="247"/>
      <c r="H116" s="247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5" customHeigh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2" customHeight="1">
      <c r="A118" s="32"/>
      <c r="B118" s="33"/>
      <c r="C118" s="27" t="s">
        <v>20</v>
      </c>
      <c r="D118" s="32"/>
      <c r="E118" s="32"/>
      <c r="F118" s="25" t="str">
        <f>F14</f>
        <v>Těrlicko</v>
      </c>
      <c r="G118" s="32"/>
      <c r="H118" s="32"/>
      <c r="I118" s="27" t="s">
        <v>22</v>
      </c>
      <c r="J118" s="55">
        <f>IF(J14="","",J14)</f>
        <v>44305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6.95" customHeight="1">
      <c r="A119" s="32"/>
      <c r="B119" s="33"/>
      <c r="C119" s="32"/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40.15" customHeight="1">
      <c r="A120" s="32"/>
      <c r="B120" s="33"/>
      <c r="C120" s="27" t="s">
        <v>23</v>
      </c>
      <c r="D120" s="32"/>
      <c r="E120" s="32"/>
      <c r="F120" s="25" t="str">
        <f>E17</f>
        <v>OBEC TĚRLICKO,MÁJOVÁ 474/16, 735 72 TĚRLICKO-HORNÍ</v>
      </c>
      <c r="G120" s="32"/>
      <c r="H120" s="32"/>
      <c r="I120" s="27" t="s">
        <v>30</v>
      </c>
      <c r="J120" s="30" t="str">
        <f>E23</f>
        <v>Ing. Jan Pazdziora, Mírová 360, 736 01 Havířov-Měs</v>
      </c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15.2" customHeight="1">
      <c r="A121" s="32"/>
      <c r="B121" s="33"/>
      <c r="C121" s="27" t="s">
        <v>28</v>
      </c>
      <c r="D121" s="32"/>
      <c r="E121" s="32"/>
      <c r="F121" s="25" t="str">
        <f>IF(E20="","",E20)</f>
        <v>Vyplň údaj</v>
      </c>
      <c r="G121" s="32"/>
      <c r="H121" s="32"/>
      <c r="I121" s="27" t="s">
        <v>34</v>
      </c>
      <c r="J121" s="30" t="str">
        <f>E26</f>
        <v>Ing. Michal Pavelka</v>
      </c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10.35" customHeight="1">
      <c r="A122" s="32"/>
      <c r="B122" s="33"/>
      <c r="C122" s="32"/>
      <c r="D122" s="32"/>
      <c r="E122" s="32"/>
      <c r="F122" s="32"/>
      <c r="G122" s="32"/>
      <c r="H122" s="32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11" customFormat="1" ht="29.25" customHeight="1">
      <c r="A123" s="125"/>
      <c r="B123" s="126"/>
      <c r="C123" s="127" t="s">
        <v>132</v>
      </c>
      <c r="D123" s="128" t="s">
        <v>63</v>
      </c>
      <c r="E123" s="128" t="s">
        <v>59</v>
      </c>
      <c r="F123" s="128" t="s">
        <v>60</v>
      </c>
      <c r="G123" s="128" t="s">
        <v>133</v>
      </c>
      <c r="H123" s="128" t="s">
        <v>134</v>
      </c>
      <c r="I123" s="128" t="s">
        <v>135</v>
      </c>
      <c r="J123" s="128" t="s">
        <v>109</v>
      </c>
      <c r="K123" s="129" t="s">
        <v>136</v>
      </c>
      <c r="L123" s="130"/>
      <c r="M123" s="62" t="s">
        <v>1</v>
      </c>
      <c r="N123" s="63" t="s">
        <v>42</v>
      </c>
      <c r="O123" s="63" t="s">
        <v>137</v>
      </c>
      <c r="P123" s="63" t="s">
        <v>138</v>
      </c>
      <c r="Q123" s="63" t="s">
        <v>139</v>
      </c>
      <c r="R123" s="63" t="s">
        <v>140</v>
      </c>
      <c r="S123" s="63" t="s">
        <v>141</v>
      </c>
      <c r="T123" s="64" t="s">
        <v>142</v>
      </c>
      <c r="U123" s="125"/>
      <c r="V123" s="125"/>
      <c r="W123" s="125"/>
      <c r="X123" s="125"/>
      <c r="Y123" s="125"/>
      <c r="Z123" s="125"/>
      <c r="AA123" s="125"/>
      <c r="AB123" s="125"/>
      <c r="AC123" s="125"/>
      <c r="AD123" s="125"/>
      <c r="AE123" s="125"/>
    </row>
    <row r="124" spans="1:65" s="2" customFormat="1" ht="22.9" customHeight="1">
      <c r="A124" s="32"/>
      <c r="B124" s="33"/>
      <c r="C124" s="69" t="s">
        <v>143</v>
      </c>
      <c r="D124" s="32"/>
      <c r="E124" s="32"/>
      <c r="F124" s="32"/>
      <c r="G124" s="32"/>
      <c r="H124" s="32"/>
      <c r="I124" s="32"/>
      <c r="J124" s="131">
        <f>SUM(J125+J135)</f>
        <v>0</v>
      </c>
      <c r="K124" s="32"/>
      <c r="L124" s="33"/>
      <c r="M124" s="65"/>
      <c r="N124" s="56"/>
      <c r="O124" s="66"/>
      <c r="P124" s="132" t="e">
        <f>P125+P127+P151+P158</f>
        <v>#REF!</v>
      </c>
      <c r="Q124" s="66"/>
      <c r="R124" s="132" t="e">
        <f>R125+R127+R151+R158</f>
        <v>#REF!</v>
      </c>
      <c r="S124" s="66"/>
      <c r="T124" s="133" t="e">
        <f>T125+T127+T151+T158</f>
        <v>#REF!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T124" s="17" t="s">
        <v>77</v>
      </c>
      <c r="AU124" s="17" t="s">
        <v>111</v>
      </c>
      <c r="BK124" s="134" t="e">
        <f>BK125+BK127+BK151+BK158</f>
        <v>#REF!</v>
      </c>
    </row>
    <row r="125" spans="1:65" s="12" customFormat="1" ht="25.9" customHeight="1">
      <c r="B125" s="135"/>
      <c r="D125" s="136" t="s">
        <v>77</v>
      </c>
      <c r="E125" s="137" t="s">
        <v>627</v>
      </c>
      <c r="F125" s="137" t="s">
        <v>628</v>
      </c>
      <c r="I125" s="138"/>
      <c r="J125" s="139">
        <f>SUM(J126+J129+J132)</f>
        <v>0</v>
      </c>
      <c r="L125" s="135"/>
      <c r="M125" s="140"/>
      <c r="N125" s="141"/>
      <c r="O125" s="141"/>
      <c r="P125" s="142">
        <f>SUM(P126:P126)</f>
        <v>0</v>
      </c>
      <c r="Q125" s="141"/>
      <c r="R125" s="142">
        <f>SUM(R126:R126)</f>
        <v>0</v>
      </c>
      <c r="S125" s="141"/>
      <c r="T125" s="143">
        <f>SUM(T126:T126)</f>
        <v>0</v>
      </c>
      <c r="AR125" s="136" t="s">
        <v>85</v>
      </c>
      <c r="AT125" s="144" t="s">
        <v>77</v>
      </c>
      <c r="AU125" s="144" t="s">
        <v>78</v>
      </c>
      <c r="AY125" s="136" t="s">
        <v>146</v>
      </c>
      <c r="BK125" s="145">
        <f>SUM(BK126:BK126)</f>
        <v>0</v>
      </c>
    </row>
    <row r="126" spans="1:65" s="14" customFormat="1" ht="24">
      <c r="B126" s="170"/>
      <c r="C126" s="149" t="s">
        <v>155</v>
      </c>
      <c r="D126" s="149" t="s">
        <v>150</v>
      </c>
      <c r="E126" s="150" t="s">
        <v>631</v>
      </c>
      <c r="F126" s="151" t="s">
        <v>632</v>
      </c>
      <c r="G126" s="152" t="s">
        <v>629</v>
      </c>
      <c r="H126" s="153">
        <v>1</v>
      </c>
      <c r="I126" s="154"/>
      <c r="J126" s="155">
        <f>ROUND(I126*H126,2)</f>
        <v>0</v>
      </c>
      <c r="K126" s="151" t="s">
        <v>161</v>
      </c>
      <c r="L126" s="170"/>
      <c r="M126" s="175"/>
      <c r="N126" s="176"/>
      <c r="O126" s="176"/>
      <c r="P126" s="176"/>
      <c r="Q126" s="176"/>
      <c r="R126" s="176"/>
      <c r="S126" s="176"/>
      <c r="T126" s="177"/>
      <c r="AT126" s="171" t="s">
        <v>157</v>
      </c>
      <c r="AU126" s="171" t="s">
        <v>85</v>
      </c>
      <c r="AV126" s="14" t="s">
        <v>87</v>
      </c>
      <c r="AW126" s="14" t="s">
        <v>33</v>
      </c>
      <c r="AX126" s="14" t="s">
        <v>85</v>
      </c>
      <c r="AY126" s="171" t="s">
        <v>146</v>
      </c>
    </row>
    <row r="127" spans="1:65" s="12" customFormat="1" ht="25.9" customHeight="1">
      <c r="B127" s="135"/>
      <c r="C127" s="13"/>
      <c r="D127" s="163" t="s">
        <v>157</v>
      </c>
      <c r="E127" s="164" t="s">
        <v>1</v>
      </c>
      <c r="F127" s="165" t="s">
        <v>634</v>
      </c>
      <c r="G127" s="13"/>
      <c r="H127" s="164" t="s">
        <v>1</v>
      </c>
      <c r="I127" s="166"/>
      <c r="J127" s="13"/>
      <c r="K127" s="13"/>
      <c r="L127" s="135"/>
      <c r="M127" s="140"/>
      <c r="N127" s="141"/>
      <c r="O127" s="141"/>
      <c r="P127" s="142" t="e">
        <f>SUM(P128:P150)</f>
        <v>#REF!</v>
      </c>
      <c r="Q127" s="141"/>
      <c r="R127" s="142" t="e">
        <f>SUM(R128:R150)</f>
        <v>#REF!</v>
      </c>
      <c r="S127" s="141"/>
      <c r="T127" s="143" t="e">
        <f>SUM(T128:T150)</f>
        <v>#REF!</v>
      </c>
      <c r="AR127" s="136" t="s">
        <v>154</v>
      </c>
      <c r="AT127" s="144" t="s">
        <v>77</v>
      </c>
      <c r="AU127" s="144" t="s">
        <v>78</v>
      </c>
      <c r="AY127" s="136" t="s">
        <v>146</v>
      </c>
      <c r="BK127" s="145" t="e">
        <f>SUM(BK128:BK150)</f>
        <v>#REF!</v>
      </c>
    </row>
    <row r="128" spans="1:65" s="2" customFormat="1" ht="16.5" customHeight="1">
      <c r="A128" s="32"/>
      <c r="B128" s="148"/>
      <c r="C128" s="14"/>
      <c r="D128" s="163" t="s">
        <v>157</v>
      </c>
      <c r="E128" s="171" t="s">
        <v>1</v>
      </c>
      <c r="F128" s="172" t="s">
        <v>85</v>
      </c>
      <c r="G128" s="14"/>
      <c r="H128" s="173">
        <v>1</v>
      </c>
      <c r="I128" s="174"/>
      <c r="J128" s="14"/>
      <c r="K128" s="14"/>
      <c r="L128" s="33"/>
      <c r="M128" s="156" t="s">
        <v>1</v>
      </c>
      <c r="N128" s="157" t="s">
        <v>43</v>
      </c>
      <c r="O128" s="58"/>
      <c r="P128" s="158" t="e">
        <f>O128*#REF!</f>
        <v>#REF!</v>
      </c>
      <c r="Q128" s="158">
        <v>0</v>
      </c>
      <c r="R128" s="158" t="e">
        <f>Q128*#REF!</f>
        <v>#REF!</v>
      </c>
      <c r="S128" s="158">
        <v>0</v>
      </c>
      <c r="T128" s="159" t="e">
        <f>S128*#REF!</f>
        <v>#REF!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0" t="s">
        <v>626</v>
      </c>
      <c r="AT128" s="160" t="s">
        <v>150</v>
      </c>
      <c r="AU128" s="160" t="s">
        <v>85</v>
      </c>
      <c r="AY128" s="17" t="s">
        <v>146</v>
      </c>
      <c r="BE128" s="161" t="e">
        <f>IF(N128="základní",#REF!,0)</f>
        <v>#REF!</v>
      </c>
      <c r="BF128" s="161">
        <f>IF(N128="snížená",#REF!,0)</f>
        <v>0</v>
      </c>
      <c r="BG128" s="161">
        <f>IF(N128="zákl. přenesená",#REF!,0)</f>
        <v>0</v>
      </c>
      <c r="BH128" s="161">
        <f>IF(N128="sníž. přenesená",#REF!,0)</f>
        <v>0</v>
      </c>
      <c r="BI128" s="161">
        <f>IF(N128="nulová",#REF!,0)</f>
        <v>0</v>
      </c>
      <c r="BJ128" s="17" t="s">
        <v>85</v>
      </c>
      <c r="BK128" s="161" t="e">
        <f>ROUND(#REF!*#REF!,2)</f>
        <v>#REF!</v>
      </c>
      <c r="BL128" s="17" t="s">
        <v>626</v>
      </c>
      <c r="BM128" s="160" t="s">
        <v>630</v>
      </c>
    </row>
    <row r="129" spans="1:65" s="14" customFormat="1" ht="24">
      <c r="B129" s="170"/>
      <c r="C129" s="149" t="s">
        <v>154</v>
      </c>
      <c r="D129" s="149" t="s">
        <v>150</v>
      </c>
      <c r="E129" s="150" t="s">
        <v>635</v>
      </c>
      <c r="F129" s="151" t="s">
        <v>636</v>
      </c>
      <c r="G129" s="152" t="s">
        <v>629</v>
      </c>
      <c r="H129" s="153">
        <v>1</v>
      </c>
      <c r="I129" s="154"/>
      <c r="J129" s="155">
        <f>ROUND(I129*H129,2)</f>
        <v>0</v>
      </c>
      <c r="K129" s="151" t="s">
        <v>161</v>
      </c>
      <c r="L129" s="170"/>
      <c r="M129" s="175"/>
      <c r="N129" s="176"/>
      <c r="O129" s="176"/>
      <c r="P129" s="176"/>
      <c r="Q129" s="176"/>
      <c r="R129" s="176"/>
      <c r="S129" s="176"/>
      <c r="T129" s="177"/>
      <c r="AT129" s="171" t="s">
        <v>157</v>
      </c>
      <c r="AU129" s="171" t="s">
        <v>85</v>
      </c>
      <c r="AV129" s="14" t="s">
        <v>87</v>
      </c>
      <c r="AW129" s="14" t="s">
        <v>33</v>
      </c>
      <c r="AX129" s="14" t="s">
        <v>85</v>
      </c>
      <c r="AY129" s="171" t="s">
        <v>146</v>
      </c>
    </row>
    <row r="130" spans="1:65" s="2" customFormat="1" ht="16.5" customHeight="1">
      <c r="A130" s="32"/>
      <c r="B130" s="148"/>
      <c r="C130" s="13"/>
      <c r="D130" s="163" t="s">
        <v>157</v>
      </c>
      <c r="E130" s="164" t="s">
        <v>1</v>
      </c>
      <c r="F130" s="165" t="s">
        <v>638</v>
      </c>
      <c r="G130" s="13"/>
      <c r="H130" s="164" t="s">
        <v>1</v>
      </c>
      <c r="I130" s="166"/>
      <c r="J130" s="13"/>
      <c r="K130" s="13"/>
      <c r="L130" s="33"/>
      <c r="M130" s="156" t="s">
        <v>1</v>
      </c>
      <c r="N130" s="157" t="s">
        <v>43</v>
      </c>
      <c r="O130" s="58"/>
      <c r="P130" s="158">
        <f>O130*H126</f>
        <v>0</v>
      </c>
      <c r="Q130" s="158">
        <v>0</v>
      </c>
      <c r="R130" s="158">
        <f>Q130*H126</f>
        <v>0</v>
      </c>
      <c r="S130" s="158">
        <v>0</v>
      </c>
      <c r="T130" s="159">
        <f>S130*H126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0" t="s">
        <v>626</v>
      </c>
      <c r="AT130" s="160" t="s">
        <v>150</v>
      </c>
      <c r="AU130" s="160" t="s">
        <v>85</v>
      </c>
      <c r="AY130" s="17" t="s">
        <v>146</v>
      </c>
      <c r="BE130" s="161">
        <f>IF(N130="základní",J126,0)</f>
        <v>0</v>
      </c>
      <c r="BF130" s="161">
        <f>IF(N130="snížená",J126,0)</f>
        <v>0</v>
      </c>
      <c r="BG130" s="161">
        <f>IF(N130="zákl. přenesená",J126,0)</f>
        <v>0</v>
      </c>
      <c r="BH130" s="161">
        <f>IF(N130="sníž. přenesená",J126,0)</f>
        <v>0</v>
      </c>
      <c r="BI130" s="161">
        <f>IF(N130="nulová",J126,0)</f>
        <v>0</v>
      </c>
      <c r="BJ130" s="17" t="s">
        <v>85</v>
      </c>
      <c r="BK130" s="161">
        <f>ROUND(I126*H126,2)</f>
        <v>0</v>
      </c>
      <c r="BL130" s="17" t="s">
        <v>626</v>
      </c>
      <c r="BM130" s="160" t="s">
        <v>633</v>
      </c>
    </row>
    <row r="131" spans="1:65" s="13" customFormat="1" ht="11.25">
      <c r="B131" s="162"/>
      <c r="C131" s="14"/>
      <c r="D131" s="163" t="s">
        <v>157</v>
      </c>
      <c r="E131" s="171" t="s">
        <v>1</v>
      </c>
      <c r="F131" s="172" t="s">
        <v>85</v>
      </c>
      <c r="G131" s="14"/>
      <c r="H131" s="173">
        <v>1</v>
      </c>
      <c r="I131" s="174"/>
      <c r="J131" s="14"/>
      <c r="K131" s="14"/>
      <c r="L131" s="162"/>
      <c r="M131" s="167"/>
      <c r="N131" s="168"/>
      <c r="O131" s="168"/>
      <c r="P131" s="168"/>
      <c r="Q131" s="168"/>
      <c r="R131" s="168"/>
      <c r="S131" s="168"/>
      <c r="T131" s="169"/>
      <c r="AT131" s="164" t="s">
        <v>157</v>
      </c>
      <c r="AU131" s="164" t="s">
        <v>85</v>
      </c>
      <c r="AV131" s="13" t="s">
        <v>85</v>
      </c>
      <c r="AW131" s="13" t="s">
        <v>33</v>
      </c>
      <c r="AX131" s="13" t="s">
        <v>78</v>
      </c>
      <c r="AY131" s="164" t="s">
        <v>146</v>
      </c>
    </row>
    <row r="132" spans="1:65" s="14" customFormat="1" ht="24">
      <c r="B132" s="170"/>
      <c r="C132" s="149" t="s">
        <v>171</v>
      </c>
      <c r="D132" s="149" t="s">
        <v>150</v>
      </c>
      <c r="E132" s="150" t="s">
        <v>639</v>
      </c>
      <c r="F132" s="151" t="s">
        <v>640</v>
      </c>
      <c r="G132" s="152" t="s">
        <v>629</v>
      </c>
      <c r="H132" s="153">
        <v>1</v>
      </c>
      <c r="I132" s="154"/>
      <c r="J132" s="155">
        <f>ROUND(I132*H132,2)</f>
        <v>0</v>
      </c>
      <c r="K132" s="151" t="s">
        <v>161</v>
      </c>
      <c r="L132" s="170"/>
      <c r="M132" s="175"/>
      <c r="N132" s="176"/>
      <c r="O132" s="176"/>
      <c r="P132" s="176"/>
      <c r="Q132" s="176"/>
      <c r="R132" s="176"/>
      <c r="S132" s="176"/>
      <c r="T132" s="177"/>
      <c r="AT132" s="171" t="s">
        <v>157</v>
      </c>
      <c r="AU132" s="171" t="s">
        <v>85</v>
      </c>
      <c r="AV132" s="14" t="s">
        <v>87</v>
      </c>
      <c r="AW132" s="14" t="s">
        <v>33</v>
      </c>
      <c r="AX132" s="14" t="s">
        <v>85</v>
      </c>
      <c r="AY132" s="171" t="s">
        <v>146</v>
      </c>
    </row>
    <row r="133" spans="1:65" s="2" customFormat="1" ht="16.5" customHeight="1">
      <c r="A133" s="32"/>
      <c r="B133" s="148"/>
      <c r="C133" s="13"/>
      <c r="D133" s="163" t="s">
        <v>157</v>
      </c>
      <c r="E133" s="164" t="s">
        <v>1</v>
      </c>
      <c r="F133" s="165" t="s">
        <v>642</v>
      </c>
      <c r="G133" s="13"/>
      <c r="H133" s="164" t="s">
        <v>1</v>
      </c>
      <c r="I133" s="166"/>
      <c r="J133" s="13"/>
      <c r="K133" s="13"/>
      <c r="L133" s="33"/>
      <c r="M133" s="156" t="s">
        <v>1</v>
      </c>
      <c r="N133" s="157" t="s">
        <v>43</v>
      </c>
      <c r="O133" s="58"/>
      <c r="P133" s="158">
        <f>O133*H129</f>
        <v>0</v>
      </c>
      <c r="Q133" s="158">
        <v>0</v>
      </c>
      <c r="R133" s="158">
        <f>Q133*H129</f>
        <v>0</v>
      </c>
      <c r="S133" s="158">
        <v>0</v>
      </c>
      <c r="T133" s="159">
        <f>S133*H129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0" t="s">
        <v>626</v>
      </c>
      <c r="AT133" s="160" t="s">
        <v>150</v>
      </c>
      <c r="AU133" s="160" t="s">
        <v>85</v>
      </c>
      <c r="AY133" s="17" t="s">
        <v>146</v>
      </c>
      <c r="BE133" s="161">
        <f>IF(N133="základní",J129,0)</f>
        <v>0</v>
      </c>
      <c r="BF133" s="161">
        <f>IF(N133="snížená",J129,0)</f>
        <v>0</v>
      </c>
      <c r="BG133" s="161">
        <f>IF(N133="zákl. přenesená",J129,0)</f>
        <v>0</v>
      </c>
      <c r="BH133" s="161">
        <f>IF(N133="sníž. přenesená",J129,0)</f>
        <v>0</v>
      </c>
      <c r="BI133" s="161">
        <f>IF(N133="nulová",J129,0)</f>
        <v>0</v>
      </c>
      <c r="BJ133" s="17" t="s">
        <v>85</v>
      </c>
      <c r="BK133" s="161">
        <f>ROUND(I129*H129,2)</f>
        <v>0</v>
      </c>
      <c r="BL133" s="17" t="s">
        <v>626</v>
      </c>
      <c r="BM133" s="160" t="s">
        <v>637</v>
      </c>
    </row>
    <row r="134" spans="1:65" s="13" customFormat="1" ht="11.25">
      <c r="B134" s="162"/>
      <c r="C134" s="14"/>
      <c r="D134" s="163" t="s">
        <v>157</v>
      </c>
      <c r="E134" s="171" t="s">
        <v>1</v>
      </c>
      <c r="F134" s="172" t="s">
        <v>85</v>
      </c>
      <c r="G134" s="14"/>
      <c r="H134" s="173">
        <v>1</v>
      </c>
      <c r="I134" s="174"/>
      <c r="J134" s="14"/>
      <c r="K134" s="14"/>
      <c r="L134" s="162"/>
      <c r="M134" s="167"/>
      <c r="N134" s="168"/>
      <c r="O134" s="168"/>
      <c r="P134" s="168"/>
      <c r="Q134" s="168"/>
      <c r="R134" s="168"/>
      <c r="S134" s="168"/>
      <c r="T134" s="169"/>
      <c r="AT134" s="164" t="s">
        <v>157</v>
      </c>
      <c r="AU134" s="164" t="s">
        <v>85</v>
      </c>
      <c r="AV134" s="13" t="s">
        <v>85</v>
      </c>
      <c r="AW134" s="13" t="s">
        <v>33</v>
      </c>
      <c r="AX134" s="13" t="s">
        <v>78</v>
      </c>
      <c r="AY134" s="164" t="s">
        <v>146</v>
      </c>
    </row>
    <row r="135" spans="1:65" s="14" customFormat="1">
      <c r="B135" s="170"/>
      <c r="C135" s="12"/>
      <c r="D135" s="136" t="s">
        <v>77</v>
      </c>
      <c r="E135" s="137" t="s">
        <v>646</v>
      </c>
      <c r="F135" s="137" t="s">
        <v>647</v>
      </c>
      <c r="G135" s="12"/>
      <c r="H135" s="12"/>
      <c r="I135" s="138"/>
      <c r="J135" s="139">
        <f>BK151</f>
        <v>0</v>
      </c>
      <c r="K135" s="12"/>
      <c r="L135" s="170"/>
      <c r="M135" s="175"/>
      <c r="N135" s="176"/>
      <c r="O135" s="176"/>
      <c r="P135" s="176"/>
      <c r="Q135" s="176"/>
      <c r="R135" s="176"/>
      <c r="S135" s="176"/>
      <c r="T135" s="177"/>
      <c r="AT135" s="171" t="s">
        <v>157</v>
      </c>
      <c r="AU135" s="171" t="s">
        <v>85</v>
      </c>
      <c r="AV135" s="14" t="s">
        <v>87</v>
      </c>
      <c r="AW135" s="14" t="s">
        <v>33</v>
      </c>
      <c r="AX135" s="14" t="s">
        <v>85</v>
      </c>
      <c r="AY135" s="171" t="s">
        <v>146</v>
      </c>
    </row>
    <row r="136" spans="1:65" s="2" customFormat="1" ht="16.5" customHeight="1">
      <c r="A136" s="32"/>
      <c r="B136" s="148"/>
      <c r="C136" s="149" t="s">
        <v>192</v>
      </c>
      <c r="D136" s="149" t="s">
        <v>150</v>
      </c>
      <c r="E136" s="150" t="s">
        <v>648</v>
      </c>
      <c r="F136" s="151" t="s">
        <v>649</v>
      </c>
      <c r="G136" s="152" t="s">
        <v>629</v>
      </c>
      <c r="H136" s="153">
        <v>1</v>
      </c>
      <c r="I136" s="154"/>
      <c r="J136" s="155">
        <f>ROUND(I136*H136,2)</f>
        <v>0</v>
      </c>
      <c r="K136" s="151" t="s">
        <v>1</v>
      </c>
      <c r="L136" s="33"/>
      <c r="M136" s="156" t="s">
        <v>1</v>
      </c>
      <c r="N136" s="157" t="s">
        <v>43</v>
      </c>
      <c r="O136" s="58"/>
      <c r="P136" s="158">
        <f>O136*H132</f>
        <v>0</v>
      </c>
      <c r="Q136" s="158">
        <v>0</v>
      </c>
      <c r="R136" s="158">
        <f>Q136*H132</f>
        <v>0</v>
      </c>
      <c r="S136" s="158">
        <v>0</v>
      </c>
      <c r="T136" s="159">
        <f>S136*H132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0" t="s">
        <v>626</v>
      </c>
      <c r="AT136" s="160" t="s">
        <v>150</v>
      </c>
      <c r="AU136" s="160" t="s">
        <v>85</v>
      </c>
      <c r="AY136" s="17" t="s">
        <v>146</v>
      </c>
      <c r="BE136" s="161">
        <f>IF(N136="základní",J132,0)</f>
        <v>0</v>
      </c>
      <c r="BF136" s="161">
        <f>IF(N136="snížená",J132,0)</f>
        <v>0</v>
      </c>
      <c r="BG136" s="161">
        <f>IF(N136="zákl. přenesená",J132,0)</f>
        <v>0</v>
      </c>
      <c r="BH136" s="161">
        <f>IF(N136="sníž. přenesená",J132,0)</f>
        <v>0</v>
      </c>
      <c r="BI136" s="161">
        <f>IF(N136="nulová",J132,0)</f>
        <v>0</v>
      </c>
      <c r="BJ136" s="17" t="s">
        <v>85</v>
      </c>
      <c r="BK136" s="161">
        <f>ROUND(I132*H132,2)</f>
        <v>0</v>
      </c>
      <c r="BL136" s="17" t="s">
        <v>626</v>
      </c>
      <c r="BM136" s="160" t="s">
        <v>641</v>
      </c>
    </row>
    <row r="137" spans="1:65" s="13" customFormat="1" ht="11.25">
      <c r="B137" s="162"/>
      <c r="D137" s="163" t="s">
        <v>157</v>
      </c>
      <c r="E137" s="164" t="s">
        <v>1</v>
      </c>
      <c r="F137" s="165" t="s">
        <v>651</v>
      </c>
      <c r="H137" s="164" t="s">
        <v>1</v>
      </c>
      <c r="I137" s="166"/>
      <c r="L137" s="162"/>
      <c r="M137" s="167"/>
      <c r="N137" s="168"/>
      <c r="O137" s="168"/>
      <c r="P137" s="168"/>
      <c r="Q137" s="168"/>
      <c r="R137" s="168"/>
      <c r="S137" s="168"/>
      <c r="T137" s="169"/>
      <c r="AT137" s="164" t="s">
        <v>157</v>
      </c>
      <c r="AU137" s="164" t="s">
        <v>85</v>
      </c>
      <c r="AV137" s="13" t="s">
        <v>85</v>
      </c>
      <c r="AW137" s="13" t="s">
        <v>33</v>
      </c>
      <c r="AX137" s="13" t="s">
        <v>78</v>
      </c>
      <c r="AY137" s="164" t="s">
        <v>146</v>
      </c>
    </row>
    <row r="138" spans="1:65" s="14" customFormat="1" ht="11.25">
      <c r="B138" s="170"/>
      <c r="D138" s="163" t="s">
        <v>157</v>
      </c>
      <c r="E138" s="171" t="s">
        <v>1</v>
      </c>
      <c r="F138" s="172" t="s">
        <v>85</v>
      </c>
      <c r="H138" s="173">
        <v>1</v>
      </c>
      <c r="I138" s="174"/>
      <c r="L138" s="170"/>
      <c r="M138" s="175"/>
      <c r="N138" s="176"/>
      <c r="O138" s="176"/>
      <c r="P138" s="176"/>
      <c r="Q138" s="176"/>
      <c r="R138" s="176"/>
      <c r="S138" s="176"/>
      <c r="T138" s="177"/>
      <c r="AT138" s="171" t="s">
        <v>157</v>
      </c>
      <c r="AU138" s="171" t="s">
        <v>85</v>
      </c>
      <c r="AV138" s="14" t="s">
        <v>87</v>
      </c>
      <c r="AW138" s="14" t="s">
        <v>33</v>
      </c>
      <c r="AX138" s="14" t="s">
        <v>85</v>
      </c>
      <c r="AY138" s="171" t="s">
        <v>146</v>
      </c>
    </row>
    <row r="139" spans="1:65" s="2" customFormat="1" ht="16.5" customHeight="1">
      <c r="A139" s="32"/>
      <c r="B139" s="148"/>
      <c r="C139" s="149" t="s">
        <v>200</v>
      </c>
      <c r="D139" s="149" t="s">
        <v>150</v>
      </c>
      <c r="E139" s="150" t="s">
        <v>652</v>
      </c>
      <c r="F139" s="151" t="s">
        <v>653</v>
      </c>
      <c r="G139" s="152" t="s">
        <v>629</v>
      </c>
      <c r="H139" s="153">
        <v>1</v>
      </c>
      <c r="I139" s="154"/>
      <c r="J139" s="155">
        <f>ROUND(I139*H139,2)</f>
        <v>0</v>
      </c>
      <c r="K139" s="151" t="s">
        <v>1</v>
      </c>
      <c r="L139" s="33"/>
      <c r="M139" s="156" t="s">
        <v>1</v>
      </c>
      <c r="N139" s="157" t="s">
        <v>43</v>
      </c>
      <c r="O139" s="58"/>
      <c r="P139" s="158" t="e">
        <f>O139*#REF!</f>
        <v>#REF!</v>
      </c>
      <c r="Q139" s="158">
        <v>0</v>
      </c>
      <c r="R139" s="158" t="e">
        <f>Q139*#REF!</f>
        <v>#REF!</v>
      </c>
      <c r="S139" s="158">
        <v>0</v>
      </c>
      <c r="T139" s="159" t="e">
        <f>S139*#REF!</f>
        <v>#REF!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0" t="s">
        <v>626</v>
      </c>
      <c r="AT139" s="160" t="s">
        <v>150</v>
      </c>
      <c r="AU139" s="160" t="s">
        <v>85</v>
      </c>
      <c r="AY139" s="17" t="s">
        <v>146</v>
      </c>
      <c r="BE139" s="161" t="e">
        <f>IF(N139="základní",#REF!,0)</f>
        <v>#REF!</v>
      </c>
      <c r="BF139" s="161">
        <f>IF(N139="snížená",#REF!,0)</f>
        <v>0</v>
      </c>
      <c r="BG139" s="161">
        <f>IF(N139="zákl. přenesená",#REF!,0)</f>
        <v>0</v>
      </c>
      <c r="BH139" s="161">
        <f>IF(N139="sníž. přenesená",#REF!,0)</f>
        <v>0</v>
      </c>
      <c r="BI139" s="161">
        <f>IF(N139="nulová",#REF!,0)</f>
        <v>0</v>
      </c>
      <c r="BJ139" s="17" t="s">
        <v>85</v>
      </c>
      <c r="BK139" s="161" t="e">
        <f>ROUND(#REF!*#REF!,2)</f>
        <v>#REF!</v>
      </c>
      <c r="BL139" s="17" t="s">
        <v>626</v>
      </c>
      <c r="BM139" s="160" t="s">
        <v>643</v>
      </c>
    </row>
    <row r="140" spans="1:65" s="14" customFormat="1" ht="11.25">
      <c r="B140" s="170"/>
      <c r="C140" s="13"/>
      <c r="D140" s="163" t="s">
        <v>157</v>
      </c>
      <c r="E140" s="164" t="s">
        <v>1</v>
      </c>
      <c r="F140" s="165" t="s">
        <v>655</v>
      </c>
      <c r="G140" s="13"/>
      <c r="H140" s="164" t="s">
        <v>1</v>
      </c>
      <c r="I140" s="166"/>
      <c r="J140" s="13"/>
      <c r="K140" s="13"/>
      <c r="L140" s="170"/>
      <c r="M140" s="175"/>
      <c r="N140" s="176"/>
      <c r="O140" s="176"/>
      <c r="P140" s="176"/>
      <c r="Q140" s="176"/>
      <c r="R140" s="176"/>
      <c r="S140" s="176"/>
      <c r="T140" s="177"/>
      <c r="AT140" s="171" t="s">
        <v>157</v>
      </c>
      <c r="AU140" s="171" t="s">
        <v>85</v>
      </c>
      <c r="AV140" s="14" t="s">
        <v>87</v>
      </c>
      <c r="AW140" s="14" t="s">
        <v>33</v>
      </c>
      <c r="AX140" s="14" t="s">
        <v>85</v>
      </c>
      <c r="AY140" s="171" t="s">
        <v>146</v>
      </c>
    </row>
    <row r="141" spans="1:65" s="2" customFormat="1" ht="16.5" customHeight="1">
      <c r="A141" s="32"/>
      <c r="B141" s="148"/>
      <c r="C141" s="14"/>
      <c r="D141" s="163" t="s">
        <v>157</v>
      </c>
      <c r="E141" s="171" t="s">
        <v>1</v>
      </c>
      <c r="F141" s="172" t="s">
        <v>85</v>
      </c>
      <c r="G141" s="14"/>
      <c r="H141" s="173">
        <v>1</v>
      </c>
      <c r="I141" s="174"/>
      <c r="J141" s="14"/>
      <c r="K141" s="14"/>
      <c r="L141" s="33"/>
      <c r="M141" s="156" t="s">
        <v>1</v>
      </c>
      <c r="N141" s="157" t="s">
        <v>43</v>
      </c>
      <c r="O141" s="58"/>
      <c r="P141" s="158" t="e">
        <f>O141*#REF!</f>
        <v>#REF!</v>
      </c>
      <c r="Q141" s="158">
        <v>0</v>
      </c>
      <c r="R141" s="158" t="e">
        <f>Q141*#REF!</f>
        <v>#REF!</v>
      </c>
      <c r="S141" s="158">
        <v>0</v>
      </c>
      <c r="T141" s="159" t="e">
        <f>S141*#REF!</f>
        <v>#REF!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0" t="s">
        <v>626</v>
      </c>
      <c r="AT141" s="160" t="s">
        <v>150</v>
      </c>
      <c r="AU141" s="160" t="s">
        <v>85</v>
      </c>
      <c r="AY141" s="17" t="s">
        <v>146</v>
      </c>
      <c r="BE141" s="161" t="e">
        <f>IF(N141="základní",#REF!,0)</f>
        <v>#REF!</v>
      </c>
      <c r="BF141" s="161">
        <f>IF(N141="snížená",#REF!,0)</f>
        <v>0</v>
      </c>
      <c r="BG141" s="161">
        <f>IF(N141="zákl. přenesená",#REF!,0)</f>
        <v>0</v>
      </c>
      <c r="BH141" s="161">
        <f>IF(N141="sníž. přenesená",#REF!,0)</f>
        <v>0</v>
      </c>
      <c r="BI141" s="161">
        <f>IF(N141="nulová",#REF!,0)</f>
        <v>0</v>
      </c>
      <c r="BJ141" s="17" t="s">
        <v>85</v>
      </c>
      <c r="BK141" s="161" t="e">
        <f>ROUND(#REF!*#REF!,2)</f>
        <v>#REF!</v>
      </c>
      <c r="BL141" s="17" t="s">
        <v>626</v>
      </c>
      <c r="BM141" s="160" t="s">
        <v>644</v>
      </c>
    </row>
    <row r="142" spans="1:65" s="13" customFormat="1" ht="11.25">
      <c r="B142" s="162"/>
      <c r="C142" s="1"/>
      <c r="D142" s="1"/>
      <c r="E142" s="1"/>
      <c r="F142" s="1"/>
      <c r="G142" s="1"/>
      <c r="H142" s="1"/>
      <c r="I142" s="1"/>
      <c r="J142" s="1"/>
      <c r="K142" s="1"/>
      <c r="L142" s="162"/>
      <c r="M142" s="167"/>
      <c r="N142" s="168"/>
      <c r="O142" s="168"/>
      <c r="P142" s="168"/>
      <c r="Q142" s="168"/>
      <c r="R142" s="168"/>
      <c r="S142" s="168"/>
      <c r="T142" s="169"/>
      <c r="AT142" s="164" t="s">
        <v>157</v>
      </c>
      <c r="AU142" s="164" t="s">
        <v>85</v>
      </c>
      <c r="AV142" s="13" t="s">
        <v>85</v>
      </c>
      <c r="AW142" s="13" t="s">
        <v>33</v>
      </c>
      <c r="AX142" s="13" t="s">
        <v>78</v>
      </c>
      <c r="AY142" s="164" t="s">
        <v>146</v>
      </c>
    </row>
    <row r="143" spans="1:65" s="14" customFormat="1" ht="11.25">
      <c r="B143" s="170"/>
      <c r="C143" s="1"/>
      <c r="D143" s="1"/>
      <c r="E143" s="1"/>
      <c r="F143" s="1"/>
      <c r="G143" s="1"/>
      <c r="H143" s="1"/>
      <c r="I143" s="1"/>
      <c r="J143" s="1"/>
      <c r="K143" s="1"/>
      <c r="L143" s="170"/>
      <c r="M143" s="175"/>
      <c r="N143" s="176"/>
      <c r="O143" s="176"/>
      <c r="P143" s="176"/>
      <c r="Q143" s="176"/>
      <c r="R143" s="176"/>
      <c r="S143" s="176"/>
      <c r="T143" s="177"/>
      <c r="AT143" s="171" t="s">
        <v>157</v>
      </c>
      <c r="AU143" s="171" t="s">
        <v>85</v>
      </c>
      <c r="AV143" s="14" t="s">
        <v>87</v>
      </c>
      <c r="AW143" s="14" t="s">
        <v>33</v>
      </c>
      <c r="AX143" s="14" t="s">
        <v>78</v>
      </c>
      <c r="AY143" s="171" t="s">
        <v>146</v>
      </c>
    </row>
    <row r="144" spans="1:65" s="15" customFormat="1" ht="11.25">
      <c r="B144" s="178"/>
      <c r="C144" s="1"/>
      <c r="D144" s="1"/>
      <c r="E144" s="1"/>
      <c r="F144" s="1"/>
      <c r="G144" s="1"/>
      <c r="H144" s="1"/>
      <c r="I144" s="1"/>
      <c r="J144" s="1"/>
      <c r="K144" s="1"/>
      <c r="L144" s="178"/>
      <c r="M144" s="183"/>
      <c r="N144" s="184"/>
      <c r="O144" s="184"/>
      <c r="P144" s="184"/>
      <c r="Q144" s="184"/>
      <c r="R144" s="184"/>
      <c r="S144" s="184"/>
      <c r="T144" s="185"/>
      <c r="AT144" s="179" t="s">
        <v>157</v>
      </c>
      <c r="AU144" s="179" t="s">
        <v>85</v>
      </c>
      <c r="AV144" s="15" t="s">
        <v>154</v>
      </c>
      <c r="AW144" s="15" t="s">
        <v>33</v>
      </c>
      <c r="AX144" s="15" t="s">
        <v>85</v>
      </c>
      <c r="AY144" s="179" t="s">
        <v>146</v>
      </c>
    </row>
    <row r="145" spans="1:65" s="2" customFormat="1" ht="16.5" customHeight="1">
      <c r="A145" s="32"/>
      <c r="B145" s="148"/>
      <c r="C145" s="1"/>
      <c r="D145" s="1"/>
      <c r="E145" s="1"/>
      <c r="F145" s="1"/>
      <c r="G145" s="1"/>
      <c r="H145" s="1"/>
      <c r="I145" s="1"/>
      <c r="J145" s="1"/>
      <c r="K145" s="1"/>
      <c r="L145" s="33"/>
      <c r="M145" s="156" t="s">
        <v>1</v>
      </c>
      <c r="N145" s="157" t="s">
        <v>43</v>
      </c>
      <c r="O145" s="58"/>
      <c r="P145" s="158" t="e">
        <f>O145*#REF!</f>
        <v>#REF!</v>
      </c>
      <c r="Q145" s="158">
        <v>0</v>
      </c>
      <c r="R145" s="158" t="e">
        <f>Q145*#REF!</f>
        <v>#REF!</v>
      </c>
      <c r="S145" s="158">
        <v>0</v>
      </c>
      <c r="T145" s="159" t="e">
        <f>S145*#REF!</f>
        <v>#REF!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0" t="s">
        <v>626</v>
      </c>
      <c r="AT145" s="160" t="s">
        <v>150</v>
      </c>
      <c r="AU145" s="160" t="s">
        <v>85</v>
      </c>
      <c r="AY145" s="17" t="s">
        <v>146</v>
      </c>
      <c r="BE145" s="161" t="e">
        <f>IF(N145="základní",#REF!,0)</f>
        <v>#REF!</v>
      </c>
      <c r="BF145" s="161">
        <f>IF(N145="snížená",#REF!,0)</f>
        <v>0</v>
      </c>
      <c r="BG145" s="161">
        <f>IF(N145="zákl. přenesená",#REF!,0)</f>
        <v>0</v>
      </c>
      <c r="BH145" s="161">
        <f>IF(N145="sníž. přenesená",#REF!,0)</f>
        <v>0</v>
      </c>
      <c r="BI145" s="161">
        <f>IF(N145="nulová",#REF!,0)</f>
        <v>0</v>
      </c>
      <c r="BJ145" s="17" t="s">
        <v>85</v>
      </c>
      <c r="BK145" s="161" t="e">
        <f>ROUND(#REF!*#REF!,2)</f>
        <v>#REF!</v>
      </c>
      <c r="BL145" s="17" t="s">
        <v>626</v>
      </c>
      <c r="BM145" s="160" t="s">
        <v>645</v>
      </c>
    </row>
    <row r="146" spans="1:65" s="13" customFormat="1" ht="11.25">
      <c r="B146" s="162"/>
      <c r="C146" s="1"/>
      <c r="D146" s="1"/>
      <c r="E146" s="1"/>
      <c r="F146" s="1"/>
      <c r="G146" s="1"/>
      <c r="H146" s="1"/>
      <c r="I146" s="1"/>
      <c r="J146" s="1"/>
      <c r="K146" s="1"/>
      <c r="L146" s="162"/>
      <c r="M146" s="167"/>
      <c r="N146" s="168"/>
      <c r="O146" s="168"/>
      <c r="P146" s="168"/>
      <c r="Q146" s="168"/>
      <c r="R146" s="168"/>
      <c r="S146" s="168"/>
      <c r="T146" s="169"/>
      <c r="AT146" s="164" t="s">
        <v>157</v>
      </c>
      <c r="AU146" s="164" t="s">
        <v>85</v>
      </c>
      <c r="AV146" s="13" t="s">
        <v>85</v>
      </c>
      <c r="AW146" s="13" t="s">
        <v>33</v>
      </c>
      <c r="AX146" s="13" t="s">
        <v>78</v>
      </c>
      <c r="AY146" s="164" t="s">
        <v>146</v>
      </c>
    </row>
    <row r="147" spans="1:65" s="14" customFormat="1" ht="11.25">
      <c r="B147" s="170"/>
      <c r="C147" s="1"/>
      <c r="D147" s="1"/>
      <c r="E147" s="1"/>
      <c r="F147" s="1"/>
      <c r="G147" s="1"/>
      <c r="H147" s="1"/>
      <c r="I147" s="1"/>
      <c r="J147" s="1"/>
      <c r="K147" s="1"/>
      <c r="L147" s="170"/>
      <c r="M147" s="175"/>
      <c r="N147" s="176"/>
      <c r="O147" s="176"/>
      <c r="P147" s="176"/>
      <c r="Q147" s="176"/>
      <c r="R147" s="176"/>
      <c r="S147" s="176"/>
      <c r="T147" s="177"/>
      <c r="AT147" s="171" t="s">
        <v>157</v>
      </c>
      <c r="AU147" s="171" t="s">
        <v>85</v>
      </c>
      <c r="AV147" s="14" t="s">
        <v>87</v>
      </c>
      <c r="AW147" s="14" t="s">
        <v>33</v>
      </c>
      <c r="AX147" s="14" t="s">
        <v>78</v>
      </c>
      <c r="AY147" s="171" t="s">
        <v>146</v>
      </c>
    </row>
    <row r="148" spans="1:65" s="13" customFormat="1" ht="11.25">
      <c r="B148" s="162"/>
      <c r="C148" s="1"/>
      <c r="D148" s="1"/>
      <c r="E148" s="1"/>
      <c r="F148" s="1"/>
      <c r="G148" s="1"/>
      <c r="H148" s="1"/>
      <c r="I148" s="1"/>
      <c r="J148" s="1"/>
      <c r="K148" s="1"/>
      <c r="L148" s="162"/>
      <c r="M148" s="167"/>
      <c r="N148" s="168"/>
      <c r="O148" s="168"/>
      <c r="P148" s="168"/>
      <c r="Q148" s="168"/>
      <c r="R148" s="168"/>
      <c r="S148" s="168"/>
      <c r="T148" s="169"/>
      <c r="AT148" s="164" t="s">
        <v>157</v>
      </c>
      <c r="AU148" s="164" t="s">
        <v>85</v>
      </c>
      <c r="AV148" s="13" t="s">
        <v>85</v>
      </c>
      <c r="AW148" s="13" t="s">
        <v>33</v>
      </c>
      <c r="AX148" s="13" t="s">
        <v>78</v>
      </c>
      <c r="AY148" s="164" t="s">
        <v>146</v>
      </c>
    </row>
    <row r="149" spans="1:65" s="14" customFormat="1" ht="11.25">
      <c r="B149" s="170"/>
      <c r="C149" s="1"/>
      <c r="D149" s="1"/>
      <c r="E149" s="1"/>
      <c r="F149" s="1"/>
      <c r="G149" s="1"/>
      <c r="H149" s="1"/>
      <c r="I149" s="1"/>
      <c r="J149" s="1"/>
      <c r="K149" s="1"/>
      <c r="L149" s="170"/>
      <c r="M149" s="175"/>
      <c r="N149" s="176"/>
      <c r="O149" s="176"/>
      <c r="P149" s="176"/>
      <c r="Q149" s="176"/>
      <c r="R149" s="176"/>
      <c r="S149" s="176"/>
      <c r="T149" s="177"/>
      <c r="AT149" s="171" t="s">
        <v>157</v>
      </c>
      <c r="AU149" s="171" t="s">
        <v>85</v>
      </c>
      <c r="AV149" s="14" t="s">
        <v>87</v>
      </c>
      <c r="AW149" s="14" t="s">
        <v>33</v>
      </c>
      <c r="AX149" s="14" t="s">
        <v>78</v>
      </c>
      <c r="AY149" s="171" t="s">
        <v>146</v>
      </c>
    </row>
    <row r="150" spans="1:65" s="15" customFormat="1" ht="11.25">
      <c r="B150" s="178"/>
      <c r="C150" s="1"/>
      <c r="D150" s="1"/>
      <c r="E150" s="1"/>
      <c r="F150" s="1"/>
      <c r="G150" s="1"/>
      <c r="H150" s="1"/>
      <c r="I150" s="1"/>
      <c r="J150" s="1"/>
      <c r="K150" s="1"/>
      <c r="L150" s="178"/>
      <c r="M150" s="183"/>
      <c r="N150" s="184"/>
      <c r="O150" s="184"/>
      <c r="P150" s="184"/>
      <c r="Q150" s="184"/>
      <c r="R150" s="184"/>
      <c r="S150" s="184"/>
      <c r="T150" s="185"/>
      <c r="AT150" s="179" t="s">
        <v>157</v>
      </c>
      <c r="AU150" s="179" t="s">
        <v>85</v>
      </c>
      <c r="AV150" s="15" t="s">
        <v>154</v>
      </c>
      <c r="AW150" s="15" t="s">
        <v>33</v>
      </c>
      <c r="AX150" s="15" t="s">
        <v>85</v>
      </c>
      <c r="AY150" s="179" t="s">
        <v>146</v>
      </c>
    </row>
    <row r="151" spans="1:65" s="12" customFormat="1" ht="25.9" customHeight="1">
      <c r="B151" s="135"/>
      <c r="C151" s="1"/>
      <c r="D151" s="1"/>
      <c r="E151" s="1"/>
      <c r="F151" s="1"/>
      <c r="G151" s="1"/>
      <c r="H151" s="1"/>
      <c r="I151" s="1"/>
      <c r="J151" s="1"/>
      <c r="K151" s="1"/>
      <c r="L151" s="135"/>
      <c r="M151" s="140"/>
      <c r="N151" s="141"/>
      <c r="O151" s="141"/>
      <c r="P151" s="142">
        <f>SUM(P152:P157)</f>
        <v>0</v>
      </c>
      <c r="Q151" s="141"/>
      <c r="R151" s="142">
        <f>SUM(R152:R157)</f>
        <v>0</v>
      </c>
      <c r="S151" s="141"/>
      <c r="T151" s="143">
        <f>SUM(T152:T157)</f>
        <v>0</v>
      </c>
      <c r="AR151" s="136" t="s">
        <v>154</v>
      </c>
      <c r="AT151" s="144" t="s">
        <v>77</v>
      </c>
      <c r="AU151" s="144" t="s">
        <v>78</v>
      </c>
      <c r="AY151" s="136" t="s">
        <v>146</v>
      </c>
      <c r="BK151" s="145">
        <f>SUM(BK152:BK157)</f>
        <v>0</v>
      </c>
    </row>
    <row r="152" spans="1:65" s="2" customFormat="1" ht="21.75" customHeight="1">
      <c r="A152" s="32"/>
      <c r="B152" s="148"/>
      <c r="C152" s="1"/>
      <c r="D152" s="1"/>
      <c r="E152" s="1"/>
      <c r="F152" s="1"/>
      <c r="G152" s="1"/>
      <c r="H152" s="1"/>
      <c r="I152" s="1"/>
      <c r="J152" s="1"/>
      <c r="K152" s="1"/>
      <c r="L152" s="33"/>
      <c r="M152" s="156" t="s">
        <v>1</v>
      </c>
      <c r="N152" s="157" t="s">
        <v>43</v>
      </c>
      <c r="O152" s="58"/>
      <c r="P152" s="158">
        <f>O152*H136</f>
        <v>0</v>
      </c>
      <c r="Q152" s="158">
        <v>0</v>
      </c>
      <c r="R152" s="158">
        <f>Q152*H136</f>
        <v>0</v>
      </c>
      <c r="S152" s="158">
        <v>0</v>
      </c>
      <c r="T152" s="159">
        <f>S152*H136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0" t="s">
        <v>154</v>
      </c>
      <c r="AT152" s="160" t="s">
        <v>150</v>
      </c>
      <c r="AU152" s="160" t="s">
        <v>85</v>
      </c>
      <c r="AY152" s="17" t="s">
        <v>146</v>
      </c>
      <c r="BE152" s="161">
        <f>IF(N152="základní",J136,0)</f>
        <v>0</v>
      </c>
      <c r="BF152" s="161">
        <f>IF(N152="snížená",J136,0)</f>
        <v>0</v>
      </c>
      <c r="BG152" s="161">
        <f>IF(N152="zákl. přenesená",J136,0)</f>
        <v>0</v>
      </c>
      <c r="BH152" s="161">
        <f>IF(N152="sníž. přenesená",J136,0)</f>
        <v>0</v>
      </c>
      <c r="BI152" s="161">
        <f>IF(N152="nulová",J136,0)</f>
        <v>0</v>
      </c>
      <c r="BJ152" s="17" t="s">
        <v>85</v>
      </c>
      <c r="BK152" s="161">
        <f>ROUND(I136*H136,2)</f>
        <v>0</v>
      </c>
      <c r="BL152" s="17" t="s">
        <v>154</v>
      </c>
      <c r="BM152" s="160" t="s">
        <v>650</v>
      </c>
    </row>
    <row r="153" spans="1:65" s="13" customFormat="1" ht="11.25">
      <c r="B153" s="162"/>
      <c r="C153" s="1"/>
      <c r="D153" s="1"/>
      <c r="E153" s="1"/>
      <c r="F153" s="1"/>
      <c r="G153" s="1"/>
      <c r="H153" s="1"/>
      <c r="I153" s="1"/>
      <c r="J153" s="1"/>
      <c r="K153" s="1"/>
      <c r="L153" s="162"/>
      <c r="M153" s="167"/>
      <c r="N153" s="168"/>
      <c r="O153" s="168"/>
      <c r="P153" s="168"/>
      <c r="Q153" s="168"/>
      <c r="R153" s="168"/>
      <c r="S153" s="168"/>
      <c r="T153" s="169"/>
      <c r="AT153" s="164" t="s">
        <v>157</v>
      </c>
      <c r="AU153" s="164" t="s">
        <v>85</v>
      </c>
      <c r="AV153" s="13" t="s">
        <v>85</v>
      </c>
      <c r="AW153" s="13" t="s">
        <v>33</v>
      </c>
      <c r="AX153" s="13" t="s">
        <v>78</v>
      </c>
      <c r="AY153" s="164" t="s">
        <v>146</v>
      </c>
    </row>
    <row r="154" spans="1:65" s="14" customFormat="1" ht="11.25">
      <c r="B154" s="170"/>
      <c r="C154" s="1"/>
      <c r="D154" s="1"/>
      <c r="E154" s="1"/>
      <c r="F154" s="1"/>
      <c r="G154" s="1"/>
      <c r="H154" s="1"/>
      <c r="I154" s="1"/>
      <c r="J154" s="1"/>
      <c r="K154" s="1"/>
      <c r="L154" s="170"/>
      <c r="M154" s="175"/>
      <c r="N154" s="176"/>
      <c r="O154" s="176"/>
      <c r="P154" s="176"/>
      <c r="Q154" s="176"/>
      <c r="R154" s="176"/>
      <c r="S154" s="176"/>
      <c r="T154" s="177"/>
      <c r="AT154" s="171" t="s">
        <v>157</v>
      </c>
      <c r="AU154" s="171" t="s">
        <v>85</v>
      </c>
      <c r="AV154" s="14" t="s">
        <v>87</v>
      </c>
      <c r="AW154" s="14" t="s">
        <v>33</v>
      </c>
      <c r="AX154" s="14" t="s">
        <v>85</v>
      </c>
      <c r="AY154" s="171" t="s">
        <v>146</v>
      </c>
    </row>
    <row r="155" spans="1:65" s="2" customFormat="1" ht="16.5" customHeight="1">
      <c r="A155" s="32"/>
      <c r="B155" s="148"/>
      <c r="C155" s="1"/>
      <c r="D155" s="1"/>
      <c r="E155" s="1"/>
      <c r="F155" s="1"/>
      <c r="G155" s="1"/>
      <c r="H155" s="1"/>
      <c r="I155" s="1"/>
      <c r="J155" s="1"/>
      <c r="K155" s="1"/>
      <c r="L155" s="33"/>
      <c r="M155" s="156" t="s">
        <v>1</v>
      </c>
      <c r="N155" s="157" t="s">
        <v>43</v>
      </c>
      <c r="O155" s="58"/>
      <c r="P155" s="158">
        <f>O155*H139</f>
        <v>0</v>
      </c>
      <c r="Q155" s="158">
        <v>0</v>
      </c>
      <c r="R155" s="158">
        <f>Q155*H139</f>
        <v>0</v>
      </c>
      <c r="S155" s="158">
        <v>0</v>
      </c>
      <c r="T155" s="159">
        <f>S155*H139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0" t="s">
        <v>154</v>
      </c>
      <c r="AT155" s="160" t="s">
        <v>150</v>
      </c>
      <c r="AU155" s="160" t="s">
        <v>85</v>
      </c>
      <c r="AY155" s="17" t="s">
        <v>146</v>
      </c>
      <c r="BE155" s="161">
        <f>IF(N155="základní",J139,0)</f>
        <v>0</v>
      </c>
      <c r="BF155" s="161">
        <f>IF(N155="snížená",J139,0)</f>
        <v>0</v>
      </c>
      <c r="BG155" s="161">
        <f>IF(N155="zákl. přenesená",J139,0)</f>
        <v>0</v>
      </c>
      <c r="BH155" s="161">
        <f>IF(N155="sníž. přenesená",J139,0)</f>
        <v>0</v>
      </c>
      <c r="BI155" s="161">
        <f>IF(N155="nulová",J139,0)</f>
        <v>0</v>
      </c>
      <c r="BJ155" s="17" t="s">
        <v>85</v>
      </c>
      <c r="BK155" s="161">
        <f>ROUND(I139*H139,2)</f>
        <v>0</v>
      </c>
      <c r="BL155" s="17" t="s">
        <v>154</v>
      </c>
      <c r="BM155" s="160" t="s">
        <v>654</v>
      </c>
    </row>
    <row r="156" spans="1:65" s="13" customFormat="1" ht="11.25">
      <c r="B156" s="162"/>
      <c r="C156" s="1"/>
      <c r="D156" s="1"/>
      <c r="E156" s="1"/>
      <c r="F156" s="1"/>
      <c r="G156" s="1"/>
      <c r="H156" s="1"/>
      <c r="I156" s="1"/>
      <c r="J156" s="1"/>
      <c r="K156" s="1"/>
      <c r="L156" s="162"/>
      <c r="M156" s="167"/>
      <c r="N156" s="168"/>
      <c r="O156" s="168"/>
      <c r="P156" s="168"/>
      <c r="Q156" s="168"/>
      <c r="R156" s="168"/>
      <c r="S156" s="168"/>
      <c r="T156" s="169"/>
      <c r="AT156" s="164" t="s">
        <v>157</v>
      </c>
      <c r="AU156" s="164" t="s">
        <v>85</v>
      </c>
      <c r="AV156" s="13" t="s">
        <v>85</v>
      </c>
      <c r="AW156" s="13" t="s">
        <v>33</v>
      </c>
      <c r="AX156" s="13" t="s">
        <v>78</v>
      </c>
      <c r="AY156" s="164" t="s">
        <v>146</v>
      </c>
    </row>
    <row r="157" spans="1:65" s="14" customFormat="1" ht="11.25">
      <c r="B157" s="170"/>
      <c r="C157" s="1"/>
      <c r="D157" s="1"/>
      <c r="E157" s="1"/>
      <c r="F157" s="1"/>
      <c r="G157" s="1"/>
      <c r="H157" s="1"/>
      <c r="I157" s="1"/>
      <c r="J157" s="1"/>
      <c r="K157" s="1"/>
      <c r="L157" s="170"/>
      <c r="M157" s="175"/>
      <c r="N157" s="176"/>
      <c r="O157" s="176"/>
      <c r="P157" s="176"/>
      <c r="Q157" s="176"/>
      <c r="R157" s="176"/>
      <c r="S157" s="176"/>
      <c r="T157" s="177"/>
      <c r="AT157" s="171" t="s">
        <v>157</v>
      </c>
      <c r="AU157" s="171" t="s">
        <v>85</v>
      </c>
      <c r="AV157" s="14" t="s">
        <v>87</v>
      </c>
      <c r="AW157" s="14" t="s">
        <v>33</v>
      </c>
      <c r="AX157" s="14" t="s">
        <v>85</v>
      </c>
      <c r="AY157" s="171" t="s">
        <v>146</v>
      </c>
    </row>
    <row r="158" spans="1:65" s="12" customFormat="1" ht="25.9" customHeight="1">
      <c r="B158" s="135"/>
      <c r="C158" s="1"/>
      <c r="D158" s="1"/>
      <c r="E158" s="1"/>
      <c r="F158" s="1"/>
      <c r="G158" s="1"/>
      <c r="H158" s="1"/>
      <c r="I158" s="1"/>
      <c r="J158" s="1"/>
      <c r="K158" s="1"/>
      <c r="L158" s="135"/>
      <c r="M158" s="140"/>
      <c r="N158" s="141"/>
      <c r="O158" s="141"/>
      <c r="P158" s="142" t="e">
        <f>SUM(P159:P166)</f>
        <v>#REF!</v>
      </c>
      <c r="Q158" s="141"/>
      <c r="R158" s="142" t="e">
        <f>SUM(R159:R166)</f>
        <v>#REF!</v>
      </c>
      <c r="S158" s="141"/>
      <c r="T158" s="143" t="e">
        <f>SUM(T159:T166)</f>
        <v>#REF!</v>
      </c>
      <c r="AR158" s="136" t="s">
        <v>171</v>
      </c>
      <c r="AT158" s="144" t="s">
        <v>77</v>
      </c>
      <c r="AU158" s="144" t="s">
        <v>78</v>
      </c>
      <c r="AY158" s="136" t="s">
        <v>146</v>
      </c>
      <c r="BK158" s="145" t="e">
        <f>SUM(BK159:BK166)</f>
        <v>#REF!</v>
      </c>
    </row>
    <row r="159" spans="1:65" s="2" customFormat="1" ht="16.5" customHeight="1">
      <c r="A159" s="32"/>
      <c r="B159" s="148"/>
      <c r="C159" s="1"/>
      <c r="D159" s="1"/>
      <c r="E159" s="1"/>
      <c r="F159" s="1"/>
      <c r="G159" s="1"/>
      <c r="H159" s="1"/>
      <c r="I159" s="1"/>
      <c r="J159" s="1"/>
      <c r="K159" s="1"/>
      <c r="L159" s="33"/>
      <c r="M159" s="156" t="s">
        <v>1</v>
      </c>
      <c r="N159" s="157" t="s">
        <v>43</v>
      </c>
      <c r="O159" s="58"/>
      <c r="P159" s="158" t="e">
        <f>O159*#REF!</f>
        <v>#REF!</v>
      </c>
      <c r="Q159" s="158">
        <v>0</v>
      </c>
      <c r="R159" s="158" t="e">
        <f>Q159*#REF!</f>
        <v>#REF!</v>
      </c>
      <c r="S159" s="158">
        <v>0</v>
      </c>
      <c r="T159" s="159" t="e">
        <f>S159*#REF!</f>
        <v>#REF!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0" t="s">
        <v>626</v>
      </c>
      <c r="AT159" s="160" t="s">
        <v>150</v>
      </c>
      <c r="AU159" s="160" t="s">
        <v>85</v>
      </c>
      <c r="AY159" s="17" t="s">
        <v>146</v>
      </c>
      <c r="BE159" s="161" t="e">
        <f>IF(N159="základní",#REF!,0)</f>
        <v>#REF!</v>
      </c>
      <c r="BF159" s="161">
        <f>IF(N159="snížená",#REF!,0)</f>
        <v>0</v>
      </c>
      <c r="BG159" s="161">
        <f>IF(N159="zákl. přenesená",#REF!,0)</f>
        <v>0</v>
      </c>
      <c r="BH159" s="161">
        <f>IF(N159="sníž. přenesená",#REF!,0)</f>
        <v>0</v>
      </c>
      <c r="BI159" s="161">
        <f>IF(N159="nulová",#REF!,0)</f>
        <v>0</v>
      </c>
      <c r="BJ159" s="17" t="s">
        <v>85</v>
      </c>
      <c r="BK159" s="161" t="e">
        <f>ROUND(#REF!*#REF!,2)</f>
        <v>#REF!</v>
      </c>
      <c r="BL159" s="17" t="s">
        <v>626</v>
      </c>
      <c r="BM159" s="160" t="s">
        <v>656</v>
      </c>
    </row>
    <row r="160" spans="1:65" s="13" customFormat="1" ht="11.25">
      <c r="B160" s="162"/>
      <c r="C160" s="1"/>
      <c r="D160" s="1"/>
      <c r="E160" s="1"/>
      <c r="F160" s="1"/>
      <c r="G160" s="1"/>
      <c r="H160" s="1"/>
      <c r="I160" s="1"/>
      <c r="J160" s="1"/>
      <c r="K160" s="1"/>
      <c r="L160" s="162"/>
      <c r="M160" s="167"/>
      <c r="N160" s="168"/>
      <c r="O160" s="168"/>
      <c r="P160" s="168"/>
      <c r="Q160" s="168"/>
      <c r="R160" s="168"/>
      <c r="S160" s="168"/>
      <c r="T160" s="169"/>
      <c r="AT160" s="164" t="s">
        <v>157</v>
      </c>
      <c r="AU160" s="164" t="s">
        <v>85</v>
      </c>
      <c r="AV160" s="13" t="s">
        <v>85</v>
      </c>
      <c r="AW160" s="13" t="s">
        <v>33</v>
      </c>
      <c r="AX160" s="13" t="s">
        <v>78</v>
      </c>
      <c r="AY160" s="164" t="s">
        <v>146</v>
      </c>
    </row>
    <row r="161" spans="1:65" s="13" customFormat="1" ht="11.25">
      <c r="B161" s="162"/>
      <c r="C161" s="1"/>
      <c r="D161" s="1"/>
      <c r="E161" s="1"/>
      <c r="F161" s="1"/>
      <c r="G161" s="1"/>
      <c r="H161" s="1"/>
      <c r="I161" s="1"/>
      <c r="J161" s="1"/>
      <c r="K161" s="1"/>
      <c r="L161" s="162"/>
      <c r="M161" s="167"/>
      <c r="N161" s="168"/>
      <c r="O161" s="168"/>
      <c r="P161" s="168"/>
      <c r="Q161" s="168"/>
      <c r="R161" s="168"/>
      <c r="S161" s="168"/>
      <c r="T161" s="169"/>
      <c r="AT161" s="164" t="s">
        <v>157</v>
      </c>
      <c r="AU161" s="164" t="s">
        <v>85</v>
      </c>
      <c r="AV161" s="13" t="s">
        <v>85</v>
      </c>
      <c r="AW161" s="13" t="s">
        <v>33</v>
      </c>
      <c r="AX161" s="13" t="s">
        <v>78</v>
      </c>
      <c r="AY161" s="164" t="s">
        <v>146</v>
      </c>
    </row>
    <row r="162" spans="1:65" s="13" customFormat="1" ht="11.25">
      <c r="B162" s="162"/>
      <c r="C162" s="1"/>
      <c r="D162" s="1"/>
      <c r="E162" s="1"/>
      <c r="F162" s="1"/>
      <c r="G162" s="1"/>
      <c r="H162" s="1"/>
      <c r="I162" s="1"/>
      <c r="J162" s="1"/>
      <c r="K162" s="1"/>
      <c r="L162" s="162"/>
      <c r="M162" s="167"/>
      <c r="N162" s="168"/>
      <c r="O162" s="168"/>
      <c r="P162" s="168"/>
      <c r="Q162" s="168"/>
      <c r="R162" s="168"/>
      <c r="S162" s="168"/>
      <c r="T162" s="169"/>
      <c r="AT162" s="164" t="s">
        <v>157</v>
      </c>
      <c r="AU162" s="164" t="s">
        <v>85</v>
      </c>
      <c r="AV162" s="13" t="s">
        <v>85</v>
      </c>
      <c r="AW162" s="13" t="s">
        <v>33</v>
      </c>
      <c r="AX162" s="13" t="s">
        <v>78</v>
      </c>
      <c r="AY162" s="164" t="s">
        <v>146</v>
      </c>
    </row>
    <row r="163" spans="1:65" s="14" customFormat="1" ht="11.25">
      <c r="B163" s="170"/>
      <c r="C163" s="1"/>
      <c r="D163" s="1"/>
      <c r="E163" s="1"/>
      <c r="F163" s="1"/>
      <c r="G163" s="1"/>
      <c r="H163" s="1"/>
      <c r="I163" s="1"/>
      <c r="J163" s="1"/>
      <c r="K163" s="1"/>
      <c r="L163" s="170"/>
      <c r="M163" s="175"/>
      <c r="N163" s="176"/>
      <c r="O163" s="176"/>
      <c r="P163" s="176"/>
      <c r="Q163" s="176"/>
      <c r="R163" s="176"/>
      <c r="S163" s="176"/>
      <c r="T163" s="177"/>
      <c r="AT163" s="171" t="s">
        <v>157</v>
      </c>
      <c r="AU163" s="171" t="s">
        <v>85</v>
      </c>
      <c r="AV163" s="14" t="s">
        <v>87</v>
      </c>
      <c r="AW163" s="14" t="s">
        <v>33</v>
      </c>
      <c r="AX163" s="14" t="s">
        <v>85</v>
      </c>
      <c r="AY163" s="171" t="s">
        <v>146</v>
      </c>
    </row>
    <row r="164" spans="1:65" s="2" customFormat="1" ht="16.5" customHeight="1">
      <c r="A164" s="32"/>
      <c r="B164" s="148"/>
      <c r="C164" s="1"/>
      <c r="D164" s="1"/>
      <c r="E164" s="1"/>
      <c r="F164" s="1"/>
      <c r="G164" s="1"/>
      <c r="H164" s="1"/>
      <c r="I164" s="1"/>
      <c r="J164" s="1"/>
      <c r="K164" s="1"/>
      <c r="L164" s="33"/>
      <c r="M164" s="156" t="s">
        <v>1</v>
      </c>
      <c r="N164" s="157" t="s">
        <v>43</v>
      </c>
      <c r="O164" s="58"/>
      <c r="P164" s="158" t="e">
        <f>O164*#REF!</f>
        <v>#REF!</v>
      </c>
      <c r="Q164" s="158">
        <v>0</v>
      </c>
      <c r="R164" s="158" t="e">
        <f>Q164*#REF!</f>
        <v>#REF!</v>
      </c>
      <c r="S164" s="158">
        <v>0</v>
      </c>
      <c r="T164" s="159" t="e">
        <f>S164*#REF!</f>
        <v>#REF!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0" t="s">
        <v>626</v>
      </c>
      <c r="AT164" s="160" t="s">
        <v>150</v>
      </c>
      <c r="AU164" s="160" t="s">
        <v>85</v>
      </c>
      <c r="AY164" s="17" t="s">
        <v>146</v>
      </c>
      <c r="BE164" s="161" t="e">
        <f>IF(N164="základní",#REF!,0)</f>
        <v>#REF!</v>
      </c>
      <c r="BF164" s="161">
        <f>IF(N164="snížená",#REF!,0)</f>
        <v>0</v>
      </c>
      <c r="BG164" s="161">
        <f>IF(N164="zákl. přenesená",#REF!,0)</f>
        <v>0</v>
      </c>
      <c r="BH164" s="161">
        <f>IF(N164="sníž. přenesená",#REF!,0)</f>
        <v>0</v>
      </c>
      <c r="BI164" s="161">
        <f>IF(N164="nulová",#REF!,0)</f>
        <v>0</v>
      </c>
      <c r="BJ164" s="17" t="s">
        <v>85</v>
      </c>
      <c r="BK164" s="161" t="e">
        <f>ROUND(#REF!*#REF!,2)</f>
        <v>#REF!</v>
      </c>
      <c r="BL164" s="17" t="s">
        <v>626</v>
      </c>
      <c r="BM164" s="160" t="s">
        <v>657</v>
      </c>
    </row>
    <row r="165" spans="1:65" s="13" customFormat="1" ht="11.25">
      <c r="B165" s="162"/>
      <c r="C165" s="1"/>
      <c r="D165" s="1"/>
      <c r="E165" s="1"/>
      <c r="F165" s="1"/>
      <c r="G165" s="1"/>
      <c r="H165" s="1"/>
      <c r="I165" s="1"/>
      <c r="J165" s="1"/>
      <c r="K165" s="1"/>
      <c r="L165" s="162"/>
      <c r="M165" s="167"/>
      <c r="N165" s="168"/>
      <c r="O165" s="168"/>
      <c r="P165" s="168"/>
      <c r="Q165" s="168"/>
      <c r="R165" s="168"/>
      <c r="S165" s="168"/>
      <c r="T165" s="169"/>
      <c r="AT165" s="164" t="s">
        <v>157</v>
      </c>
      <c r="AU165" s="164" t="s">
        <v>85</v>
      </c>
      <c r="AV165" s="13" t="s">
        <v>85</v>
      </c>
      <c r="AW165" s="13" t="s">
        <v>33</v>
      </c>
      <c r="AX165" s="13" t="s">
        <v>78</v>
      </c>
      <c r="AY165" s="164" t="s">
        <v>146</v>
      </c>
    </row>
    <row r="166" spans="1:65" s="14" customFormat="1" ht="11.25">
      <c r="B166" s="170"/>
      <c r="C166" s="1"/>
      <c r="D166" s="1"/>
      <c r="E166" s="1"/>
      <c r="F166" s="1"/>
      <c r="G166" s="1"/>
      <c r="H166" s="1"/>
      <c r="I166" s="1"/>
      <c r="J166" s="1"/>
      <c r="K166" s="1"/>
      <c r="L166" s="170"/>
      <c r="M166" s="199"/>
      <c r="N166" s="200"/>
      <c r="O166" s="200"/>
      <c r="P166" s="200"/>
      <c r="Q166" s="200"/>
      <c r="R166" s="200"/>
      <c r="S166" s="200"/>
      <c r="T166" s="201"/>
      <c r="AT166" s="171" t="s">
        <v>157</v>
      </c>
      <c r="AU166" s="171" t="s">
        <v>85</v>
      </c>
      <c r="AV166" s="14" t="s">
        <v>87</v>
      </c>
      <c r="AW166" s="14" t="s">
        <v>33</v>
      </c>
      <c r="AX166" s="14" t="s">
        <v>85</v>
      </c>
      <c r="AY166" s="171" t="s">
        <v>146</v>
      </c>
    </row>
    <row r="167" spans="1:65" s="2" customFormat="1" ht="6.95" customHeight="1">
      <c r="A167" s="32"/>
      <c r="B167" s="47"/>
      <c r="C167" s="1"/>
      <c r="D167" s="1"/>
      <c r="E167" s="1"/>
      <c r="F167" s="1"/>
      <c r="G167" s="1"/>
      <c r="H167" s="1"/>
      <c r="I167" s="1"/>
      <c r="J167" s="1"/>
      <c r="K167" s="1"/>
      <c r="L167" s="33"/>
      <c r="M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</row>
    <row r="168" spans="1:65" ht="11.25"/>
    <row r="169" spans="1:65" ht="11.25"/>
  </sheetData>
  <autoFilter ref="C123:K141" xr:uid="{00000000-0009-0000-0000-000003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101 - Soupis prací - HLAV...</vt:lpstr>
      <vt:lpstr>102 - Soupis prací - VEDL...</vt:lpstr>
      <vt:lpstr>VON - Soupis prací - Vedl...</vt:lpstr>
      <vt:lpstr>'101 - Soupis prací - HLAV...'!Názvy_tisku</vt:lpstr>
      <vt:lpstr>'102 - Soupis prací - VEDL...'!Názvy_tisku</vt:lpstr>
      <vt:lpstr>'Rekapitulace stavby'!Názvy_tisku</vt:lpstr>
      <vt:lpstr>'VON - Soupis prací - Vedl...'!Názvy_tisku</vt:lpstr>
      <vt:lpstr>'101 - Soupis prací - HLAV...'!Oblast_tisku</vt:lpstr>
      <vt:lpstr>'102 - Soupis prací - VEDL...'!Oblast_tisku</vt:lpstr>
      <vt:lpstr>'Rekapitulace stavby'!Oblast_tisku</vt:lpstr>
      <vt:lpstr>'VON - Soupis prací - Vedl...'!Oblast_tisku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Pavelka</dc:creator>
  <cp:lastModifiedBy>Škatulová</cp:lastModifiedBy>
  <dcterms:created xsi:type="dcterms:W3CDTF">2021-03-17T08:31:16Z</dcterms:created>
  <dcterms:modified xsi:type="dcterms:W3CDTF">2021-04-19T11:49:00Z</dcterms:modified>
</cp:coreProperties>
</file>