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ACS1 - stavební část" sheetId="2" r:id="rId2"/>
    <sheet name="PACS2 - Elektroinstalace" sheetId="3" r:id="rId3"/>
    <sheet name="PACS3 - Vzduchotechnika-M..." sheetId="4" r:id="rId4"/>
    <sheet name="PACS4 - Vzduchotechnika" sheetId="5" r:id="rId5"/>
    <sheet name="PACS5 - Vytápění" sheetId="6" r:id="rId6"/>
  </sheets>
  <definedNames>
    <definedName name="_xlnm.Print_Area" localSheetId="0">'Rekapitulace stavby'!$D$4:$AO$76,'Rekapitulace stavby'!$C$82:$AQ$107</definedName>
    <definedName name="_xlnm._FilterDatabase" localSheetId="1" hidden="1">'PACS1 - stavební část'!$C$139:$K$293</definedName>
    <definedName name="_xlnm.Print_Area" localSheetId="1">'PACS1 - stavební část'!$C$4:$J$76,'PACS1 - stavební část'!$C$82:$J$121,'PACS1 - stavební část'!$C$127:$J$293</definedName>
    <definedName name="_xlnm._FilterDatabase" localSheetId="2" hidden="1">'PACS2 - Elektroinstalace'!$C$127:$K$146</definedName>
    <definedName name="_xlnm.Print_Area" localSheetId="2">'PACS2 - Elektroinstalace'!$C$4:$J$76,'PACS2 - Elektroinstalace'!$C$82:$J$109,'PACS2 - Elektroinstalace'!$C$115:$J$146</definedName>
    <definedName name="_xlnm._FilterDatabase" localSheetId="3" hidden="1">'PACS3 - Vzduchotechnika-M...'!$C$125:$K$185</definedName>
    <definedName name="_xlnm.Print_Area" localSheetId="3">'PACS3 - Vzduchotechnika-M...'!$C$4:$J$76,'PACS3 - Vzduchotechnika-M...'!$C$82:$J$107,'PACS3 - Vzduchotechnika-M...'!$C$113:$J$185</definedName>
    <definedName name="_xlnm._FilterDatabase" localSheetId="4" hidden="1">'PACS4 - Vzduchotechnika'!$C$126:$K$150</definedName>
    <definedName name="_xlnm.Print_Area" localSheetId="4">'PACS4 - Vzduchotechnika'!$C$4:$J$76,'PACS4 - Vzduchotechnika'!$C$82:$J$108,'PACS4 - Vzduchotechnika'!$C$114:$J$150</definedName>
    <definedName name="_xlnm._FilterDatabase" localSheetId="5" hidden="1">'PACS5 - Vytápění'!$C$131:$K$183</definedName>
    <definedName name="_xlnm.Print_Area" localSheetId="5">'PACS5 - Vytápění'!$C$4:$J$76,'PACS5 - Vytápění'!$C$82:$J$113,'PACS5 - Vytápění'!$C$119:$J$183</definedName>
    <definedName name="_xlnm.Print_Titles" localSheetId="0">'Rekapitulace stavby'!$92:$92</definedName>
    <definedName name="_xlnm.Print_Titles" localSheetId="1">'PACS1 - stavební část'!$139:$139</definedName>
    <definedName name="_xlnm.Print_Titles" localSheetId="2">'PACS2 - Elektroinstalace'!$127:$127</definedName>
    <definedName name="_xlnm.Print_Titles" localSheetId="3">'PACS3 - Vzduchotechnika-M...'!$125:$125</definedName>
    <definedName name="_xlnm.Print_Titles" localSheetId="4">'PACS4 - Vzduchotechnika'!$126:$126</definedName>
    <definedName name="_xlnm.Print_Titles" localSheetId="5">'PACS5 - Vytápění'!$131:$131</definedName>
  </definedNames>
  <calcPr fullCalcOnLoad="1"/>
</workbook>
</file>

<file path=xl/sharedStrings.xml><?xml version="1.0" encoding="utf-8"?>
<sst xmlns="http://schemas.openxmlformats.org/spreadsheetml/2006/main" count="4559" uniqueCount="832">
  <si>
    <t>Export Komplet</t>
  </si>
  <si>
    <t/>
  </si>
  <si>
    <t>2.0</t>
  </si>
  <si>
    <t>ZAMOK</t>
  </si>
  <si>
    <t>False</t>
  </si>
  <si>
    <t>{930b73a6-a427-4e96-b41a-661cd6563a50}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</si>
  <si>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</si>
  <si>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</si>
  <si>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</si>
  <si>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</si>
  <si>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</si>
  <si>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</si>
  <si>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</si>
  <si>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</si>
  <si>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PACS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</si>
  <si>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</si>
  <si>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</si>
  <si>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skladového objektu-VV</t>
  </si>
  <si>
    <t>KSO:</t>
  </si>
  <si>
    <t>CC-CZ:</t>
  </si>
  <si>
    <t>Místo:</t>
  </si>
  <si>
    <t>Česká Skalice</t>
  </si>
  <si>
    <t>Datum:</t>
  </si>
  <si>
    <t>14. 12. 2020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</si>
  <si>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</si>
  <si>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</si>
  <si>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</si>
  <si>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</si>
  <si>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</si>
  <si>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</si>
  <si>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</si>
  <si>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</si>
  <si>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</si>
  <si>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</si>
  <si>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</si>
  <si>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</si>
  <si>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</si>
  <si>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</si>
  <si>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</si>
  <si>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</si>
  <si>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</si>
  <si>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</si>
  <si>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</si>
  <si>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</si>
  <si>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</si>
  <si>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</si>
  <si>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</si>
  <si>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</si>
  <si>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</si>
  <si>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</si>
  <si>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</si>
  <si>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</si>
  <si>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</si>
  <si>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</si>
  <si>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</si>
  <si>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</si>
  <si>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</si>
  <si>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</si>
  <si>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</si>
  <si>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</si>
  <si>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</si>
  <si>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</si>
  <si>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</si>
  <si>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</si>
  <si>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</si>
  <si>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</si>
  <si>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</si>
  <si>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</si>
  <si>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</si>
  <si>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</si>
  <si>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</si>
  <si>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</si>
  <si>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</si>
  <si>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</si>
  <si>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</si>
  <si>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</si>
  <si>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</si>
  <si>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</si>
  <si>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</si>
  <si>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</si>
  <si>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</si>
  <si>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PACS1</t>
  </si>
  <si>
    <t>stavební část</t>
  </si>
  <si>
    <t>STA</t>
  </si>
  <si>
    <t>1</t>
  </si>
  <si>
    <t>{b5c5f76f-e53e-432e-b383-d664b17f401f}</t>
  </si>
  <si>
    <t>2</t>
  </si>
  <si>
    <t>PACS2</t>
  </si>
  <si>
    <t>Elektroinstalace</t>
  </si>
  <si>
    <t>{4a9a3d49-20a9-4ee4-9bb9-e09bce54aa34}</t>
  </si>
  <si>
    <t>PACS3</t>
  </si>
  <si>
    <t>Vzduchotechnika-Měrění a regulace</t>
  </si>
  <si>
    <t>{74c30ce2-1b52-4012-be31-6715f4e91615}</t>
  </si>
  <si>
    <t>PACS4</t>
  </si>
  <si>
    <t>Vzduchotechnika</t>
  </si>
  <si>
    <t>{9f04847b-24c2-4b6e-a7da-dded134e1722}</t>
  </si>
  <si>
    <t>PACS5</t>
  </si>
  <si>
    <t>Vytápění</t>
  </si>
  <si>
    <t>{bbf47ba5-f72c-4742-bca0-97820802b8de}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</si>
  <si>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</si>
  <si>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</si>
  <si>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</si>
  <si>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</si>
  <si>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</si>
  <si>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</si>
  <si>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</si>
  <si>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</si>
  <si>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</si>
  <si>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</si>
  <si>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</si>
  <si>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PACS1 - stavební část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</si>
  <si>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</si>
  <si>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</si>
  <si>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</si>
  <si>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</si>
  <si>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</si>
  <si>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</si>
  <si>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</si>
  <si>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</si>
  <si>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</si>
  <si>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</si>
  <si>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</si>
  <si>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</si>
  <si>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</si>
  <si>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</si>
  <si>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</si>
  <si>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</si>
  <si>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</si>
  <si>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</si>
  <si>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</si>
  <si>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</si>
  <si>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</si>
  <si>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</si>
  <si>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</si>
  <si>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</si>
  <si>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</si>
  <si>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</si>
  <si>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Doprava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</si>
  <si>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</si>
  <si>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</si>
  <si>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</si>
  <si>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</si>
  <si>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</si>
  <si>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</si>
  <si>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</si>
  <si>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</si>
  <si>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</si>
  <si>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</si>
  <si>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</si>
  <si>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</si>
  <si>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</si>
  <si>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</si>
  <si>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</si>
  <si>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</si>
  <si>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</si>
  <si>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</si>
  <si>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</si>
  <si>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</si>
  <si>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113107131</t>
  </si>
  <si>
    <t>Odstranění podkladu z betonu prostého tl 150 mm ručně</t>
  </si>
  <si>
    <t>m2</t>
  </si>
  <si>
    <t>4</t>
  </si>
  <si>
    <t>-220794096</t>
  </si>
  <si>
    <t>113107144</t>
  </si>
  <si>
    <t>Odstranění podkladu živičného tl 200 mm ručně</t>
  </si>
  <si>
    <t>1957968081</t>
  </si>
  <si>
    <t>VV</t>
  </si>
  <si>
    <t>42*0,4</t>
  </si>
  <si>
    <t>0,6*0,6*2</t>
  </si>
  <si>
    <t>Součet</t>
  </si>
  <si>
    <t>3</t>
  </si>
  <si>
    <t>132251101</t>
  </si>
  <si>
    <t>Hloubení rýh nezapažených  š do 800 mm v hornině třídy těžitelnosti I, skupiny 3 objem do 20 m3 strojně</t>
  </si>
  <si>
    <t>m3</t>
  </si>
  <si>
    <t>-1439830837</t>
  </si>
  <si>
    <t>42*0,4*0,8</t>
  </si>
  <si>
    <t>133351101</t>
  </si>
  <si>
    <t>Hloubení šachet nezapažených v hornině třídy těžitelnosti II, skupiny 4 objem do 20 m3</t>
  </si>
  <si>
    <t>-1676496244</t>
  </si>
  <si>
    <t>0,6*0,6*1,2*2</t>
  </si>
  <si>
    <t>5</t>
  </si>
  <si>
    <t>162751117</t>
  </si>
  <si>
    <t>Vodorovné přemístění do 10000 m výkopku/sypaniny z horniny třídy těžitelnosti I, skupiny 1 až 3</t>
  </si>
  <si>
    <t>-1702143052</t>
  </si>
  <si>
    <t>13,44</t>
  </si>
  <si>
    <t>0,864</t>
  </si>
  <si>
    <t>6</t>
  </si>
  <si>
    <t>167151101</t>
  </si>
  <si>
    <t>Nakládání výkopku z hornin třídy těžitelnosti I, skupiny 1 až 3 do 100 m3</t>
  </si>
  <si>
    <t>1272491242</t>
  </si>
  <si>
    <t>7</t>
  </si>
  <si>
    <t>171201221</t>
  </si>
  <si>
    <t>Poplatek za uložení na skládce (skládkovné) zeminy a kamení kód odpadu 17 05 04</t>
  </si>
  <si>
    <t>t</t>
  </si>
  <si>
    <t>726469186</t>
  </si>
  <si>
    <t>14,304*1,8</t>
  </si>
  <si>
    <t>Zakládání</t>
  </si>
  <si>
    <t>8</t>
  </si>
  <si>
    <t>274313711</t>
  </si>
  <si>
    <t>Základové pásy z betonu tř. C 20/25</t>
  </si>
  <si>
    <t>-667226008</t>
  </si>
  <si>
    <t>42,31*0,4*0,8</t>
  </si>
  <si>
    <t>9</t>
  </si>
  <si>
    <t>275313711</t>
  </si>
  <si>
    <t>Základové patky z betonu tř. C 20/25</t>
  </si>
  <si>
    <t>613123232</t>
  </si>
  <si>
    <t>10</t>
  </si>
  <si>
    <t>279113152</t>
  </si>
  <si>
    <t>Základová zeď tl do 200 mm z tvárnic ztraceného bednění včetně výplně z betonu tř. C 25/30</t>
  </si>
  <si>
    <t>588229794</t>
  </si>
  <si>
    <t>11</t>
  </si>
  <si>
    <t>279361221</t>
  </si>
  <si>
    <t>Výztuž základových zdí nosných betonářskou ocelí 10 216</t>
  </si>
  <si>
    <t>1261862108</t>
  </si>
  <si>
    <t>Svislé a kompletní konstrukce</t>
  </si>
  <si>
    <t>12</t>
  </si>
  <si>
    <t>342151111</t>
  </si>
  <si>
    <t>Montáž opláštění stěn ocelových kcí ze sendvičových panelů šroubovaných budov v do 6 m</t>
  </si>
  <si>
    <t>615909344</t>
  </si>
  <si>
    <t>452,1+384,3</t>
  </si>
  <si>
    <t>13</t>
  </si>
  <si>
    <t>342191911</t>
  </si>
  <si>
    <t>Montáž pomocných a kotevních prvků pro opláštění stěn</t>
  </si>
  <si>
    <t>kg</t>
  </si>
  <si>
    <t>1114284989</t>
  </si>
  <si>
    <t>14</t>
  </si>
  <si>
    <t>M</t>
  </si>
  <si>
    <t>55324711</t>
  </si>
  <si>
    <t>panel sendvičový stěnový i střešní, izolace PIR, viditelné kotvení, U 0,36W/m2K, modulová/celková š 1100/1120mm tl 60mm</t>
  </si>
  <si>
    <t>1480759255</t>
  </si>
  <si>
    <t>6,1*67</t>
  </si>
  <si>
    <t>3,1*14</t>
  </si>
  <si>
    <t>55324712</t>
  </si>
  <si>
    <t>panel sendvičový stěnový i střešní, izolace PIR, viditelné kotvení, U 0,27W/m2K, modulová/celková š 1100/1120mm tl 80mm</t>
  </si>
  <si>
    <t>1919281704</t>
  </si>
  <si>
    <t>stěny</t>
  </si>
  <si>
    <t>6,1*63</t>
  </si>
  <si>
    <t>16</t>
  </si>
  <si>
    <t>kotva1</t>
  </si>
  <si>
    <t>NEREZ-5,5/63*135</t>
  </si>
  <si>
    <t>kus</t>
  </si>
  <si>
    <t>608041524</t>
  </si>
  <si>
    <t>63*6*1,3</t>
  </si>
  <si>
    <t>17</t>
  </si>
  <si>
    <t>kotva2</t>
  </si>
  <si>
    <t>NEREZ 10H*140</t>
  </si>
  <si>
    <t>1026312426</t>
  </si>
  <si>
    <t>81*6*1,3</t>
  </si>
  <si>
    <t>18</t>
  </si>
  <si>
    <t>kotva 3</t>
  </si>
  <si>
    <t>NEREZ 4,8*19</t>
  </si>
  <si>
    <t>1240444209</t>
  </si>
  <si>
    <t>6,1*63*4</t>
  </si>
  <si>
    <t>6,1*67*4</t>
  </si>
  <si>
    <t>3,1*14*4</t>
  </si>
  <si>
    <t>19</t>
  </si>
  <si>
    <t>kotva 4</t>
  </si>
  <si>
    <t>PE páska 20/6</t>
  </si>
  <si>
    <t>mb</t>
  </si>
  <si>
    <t>-831608630</t>
  </si>
  <si>
    <t>Vodorovné konstrukce</t>
  </si>
  <si>
    <t>20</t>
  </si>
  <si>
    <t>444151112</t>
  </si>
  <si>
    <t>Montáž krytiny ocelových střech ze sendvičových panelů šroubovaných budov v do 12 m</t>
  </si>
  <si>
    <t>1224912953</t>
  </si>
  <si>
    <t>1*1507,9 'Přepočtené koeficientem množství</t>
  </si>
  <si>
    <t>444191911</t>
  </si>
  <si>
    <t>Montáž pomocných a kotevních prvků pro krytiny ocelových střech</t>
  </si>
  <si>
    <t>1705199229</t>
  </si>
  <si>
    <t>22</t>
  </si>
  <si>
    <t>55324733</t>
  </si>
  <si>
    <t>panel sendvičový střešní, izolace PIR, viditelné kotvení, U 0,21W/m2K, modulová/celková š 1000/1083mm tl 140/100mm</t>
  </si>
  <si>
    <t>959506898</t>
  </si>
  <si>
    <t>9,6*80</t>
  </si>
  <si>
    <t>9,5*32</t>
  </si>
  <si>
    <t>7,5*17</t>
  </si>
  <si>
    <t>9,4*32</t>
  </si>
  <si>
    <t>23</t>
  </si>
  <si>
    <t>kotva 5</t>
  </si>
  <si>
    <t>NEREZ 5,5/63*135</t>
  </si>
  <si>
    <t>-1035930668</t>
  </si>
  <si>
    <t>161*6*1,3</t>
  </si>
  <si>
    <t>24</t>
  </si>
  <si>
    <t>kotva 6</t>
  </si>
  <si>
    <t xml:space="preserve">kalota </t>
  </si>
  <si>
    <t>1327902954</t>
  </si>
  <si>
    <t>25</t>
  </si>
  <si>
    <t>kotva 7</t>
  </si>
  <si>
    <t>-432067931</t>
  </si>
  <si>
    <t>Ostatní konstrukce a práce, bourání</t>
  </si>
  <si>
    <t>26</t>
  </si>
  <si>
    <t>919735114</t>
  </si>
  <si>
    <t>Řezání stávajícího živičného krytu hl do 200 mm</t>
  </si>
  <si>
    <t>m</t>
  </si>
  <si>
    <t>-1417225265</t>
  </si>
  <si>
    <t>42*2</t>
  </si>
  <si>
    <t>27</t>
  </si>
  <si>
    <t>949101112</t>
  </si>
  <si>
    <t>Lešení pomocné pro objekty pozemních staveb s lešeňovou podlahou v do 3,5 m zatížení do 150 kg/m2</t>
  </si>
  <si>
    <t>1037962800</t>
  </si>
  <si>
    <t>997</t>
  </si>
  <si>
    <t>Přesun sutě</t>
  </si>
  <si>
    <t>28</t>
  </si>
  <si>
    <t>997221571</t>
  </si>
  <si>
    <t>Vodorovná doprava vybouraných hmot do 1 km</t>
  </si>
  <si>
    <t>1524495086</t>
  </si>
  <si>
    <t>29</t>
  </si>
  <si>
    <t>997221579</t>
  </si>
  <si>
    <t>Příplatek ZKD 1 km u vodorovné dopravy vybouraných hmot</t>
  </si>
  <si>
    <t>-1439638375</t>
  </si>
  <si>
    <t>63,685*10 'Přepočtené koeficientem množství</t>
  </si>
  <si>
    <t>30</t>
  </si>
  <si>
    <t>997221612</t>
  </si>
  <si>
    <t>Nakládání vybouraných hmot na dopravní prostředky pro vodorovnou dopravu</t>
  </si>
  <si>
    <t>-1538644921</t>
  </si>
  <si>
    <t>31</t>
  </si>
  <si>
    <t>997221645</t>
  </si>
  <si>
    <t>Poplatek za uložení na skládce (skládkovné) odpadu asfaltového bez dehtu kód odpadu 17 03 02</t>
  </si>
  <si>
    <t>291051846</t>
  </si>
  <si>
    <t>998</t>
  </si>
  <si>
    <t>Přesun hmot</t>
  </si>
  <si>
    <t>32</t>
  </si>
  <si>
    <t>998014211</t>
  </si>
  <si>
    <t>Přesun hmot pro budovy jednopodlažní z kovových dílců</t>
  </si>
  <si>
    <t>-1665219270</t>
  </si>
  <si>
    <t>33</t>
  </si>
  <si>
    <t>998018001</t>
  </si>
  <si>
    <t>Přesun hmot ruční pro budovy v do 6 m</t>
  </si>
  <si>
    <t>1626170632</t>
  </si>
  <si>
    <t>PSV</t>
  </si>
  <si>
    <t>Práce a dodávky PSV</t>
  </si>
  <si>
    <t>712</t>
  </si>
  <si>
    <t>Povlakové krytiny</t>
  </si>
  <si>
    <t>34</t>
  </si>
  <si>
    <t>712363001</t>
  </si>
  <si>
    <t>Provedení povlakové krytiny střech do 10° termoplastickou fólií PVC rozvinutím a natažením v ploše</t>
  </si>
  <si>
    <t>-591965017</t>
  </si>
  <si>
    <t>35</t>
  </si>
  <si>
    <t>71236301r</t>
  </si>
  <si>
    <t>Provedení povlakové krytiny střech do 10° navařením fólie  na oplechování v plné ploše</t>
  </si>
  <si>
    <t>-1986616611</t>
  </si>
  <si>
    <t>31,23*0,5</t>
  </si>
  <si>
    <t>31,23*0,41*2</t>
  </si>
  <si>
    <t>0,5*0,41*4</t>
  </si>
  <si>
    <t>20,27*0,5</t>
  </si>
  <si>
    <t>20,27*0,41*2</t>
  </si>
  <si>
    <t>36</t>
  </si>
  <si>
    <t>28322070</t>
  </si>
  <si>
    <t>roh vnitřní pro střešní fólie mPVC šedé</t>
  </si>
  <si>
    <t>-248017865</t>
  </si>
  <si>
    <t>37</t>
  </si>
  <si>
    <t>28342013</t>
  </si>
  <si>
    <t>manžeta těsnící pro prostupy hydroizolací z PVC uzavřená kruhová vnitřní průměr 90-114</t>
  </si>
  <si>
    <t>-1085524619</t>
  </si>
  <si>
    <t>38</t>
  </si>
  <si>
    <t>28322000</t>
  </si>
  <si>
    <t>fólie hydroizolační střešní mPVC mechanicky kotvená tl 2,0mm šedá</t>
  </si>
  <si>
    <t>-724221773</t>
  </si>
  <si>
    <t>41,634*1,15 'Přepočtené koeficientem množství</t>
  </si>
  <si>
    <t>39</t>
  </si>
  <si>
    <t>712363018</t>
  </si>
  <si>
    <t>Provedení povlakové krytiny střech do 10° pojištění spoje navařením pruhu fólie vzduchem</t>
  </si>
  <si>
    <t>1718882050</t>
  </si>
  <si>
    <t>31,23*4</t>
  </si>
  <si>
    <t>764</t>
  </si>
  <si>
    <t>Konstrukce klempířské</t>
  </si>
  <si>
    <t>40</t>
  </si>
  <si>
    <t>764211615</t>
  </si>
  <si>
    <t>Oplechování větraného hřebene s těsněním a perforovaným plechem z Pz s povrch úpravou rš 400 mm</t>
  </si>
  <si>
    <t>432663574</t>
  </si>
  <si>
    <t>32+46</t>
  </si>
  <si>
    <t>41</t>
  </si>
  <si>
    <t>764212612</t>
  </si>
  <si>
    <t>Oplechování úžlabí z Pz s povrchovou úpravou rš 1000 mm</t>
  </si>
  <si>
    <t>-1589657475</t>
  </si>
  <si>
    <t>42</t>
  </si>
  <si>
    <t>764212621</t>
  </si>
  <si>
    <t>Příplatek za provedení úžlabí z Pz s povrchovou úpravou v plechové krytině</t>
  </si>
  <si>
    <t>-2007121979</t>
  </si>
  <si>
    <t>43</t>
  </si>
  <si>
    <t>764212664</t>
  </si>
  <si>
    <t>Oplechování rovné okapové hrany z Pz s povrchovou úpravou rš 330 mm</t>
  </si>
  <si>
    <t>1139947469</t>
  </si>
  <si>
    <t>44</t>
  </si>
  <si>
    <t>764214606</t>
  </si>
  <si>
    <t>Oplechování horních ploch a atik bez rohů mechanicky kotvené rš 500 mm</t>
  </si>
  <si>
    <t>-1376274114</t>
  </si>
  <si>
    <t>45</t>
  </si>
  <si>
    <t>764511404</t>
  </si>
  <si>
    <t>Žlab podokapní půlkruhový z Pz plechu rš 330 mm</t>
  </si>
  <si>
    <t>160195414</t>
  </si>
  <si>
    <t>31,23+45,2</t>
  </si>
  <si>
    <t>46</t>
  </si>
  <si>
    <t>764511465</t>
  </si>
  <si>
    <t>Kotlík hranatý pro podokapní žlaby z Pz plechu 400/120 mm</t>
  </si>
  <si>
    <t>-402618844</t>
  </si>
  <si>
    <t>47</t>
  </si>
  <si>
    <t>7645134rr</t>
  </si>
  <si>
    <t>Lemování vrat, dveří světlíků a detaily na napojení na stávající budovy apod.</t>
  </si>
  <si>
    <t>-772282861</t>
  </si>
  <si>
    <t>48</t>
  </si>
  <si>
    <t>764515414</t>
  </si>
  <si>
    <t>Žlaby mezistřešní nebo zaatikové uložené v lůžku z Pz plechu rš 1400 mm</t>
  </si>
  <si>
    <t>-435046081</t>
  </si>
  <si>
    <t>20,27+31,23</t>
  </si>
  <si>
    <t>49</t>
  </si>
  <si>
    <t>764516414</t>
  </si>
  <si>
    <t>Příplatek k cenám mezistřešních nebo zaatikových žlabů za za roh nebo kout z Pz plechu rš 1400 mm</t>
  </si>
  <si>
    <t>-1843372275</t>
  </si>
  <si>
    <t>50</t>
  </si>
  <si>
    <t>764518623</t>
  </si>
  <si>
    <t>Svody kruhové včetně objímek, kolen, odskoků z Pz s povrchovou úpravou průměru 120 mm</t>
  </si>
  <si>
    <t>-1802609814</t>
  </si>
  <si>
    <t>766</t>
  </si>
  <si>
    <t>Konstrukce truhlářské</t>
  </si>
  <si>
    <t>51</t>
  </si>
  <si>
    <t>766660411</t>
  </si>
  <si>
    <t xml:space="preserve">Montáž vchodových dveří jednokřídlových bez nadsvětlíku </t>
  </si>
  <si>
    <t>-1668741629</t>
  </si>
  <si>
    <t>767</t>
  </si>
  <si>
    <t>Konstrukce zámečnické</t>
  </si>
  <si>
    <t>52</t>
  </si>
  <si>
    <t>767132811</t>
  </si>
  <si>
    <t>Demontáž příček šroubovaných do suti</t>
  </si>
  <si>
    <t>1722324088</t>
  </si>
  <si>
    <t>42*4,97</t>
  </si>
  <si>
    <t>53</t>
  </si>
  <si>
    <t>13515120</t>
  </si>
  <si>
    <t>ocel široká jakost S235JR 200x10mm</t>
  </si>
  <si>
    <t>-976978949</t>
  </si>
  <si>
    <t>6,908*1,1</t>
  </si>
  <si>
    <t>54</t>
  </si>
  <si>
    <t>13010442</t>
  </si>
  <si>
    <t>úhelník ocelový rovnostranný jakost 11 375 100x100x10mm</t>
  </si>
  <si>
    <t>-500765131</t>
  </si>
  <si>
    <t>0,0122*5,5*14*1,1</t>
  </si>
  <si>
    <t>55</t>
  </si>
  <si>
    <t>6114416r</t>
  </si>
  <si>
    <t>dveře plastové vchodové jednokřídlé otvíravé 900x2100mm</t>
  </si>
  <si>
    <t>-334239730</t>
  </si>
  <si>
    <t>56</t>
  </si>
  <si>
    <t>7671328rr</t>
  </si>
  <si>
    <t>Nespecifikované ocelové konstrukce - pro vrata, dveře, úprava štítu</t>
  </si>
  <si>
    <t>-624955482</t>
  </si>
  <si>
    <t>57</t>
  </si>
  <si>
    <t>767132rrr</t>
  </si>
  <si>
    <t>Obslužná plošina pro VZT jednotku s žebříkem a lávkou z pororoštu, úprava Pz</t>
  </si>
  <si>
    <t>-1278167171</t>
  </si>
  <si>
    <t>58</t>
  </si>
  <si>
    <t>7673124rr</t>
  </si>
  <si>
    <t>Dodávka a Montáž světlíků hřebenových na ocelové vazníky 3000 mm se zasklením s podsadou</t>
  </si>
  <si>
    <t>1064948419</t>
  </si>
  <si>
    <t>59</t>
  </si>
  <si>
    <t>767392802</t>
  </si>
  <si>
    <t>Demontáž krytin střech z plechů šroubovaných do suti</t>
  </si>
  <si>
    <t>-34368580</t>
  </si>
  <si>
    <t>60</t>
  </si>
  <si>
    <t>767651114</t>
  </si>
  <si>
    <t>Montáž vrat garážových sekčních zajížděcích pod strop plochy přes 13 m2</t>
  </si>
  <si>
    <t>-550256349</t>
  </si>
  <si>
    <t>61</t>
  </si>
  <si>
    <t>TMS.0029245</t>
  </si>
  <si>
    <t>Sekční zateplená ocelová průmyslová vrata  5500 x 4500 mm</t>
  </si>
  <si>
    <t>-2040952701</t>
  </si>
  <si>
    <t>62</t>
  </si>
  <si>
    <t>55345802</t>
  </si>
  <si>
    <t>vrata průmyslová sekční z ocelových lamel, zateplená PUR tl 67mm</t>
  </si>
  <si>
    <t>-24200794</t>
  </si>
  <si>
    <t>63</t>
  </si>
  <si>
    <t>767995113</t>
  </si>
  <si>
    <t>Montáž atypických zámečnických konstrukcí hmotnosti do 20 kg</t>
  </si>
  <si>
    <t>-1369689605</t>
  </si>
  <si>
    <t>(7599+1033)/1,1</t>
  </si>
  <si>
    <t>783</t>
  </si>
  <si>
    <t>Dokončovací práce - nátěry</t>
  </si>
  <si>
    <t>64</t>
  </si>
  <si>
    <t>783301401</t>
  </si>
  <si>
    <t>Ometení zámečnických konstrukcí</t>
  </si>
  <si>
    <t>-1503948445</t>
  </si>
  <si>
    <t>12,38*4*2*8</t>
  </si>
  <si>
    <t>40*0,5*8</t>
  </si>
  <si>
    <t>50*0,5*8</t>
  </si>
  <si>
    <t>65</t>
  </si>
  <si>
    <t>783314101</t>
  </si>
  <si>
    <t>Základní jednonásobný syntetický nátěr zámečnických konstrukcí</t>
  </si>
  <si>
    <t>-1165637506</t>
  </si>
  <si>
    <t>66</t>
  </si>
  <si>
    <t>783315101</t>
  </si>
  <si>
    <t>Mezinátěr jednonásobný syntetický standardní zámečnických konstrukcí</t>
  </si>
  <si>
    <t>-1088813729</t>
  </si>
  <si>
    <t>67</t>
  </si>
  <si>
    <t>783317101</t>
  </si>
  <si>
    <t>Krycí jednonásobný syntetický standardní nátěr zámečnických konstrukcí</t>
  </si>
  <si>
    <t>1321991489</t>
  </si>
  <si>
    <t>PACS2 - Elektroinstalace</t>
  </si>
  <si>
    <t>Jiné VRN</t>
  </si>
  <si>
    <t>11111111A</t>
  </si>
  <si>
    <t>Svítidlo LED  57W/840</t>
  </si>
  <si>
    <t>ks</t>
  </si>
  <si>
    <t>1585151391</t>
  </si>
  <si>
    <t>11111111B</t>
  </si>
  <si>
    <t>Kabelové trasy trubky plast 25- 500m    žlab drátěný  80m 50x 50</t>
  </si>
  <si>
    <t>-682498907</t>
  </si>
  <si>
    <t>11111111C</t>
  </si>
  <si>
    <t xml:space="preserve">Kabeláž  CYKY 3Jx 1,5 800m </t>
  </si>
  <si>
    <t>-1005959609</t>
  </si>
  <si>
    <t>11111111D</t>
  </si>
  <si>
    <t>Doplnění do rozvaděče  jištění 12ks</t>
  </si>
  <si>
    <t>-1088030879</t>
  </si>
  <si>
    <t>11111111E</t>
  </si>
  <si>
    <t>Pomocný materiál  příchytky ,popisy , uchycení vruty  atd</t>
  </si>
  <si>
    <t>kpl</t>
  </si>
  <si>
    <t>-1670787267</t>
  </si>
  <si>
    <t>11111111F</t>
  </si>
  <si>
    <t xml:space="preserve">Montážní práce ,doprava </t>
  </si>
  <si>
    <t>1534996650</t>
  </si>
  <si>
    <t>11111111G</t>
  </si>
  <si>
    <t>Výchozí revize</t>
  </si>
  <si>
    <t>1322405253</t>
  </si>
  <si>
    <t>11111111H</t>
  </si>
  <si>
    <t>Demontáž stávajícího osvětlení – likvidace</t>
  </si>
  <si>
    <t>-330326084</t>
  </si>
  <si>
    <t xml:space="preserve">Popis </t>
  </si>
  <si>
    <t>zářivkové svítidlo 3 trubice - výkon trubice 36W</t>
  </si>
  <si>
    <t>zářivkové svítidlo 2 trubice-výkon trubice 36W</t>
  </si>
  <si>
    <t>11111111I</t>
  </si>
  <si>
    <t xml:space="preserve">Přívody pro VZT jednotku </t>
  </si>
  <si>
    <t>1187462652</t>
  </si>
  <si>
    <t>11111111J</t>
  </si>
  <si>
    <t>Lešení, plošina</t>
  </si>
  <si>
    <t>161497241</t>
  </si>
  <si>
    <t>PACS3 - Vzduchotechnika-Měrění a regulace</t>
  </si>
  <si>
    <t>základní modul</t>
  </si>
  <si>
    <t>centrální jednotka CPU,  8xAI/DI, 8DI/HSC, 4xAO, 8xRO, 4xDO,  Ethernet 10/100, 1xRS485, CH2-volitelný submodul, 2xTCL2, CIB, napájení 24VDC, 384KB program memory, 64KB variables memory, 512 KB DataBox, SD/MMMC slot, veřejný komunikační protokol EPSNET (TX</t>
  </si>
  <si>
    <t>rozšiřovací modul</t>
  </si>
  <si>
    <t>TCL2, 8xAI, 2xAO</t>
  </si>
  <si>
    <t>rozšiřovací modul.1</t>
  </si>
  <si>
    <t>TCL2, 12xDI</t>
  </si>
  <si>
    <t>operátorský panel</t>
  </si>
  <si>
    <t>TCL2, operátorský panel 4x 20 znaků, klavesnice 25 tlačítek            ( 0-9, des.tečka, F1-F6, 4x kursor, +-, Enter, Clear ),                 napájení 24 V DC, foliová klávesnice, montáž do panelu</t>
  </si>
  <si>
    <t>rozvaděč DTVZT</t>
  </si>
  <si>
    <t>oceloplechový rozvaděč 1800x800x400 mm + sokl 100mm včetně montážní desky a schránky na výkresy</t>
  </si>
  <si>
    <t>snímač teploty</t>
  </si>
  <si>
    <t>Ni1000, 6180ppm, IP65, venkovní</t>
  </si>
  <si>
    <t>snímač teploty.1</t>
  </si>
  <si>
    <t>Ni1000, 6180ppm, IP65, kanálový, délka stonku 360mm</t>
  </si>
  <si>
    <t>snímač teploty.2</t>
  </si>
  <si>
    <t>Ni1000, 6180ppm, IP65, příložný</t>
  </si>
  <si>
    <t>protimrazový termost</t>
  </si>
  <si>
    <t>kapilárový, IP44, rozsah 4,5...20°C, délka kapiláry 6m                    včetně sady úchytů kapiláry</t>
  </si>
  <si>
    <t>diferenční manostat</t>
  </si>
  <si>
    <t>spínač tlakové diference, IP54, rozsah 100...1000Pa</t>
  </si>
  <si>
    <t>servopohon havarijní</t>
  </si>
  <si>
    <t>havarijní servopohon 24...240V pro VZT klapky do 2m2, IP54,  kroutící moment 10Nm, 2-bodový, doba přestavení 75s</t>
  </si>
  <si>
    <t>servopohon</t>
  </si>
  <si>
    <t>servopohon 230VAC pro VZT klapky do 2m2, IP54,                    kroutící moment 10Nm, 3-bodový, doba přestavení 150s</t>
  </si>
  <si>
    <t>servopohon.1</t>
  </si>
  <si>
    <t>servopohon 24VDC, 24VAC pro VZT klapky do 2m2, IP54,                  kroutící moment 10Nm, spojitý 0-10V, doba přestavení 150s</t>
  </si>
  <si>
    <t>trojcestný regulační</t>
  </si>
  <si>
    <t>trojcestný regulační kulový kohout , DN25, PN16,                            kv=6,3m3/h, připojení vnitřním závitem</t>
  </si>
  <si>
    <t>Pol1</t>
  </si>
  <si>
    <t>servopohon 24VDC, 24VAC pro kulové kohouty, IP54,                  kroutící moment 10Nm, spojitý 0-10V, doba přestavení 90s</t>
  </si>
  <si>
    <t>akustická signalizac</t>
  </si>
  <si>
    <t>houkačka 230VAC, IP54, 90dB</t>
  </si>
  <si>
    <t>kabel</t>
  </si>
  <si>
    <t>JYTY O 2x1</t>
  </si>
  <si>
    <t>Pol2</t>
  </si>
  <si>
    <t>Y-JZ 3x1</t>
  </si>
  <si>
    <t>Pol3</t>
  </si>
  <si>
    <t>Y-JZ 4x1</t>
  </si>
  <si>
    <t>Pol4</t>
  </si>
  <si>
    <t>Y-JZ 5x1</t>
  </si>
  <si>
    <t>Pol5</t>
  </si>
  <si>
    <t>Y-JZ 3x1,5</t>
  </si>
  <si>
    <t>Pol6</t>
  </si>
  <si>
    <t>Y-JZ 4x1,5</t>
  </si>
  <si>
    <t>Pol7</t>
  </si>
  <si>
    <t>Y-JZ 4x2,5</t>
  </si>
  <si>
    <t>vodič</t>
  </si>
  <si>
    <t>CY 6</t>
  </si>
  <si>
    <t>kabelový žlab</t>
  </si>
  <si>
    <t>drátěný žlab 50x50</t>
  </si>
  <si>
    <t>Pol8</t>
  </si>
  <si>
    <t>drátěný žlab 100x50</t>
  </si>
  <si>
    <t>Pol9</t>
  </si>
  <si>
    <t>přepážka 50</t>
  </si>
  <si>
    <t>Pol10</t>
  </si>
  <si>
    <t>nosník</t>
  </si>
  <si>
    <t>Pol11</t>
  </si>
  <si>
    <t>držák</t>
  </si>
  <si>
    <t>Pol12</t>
  </si>
  <si>
    <t>spojka</t>
  </si>
  <si>
    <t>elektroinstalační</t>
  </si>
  <si>
    <t>plastová pevná Ø16÷32mm, 750Nm</t>
  </si>
  <si>
    <t>trubka</t>
  </si>
  <si>
    <t>plastová ohebná Ø16÷32mm, 750Nm</t>
  </si>
  <si>
    <t>Pol13</t>
  </si>
  <si>
    <t>držák trubky</t>
  </si>
  <si>
    <t>instalační krabice</t>
  </si>
  <si>
    <t>plastová krabice, 80x80mm, včetně svorek</t>
  </si>
  <si>
    <t>68</t>
  </si>
  <si>
    <t>upevňovací bod</t>
  </si>
  <si>
    <t>hmoždinka, vrut, vrtání</t>
  </si>
  <si>
    <t>70</t>
  </si>
  <si>
    <t>prostup včetně utěsn</t>
  </si>
  <si>
    <t>prostup do Ø30mm</t>
  </si>
  <si>
    <t>72</t>
  </si>
  <si>
    <t>Pol14</t>
  </si>
  <si>
    <t>74</t>
  </si>
  <si>
    <t>Pol15</t>
  </si>
  <si>
    <t>76</t>
  </si>
  <si>
    <t>Pol16</t>
  </si>
  <si>
    <t>kabelové žlaby</t>
  </si>
  <si>
    <t>78</t>
  </si>
  <si>
    <t>Pol17</t>
  </si>
  <si>
    <t>elektroinstalační trubka</t>
  </si>
  <si>
    <t>80</t>
  </si>
  <si>
    <t>Pol18</t>
  </si>
  <si>
    <t>82</t>
  </si>
  <si>
    <t>Pol19</t>
  </si>
  <si>
    <t>84</t>
  </si>
  <si>
    <t>Pol20</t>
  </si>
  <si>
    <t>prostup včetně utěsnění</t>
  </si>
  <si>
    <t>86</t>
  </si>
  <si>
    <t>Pol21</t>
  </si>
  <si>
    <t>spojovací a podružný materiál</t>
  </si>
  <si>
    <t>88</t>
  </si>
  <si>
    <t>Pol22</t>
  </si>
  <si>
    <t>instalace rozvaděčů</t>
  </si>
  <si>
    <t>90</t>
  </si>
  <si>
    <t>Pol23</t>
  </si>
  <si>
    <t>instalace čidel</t>
  </si>
  <si>
    <t>92</t>
  </si>
  <si>
    <t>Pol24</t>
  </si>
  <si>
    <t>instalace servopohonů</t>
  </si>
  <si>
    <t>94</t>
  </si>
  <si>
    <t>Pol25</t>
  </si>
  <si>
    <t>připojení ostatních zařízení</t>
  </si>
  <si>
    <t>96</t>
  </si>
  <si>
    <t>Pol26</t>
  </si>
  <si>
    <t>ukončení kabelů včetně označení žil</t>
  </si>
  <si>
    <t>98</t>
  </si>
  <si>
    <t>Pol27</t>
  </si>
  <si>
    <t>individuální vyzkoušení</t>
  </si>
  <si>
    <t>100</t>
  </si>
  <si>
    <t>Pol28</t>
  </si>
  <si>
    <t>technické práce a koordinace</t>
  </si>
  <si>
    <t>102</t>
  </si>
  <si>
    <t>Pol29</t>
  </si>
  <si>
    <t>zařízení stavby</t>
  </si>
  <si>
    <t>104</t>
  </si>
  <si>
    <t>Pol30</t>
  </si>
  <si>
    <t>aplikační software pro řídicí systém dle TZ ( 6AI, 5AO, 21DI, 11DO + panel )</t>
  </si>
  <si>
    <t>106</t>
  </si>
  <si>
    <t>Pol31</t>
  </si>
  <si>
    <t>oživení, zprovoznění, nastavení parametrů regulace</t>
  </si>
  <si>
    <t>108</t>
  </si>
  <si>
    <t>Pol32</t>
  </si>
  <si>
    <t>komplexní zkoušky</t>
  </si>
  <si>
    <t>110</t>
  </si>
  <si>
    <t>Pol33</t>
  </si>
  <si>
    <t>projekt pro realizaci stavby ( výrobní dokumentace )</t>
  </si>
  <si>
    <t>112</t>
  </si>
  <si>
    <t>Pol34</t>
  </si>
  <si>
    <t>projekt skutečného provedení</t>
  </si>
  <si>
    <t>114</t>
  </si>
  <si>
    <t>Pol35</t>
  </si>
  <si>
    <t>výchozí revize elektro</t>
  </si>
  <si>
    <t>116</t>
  </si>
  <si>
    <t>Pol36</t>
  </si>
  <si>
    <t>1207509953</t>
  </si>
  <si>
    <t>PACS4 - Vzduchotechnika</t>
  </si>
  <si>
    <t>D3 - Zařízení č.1 - Teplovzdušné vytápění expediční haly</t>
  </si>
  <si>
    <t>D3</t>
  </si>
  <si>
    <t>Zařízení č.1 - Teplovzdušné vytápění expediční haly</t>
  </si>
  <si>
    <t>Pol37</t>
  </si>
  <si>
    <t>VZT rekuperační sestavná jednotka, Vp=Vo=6000m3/h, externí tlak 400Pa, vodní ohřívač 70kW 70/50°C, deskový rekuperační výměník, celk.hmotnost 1200kg</t>
  </si>
  <si>
    <t>Pol38</t>
  </si>
  <si>
    <t>Tlumič hluku-buňky 200x500-1000</t>
  </si>
  <si>
    <t>Pol39</t>
  </si>
  <si>
    <t>mřížka do kruhového potrubí s regulací dvouřadá 825x125</t>
  </si>
  <si>
    <t>Pol40</t>
  </si>
  <si>
    <t>mřížka do kruhového potrubí s regulací jednořadá 825x125</t>
  </si>
  <si>
    <t>Pol41</t>
  </si>
  <si>
    <t>Vzduchotechnické potrubí z pozinkovaného plechu čtyřhranné s přírubou,  včetně tvarovek 80%</t>
  </si>
  <si>
    <t>Pol42</t>
  </si>
  <si>
    <t>potrubí  pozinkované d560/10% tvarovek</t>
  </si>
  <si>
    <t>bm</t>
  </si>
  <si>
    <t>Pol43</t>
  </si>
  <si>
    <t>potrubí  pozinkované d500/5% tvarovek</t>
  </si>
  <si>
    <t>Pol44</t>
  </si>
  <si>
    <t>potrubí  pozinkované d400/0% tvarovek</t>
  </si>
  <si>
    <t>Pol45</t>
  </si>
  <si>
    <t>potrubí  pozinkované d355/0% tvarovek</t>
  </si>
  <si>
    <t>Pol46</t>
  </si>
  <si>
    <t>kaučuková tepelná izolac tl.30mm, ALU folie, samolep</t>
  </si>
  <si>
    <t>Pol47</t>
  </si>
  <si>
    <t>kaučuková tepelná izolac tl.20mm, ALU folie, samolep</t>
  </si>
  <si>
    <t>Pol48</t>
  </si>
  <si>
    <t>Destratifikátor, průtok vzduchu 7500m3/h, pokrytá plocha 200m2</t>
  </si>
  <si>
    <t>Pol49</t>
  </si>
  <si>
    <t>Závěsy s pojistkou</t>
  </si>
  <si>
    <t>Pol50</t>
  </si>
  <si>
    <t>Průmyslová dveřní clona bez ohřevu, délka štěrbiny 4 až 5m, dosah proudu  vzduchu minimálně 2m, (s možností dodatečného doplnění vodního ohřevu)</t>
  </si>
  <si>
    <t>Pol51</t>
  </si>
  <si>
    <t>Montáž VZT</t>
  </si>
  <si>
    <t>Pol52</t>
  </si>
  <si>
    <t>Doprava a přesun hmot</t>
  </si>
  <si>
    <t>Pol53</t>
  </si>
  <si>
    <t>Montážní, závěsový, spojovací a těsnící materiál</t>
  </si>
  <si>
    <t>Pol54</t>
  </si>
  <si>
    <t>Průběžný úklid a likvidace odpadu</t>
  </si>
  <si>
    <t>Pol55</t>
  </si>
  <si>
    <t>Zařízení staveniště - lešení, plošiny, mechanizace pro manipulaci</t>
  </si>
  <si>
    <t>Pol57</t>
  </si>
  <si>
    <t>Technické práce</t>
  </si>
  <si>
    <t>Pol58</t>
  </si>
  <si>
    <t>Předávací dokumentace včetně protokolů a atestů, DSPS</t>
  </si>
  <si>
    <t>Pol59</t>
  </si>
  <si>
    <t>Měření hluku - pouze v případě požadavku hygieny</t>
  </si>
  <si>
    <t>PACS5 - Vytápění</t>
  </si>
  <si>
    <t>732 - Strojovny</t>
  </si>
  <si>
    <t>733 - Potrubí</t>
  </si>
  <si>
    <t>734 - Armatury</t>
  </si>
  <si>
    <t>783 - Nátěry</t>
  </si>
  <si>
    <t>713 - Izolace tepelné</t>
  </si>
  <si>
    <t>991 - Ostatní</t>
  </si>
  <si>
    <t>732</t>
  </si>
  <si>
    <t>Strojovny</t>
  </si>
  <si>
    <t>R 732-01</t>
  </si>
  <si>
    <t>výroba orientačních štítků</t>
  </si>
  <si>
    <t>732199100R00</t>
  </si>
  <si>
    <t>Montáž orientačních štítků bez dodávky orientačního štítku</t>
  </si>
  <si>
    <t>soubor</t>
  </si>
  <si>
    <t>732331624</t>
  </si>
  <si>
    <t>Přesun stávajícího výměníku V1</t>
  </si>
  <si>
    <t>soub.</t>
  </si>
  <si>
    <t>732331624.1</t>
  </si>
  <si>
    <t>Dodávka a osazení žárotrubného výměníku spaliny-voda o výkonu 130 kW; poz. V3</t>
  </si>
  <si>
    <t>732422213</t>
  </si>
  <si>
    <t>čerpadlo DN65 PN6 m&lt;20 kg l~220mm</t>
  </si>
  <si>
    <t>732429212</t>
  </si>
  <si>
    <t>MTZ CERPADEL  DN65</t>
  </si>
  <si>
    <t>732429212r</t>
  </si>
  <si>
    <t>Napojení na stávající výměník, úpravy apod.</t>
  </si>
  <si>
    <t>732429212r.1</t>
  </si>
  <si>
    <t>Napojení na stávající rozvod</t>
  </si>
  <si>
    <t>998732102R00</t>
  </si>
  <si>
    <t>Přesun hmot pro strojovny , výšky do 12 m</t>
  </si>
  <si>
    <t>733</t>
  </si>
  <si>
    <t>Potrubí</t>
  </si>
  <si>
    <t>733111215R00</t>
  </si>
  <si>
    <t>Potrubí z trubek závitových ocelových bezešvých, zesílených, v kotelnách a strojovnách, DN 25</t>
  </si>
  <si>
    <t>733111216R00</t>
  </si>
  <si>
    <t>Potrubí z trubek závitových ocelových bezešvých, zesílených, v kotelnách a strojovnách, DN 32</t>
  </si>
  <si>
    <t>733111217R00</t>
  </si>
  <si>
    <t>Potrubí z trubek závitových ocelových bezešvých, zesílených, v kotelnách a strojovnách, DN 40</t>
  </si>
  <si>
    <t>733111218R00</t>
  </si>
  <si>
    <t>Potrubí z trubek závitových ocelových bezešvých, zesílených, v kotelnách a strojovnách, DN 50</t>
  </si>
  <si>
    <t>733121222R00</t>
  </si>
  <si>
    <t>Potrubí z trubek hladkých ocelových bezešvých tvářených za tepla  v kotelnách a strojovnách, D 76, tloušťka stěny 3,2 mm</t>
  </si>
  <si>
    <t>733190225R00</t>
  </si>
  <si>
    <t>Tlakové zkoušky potrubí ocelových hladkých přes D 60,3/2,9 do D 89/3,6</t>
  </si>
  <si>
    <t>R 733-01</t>
  </si>
  <si>
    <t>D+M požární ucpávky kov. potrubí (odolnost 30min) nad rámec definovaný standardem</t>
  </si>
  <si>
    <t>kusů</t>
  </si>
  <si>
    <t>9987332V2</t>
  </si>
  <si>
    <t>Uchycení potrubí; nosníky, objímky apod.</t>
  </si>
  <si>
    <t>9987332V2.1</t>
  </si>
  <si>
    <t>Přesun hmot pro rozvody potrubí, výšky do 12 m</t>
  </si>
  <si>
    <t>734</t>
  </si>
  <si>
    <t>Armatury</t>
  </si>
  <si>
    <t>734163428</t>
  </si>
  <si>
    <t>filtr přírubový DN65 PN16</t>
  </si>
  <si>
    <t>734193114</t>
  </si>
  <si>
    <t>kulový kohout uzavírací DN50</t>
  </si>
  <si>
    <t>734193114.1</t>
  </si>
  <si>
    <t>kulový kohout uzavírací DN40</t>
  </si>
  <si>
    <t>734193115</t>
  </si>
  <si>
    <t>mezipřírubová klapka uzavírací DN65</t>
  </si>
  <si>
    <t>734211126</t>
  </si>
  <si>
    <t>ventily odvzdušňovací závitové automatické se zpětnou klapkou G3/8</t>
  </si>
  <si>
    <t>734251214</t>
  </si>
  <si>
    <t>ventily pojistné závitové DN32 3,5bar</t>
  </si>
  <si>
    <t>734291123</t>
  </si>
  <si>
    <t>KOHOUT PLNICI VYPOUS CSN137061 G1/2</t>
  </si>
  <si>
    <t>734220104</t>
  </si>
  <si>
    <t>ventily vyvažovací závitové G6/4' kvs=19,2</t>
  </si>
  <si>
    <t>734220105</t>
  </si>
  <si>
    <t>ventily vyvažovací závitové G2' kvs=33</t>
  </si>
  <si>
    <t>734411127</t>
  </si>
  <si>
    <t>Termomanometr PRIMY POUZDRO 100MM</t>
  </si>
  <si>
    <t>734499211R00</t>
  </si>
  <si>
    <t>Montáž návarku M 20 x 1,5, bez dodávky materiálu</t>
  </si>
  <si>
    <t>R 734-07</t>
  </si>
  <si>
    <t>hydronické vyregulování ventilů a sestavení protokolu</t>
  </si>
  <si>
    <t>998734103R00</t>
  </si>
  <si>
    <t>Přesun hmot pro armatury , výšky do 24 m</t>
  </si>
  <si>
    <t>Nátěry</t>
  </si>
  <si>
    <t>R 783-01</t>
  </si>
  <si>
    <t>Nátěr potrubí základní</t>
  </si>
  <si>
    <t>713</t>
  </si>
  <si>
    <t>Izolace tepelné</t>
  </si>
  <si>
    <t>R 713-03</t>
  </si>
  <si>
    <t>metráž izolovaného potrubí DN25</t>
  </si>
  <si>
    <t>R 713-04</t>
  </si>
  <si>
    <t>metráž izolovaného potrubí DN32</t>
  </si>
  <si>
    <t>R 713-05</t>
  </si>
  <si>
    <t>metráž izolovaného potrubí DN40</t>
  </si>
  <si>
    <t>R 713-06</t>
  </si>
  <si>
    <t>metráž izolovaného potrubí DN50</t>
  </si>
  <si>
    <t>R 713-07</t>
  </si>
  <si>
    <t>metráž izolovaného potrubí 76/3,2</t>
  </si>
  <si>
    <t>713463211</t>
  </si>
  <si>
    <t>montáž izolací s povrch.úpravou Al folií přelepením páskou</t>
  </si>
  <si>
    <t>998713102R00</t>
  </si>
  <si>
    <t>Přesun hmot pro izolace tepelné , výšky do 12 m</t>
  </si>
  <si>
    <t>991</t>
  </si>
  <si>
    <t>Ostatní</t>
  </si>
  <si>
    <t>R 991-05</t>
  </si>
  <si>
    <t>stavební přípomoce</t>
  </si>
  <si>
    <t>HZS</t>
  </si>
  <si>
    <t>R 991-05.1</t>
  </si>
  <si>
    <t>elektroinstalace a MaR (přívod pro oběhové čerpadlo a časové řízení)</t>
  </si>
  <si>
    <t>R 991-01</t>
  </si>
  <si>
    <t>funkční zkouška odpovídající rozsahu dle ČSN 60310</t>
  </si>
  <si>
    <t>R 991-02</t>
  </si>
  <si>
    <t>zaškolení obsluhy</t>
  </si>
  <si>
    <t>R 991-03</t>
  </si>
  <si>
    <t>vytvoření provozního řádu dle ČSN EN 12170 a ČSN EN 12171</t>
  </si>
  <si>
    <t>R 991-03.1</t>
  </si>
  <si>
    <t>Projektová dokumentace a dokumentace skutečného provecdení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</si>
</sst>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14.4" customHeight="1">
      <c r="B26" s="21"/>
      <c r="C26" s="22"/>
      <c r="D26" s="38" t="s">
        <v>34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s="1" customFormat="1" ht="14.4" customHeight="1">
      <c r="B27" s="21"/>
      <c r="C27" s="22"/>
      <c r="D27" s="38" t="s">
        <v>35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ROUND(AG101,2)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1:57" s="2" customFormat="1" ht="6.9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pans="1:57" s="2" customFormat="1" ht="25.9" customHeight="1">
      <c r="A29" s="40"/>
      <c r="B29" s="41"/>
      <c r="C29" s="42"/>
      <c r="D29" s="44" t="s">
        <v>36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ROUND(AK26+AK27,2)</f>
        <v>0</v>
      </c>
      <c r="AL29" s="45"/>
      <c r="AM29" s="45"/>
      <c r="AN29" s="45"/>
      <c r="AO29" s="45"/>
      <c r="AP29" s="42"/>
      <c r="AQ29" s="42"/>
      <c r="AR29" s="43"/>
      <c r="BE29" s="31"/>
    </row>
    <row r="30" spans="1:57" s="2" customFormat="1" ht="6.95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pans="1:57" s="2" customFormat="1" ht="12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37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38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39</v>
      </c>
      <c r="AL31" s="47"/>
      <c r="AM31" s="47"/>
      <c r="AN31" s="47"/>
      <c r="AO31" s="47"/>
      <c r="AP31" s="42"/>
      <c r="AQ31" s="42"/>
      <c r="AR31" s="43"/>
      <c r="BE31" s="31"/>
    </row>
    <row r="32" spans="1:57" s="3" customFormat="1" ht="14.4" customHeight="1">
      <c r="A32" s="3"/>
      <c r="B32" s="48"/>
      <c r="C32" s="49"/>
      <c r="D32" s="32" t="s">
        <v>40</v>
      </c>
      <c r="E32" s="49"/>
      <c r="F32" s="32" t="s">
        <v>41</v>
      </c>
      <c r="G32" s="49"/>
      <c r="H32" s="49"/>
      <c r="I32" s="49"/>
      <c r="J32" s="49"/>
      <c r="K32" s="49"/>
      <c r="L32" s="50">
        <v>0.21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ROUND(AZ94+SUM(CD101:CD105),2)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ROUND(AV94+SUM(BY101:BY105),2)</f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>
      <c r="A33" s="3"/>
      <c r="B33" s="48"/>
      <c r="C33" s="49"/>
      <c r="D33" s="49"/>
      <c r="E33" s="49"/>
      <c r="F33" s="32" t="s">
        <v>42</v>
      </c>
      <c r="G33" s="49"/>
      <c r="H33" s="49"/>
      <c r="I33" s="49"/>
      <c r="J33" s="49"/>
      <c r="K33" s="49"/>
      <c r="L33" s="50">
        <v>0.15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ROUND(BA94+SUM(CE101:CE105),2)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ROUND(AW94+SUM(BZ101:BZ105),2)</f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3" customFormat="1" ht="14.4" customHeight="1" hidden="1">
      <c r="A34" s="3"/>
      <c r="B34" s="48"/>
      <c r="C34" s="49"/>
      <c r="D34" s="49"/>
      <c r="E34" s="49"/>
      <c r="F34" s="32" t="s">
        <v>43</v>
      </c>
      <c r="G34" s="49"/>
      <c r="H34" s="49"/>
      <c r="I34" s="49"/>
      <c r="J34" s="49"/>
      <c r="K34" s="49"/>
      <c r="L34" s="50">
        <v>0.21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ROUND(BB94+SUM(CF101:CF105),2)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spans="1:57" s="3" customFormat="1" ht="14.4" customHeight="1" hidden="1">
      <c r="A35" s="3"/>
      <c r="B35" s="48"/>
      <c r="C35" s="49"/>
      <c r="D35" s="49"/>
      <c r="E35" s="49"/>
      <c r="F35" s="32" t="s">
        <v>44</v>
      </c>
      <c r="G35" s="49"/>
      <c r="H35" s="49"/>
      <c r="I35" s="49"/>
      <c r="J35" s="49"/>
      <c r="K35" s="49"/>
      <c r="L35" s="50">
        <v>0.15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ROUND(BC94+SUM(CG101:CG105),2)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spans="1:57" s="3" customFormat="1" ht="14.4" customHeight="1" hidden="1">
      <c r="A36" s="3"/>
      <c r="B36" s="48"/>
      <c r="C36" s="49"/>
      <c r="D36" s="49"/>
      <c r="E36" s="49"/>
      <c r="F36" s="32" t="s">
        <v>45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ROUND(BD94+SUM(CH101:CH105),2)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pans="1:57" s="2" customFormat="1" ht="6.9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pans="1:57" s="2" customFormat="1" ht="25.9" customHeight="1">
      <c r="A38" s="40"/>
      <c r="B38" s="41"/>
      <c r="C38" s="54"/>
      <c r="D38" s="55" t="s">
        <v>46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47</v>
      </c>
      <c r="U38" s="56"/>
      <c r="V38" s="56"/>
      <c r="W38" s="56"/>
      <c r="X38" s="58" t="s">
        <v>48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pans="1:57" s="2" customFormat="1" ht="6.9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pans="1:57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1"/>
      <c r="C49" s="62"/>
      <c r="D49" s="63" t="s">
        <v>49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50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40"/>
      <c r="B60" s="41"/>
      <c r="C60" s="42"/>
      <c r="D60" s="66" t="s">
        <v>51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52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51</v>
      </c>
      <c r="AI60" s="45"/>
      <c r="AJ60" s="45"/>
      <c r="AK60" s="45"/>
      <c r="AL60" s="45"/>
      <c r="AM60" s="66" t="s">
        <v>52</v>
      </c>
      <c r="AN60" s="45"/>
      <c r="AO60" s="45"/>
      <c r="AP60" s="42"/>
      <c r="AQ60" s="42"/>
      <c r="AR60" s="43"/>
      <c r="BE60" s="40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40"/>
      <c r="B64" s="41"/>
      <c r="C64" s="42"/>
      <c r="D64" s="63" t="s">
        <v>53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54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40"/>
      <c r="B75" s="41"/>
      <c r="C75" s="42"/>
      <c r="D75" s="66" t="s">
        <v>51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52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51</v>
      </c>
      <c r="AI75" s="45"/>
      <c r="AJ75" s="45"/>
      <c r="AK75" s="45"/>
      <c r="AL75" s="45"/>
      <c r="AM75" s="66" t="s">
        <v>52</v>
      </c>
      <c r="AN75" s="45"/>
      <c r="AO75" s="45"/>
      <c r="AP75" s="42"/>
      <c r="AQ75" s="42"/>
      <c r="AR75" s="43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pans="1:57" s="2" customFormat="1" ht="24.95" customHeight="1">
      <c r="A82" s="40"/>
      <c r="B82" s="41"/>
      <c r="C82" s="23" t="s">
        <v>55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pans="1:57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PACS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Revitalizace skladového objektu-VV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pans="1:57" s="2" customFormat="1" ht="12" customHeight="1">
      <c r="A87" s="40"/>
      <c r="B87" s="41"/>
      <c r="C87" s="32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Česká Skalice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22</v>
      </c>
      <c r="AJ87" s="42"/>
      <c r="AK87" s="42"/>
      <c r="AL87" s="42"/>
      <c r="AM87" s="81" t="str">
        <f>IF(AN8="","",AN8)</f>
        <v>14. 12. 2020</v>
      </c>
      <c r="AN87" s="81"/>
      <c r="AO87" s="42"/>
      <c r="AP87" s="42"/>
      <c r="AQ87" s="42"/>
      <c r="AR87" s="43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pans="1:57" s="2" customFormat="1" ht="15.15" customHeight="1">
      <c r="A89" s="40"/>
      <c r="B89" s="41"/>
      <c r="C89" s="32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 xml:space="preserve"> 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30</v>
      </c>
      <c r="AJ89" s="42"/>
      <c r="AK89" s="42"/>
      <c r="AL89" s="42"/>
      <c r="AM89" s="82" t="str">
        <f>IF(E17="","",E17)</f>
        <v xml:space="preserve"> </v>
      </c>
      <c r="AN89" s="73"/>
      <c r="AO89" s="73"/>
      <c r="AP89" s="73"/>
      <c r="AQ89" s="42"/>
      <c r="AR89" s="43"/>
      <c r="AS89" s="83" t="s">
        <v>56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2" t="s">
        <v>28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32</v>
      </c>
      <c r="AJ90" s="42"/>
      <c r="AK90" s="42"/>
      <c r="AL90" s="42"/>
      <c r="AM90" s="82" t="str">
        <f>IF(E20="","",E20)</f>
        <v xml:space="preserve"> 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57</v>
      </c>
      <c r="D92" s="96"/>
      <c r="E92" s="96"/>
      <c r="F92" s="96"/>
      <c r="G92" s="96"/>
      <c r="H92" s="97"/>
      <c r="I92" s="98" t="s">
        <v>58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59</v>
      </c>
      <c r="AH92" s="96"/>
      <c r="AI92" s="96"/>
      <c r="AJ92" s="96"/>
      <c r="AK92" s="96"/>
      <c r="AL92" s="96"/>
      <c r="AM92" s="96"/>
      <c r="AN92" s="98" t="s">
        <v>60</v>
      </c>
      <c r="AO92" s="96"/>
      <c r="AP92" s="100"/>
      <c r="AQ92" s="101" t="s">
        <v>61</v>
      </c>
      <c r="AR92" s="43"/>
      <c r="AS92" s="102" t="s">
        <v>62</v>
      </c>
      <c r="AT92" s="103" t="s">
        <v>63</v>
      </c>
      <c r="AU92" s="103" t="s">
        <v>64</v>
      </c>
      <c r="AV92" s="103" t="s">
        <v>65</v>
      </c>
      <c r="AW92" s="103" t="s">
        <v>66</v>
      </c>
      <c r="AX92" s="103" t="s">
        <v>67</v>
      </c>
      <c r="AY92" s="103" t="s">
        <v>68</v>
      </c>
      <c r="AZ92" s="103" t="s">
        <v>69</v>
      </c>
      <c r="BA92" s="103" t="s">
        <v>70</v>
      </c>
      <c r="BB92" s="103" t="s">
        <v>71</v>
      </c>
      <c r="BC92" s="103" t="s">
        <v>72</v>
      </c>
      <c r="BD92" s="104" t="s">
        <v>73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74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ROUND(SUM(AG95:AG99),2)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ROUND(SUM(AS95:AS99),2)</f>
        <v>0</v>
      </c>
      <c r="AT94" s="116">
        <f>ROUND(SUM(AV94:AW94),2)</f>
        <v>0</v>
      </c>
      <c r="AU94" s="117">
        <f>ROUND(SUM(AU95:AU99),5)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ROUND(SUM(AZ95:AZ99),2)</f>
        <v>0</v>
      </c>
      <c r="BA94" s="116">
        <f>ROUND(SUM(BA95:BA99),2)</f>
        <v>0</v>
      </c>
      <c r="BB94" s="116">
        <f>ROUND(SUM(BB95:BB99),2)</f>
        <v>0</v>
      </c>
      <c r="BC94" s="116">
        <f>ROUND(SUM(BC95:BC99),2)</f>
        <v>0</v>
      </c>
      <c r="BD94" s="118">
        <f>ROUND(SUM(BD95:BD99),2)</f>
        <v>0</v>
      </c>
      <c r="BE94" s="6"/>
      <c r="BS94" s="119" t="s">
        <v>75</v>
      </c>
      <c r="BT94" s="119" t="s">
        <v>76</v>
      </c>
      <c r="BU94" s="120" t="s">
        <v>77</v>
      </c>
      <c r="BV94" s="119" t="s">
        <v>78</v>
      </c>
      <c r="BW94" s="119" t="s">
        <v>5</v>
      </c>
      <c r="BX94" s="119" t="s">
        <v>79</v>
      </c>
      <c r="CL94" s="119" t="s">
        <v>1</v>
      </c>
    </row>
    <row r="95" spans="1:91" s="7" customFormat="1" ht="16.5" customHeight="1">
      <c r="A95" s="121" t="s">
        <v>80</v>
      </c>
      <c r="B95" s="122"/>
      <c r="C95" s="123"/>
      <c r="D95" s="124" t="s">
        <v>81</v>
      </c>
      <c r="E95" s="124"/>
      <c r="F95" s="124"/>
      <c r="G95" s="124"/>
      <c r="H95" s="124"/>
      <c r="I95" s="125"/>
      <c r="J95" s="124" t="s">
        <v>82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'PACS1 - stavební část'!J32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83</v>
      </c>
      <c r="AR95" s="128"/>
      <c r="AS95" s="129">
        <v>0</v>
      </c>
      <c r="AT95" s="130">
        <f>ROUND(SUM(AV95:AW95),2)</f>
        <v>0</v>
      </c>
      <c r="AU95" s="131">
        <f>'PACS1 - stavební část'!P140</f>
        <v>0</v>
      </c>
      <c r="AV95" s="130">
        <f>'PACS1 - stavební část'!J35</f>
        <v>0</v>
      </c>
      <c r="AW95" s="130">
        <f>'PACS1 - stavební část'!J36</f>
        <v>0</v>
      </c>
      <c r="AX95" s="130">
        <f>'PACS1 - stavební část'!J37</f>
        <v>0</v>
      </c>
      <c r="AY95" s="130">
        <f>'PACS1 - stavební část'!J38</f>
        <v>0</v>
      </c>
      <c r="AZ95" s="130">
        <f>'PACS1 - stavební část'!F35</f>
        <v>0</v>
      </c>
      <c r="BA95" s="130">
        <f>'PACS1 - stavební část'!F36</f>
        <v>0</v>
      </c>
      <c r="BB95" s="130">
        <f>'PACS1 - stavební část'!F37</f>
        <v>0</v>
      </c>
      <c r="BC95" s="130">
        <f>'PACS1 - stavební část'!F38</f>
        <v>0</v>
      </c>
      <c r="BD95" s="132">
        <f>'PACS1 - stavební část'!F39</f>
        <v>0</v>
      </c>
      <c r="BE95" s="7"/>
      <c r="BT95" s="133" t="s">
        <v>84</v>
      </c>
      <c r="BV95" s="133" t="s">
        <v>78</v>
      </c>
      <c r="BW95" s="133" t="s">
        <v>85</v>
      </c>
      <c r="BX95" s="133" t="s">
        <v>5</v>
      </c>
      <c r="CL95" s="133" t="s">
        <v>1</v>
      </c>
      <c r="CM95" s="133" t="s">
        <v>86</v>
      </c>
    </row>
    <row r="96" spans="1:91" s="7" customFormat="1" ht="16.5" customHeight="1">
      <c r="A96" s="121" t="s">
        <v>80</v>
      </c>
      <c r="B96" s="122"/>
      <c r="C96" s="123"/>
      <c r="D96" s="124" t="s">
        <v>87</v>
      </c>
      <c r="E96" s="124"/>
      <c r="F96" s="124"/>
      <c r="G96" s="124"/>
      <c r="H96" s="124"/>
      <c r="I96" s="125"/>
      <c r="J96" s="124" t="s">
        <v>88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'PACS2 - Elektroinstalace'!J32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83</v>
      </c>
      <c r="AR96" s="128"/>
      <c r="AS96" s="129">
        <v>0</v>
      </c>
      <c r="AT96" s="130">
        <f>ROUND(SUM(AV96:AW96),2)</f>
        <v>0</v>
      </c>
      <c r="AU96" s="131">
        <f>'PACS2 - Elektroinstalace'!P128</f>
        <v>0</v>
      </c>
      <c r="AV96" s="130">
        <f>'PACS2 - Elektroinstalace'!J35</f>
        <v>0</v>
      </c>
      <c r="AW96" s="130">
        <f>'PACS2 - Elektroinstalace'!J36</f>
        <v>0</v>
      </c>
      <c r="AX96" s="130">
        <f>'PACS2 - Elektroinstalace'!J37</f>
        <v>0</v>
      </c>
      <c r="AY96" s="130">
        <f>'PACS2 - Elektroinstalace'!J38</f>
        <v>0</v>
      </c>
      <c r="AZ96" s="130">
        <f>'PACS2 - Elektroinstalace'!F35</f>
        <v>0</v>
      </c>
      <c r="BA96" s="130">
        <f>'PACS2 - Elektroinstalace'!F36</f>
        <v>0</v>
      </c>
      <c r="BB96" s="130">
        <f>'PACS2 - Elektroinstalace'!F37</f>
        <v>0</v>
      </c>
      <c r="BC96" s="130">
        <f>'PACS2 - Elektroinstalace'!F38</f>
        <v>0</v>
      </c>
      <c r="BD96" s="132">
        <f>'PACS2 - Elektroinstalace'!F39</f>
        <v>0</v>
      </c>
      <c r="BE96" s="7"/>
      <c r="BT96" s="133" t="s">
        <v>84</v>
      </c>
      <c r="BV96" s="133" t="s">
        <v>78</v>
      </c>
      <c r="BW96" s="133" t="s">
        <v>89</v>
      </c>
      <c r="BX96" s="133" t="s">
        <v>5</v>
      </c>
      <c r="CL96" s="133" t="s">
        <v>1</v>
      </c>
      <c r="CM96" s="133" t="s">
        <v>86</v>
      </c>
    </row>
    <row r="97" spans="1:91" s="7" customFormat="1" ht="16.5" customHeight="1">
      <c r="A97" s="121" t="s">
        <v>80</v>
      </c>
      <c r="B97" s="122"/>
      <c r="C97" s="123"/>
      <c r="D97" s="124" t="s">
        <v>90</v>
      </c>
      <c r="E97" s="124"/>
      <c r="F97" s="124"/>
      <c r="G97" s="124"/>
      <c r="H97" s="124"/>
      <c r="I97" s="125"/>
      <c r="J97" s="124" t="s">
        <v>91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'PACS3 - Vzduchotechnika-M...'!J32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83</v>
      </c>
      <c r="AR97" s="128"/>
      <c r="AS97" s="129">
        <v>0</v>
      </c>
      <c r="AT97" s="130">
        <f>ROUND(SUM(AV97:AW97),2)</f>
        <v>0</v>
      </c>
      <c r="AU97" s="131">
        <f>'PACS3 - Vzduchotechnika-M...'!P126</f>
        <v>0</v>
      </c>
      <c r="AV97" s="130">
        <f>'PACS3 - Vzduchotechnika-M...'!J35</f>
        <v>0</v>
      </c>
      <c r="AW97" s="130">
        <f>'PACS3 - Vzduchotechnika-M...'!J36</f>
        <v>0</v>
      </c>
      <c r="AX97" s="130">
        <f>'PACS3 - Vzduchotechnika-M...'!J37</f>
        <v>0</v>
      </c>
      <c r="AY97" s="130">
        <f>'PACS3 - Vzduchotechnika-M...'!J38</f>
        <v>0</v>
      </c>
      <c r="AZ97" s="130">
        <f>'PACS3 - Vzduchotechnika-M...'!F35</f>
        <v>0</v>
      </c>
      <c r="BA97" s="130">
        <f>'PACS3 - Vzduchotechnika-M...'!F36</f>
        <v>0</v>
      </c>
      <c r="BB97" s="130">
        <f>'PACS3 - Vzduchotechnika-M...'!F37</f>
        <v>0</v>
      </c>
      <c r="BC97" s="130">
        <f>'PACS3 - Vzduchotechnika-M...'!F38</f>
        <v>0</v>
      </c>
      <c r="BD97" s="132">
        <f>'PACS3 - Vzduchotechnika-M...'!F39</f>
        <v>0</v>
      </c>
      <c r="BE97" s="7"/>
      <c r="BT97" s="133" t="s">
        <v>84</v>
      </c>
      <c r="BV97" s="133" t="s">
        <v>78</v>
      </c>
      <c r="BW97" s="133" t="s">
        <v>92</v>
      </c>
      <c r="BX97" s="133" t="s">
        <v>5</v>
      </c>
      <c r="CL97" s="133" t="s">
        <v>1</v>
      </c>
      <c r="CM97" s="133" t="s">
        <v>86</v>
      </c>
    </row>
    <row r="98" spans="1:91" s="7" customFormat="1" ht="16.5" customHeight="1">
      <c r="A98" s="121" t="s">
        <v>80</v>
      </c>
      <c r="B98" s="122"/>
      <c r="C98" s="123"/>
      <c r="D98" s="124" t="s">
        <v>93</v>
      </c>
      <c r="E98" s="124"/>
      <c r="F98" s="124"/>
      <c r="G98" s="124"/>
      <c r="H98" s="124"/>
      <c r="I98" s="125"/>
      <c r="J98" s="124" t="s">
        <v>94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'PACS4 - Vzduchotechnika'!J32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83</v>
      </c>
      <c r="AR98" s="128"/>
      <c r="AS98" s="129">
        <v>0</v>
      </c>
      <c r="AT98" s="130">
        <f>ROUND(SUM(AV98:AW98),2)</f>
        <v>0</v>
      </c>
      <c r="AU98" s="131">
        <f>'PACS4 - Vzduchotechnika'!P127</f>
        <v>0</v>
      </c>
      <c r="AV98" s="130">
        <f>'PACS4 - Vzduchotechnika'!J35</f>
        <v>0</v>
      </c>
      <c r="AW98" s="130">
        <f>'PACS4 - Vzduchotechnika'!J36</f>
        <v>0</v>
      </c>
      <c r="AX98" s="130">
        <f>'PACS4 - Vzduchotechnika'!J37</f>
        <v>0</v>
      </c>
      <c r="AY98" s="130">
        <f>'PACS4 - Vzduchotechnika'!J38</f>
        <v>0</v>
      </c>
      <c r="AZ98" s="130">
        <f>'PACS4 - Vzduchotechnika'!F35</f>
        <v>0</v>
      </c>
      <c r="BA98" s="130">
        <f>'PACS4 - Vzduchotechnika'!F36</f>
        <v>0</v>
      </c>
      <c r="BB98" s="130">
        <f>'PACS4 - Vzduchotechnika'!F37</f>
        <v>0</v>
      </c>
      <c r="BC98" s="130">
        <f>'PACS4 - Vzduchotechnika'!F38</f>
        <v>0</v>
      </c>
      <c r="BD98" s="132">
        <f>'PACS4 - Vzduchotechnika'!F39</f>
        <v>0</v>
      </c>
      <c r="BE98" s="7"/>
      <c r="BT98" s="133" t="s">
        <v>84</v>
      </c>
      <c r="BV98" s="133" t="s">
        <v>78</v>
      </c>
      <c r="BW98" s="133" t="s">
        <v>95</v>
      </c>
      <c r="BX98" s="133" t="s">
        <v>5</v>
      </c>
      <c r="CL98" s="133" t="s">
        <v>1</v>
      </c>
      <c r="CM98" s="133" t="s">
        <v>86</v>
      </c>
    </row>
    <row r="99" spans="1:91" s="7" customFormat="1" ht="16.5" customHeight="1">
      <c r="A99" s="121" t="s">
        <v>80</v>
      </c>
      <c r="B99" s="122"/>
      <c r="C99" s="123"/>
      <c r="D99" s="124" t="s">
        <v>96</v>
      </c>
      <c r="E99" s="124"/>
      <c r="F99" s="124"/>
      <c r="G99" s="124"/>
      <c r="H99" s="124"/>
      <c r="I99" s="125"/>
      <c r="J99" s="124" t="s">
        <v>97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'PACS5 - Vytápění'!J32</f>
        <v>0</v>
      </c>
      <c r="AH99" s="125"/>
      <c r="AI99" s="125"/>
      <c r="AJ99" s="125"/>
      <c r="AK99" s="125"/>
      <c r="AL99" s="125"/>
      <c r="AM99" s="125"/>
      <c r="AN99" s="126">
        <f>SUM(AG99,AT99)</f>
        <v>0</v>
      </c>
      <c r="AO99" s="125"/>
      <c r="AP99" s="125"/>
      <c r="AQ99" s="127" t="s">
        <v>83</v>
      </c>
      <c r="AR99" s="128"/>
      <c r="AS99" s="134">
        <v>0</v>
      </c>
      <c r="AT99" s="135">
        <f>ROUND(SUM(AV99:AW99),2)</f>
        <v>0</v>
      </c>
      <c r="AU99" s="136">
        <f>'PACS5 - Vytápění'!P132</f>
        <v>0</v>
      </c>
      <c r="AV99" s="135">
        <f>'PACS5 - Vytápění'!J35</f>
        <v>0</v>
      </c>
      <c r="AW99" s="135">
        <f>'PACS5 - Vytápění'!J36</f>
        <v>0</v>
      </c>
      <c r="AX99" s="135">
        <f>'PACS5 - Vytápění'!J37</f>
        <v>0</v>
      </c>
      <c r="AY99" s="135">
        <f>'PACS5 - Vytápění'!J38</f>
        <v>0</v>
      </c>
      <c r="AZ99" s="135">
        <f>'PACS5 - Vytápění'!F35</f>
        <v>0</v>
      </c>
      <c r="BA99" s="135">
        <f>'PACS5 - Vytápění'!F36</f>
        <v>0</v>
      </c>
      <c r="BB99" s="135">
        <f>'PACS5 - Vytápění'!F37</f>
        <v>0</v>
      </c>
      <c r="BC99" s="135">
        <f>'PACS5 - Vytápění'!F38</f>
        <v>0</v>
      </c>
      <c r="BD99" s="137">
        <f>'PACS5 - Vytápění'!F39</f>
        <v>0</v>
      </c>
      <c r="BE99" s="7"/>
      <c r="BT99" s="133" t="s">
        <v>84</v>
      </c>
      <c r="BV99" s="133" t="s">
        <v>78</v>
      </c>
      <c r="BW99" s="133" t="s">
        <v>98</v>
      </c>
      <c r="BX99" s="133" t="s">
        <v>5</v>
      </c>
      <c r="CL99" s="133" t="s">
        <v>1</v>
      </c>
      <c r="CM99" s="133" t="s">
        <v>86</v>
      </c>
    </row>
    <row r="100" spans="2:44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0"/>
    </row>
    <row r="101" spans="1:57" s="2" customFormat="1" ht="30" customHeight="1">
      <c r="A101" s="40"/>
      <c r="B101" s="41"/>
      <c r="C101" s="109" t="s">
        <v>99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112">
        <f>ROUND(SUM(AG102:AG105),2)</f>
        <v>0</v>
      </c>
      <c r="AH101" s="112"/>
      <c r="AI101" s="112"/>
      <c r="AJ101" s="112"/>
      <c r="AK101" s="112"/>
      <c r="AL101" s="112"/>
      <c r="AM101" s="112"/>
      <c r="AN101" s="112">
        <f>ROUND(SUM(AN102:AN105),2)</f>
        <v>0</v>
      </c>
      <c r="AO101" s="112"/>
      <c r="AP101" s="112"/>
      <c r="AQ101" s="138"/>
      <c r="AR101" s="43"/>
      <c r="AS101" s="102" t="s">
        <v>100</v>
      </c>
      <c r="AT101" s="103" t="s">
        <v>101</v>
      </c>
      <c r="AU101" s="103" t="s">
        <v>40</v>
      </c>
      <c r="AV101" s="104" t="s">
        <v>63</v>
      </c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89" s="2" customFormat="1" ht="19.9" customHeight="1">
      <c r="A102" s="40"/>
      <c r="B102" s="41"/>
      <c r="C102" s="42"/>
      <c r="D102" s="139" t="s">
        <v>102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42"/>
      <c r="AD102" s="42"/>
      <c r="AE102" s="42"/>
      <c r="AF102" s="42"/>
      <c r="AG102" s="140">
        <f>ROUND(AG94*AS102,2)</f>
        <v>0</v>
      </c>
      <c r="AH102" s="141"/>
      <c r="AI102" s="141"/>
      <c r="AJ102" s="141"/>
      <c r="AK102" s="141"/>
      <c r="AL102" s="141"/>
      <c r="AM102" s="141"/>
      <c r="AN102" s="141">
        <f>ROUND(AG102+AV102,2)</f>
        <v>0</v>
      </c>
      <c r="AO102" s="141"/>
      <c r="AP102" s="141"/>
      <c r="AQ102" s="42"/>
      <c r="AR102" s="43"/>
      <c r="AS102" s="142">
        <v>0</v>
      </c>
      <c r="AT102" s="143" t="s">
        <v>103</v>
      </c>
      <c r="AU102" s="143" t="s">
        <v>41</v>
      </c>
      <c r="AV102" s="144">
        <f>ROUND(IF(AU102="základní",AG102*L32,IF(AU102="snížená",AG102*L33,0)),2)</f>
        <v>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V102" s="17" t="s">
        <v>104</v>
      </c>
      <c r="BY102" s="145">
        <f>IF(AU102="základní",AV102,0)</f>
        <v>0</v>
      </c>
      <c r="BZ102" s="145">
        <f>IF(AU102="snížená",AV102,0)</f>
        <v>0</v>
      </c>
      <c r="CA102" s="145">
        <v>0</v>
      </c>
      <c r="CB102" s="145">
        <v>0</v>
      </c>
      <c r="CC102" s="145">
        <v>0</v>
      </c>
      <c r="CD102" s="145">
        <f>IF(AU102="základní",AG102,0)</f>
        <v>0</v>
      </c>
      <c r="CE102" s="145">
        <f>IF(AU102="snížená",AG102,0)</f>
        <v>0</v>
      </c>
      <c r="CF102" s="145">
        <f>IF(AU102="zákl. přenesená",AG102,0)</f>
        <v>0</v>
      </c>
      <c r="CG102" s="145">
        <f>IF(AU102="sníž. přenesená",AG102,0)</f>
        <v>0</v>
      </c>
      <c r="CH102" s="14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>x</v>
      </c>
    </row>
    <row r="103" spans="1:89" s="2" customFormat="1" ht="19.9" customHeight="1">
      <c r="A103" s="40"/>
      <c r="B103" s="41"/>
      <c r="C103" s="42"/>
      <c r="D103" s="146" t="s">
        <v>105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42"/>
      <c r="AD103" s="42"/>
      <c r="AE103" s="42"/>
      <c r="AF103" s="42"/>
      <c r="AG103" s="140">
        <f>ROUND(AG94*AS103,2)</f>
        <v>0</v>
      </c>
      <c r="AH103" s="141"/>
      <c r="AI103" s="141"/>
      <c r="AJ103" s="141"/>
      <c r="AK103" s="141"/>
      <c r="AL103" s="141"/>
      <c r="AM103" s="141"/>
      <c r="AN103" s="141">
        <f>ROUND(AG103+AV103,2)</f>
        <v>0</v>
      </c>
      <c r="AO103" s="141"/>
      <c r="AP103" s="141"/>
      <c r="AQ103" s="42"/>
      <c r="AR103" s="43"/>
      <c r="AS103" s="142">
        <v>0</v>
      </c>
      <c r="AT103" s="143" t="s">
        <v>103</v>
      </c>
      <c r="AU103" s="143" t="s">
        <v>41</v>
      </c>
      <c r="AV103" s="144">
        <f>ROUND(IF(AU103="základní",AG103*L32,IF(AU103="snížená",AG103*L33,0)),2)</f>
        <v>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V103" s="17" t="s">
        <v>106</v>
      </c>
      <c r="BY103" s="145">
        <f>IF(AU103="základní",AV103,0)</f>
        <v>0</v>
      </c>
      <c r="BZ103" s="145">
        <f>IF(AU103="snížená",AV103,0)</f>
        <v>0</v>
      </c>
      <c r="CA103" s="145">
        <v>0</v>
      </c>
      <c r="CB103" s="145">
        <v>0</v>
      </c>
      <c r="CC103" s="145">
        <v>0</v>
      </c>
      <c r="CD103" s="145">
        <f>IF(AU103="základní",AG103,0)</f>
        <v>0</v>
      </c>
      <c r="CE103" s="145">
        <f>IF(AU103="snížená",AG103,0)</f>
        <v>0</v>
      </c>
      <c r="CF103" s="145">
        <f>IF(AU103="zákl. přenesená",AG103,0)</f>
        <v>0</v>
      </c>
      <c r="CG103" s="145">
        <f>IF(AU103="sníž. přenesená",AG103,0)</f>
        <v>0</v>
      </c>
      <c r="CH103" s="14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89" s="2" customFormat="1" ht="19.9" customHeight="1">
      <c r="A104" s="40"/>
      <c r="B104" s="41"/>
      <c r="C104" s="42"/>
      <c r="D104" s="146" t="s">
        <v>105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42"/>
      <c r="AD104" s="42"/>
      <c r="AE104" s="42"/>
      <c r="AF104" s="42"/>
      <c r="AG104" s="140">
        <f>ROUND(AG94*AS104,2)</f>
        <v>0</v>
      </c>
      <c r="AH104" s="141"/>
      <c r="AI104" s="141"/>
      <c r="AJ104" s="141"/>
      <c r="AK104" s="141"/>
      <c r="AL104" s="141"/>
      <c r="AM104" s="141"/>
      <c r="AN104" s="141">
        <f>ROUND(AG104+AV104,2)</f>
        <v>0</v>
      </c>
      <c r="AO104" s="141"/>
      <c r="AP104" s="141"/>
      <c r="AQ104" s="42"/>
      <c r="AR104" s="43"/>
      <c r="AS104" s="142">
        <v>0</v>
      </c>
      <c r="AT104" s="143" t="s">
        <v>103</v>
      </c>
      <c r="AU104" s="143" t="s">
        <v>41</v>
      </c>
      <c r="AV104" s="144">
        <f>ROUND(IF(AU104="základní",AG104*L32,IF(AU104="snížená",AG104*L33,0)),2)</f>
        <v>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V104" s="17" t="s">
        <v>106</v>
      </c>
      <c r="BY104" s="145">
        <f>IF(AU104="základní",AV104,0)</f>
        <v>0</v>
      </c>
      <c r="BZ104" s="145">
        <f>IF(AU104="snížená",AV104,0)</f>
        <v>0</v>
      </c>
      <c r="CA104" s="145">
        <v>0</v>
      </c>
      <c r="CB104" s="145">
        <v>0</v>
      </c>
      <c r="CC104" s="145">
        <v>0</v>
      </c>
      <c r="CD104" s="145">
        <f>IF(AU104="základní",AG104,0)</f>
        <v>0</v>
      </c>
      <c r="CE104" s="145">
        <f>IF(AU104="snížená",AG104,0)</f>
        <v>0</v>
      </c>
      <c r="CF104" s="145">
        <f>IF(AU104="zákl. přenesená",AG104,0)</f>
        <v>0</v>
      </c>
      <c r="CG104" s="145">
        <f>IF(AU104="sníž. přenesená",AG104,0)</f>
        <v>0</v>
      </c>
      <c r="CH104" s="14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89" s="2" customFormat="1" ht="19.9" customHeight="1">
      <c r="A105" s="40"/>
      <c r="B105" s="41"/>
      <c r="C105" s="42"/>
      <c r="D105" s="146" t="s">
        <v>105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42"/>
      <c r="AD105" s="42"/>
      <c r="AE105" s="42"/>
      <c r="AF105" s="42"/>
      <c r="AG105" s="140">
        <f>ROUND(AG94*AS105,2)</f>
        <v>0</v>
      </c>
      <c r="AH105" s="141"/>
      <c r="AI105" s="141"/>
      <c r="AJ105" s="141"/>
      <c r="AK105" s="141"/>
      <c r="AL105" s="141"/>
      <c r="AM105" s="141"/>
      <c r="AN105" s="141">
        <f>ROUND(AG105+AV105,2)</f>
        <v>0</v>
      </c>
      <c r="AO105" s="141"/>
      <c r="AP105" s="141"/>
      <c r="AQ105" s="42"/>
      <c r="AR105" s="43"/>
      <c r="AS105" s="147">
        <v>0</v>
      </c>
      <c r="AT105" s="148" t="s">
        <v>103</v>
      </c>
      <c r="AU105" s="148" t="s">
        <v>41</v>
      </c>
      <c r="AV105" s="149">
        <f>ROUND(IF(AU105="základní",AG105*L32,IF(AU105="snížená",AG105*L33,0)),2)</f>
        <v>0</v>
      </c>
      <c r="AW105" s="40"/>
      <c r="AX105" s="40"/>
      <c r="AY105" s="40"/>
      <c r="AZ105" s="40"/>
      <c r="BA105" s="40"/>
      <c r="BB105" s="40"/>
      <c r="BC105" s="40"/>
      <c r="BD105" s="40"/>
      <c r="BE105" s="40"/>
      <c r="BV105" s="17" t="s">
        <v>106</v>
      </c>
      <c r="BY105" s="145">
        <f>IF(AU105="základní",AV105,0)</f>
        <v>0</v>
      </c>
      <c r="BZ105" s="145">
        <f>IF(AU105="snížená",AV105,0)</f>
        <v>0</v>
      </c>
      <c r="CA105" s="145">
        <v>0</v>
      </c>
      <c r="CB105" s="145">
        <v>0</v>
      </c>
      <c r="CC105" s="145">
        <v>0</v>
      </c>
      <c r="CD105" s="145">
        <f>IF(AU105="základní",AG105,0)</f>
        <v>0</v>
      </c>
      <c r="CE105" s="145">
        <f>IF(AU105="snížená",AG105,0)</f>
        <v>0</v>
      </c>
      <c r="CF105" s="145">
        <f>IF(AU105="zákl. přenesená",AG105,0)</f>
        <v>0</v>
      </c>
      <c r="CG105" s="145">
        <f>IF(AU105="sníž. přenesená",AG105,0)</f>
        <v>0</v>
      </c>
      <c r="CH105" s="145">
        <f>IF(AU105="nulová",AG105,0)</f>
        <v>0</v>
      </c>
      <c r="CI105" s="17">
        <f>IF(AU105="základní",1,IF(AU105="snížená",2,IF(AU105="zákl. přenesená",4,IF(AU105="sníž. přenesená",5,3))))</f>
        <v>1</v>
      </c>
      <c r="CJ105" s="17">
        <f>IF(AT105="stavební čast",1,IF(AT105="investiční čast",2,3))</f>
        <v>1</v>
      </c>
      <c r="CK105" s="17" t="str">
        <f>IF(D105="Vyplň vlastní","","x")</f>
        <v/>
      </c>
    </row>
    <row r="106" spans="1:57" s="2" customFormat="1" ht="10.8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3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s="2" customFormat="1" ht="30" customHeight="1">
      <c r="A107" s="40"/>
      <c r="B107" s="41"/>
      <c r="C107" s="150" t="s">
        <v>107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2">
        <f>ROUND(AG94+AG101,2)</f>
        <v>0</v>
      </c>
      <c r="AH107" s="152"/>
      <c r="AI107" s="152"/>
      <c r="AJ107" s="152"/>
      <c r="AK107" s="152"/>
      <c r="AL107" s="152"/>
      <c r="AM107" s="152"/>
      <c r="AN107" s="152">
        <f>ROUND(AN94+AN101,2)</f>
        <v>0</v>
      </c>
      <c r="AO107" s="152"/>
      <c r="AP107" s="152"/>
      <c r="AQ107" s="151"/>
      <c r="AR107" s="43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43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</sheetData>
  <sheetProtection password="CC35" sheet="1" objects="1" scenarios="1" formatColumns="0" formatRows="0"/>
  <mergeCells count="76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AG94:AM94"/>
    <mergeCell ref="AN94:AP94"/>
    <mergeCell ref="AG101:AM101"/>
    <mergeCell ref="AN101:AP101"/>
    <mergeCell ref="AG107:AM107"/>
    <mergeCell ref="AN107:AP107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1:AU10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1:AT105">
      <formula1>"stavební čast, technologická čast, investiční čast"</formula1>
    </dataValidation>
  </dataValidations>
  <hyperlinks>
    <hyperlink ref="A95" location="'PACS1 - stavební část'!C2" display="/"/>
    <hyperlink ref="A96" location="'PACS2 - Elektroinstalace'!C2" display="/"/>
    <hyperlink ref="A97" location="'PACS3 - Vzduchotechnika-M...'!C2" display="/"/>
    <hyperlink ref="A98" location="'PACS4 - Vzduchotechnika'!C2" display="/"/>
    <hyperlink ref="A99" location="'PACS5 - Vytápě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86</v>
      </c>
    </row>
    <row r="4" spans="2:46" s="1" customFormat="1" ht="24.95" customHeight="1">
      <c r="B4" s="20"/>
      <c r="D4" s="155" t="s">
        <v>108</v>
      </c>
      <c r="L4" s="20"/>
      <c r="M4" s="15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7" t="s">
        <v>16</v>
      </c>
      <c r="L6" s="20"/>
    </row>
    <row r="7" spans="2:12" s="1" customFormat="1" ht="16.5" customHeight="1">
      <c r="B7" s="20"/>
      <c r="E7" s="158" t="str">
        <f>'Rekapitulace stavby'!K6</f>
        <v>Revitalizace skladového objektu-VV</v>
      </c>
      <c r="F7" s="157"/>
      <c r="G7" s="157"/>
      <c r="H7" s="157"/>
      <c r="L7" s="20"/>
    </row>
    <row r="8" spans="1:31" s="2" customFormat="1" ht="12" customHeight="1">
      <c r="A8" s="40"/>
      <c r="B8" s="43"/>
      <c r="C8" s="40"/>
      <c r="D8" s="157" t="s">
        <v>109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59" t="s">
        <v>110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7" t="s">
        <v>20</v>
      </c>
      <c r="E12" s="40"/>
      <c r="F12" s="160" t="s">
        <v>21</v>
      </c>
      <c r="G12" s="40"/>
      <c r="H12" s="40"/>
      <c r="I12" s="157" t="s">
        <v>22</v>
      </c>
      <c r="J12" s="161" t="str">
        <f>'Rekapitulace stavby'!AN8</f>
        <v>14. 12. 2020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0" t="str">
        <f>IF('Rekapitulace stavby'!E11="","",'Rekapitulace stavby'!E11)</f>
        <v xml:space="preserve"> </v>
      </c>
      <c r="F15" s="40"/>
      <c r="G15" s="40"/>
      <c r="H15" s="40"/>
      <c r="I15" s="157" t="s">
        <v>27</v>
      </c>
      <c r="J15" s="160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7" t="s">
        <v>28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7" t="s">
        <v>30</v>
      </c>
      <c r="E20" s="40"/>
      <c r="F20" s="40"/>
      <c r="G20" s="40"/>
      <c r="H20" s="40"/>
      <c r="I20" s="157" t="s">
        <v>25</v>
      </c>
      <c r="J20" s="160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0" t="str">
        <f>IF('Rekapitulace stavby'!E17="","",'Rekapitulace stavby'!E17)</f>
        <v xml:space="preserve"> </v>
      </c>
      <c r="F21" s="40"/>
      <c r="G21" s="40"/>
      <c r="H21" s="40"/>
      <c r="I21" s="157" t="s">
        <v>27</v>
      </c>
      <c r="J21" s="160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7" t="s">
        <v>32</v>
      </c>
      <c r="E23" s="40"/>
      <c r="F23" s="40"/>
      <c r="G23" s="40"/>
      <c r="H23" s="40"/>
      <c r="I23" s="157" t="s">
        <v>25</v>
      </c>
      <c r="J23" s="160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0" t="str">
        <f>IF('Rekapitulace stavby'!E20="","",'Rekapitulace stavby'!E20)</f>
        <v xml:space="preserve"> </v>
      </c>
      <c r="F24" s="40"/>
      <c r="G24" s="40"/>
      <c r="H24" s="40"/>
      <c r="I24" s="157" t="s">
        <v>27</v>
      </c>
      <c r="J24" s="160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7" t="s">
        <v>33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0" t="s">
        <v>111</v>
      </c>
      <c r="E30" s="40"/>
      <c r="F30" s="40"/>
      <c r="G30" s="40"/>
      <c r="H30" s="40"/>
      <c r="I30" s="40"/>
      <c r="J30" s="167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8" t="s">
        <v>102</v>
      </c>
      <c r="E31" s="40"/>
      <c r="F31" s="40"/>
      <c r="G31" s="40"/>
      <c r="H31" s="40"/>
      <c r="I31" s="40"/>
      <c r="J31" s="167">
        <f>J113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69" t="s">
        <v>36</v>
      </c>
      <c r="E32" s="40"/>
      <c r="F32" s="40"/>
      <c r="G32" s="40"/>
      <c r="H32" s="40"/>
      <c r="I32" s="40"/>
      <c r="J32" s="170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6"/>
      <c r="E33" s="166"/>
      <c r="F33" s="166"/>
      <c r="G33" s="166"/>
      <c r="H33" s="166"/>
      <c r="I33" s="166"/>
      <c r="J33" s="166"/>
      <c r="K33" s="166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1" t="s">
        <v>38</v>
      </c>
      <c r="G34" s="40"/>
      <c r="H34" s="40"/>
      <c r="I34" s="171" t="s">
        <v>37</v>
      </c>
      <c r="J34" s="171" t="s">
        <v>39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2" t="s">
        <v>40</v>
      </c>
      <c r="E35" s="157" t="s">
        <v>41</v>
      </c>
      <c r="F35" s="173">
        <f>ROUND((SUM(BE113:BE120)+SUM(BE140:BE293)),2)</f>
        <v>0</v>
      </c>
      <c r="G35" s="40"/>
      <c r="H35" s="40"/>
      <c r="I35" s="174">
        <v>0.21</v>
      </c>
      <c r="J35" s="173">
        <f>ROUND(((SUM(BE113:BE120)+SUM(BE140:BE293))*I35),2)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7" t="s">
        <v>42</v>
      </c>
      <c r="F36" s="173">
        <f>ROUND((SUM(BF113:BF120)+SUM(BF140:BF293)),2)</f>
        <v>0</v>
      </c>
      <c r="G36" s="40"/>
      <c r="H36" s="40"/>
      <c r="I36" s="174">
        <v>0.15</v>
      </c>
      <c r="J36" s="173">
        <f>ROUND(((SUM(BF113:BF120)+SUM(BF140:BF293))*I36),2)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7" t="s">
        <v>43</v>
      </c>
      <c r="F37" s="173">
        <f>ROUND((SUM(BG113:BG120)+SUM(BG140:BG293)),2)</f>
        <v>0</v>
      </c>
      <c r="G37" s="40"/>
      <c r="H37" s="40"/>
      <c r="I37" s="174">
        <v>0.21</v>
      </c>
      <c r="J37" s="17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7" t="s">
        <v>44</v>
      </c>
      <c r="F38" s="173">
        <f>ROUND((SUM(BH113:BH120)+SUM(BH140:BH293)),2)</f>
        <v>0</v>
      </c>
      <c r="G38" s="40"/>
      <c r="H38" s="40"/>
      <c r="I38" s="174">
        <v>0.15</v>
      </c>
      <c r="J38" s="173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7" t="s">
        <v>45</v>
      </c>
      <c r="F39" s="173">
        <f>ROUND((SUM(BI113:BI120)+SUM(BI140:BI293)),2)</f>
        <v>0</v>
      </c>
      <c r="G39" s="40"/>
      <c r="H39" s="40"/>
      <c r="I39" s="174">
        <v>0</v>
      </c>
      <c r="J39" s="173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5"/>
      <c r="D41" s="176" t="s">
        <v>46</v>
      </c>
      <c r="E41" s="177"/>
      <c r="F41" s="177"/>
      <c r="G41" s="178" t="s">
        <v>47</v>
      </c>
      <c r="H41" s="179" t="s">
        <v>48</v>
      </c>
      <c r="I41" s="177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2" t="s">
        <v>49</v>
      </c>
      <c r="E50" s="183"/>
      <c r="F50" s="183"/>
      <c r="G50" s="182" t="s">
        <v>50</v>
      </c>
      <c r="H50" s="183"/>
      <c r="I50" s="183"/>
      <c r="J50" s="183"/>
      <c r="K50" s="183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4" t="s">
        <v>51</v>
      </c>
      <c r="E61" s="185"/>
      <c r="F61" s="186" t="s">
        <v>52</v>
      </c>
      <c r="G61" s="184" t="s">
        <v>51</v>
      </c>
      <c r="H61" s="185"/>
      <c r="I61" s="185"/>
      <c r="J61" s="187" t="s">
        <v>52</v>
      </c>
      <c r="K61" s="18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2" t="s">
        <v>53</v>
      </c>
      <c r="E65" s="188"/>
      <c r="F65" s="188"/>
      <c r="G65" s="182" t="s">
        <v>54</v>
      </c>
      <c r="H65" s="188"/>
      <c r="I65" s="188"/>
      <c r="J65" s="188"/>
      <c r="K65" s="18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4" t="s">
        <v>51</v>
      </c>
      <c r="E76" s="185"/>
      <c r="F76" s="186" t="s">
        <v>52</v>
      </c>
      <c r="G76" s="184" t="s">
        <v>51</v>
      </c>
      <c r="H76" s="185"/>
      <c r="I76" s="185"/>
      <c r="J76" s="187" t="s">
        <v>52</v>
      </c>
      <c r="K76" s="18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3" t="str">
        <f>E7</f>
        <v>Revitalizace skladového objektu-VV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109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PACS1 - stavební část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Česká Skalice</v>
      </c>
      <c r="G89" s="42"/>
      <c r="H89" s="42"/>
      <c r="I89" s="32" t="s">
        <v>22</v>
      </c>
      <c r="J89" s="81" t="str">
        <f>IF(J12="","",J12)</f>
        <v>14. 12. 2020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 xml:space="preserve"> </v>
      </c>
      <c r="G91" s="42"/>
      <c r="H91" s="42"/>
      <c r="I91" s="32" t="s">
        <v>30</v>
      </c>
      <c r="J91" s="36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32" t="s">
        <v>32</v>
      </c>
      <c r="J92" s="36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4" t="s">
        <v>113</v>
      </c>
      <c r="D94" s="151"/>
      <c r="E94" s="151"/>
      <c r="F94" s="151"/>
      <c r="G94" s="151"/>
      <c r="H94" s="151"/>
      <c r="I94" s="151"/>
      <c r="J94" s="195" t="s">
        <v>114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6" t="s">
        <v>115</v>
      </c>
      <c r="D96" s="42"/>
      <c r="E96" s="42"/>
      <c r="F96" s="42"/>
      <c r="G96" s="42"/>
      <c r="H96" s="42"/>
      <c r="I96" s="42"/>
      <c r="J96" s="112">
        <f>J140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116</v>
      </c>
    </row>
    <row r="97" spans="1:31" s="9" customFormat="1" ht="24.95" customHeight="1">
      <c r="A97" s="9"/>
      <c r="B97" s="197"/>
      <c r="C97" s="198"/>
      <c r="D97" s="199" t="s">
        <v>117</v>
      </c>
      <c r="E97" s="200"/>
      <c r="F97" s="200"/>
      <c r="G97" s="200"/>
      <c r="H97" s="200"/>
      <c r="I97" s="200"/>
      <c r="J97" s="201">
        <f>J141</f>
        <v>0</v>
      </c>
      <c r="K97" s="198"/>
      <c r="L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3"/>
      <c r="C98" s="204"/>
      <c r="D98" s="205" t="s">
        <v>118</v>
      </c>
      <c r="E98" s="206"/>
      <c r="F98" s="206"/>
      <c r="G98" s="206"/>
      <c r="H98" s="206"/>
      <c r="I98" s="206"/>
      <c r="J98" s="207">
        <f>J142</f>
        <v>0</v>
      </c>
      <c r="K98" s="204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3"/>
      <c r="C99" s="204"/>
      <c r="D99" s="205" t="s">
        <v>119</v>
      </c>
      <c r="E99" s="206"/>
      <c r="F99" s="206"/>
      <c r="G99" s="206"/>
      <c r="H99" s="206"/>
      <c r="I99" s="206"/>
      <c r="J99" s="207">
        <f>J162</f>
        <v>0</v>
      </c>
      <c r="K99" s="204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3"/>
      <c r="C100" s="204"/>
      <c r="D100" s="205" t="s">
        <v>120</v>
      </c>
      <c r="E100" s="206"/>
      <c r="F100" s="206"/>
      <c r="G100" s="206"/>
      <c r="H100" s="206"/>
      <c r="I100" s="206"/>
      <c r="J100" s="207">
        <f>J171</f>
        <v>0</v>
      </c>
      <c r="K100" s="204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3"/>
      <c r="C101" s="204"/>
      <c r="D101" s="205" t="s">
        <v>121</v>
      </c>
      <c r="E101" s="206"/>
      <c r="F101" s="206"/>
      <c r="G101" s="206"/>
      <c r="H101" s="206"/>
      <c r="I101" s="206"/>
      <c r="J101" s="207">
        <f>J196</f>
        <v>0</v>
      </c>
      <c r="K101" s="204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3"/>
      <c r="C102" s="204"/>
      <c r="D102" s="205" t="s">
        <v>122</v>
      </c>
      <c r="E102" s="206"/>
      <c r="F102" s="206"/>
      <c r="G102" s="206"/>
      <c r="H102" s="206"/>
      <c r="I102" s="206"/>
      <c r="J102" s="207">
        <f>J213</f>
        <v>0</v>
      </c>
      <c r="K102" s="204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3"/>
      <c r="C103" s="204"/>
      <c r="D103" s="205" t="s">
        <v>123</v>
      </c>
      <c r="E103" s="206"/>
      <c r="F103" s="206"/>
      <c r="G103" s="206"/>
      <c r="H103" s="206"/>
      <c r="I103" s="206"/>
      <c r="J103" s="207">
        <f>J218</f>
        <v>0</v>
      </c>
      <c r="K103" s="204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3"/>
      <c r="C104" s="204"/>
      <c r="D104" s="205" t="s">
        <v>124</v>
      </c>
      <c r="E104" s="206"/>
      <c r="F104" s="206"/>
      <c r="G104" s="206"/>
      <c r="H104" s="206"/>
      <c r="I104" s="206"/>
      <c r="J104" s="207">
        <f>J224</f>
        <v>0</v>
      </c>
      <c r="K104" s="204"/>
      <c r="L104" s="20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7"/>
      <c r="C105" s="198"/>
      <c r="D105" s="199" t="s">
        <v>125</v>
      </c>
      <c r="E105" s="200"/>
      <c r="F105" s="200"/>
      <c r="G105" s="200"/>
      <c r="H105" s="200"/>
      <c r="I105" s="200"/>
      <c r="J105" s="201">
        <f>J227</f>
        <v>0</v>
      </c>
      <c r="K105" s="198"/>
      <c r="L105" s="20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3"/>
      <c r="C106" s="204"/>
      <c r="D106" s="205" t="s">
        <v>126</v>
      </c>
      <c r="E106" s="206"/>
      <c r="F106" s="206"/>
      <c r="G106" s="206"/>
      <c r="H106" s="206"/>
      <c r="I106" s="206"/>
      <c r="J106" s="207">
        <f>J228</f>
        <v>0</v>
      </c>
      <c r="K106" s="204"/>
      <c r="L106" s="20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3"/>
      <c r="C107" s="204"/>
      <c r="D107" s="205" t="s">
        <v>127</v>
      </c>
      <c r="E107" s="206"/>
      <c r="F107" s="206"/>
      <c r="G107" s="206"/>
      <c r="H107" s="206"/>
      <c r="I107" s="206"/>
      <c r="J107" s="207">
        <f>J244</f>
        <v>0</v>
      </c>
      <c r="K107" s="204"/>
      <c r="L107" s="20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3"/>
      <c r="C108" s="204"/>
      <c r="D108" s="205" t="s">
        <v>128</v>
      </c>
      <c r="E108" s="206"/>
      <c r="F108" s="206"/>
      <c r="G108" s="206"/>
      <c r="H108" s="206"/>
      <c r="I108" s="206"/>
      <c r="J108" s="207">
        <f>J262</f>
        <v>0</v>
      </c>
      <c r="K108" s="204"/>
      <c r="L108" s="20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3"/>
      <c r="C109" s="204"/>
      <c r="D109" s="205" t="s">
        <v>129</v>
      </c>
      <c r="E109" s="206"/>
      <c r="F109" s="206"/>
      <c r="G109" s="206"/>
      <c r="H109" s="206"/>
      <c r="I109" s="206"/>
      <c r="J109" s="207">
        <f>J264</f>
        <v>0</v>
      </c>
      <c r="K109" s="204"/>
      <c r="L109" s="20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3"/>
      <c r="C110" s="204"/>
      <c r="D110" s="205" t="s">
        <v>130</v>
      </c>
      <c r="E110" s="206"/>
      <c r="F110" s="206"/>
      <c r="G110" s="206"/>
      <c r="H110" s="206"/>
      <c r="I110" s="206"/>
      <c r="J110" s="207">
        <f>J285</f>
        <v>0</v>
      </c>
      <c r="K110" s="204"/>
      <c r="L110" s="20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9.25" customHeight="1">
      <c r="A113" s="40"/>
      <c r="B113" s="41"/>
      <c r="C113" s="196" t="s">
        <v>131</v>
      </c>
      <c r="D113" s="42"/>
      <c r="E113" s="42"/>
      <c r="F113" s="42"/>
      <c r="G113" s="42"/>
      <c r="H113" s="42"/>
      <c r="I113" s="42"/>
      <c r="J113" s="209">
        <f>ROUND(J114+J115+J116+J117+J118+J119,2)</f>
        <v>0</v>
      </c>
      <c r="K113" s="42"/>
      <c r="L113" s="65"/>
      <c r="N113" s="210" t="s">
        <v>40</v>
      </c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65" s="2" customFormat="1" ht="18" customHeight="1">
      <c r="A114" s="40"/>
      <c r="B114" s="41"/>
      <c r="C114" s="42"/>
      <c r="D114" s="146" t="s">
        <v>132</v>
      </c>
      <c r="E114" s="139"/>
      <c r="F114" s="139"/>
      <c r="G114" s="42"/>
      <c r="H114" s="42"/>
      <c r="I114" s="42"/>
      <c r="J114" s="140">
        <v>0</v>
      </c>
      <c r="K114" s="42"/>
      <c r="L114" s="211"/>
      <c r="M114" s="212"/>
      <c r="N114" s="213" t="s">
        <v>41</v>
      </c>
      <c r="O114" s="212"/>
      <c r="P114" s="212"/>
      <c r="Q114" s="212"/>
      <c r="R114" s="212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5" t="s">
        <v>133</v>
      </c>
      <c r="AZ114" s="212"/>
      <c r="BA114" s="212"/>
      <c r="BB114" s="212"/>
      <c r="BC114" s="212"/>
      <c r="BD114" s="212"/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215" t="s">
        <v>84</v>
      </c>
      <c r="BK114" s="212"/>
      <c r="BL114" s="212"/>
      <c r="BM114" s="212"/>
    </row>
    <row r="115" spans="1:65" s="2" customFormat="1" ht="18" customHeight="1">
      <c r="A115" s="40"/>
      <c r="B115" s="41"/>
      <c r="C115" s="42"/>
      <c r="D115" s="146" t="s">
        <v>134</v>
      </c>
      <c r="E115" s="139"/>
      <c r="F115" s="139"/>
      <c r="G115" s="42"/>
      <c r="H115" s="42"/>
      <c r="I115" s="42"/>
      <c r="J115" s="140">
        <v>0</v>
      </c>
      <c r="K115" s="42"/>
      <c r="L115" s="211"/>
      <c r="M115" s="212"/>
      <c r="N115" s="213" t="s">
        <v>41</v>
      </c>
      <c r="O115" s="212"/>
      <c r="P115" s="212"/>
      <c r="Q115" s="212"/>
      <c r="R115" s="212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5" t="s">
        <v>133</v>
      </c>
      <c r="AZ115" s="212"/>
      <c r="BA115" s="212"/>
      <c r="BB115" s="212"/>
      <c r="BC115" s="212"/>
      <c r="BD115" s="212"/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215" t="s">
        <v>84</v>
      </c>
      <c r="BK115" s="212"/>
      <c r="BL115" s="212"/>
      <c r="BM115" s="212"/>
    </row>
    <row r="116" spans="1:65" s="2" customFormat="1" ht="18" customHeight="1">
      <c r="A116" s="40"/>
      <c r="B116" s="41"/>
      <c r="C116" s="42"/>
      <c r="D116" s="146" t="s">
        <v>135</v>
      </c>
      <c r="E116" s="139"/>
      <c r="F116" s="139"/>
      <c r="G116" s="42"/>
      <c r="H116" s="42"/>
      <c r="I116" s="42"/>
      <c r="J116" s="140">
        <v>0</v>
      </c>
      <c r="K116" s="42"/>
      <c r="L116" s="211"/>
      <c r="M116" s="212"/>
      <c r="N116" s="213" t="s">
        <v>41</v>
      </c>
      <c r="O116" s="212"/>
      <c r="P116" s="212"/>
      <c r="Q116" s="212"/>
      <c r="R116" s="212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5" t="s">
        <v>133</v>
      </c>
      <c r="AZ116" s="212"/>
      <c r="BA116" s="212"/>
      <c r="BB116" s="212"/>
      <c r="BC116" s="212"/>
      <c r="BD116" s="212"/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215" t="s">
        <v>84</v>
      </c>
      <c r="BK116" s="212"/>
      <c r="BL116" s="212"/>
      <c r="BM116" s="212"/>
    </row>
    <row r="117" spans="1:65" s="2" customFormat="1" ht="18" customHeight="1">
      <c r="A117" s="40"/>
      <c r="B117" s="41"/>
      <c r="C117" s="42"/>
      <c r="D117" s="146" t="s">
        <v>136</v>
      </c>
      <c r="E117" s="139"/>
      <c r="F117" s="139"/>
      <c r="G117" s="42"/>
      <c r="H117" s="42"/>
      <c r="I117" s="42"/>
      <c r="J117" s="140">
        <v>0</v>
      </c>
      <c r="K117" s="42"/>
      <c r="L117" s="211"/>
      <c r="M117" s="212"/>
      <c r="N117" s="213" t="s">
        <v>41</v>
      </c>
      <c r="O117" s="212"/>
      <c r="P117" s="212"/>
      <c r="Q117" s="212"/>
      <c r="R117" s="212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5" t="s">
        <v>133</v>
      </c>
      <c r="AZ117" s="212"/>
      <c r="BA117" s="212"/>
      <c r="BB117" s="212"/>
      <c r="BC117" s="212"/>
      <c r="BD117" s="212"/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215" t="s">
        <v>84</v>
      </c>
      <c r="BK117" s="212"/>
      <c r="BL117" s="212"/>
      <c r="BM117" s="212"/>
    </row>
    <row r="118" spans="1:65" s="2" customFormat="1" ht="18" customHeight="1">
      <c r="A118" s="40"/>
      <c r="B118" s="41"/>
      <c r="C118" s="42"/>
      <c r="D118" s="146" t="s">
        <v>137</v>
      </c>
      <c r="E118" s="139"/>
      <c r="F118" s="139"/>
      <c r="G118" s="42"/>
      <c r="H118" s="42"/>
      <c r="I118" s="42"/>
      <c r="J118" s="140">
        <v>0</v>
      </c>
      <c r="K118" s="42"/>
      <c r="L118" s="211"/>
      <c r="M118" s="212"/>
      <c r="N118" s="213" t="s">
        <v>41</v>
      </c>
      <c r="O118" s="212"/>
      <c r="P118" s="212"/>
      <c r="Q118" s="212"/>
      <c r="R118" s="212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5" t="s">
        <v>133</v>
      </c>
      <c r="AZ118" s="212"/>
      <c r="BA118" s="212"/>
      <c r="BB118" s="212"/>
      <c r="BC118" s="212"/>
      <c r="BD118" s="212"/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215" t="s">
        <v>84</v>
      </c>
      <c r="BK118" s="212"/>
      <c r="BL118" s="212"/>
      <c r="BM118" s="212"/>
    </row>
    <row r="119" spans="1:65" s="2" customFormat="1" ht="18" customHeight="1">
      <c r="A119" s="40"/>
      <c r="B119" s="41"/>
      <c r="C119" s="42"/>
      <c r="D119" s="139" t="s">
        <v>138</v>
      </c>
      <c r="E119" s="42"/>
      <c r="F119" s="42"/>
      <c r="G119" s="42"/>
      <c r="H119" s="42"/>
      <c r="I119" s="42"/>
      <c r="J119" s="140">
        <f>ROUND(J30*T119,2)</f>
        <v>0</v>
      </c>
      <c r="K119" s="42"/>
      <c r="L119" s="211"/>
      <c r="M119" s="212"/>
      <c r="N119" s="213" t="s">
        <v>41</v>
      </c>
      <c r="O119" s="212"/>
      <c r="P119" s="212"/>
      <c r="Q119" s="212"/>
      <c r="R119" s="212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5" t="s">
        <v>139</v>
      </c>
      <c r="AZ119" s="212"/>
      <c r="BA119" s="212"/>
      <c r="BB119" s="212"/>
      <c r="BC119" s="212"/>
      <c r="BD119" s="212"/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215" t="s">
        <v>84</v>
      </c>
      <c r="BK119" s="212"/>
      <c r="BL119" s="212"/>
      <c r="BM119" s="212"/>
    </row>
    <row r="120" spans="1:31" s="2" customFormat="1" ht="12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29.25" customHeight="1">
      <c r="A121" s="40"/>
      <c r="B121" s="41"/>
      <c r="C121" s="150" t="s">
        <v>107</v>
      </c>
      <c r="D121" s="151"/>
      <c r="E121" s="151"/>
      <c r="F121" s="151"/>
      <c r="G121" s="151"/>
      <c r="H121" s="151"/>
      <c r="I121" s="151"/>
      <c r="J121" s="152">
        <f>ROUND(J96+J113,2)</f>
        <v>0</v>
      </c>
      <c r="K121" s="151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6" spans="1:31" s="2" customFormat="1" ht="6.95" customHeight="1">
      <c r="A126" s="40"/>
      <c r="B126" s="70"/>
      <c r="C126" s="71"/>
      <c r="D126" s="71"/>
      <c r="E126" s="71"/>
      <c r="F126" s="71"/>
      <c r="G126" s="71"/>
      <c r="H126" s="71"/>
      <c r="I126" s="71"/>
      <c r="J126" s="71"/>
      <c r="K126" s="71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24.95" customHeight="1">
      <c r="A127" s="40"/>
      <c r="B127" s="41"/>
      <c r="C127" s="23" t="s">
        <v>140</v>
      </c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6.95" customHeight="1">
      <c r="A128" s="40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2" customHeight="1">
      <c r="A129" s="40"/>
      <c r="B129" s="41"/>
      <c r="C129" s="32" t="s">
        <v>16</v>
      </c>
      <c r="D129" s="42"/>
      <c r="E129" s="42"/>
      <c r="F129" s="42"/>
      <c r="G129" s="42"/>
      <c r="H129" s="42"/>
      <c r="I129" s="4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6.5" customHeight="1">
      <c r="A130" s="40"/>
      <c r="B130" s="41"/>
      <c r="C130" s="42"/>
      <c r="D130" s="42"/>
      <c r="E130" s="193" t="str">
        <f>E7</f>
        <v>Revitalizace skladového objektu-VV</v>
      </c>
      <c r="F130" s="32"/>
      <c r="G130" s="32"/>
      <c r="H130" s="3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2" customHeight="1">
      <c r="A131" s="40"/>
      <c r="B131" s="41"/>
      <c r="C131" s="32" t="s">
        <v>109</v>
      </c>
      <c r="D131" s="42"/>
      <c r="E131" s="42"/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16.5" customHeight="1">
      <c r="A132" s="40"/>
      <c r="B132" s="41"/>
      <c r="C132" s="42"/>
      <c r="D132" s="42"/>
      <c r="E132" s="78" t="str">
        <f>E9</f>
        <v>PACS1 - stavební část</v>
      </c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6.95" customHeight="1">
      <c r="A133" s="40"/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12" customHeight="1">
      <c r="A134" s="40"/>
      <c r="B134" s="41"/>
      <c r="C134" s="32" t="s">
        <v>20</v>
      </c>
      <c r="D134" s="42"/>
      <c r="E134" s="42"/>
      <c r="F134" s="27" t="str">
        <f>F12</f>
        <v>Česká Skalice</v>
      </c>
      <c r="G134" s="42"/>
      <c r="H134" s="42"/>
      <c r="I134" s="32" t="s">
        <v>22</v>
      </c>
      <c r="J134" s="81" t="str">
        <f>IF(J12="","",J12)</f>
        <v>14. 12. 2020</v>
      </c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6.95" customHeight="1">
      <c r="A135" s="40"/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15.15" customHeight="1">
      <c r="A136" s="40"/>
      <c r="B136" s="41"/>
      <c r="C136" s="32" t="s">
        <v>24</v>
      </c>
      <c r="D136" s="42"/>
      <c r="E136" s="42"/>
      <c r="F136" s="27" t="str">
        <f>E15</f>
        <v xml:space="preserve"> </v>
      </c>
      <c r="G136" s="42"/>
      <c r="H136" s="42"/>
      <c r="I136" s="32" t="s">
        <v>30</v>
      </c>
      <c r="J136" s="36" t="str">
        <f>E21</f>
        <v xml:space="preserve"> </v>
      </c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5.15" customHeight="1">
      <c r="A137" s="40"/>
      <c r="B137" s="41"/>
      <c r="C137" s="32" t="s">
        <v>28</v>
      </c>
      <c r="D137" s="42"/>
      <c r="E137" s="42"/>
      <c r="F137" s="27" t="str">
        <f>IF(E18="","",E18)</f>
        <v>Vyplň údaj</v>
      </c>
      <c r="G137" s="42"/>
      <c r="H137" s="42"/>
      <c r="I137" s="32" t="s">
        <v>32</v>
      </c>
      <c r="J137" s="36" t="str">
        <f>E24</f>
        <v xml:space="preserve"> </v>
      </c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10.3" customHeight="1">
      <c r="A138" s="40"/>
      <c r="B138" s="41"/>
      <c r="C138" s="42"/>
      <c r="D138" s="42"/>
      <c r="E138" s="42"/>
      <c r="F138" s="42"/>
      <c r="G138" s="42"/>
      <c r="H138" s="42"/>
      <c r="I138" s="42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11" customFormat="1" ht="29.25" customHeight="1">
      <c r="A139" s="217"/>
      <c r="B139" s="218"/>
      <c r="C139" s="219" t="s">
        <v>141</v>
      </c>
      <c r="D139" s="220" t="s">
        <v>61</v>
      </c>
      <c r="E139" s="220" t="s">
        <v>57</v>
      </c>
      <c r="F139" s="220" t="s">
        <v>58</v>
      </c>
      <c r="G139" s="220" t="s">
        <v>142</v>
      </c>
      <c r="H139" s="220" t="s">
        <v>143</v>
      </c>
      <c r="I139" s="220" t="s">
        <v>144</v>
      </c>
      <c r="J139" s="221" t="s">
        <v>114</v>
      </c>
      <c r="K139" s="222" t="s">
        <v>145</v>
      </c>
      <c r="L139" s="223"/>
      <c r="M139" s="102" t="s">
        <v>1</v>
      </c>
      <c r="N139" s="103" t="s">
        <v>40</v>
      </c>
      <c r="O139" s="103" t="s">
        <v>146</v>
      </c>
      <c r="P139" s="103" t="s">
        <v>147</v>
      </c>
      <c r="Q139" s="103" t="s">
        <v>148</v>
      </c>
      <c r="R139" s="103" t="s">
        <v>149</v>
      </c>
      <c r="S139" s="103" t="s">
        <v>150</v>
      </c>
      <c r="T139" s="104" t="s">
        <v>151</v>
      </c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</row>
    <row r="140" spans="1:63" s="2" customFormat="1" ht="22.8" customHeight="1">
      <c r="A140" s="40"/>
      <c r="B140" s="41"/>
      <c r="C140" s="109" t="s">
        <v>152</v>
      </c>
      <c r="D140" s="42"/>
      <c r="E140" s="42"/>
      <c r="F140" s="42"/>
      <c r="G140" s="42"/>
      <c r="H140" s="42"/>
      <c r="I140" s="42"/>
      <c r="J140" s="224">
        <f>BK140</f>
        <v>0</v>
      </c>
      <c r="K140" s="42"/>
      <c r="L140" s="43"/>
      <c r="M140" s="105"/>
      <c r="N140" s="225"/>
      <c r="O140" s="106"/>
      <c r="P140" s="226">
        <f>P141+P227</f>
        <v>0</v>
      </c>
      <c r="Q140" s="106"/>
      <c r="R140" s="226">
        <f>R141+R227</f>
        <v>93.16891039999999</v>
      </c>
      <c r="S140" s="106"/>
      <c r="T140" s="227">
        <f>T141+T227</f>
        <v>63.685320000000004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7" t="s">
        <v>75</v>
      </c>
      <c r="AU140" s="17" t="s">
        <v>116</v>
      </c>
      <c r="BK140" s="228">
        <f>BK141+BK227</f>
        <v>0</v>
      </c>
    </row>
    <row r="141" spans="1:63" s="12" customFormat="1" ht="25.9" customHeight="1">
      <c r="A141" s="12"/>
      <c r="B141" s="229"/>
      <c r="C141" s="230"/>
      <c r="D141" s="231" t="s">
        <v>75</v>
      </c>
      <c r="E141" s="232" t="s">
        <v>153</v>
      </c>
      <c r="F141" s="232" t="s">
        <v>154</v>
      </c>
      <c r="G141" s="230"/>
      <c r="H141" s="230"/>
      <c r="I141" s="233"/>
      <c r="J141" s="234">
        <f>BK141</f>
        <v>0</v>
      </c>
      <c r="K141" s="230"/>
      <c r="L141" s="235"/>
      <c r="M141" s="236"/>
      <c r="N141" s="237"/>
      <c r="O141" s="237"/>
      <c r="P141" s="238">
        <f>P142+P162+P171+P196+P213+P218+P224</f>
        <v>0</v>
      </c>
      <c r="Q141" s="237"/>
      <c r="R141" s="238">
        <f>R142+R162+R171+R196+R213+R218+R224</f>
        <v>79.04486062</v>
      </c>
      <c r="S141" s="237"/>
      <c r="T141" s="239">
        <f>T142+T162+T171+T196+T213+T218+T224</f>
        <v>13.578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84</v>
      </c>
      <c r="AT141" s="241" t="s">
        <v>75</v>
      </c>
      <c r="AU141" s="241" t="s">
        <v>76</v>
      </c>
      <c r="AY141" s="240" t="s">
        <v>155</v>
      </c>
      <c r="BK141" s="242">
        <f>BK142+BK162+BK171+BK196+BK213+BK218+BK224</f>
        <v>0</v>
      </c>
    </row>
    <row r="142" spans="1:63" s="12" customFormat="1" ht="22.8" customHeight="1">
      <c r="A142" s="12"/>
      <c r="B142" s="229"/>
      <c r="C142" s="230"/>
      <c r="D142" s="231" t="s">
        <v>75</v>
      </c>
      <c r="E142" s="243" t="s">
        <v>84</v>
      </c>
      <c r="F142" s="243" t="s">
        <v>156</v>
      </c>
      <c r="G142" s="230"/>
      <c r="H142" s="230"/>
      <c r="I142" s="233"/>
      <c r="J142" s="244">
        <f>BK142</f>
        <v>0</v>
      </c>
      <c r="K142" s="230"/>
      <c r="L142" s="235"/>
      <c r="M142" s="236"/>
      <c r="N142" s="237"/>
      <c r="O142" s="237"/>
      <c r="P142" s="238">
        <f>SUM(P143:P161)</f>
        <v>0</v>
      </c>
      <c r="Q142" s="237"/>
      <c r="R142" s="238">
        <f>SUM(R143:R161)</f>
        <v>0</v>
      </c>
      <c r="S142" s="237"/>
      <c r="T142" s="239">
        <f>SUM(T143:T161)</f>
        <v>13.578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0" t="s">
        <v>84</v>
      </c>
      <c r="AT142" s="241" t="s">
        <v>75</v>
      </c>
      <c r="AU142" s="241" t="s">
        <v>84</v>
      </c>
      <c r="AY142" s="240" t="s">
        <v>155</v>
      </c>
      <c r="BK142" s="242">
        <f>SUM(BK143:BK161)</f>
        <v>0</v>
      </c>
    </row>
    <row r="143" spans="1:65" s="2" customFormat="1" ht="24.15" customHeight="1">
      <c r="A143" s="40"/>
      <c r="B143" s="41"/>
      <c r="C143" s="245" t="s">
        <v>84</v>
      </c>
      <c r="D143" s="245" t="s">
        <v>157</v>
      </c>
      <c r="E143" s="246" t="s">
        <v>158</v>
      </c>
      <c r="F143" s="247" t="s">
        <v>159</v>
      </c>
      <c r="G143" s="248" t="s">
        <v>160</v>
      </c>
      <c r="H143" s="249">
        <v>17.52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41</v>
      </c>
      <c r="O143" s="93"/>
      <c r="P143" s="255">
        <f>O143*H143</f>
        <v>0</v>
      </c>
      <c r="Q143" s="255">
        <v>0</v>
      </c>
      <c r="R143" s="255">
        <f>Q143*H143</f>
        <v>0</v>
      </c>
      <c r="S143" s="255">
        <v>0.325</v>
      </c>
      <c r="T143" s="256">
        <f>S143*H143</f>
        <v>5.694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7" t="s">
        <v>161</v>
      </c>
      <c r="AT143" s="257" t="s">
        <v>157</v>
      </c>
      <c r="AU143" s="257" t="s">
        <v>86</v>
      </c>
      <c r="AY143" s="17" t="s">
        <v>155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84</v>
      </c>
      <c r="BK143" s="145">
        <f>ROUND(I143*H143,2)</f>
        <v>0</v>
      </c>
      <c r="BL143" s="17" t="s">
        <v>161</v>
      </c>
      <c r="BM143" s="257" t="s">
        <v>162</v>
      </c>
    </row>
    <row r="144" spans="1:65" s="2" customFormat="1" ht="14.4" customHeight="1">
      <c r="A144" s="40"/>
      <c r="B144" s="41"/>
      <c r="C144" s="245" t="s">
        <v>86</v>
      </c>
      <c r="D144" s="245" t="s">
        <v>157</v>
      </c>
      <c r="E144" s="246" t="s">
        <v>163</v>
      </c>
      <c r="F144" s="247" t="s">
        <v>164</v>
      </c>
      <c r="G144" s="248" t="s">
        <v>160</v>
      </c>
      <c r="H144" s="249">
        <v>17.52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41</v>
      </c>
      <c r="O144" s="93"/>
      <c r="P144" s="255">
        <f>O144*H144</f>
        <v>0</v>
      </c>
      <c r="Q144" s="255">
        <v>0</v>
      </c>
      <c r="R144" s="255">
        <f>Q144*H144</f>
        <v>0</v>
      </c>
      <c r="S144" s="255">
        <v>0.45</v>
      </c>
      <c r="T144" s="256">
        <f>S144*H144</f>
        <v>7.884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7" t="s">
        <v>161</v>
      </c>
      <c r="AT144" s="257" t="s">
        <v>157</v>
      </c>
      <c r="AU144" s="257" t="s">
        <v>86</v>
      </c>
      <c r="AY144" s="17" t="s">
        <v>155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84</v>
      </c>
      <c r="BK144" s="145">
        <f>ROUND(I144*H144,2)</f>
        <v>0</v>
      </c>
      <c r="BL144" s="17" t="s">
        <v>161</v>
      </c>
      <c r="BM144" s="257" t="s">
        <v>165</v>
      </c>
    </row>
    <row r="145" spans="1:51" s="13" customFormat="1" ht="12">
      <c r="A145" s="13"/>
      <c r="B145" s="258"/>
      <c r="C145" s="259"/>
      <c r="D145" s="260" t="s">
        <v>166</v>
      </c>
      <c r="E145" s="261" t="s">
        <v>1</v>
      </c>
      <c r="F145" s="262" t="s">
        <v>167</v>
      </c>
      <c r="G145" s="259"/>
      <c r="H145" s="263">
        <v>16.8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166</v>
      </c>
      <c r="AU145" s="269" t="s">
        <v>86</v>
      </c>
      <c r="AV145" s="13" t="s">
        <v>86</v>
      </c>
      <c r="AW145" s="13" t="s">
        <v>31</v>
      </c>
      <c r="AX145" s="13" t="s">
        <v>76</v>
      </c>
      <c r="AY145" s="269" t="s">
        <v>155</v>
      </c>
    </row>
    <row r="146" spans="1:51" s="13" customFormat="1" ht="12">
      <c r="A146" s="13"/>
      <c r="B146" s="258"/>
      <c r="C146" s="259"/>
      <c r="D146" s="260" t="s">
        <v>166</v>
      </c>
      <c r="E146" s="261" t="s">
        <v>1</v>
      </c>
      <c r="F146" s="262" t="s">
        <v>168</v>
      </c>
      <c r="G146" s="259"/>
      <c r="H146" s="263">
        <v>0.72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166</v>
      </c>
      <c r="AU146" s="269" t="s">
        <v>86</v>
      </c>
      <c r="AV146" s="13" t="s">
        <v>86</v>
      </c>
      <c r="AW146" s="13" t="s">
        <v>31</v>
      </c>
      <c r="AX146" s="13" t="s">
        <v>76</v>
      </c>
      <c r="AY146" s="269" t="s">
        <v>155</v>
      </c>
    </row>
    <row r="147" spans="1:51" s="14" customFormat="1" ht="12">
      <c r="A147" s="14"/>
      <c r="B147" s="270"/>
      <c r="C147" s="271"/>
      <c r="D147" s="260" t="s">
        <v>166</v>
      </c>
      <c r="E147" s="272" t="s">
        <v>1</v>
      </c>
      <c r="F147" s="273" t="s">
        <v>169</v>
      </c>
      <c r="G147" s="271"/>
      <c r="H147" s="274">
        <v>17.52</v>
      </c>
      <c r="I147" s="275"/>
      <c r="J147" s="271"/>
      <c r="K147" s="271"/>
      <c r="L147" s="276"/>
      <c r="M147" s="277"/>
      <c r="N147" s="278"/>
      <c r="O147" s="278"/>
      <c r="P147" s="278"/>
      <c r="Q147" s="278"/>
      <c r="R147" s="278"/>
      <c r="S147" s="278"/>
      <c r="T147" s="27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80" t="s">
        <v>166</v>
      </c>
      <c r="AU147" s="280" t="s">
        <v>86</v>
      </c>
      <c r="AV147" s="14" t="s">
        <v>161</v>
      </c>
      <c r="AW147" s="14" t="s">
        <v>31</v>
      </c>
      <c r="AX147" s="14" t="s">
        <v>84</v>
      </c>
      <c r="AY147" s="280" t="s">
        <v>155</v>
      </c>
    </row>
    <row r="148" spans="1:65" s="2" customFormat="1" ht="24.15" customHeight="1">
      <c r="A148" s="40"/>
      <c r="B148" s="41"/>
      <c r="C148" s="245" t="s">
        <v>170</v>
      </c>
      <c r="D148" s="245" t="s">
        <v>157</v>
      </c>
      <c r="E148" s="246" t="s">
        <v>171</v>
      </c>
      <c r="F148" s="247" t="s">
        <v>172</v>
      </c>
      <c r="G148" s="248" t="s">
        <v>173</v>
      </c>
      <c r="H148" s="249">
        <v>13.44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41</v>
      </c>
      <c r="O148" s="93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7" t="s">
        <v>161</v>
      </c>
      <c r="AT148" s="257" t="s">
        <v>157</v>
      </c>
      <c r="AU148" s="257" t="s">
        <v>86</v>
      </c>
      <c r="AY148" s="17" t="s">
        <v>155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84</v>
      </c>
      <c r="BK148" s="145">
        <f>ROUND(I148*H148,2)</f>
        <v>0</v>
      </c>
      <c r="BL148" s="17" t="s">
        <v>161</v>
      </c>
      <c r="BM148" s="257" t="s">
        <v>174</v>
      </c>
    </row>
    <row r="149" spans="1:51" s="13" customFormat="1" ht="12">
      <c r="A149" s="13"/>
      <c r="B149" s="258"/>
      <c r="C149" s="259"/>
      <c r="D149" s="260" t="s">
        <v>166</v>
      </c>
      <c r="E149" s="261" t="s">
        <v>1</v>
      </c>
      <c r="F149" s="262" t="s">
        <v>175</v>
      </c>
      <c r="G149" s="259"/>
      <c r="H149" s="263">
        <v>13.44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166</v>
      </c>
      <c r="AU149" s="269" t="s">
        <v>86</v>
      </c>
      <c r="AV149" s="13" t="s">
        <v>86</v>
      </c>
      <c r="AW149" s="13" t="s">
        <v>31</v>
      </c>
      <c r="AX149" s="13" t="s">
        <v>76</v>
      </c>
      <c r="AY149" s="269" t="s">
        <v>155</v>
      </c>
    </row>
    <row r="150" spans="1:51" s="14" customFormat="1" ht="12">
      <c r="A150" s="14"/>
      <c r="B150" s="270"/>
      <c r="C150" s="271"/>
      <c r="D150" s="260" t="s">
        <v>166</v>
      </c>
      <c r="E150" s="272" t="s">
        <v>1</v>
      </c>
      <c r="F150" s="273" t="s">
        <v>169</v>
      </c>
      <c r="G150" s="271"/>
      <c r="H150" s="274">
        <v>13.44</v>
      </c>
      <c r="I150" s="275"/>
      <c r="J150" s="271"/>
      <c r="K150" s="271"/>
      <c r="L150" s="276"/>
      <c r="M150" s="277"/>
      <c r="N150" s="278"/>
      <c r="O150" s="278"/>
      <c r="P150" s="278"/>
      <c r="Q150" s="278"/>
      <c r="R150" s="278"/>
      <c r="S150" s="278"/>
      <c r="T150" s="27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80" t="s">
        <v>166</v>
      </c>
      <c r="AU150" s="280" t="s">
        <v>86</v>
      </c>
      <c r="AV150" s="14" t="s">
        <v>161</v>
      </c>
      <c r="AW150" s="14" t="s">
        <v>31</v>
      </c>
      <c r="AX150" s="14" t="s">
        <v>84</v>
      </c>
      <c r="AY150" s="280" t="s">
        <v>155</v>
      </c>
    </row>
    <row r="151" spans="1:65" s="2" customFormat="1" ht="24.15" customHeight="1">
      <c r="A151" s="40"/>
      <c r="B151" s="41"/>
      <c r="C151" s="245" t="s">
        <v>161</v>
      </c>
      <c r="D151" s="245" t="s">
        <v>157</v>
      </c>
      <c r="E151" s="246" t="s">
        <v>176</v>
      </c>
      <c r="F151" s="247" t="s">
        <v>177</v>
      </c>
      <c r="G151" s="248" t="s">
        <v>173</v>
      </c>
      <c r="H151" s="249">
        <v>0.864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41</v>
      </c>
      <c r="O151" s="93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7" t="s">
        <v>161</v>
      </c>
      <c r="AT151" s="257" t="s">
        <v>157</v>
      </c>
      <c r="AU151" s="257" t="s">
        <v>86</v>
      </c>
      <c r="AY151" s="17" t="s">
        <v>155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84</v>
      </c>
      <c r="BK151" s="145">
        <f>ROUND(I151*H151,2)</f>
        <v>0</v>
      </c>
      <c r="BL151" s="17" t="s">
        <v>161</v>
      </c>
      <c r="BM151" s="257" t="s">
        <v>178</v>
      </c>
    </row>
    <row r="152" spans="1:51" s="13" customFormat="1" ht="12">
      <c r="A152" s="13"/>
      <c r="B152" s="258"/>
      <c r="C152" s="259"/>
      <c r="D152" s="260" t="s">
        <v>166</v>
      </c>
      <c r="E152" s="261" t="s">
        <v>1</v>
      </c>
      <c r="F152" s="262" t="s">
        <v>179</v>
      </c>
      <c r="G152" s="259"/>
      <c r="H152" s="263">
        <v>0.864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166</v>
      </c>
      <c r="AU152" s="269" t="s">
        <v>86</v>
      </c>
      <c r="AV152" s="13" t="s">
        <v>86</v>
      </c>
      <c r="AW152" s="13" t="s">
        <v>31</v>
      </c>
      <c r="AX152" s="13" t="s">
        <v>76</v>
      </c>
      <c r="AY152" s="269" t="s">
        <v>155</v>
      </c>
    </row>
    <row r="153" spans="1:51" s="14" customFormat="1" ht="12">
      <c r="A153" s="14"/>
      <c r="B153" s="270"/>
      <c r="C153" s="271"/>
      <c r="D153" s="260" t="s">
        <v>166</v>
      </c>
      <c r="E153" s="272" t="s">
        <v>1</v>
      </c>
      <c r="F153" s="273" t="s">
        <v>169</v>
      </c>
      <c r="G153" s="271"/>
      <c r="H153" s="274">
        <v>0.864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166</v>
      </c>
      <c r="AU153" s="280" t="s">
        <v>86</v>
      </c>
      <c r="AV153" s="14" t="s">
        <v>161</v>
      </c>
      <c r="AW153" s="14" t="s">
        <v>31</v>
      </c>
      <c r="AX153" s="14" t="s">
        <v>84</v>
      </c>
      <c r="AY153" s="280" t="s">
        <v>155</v>
      </c>
    </row>
    <row r="154" spans="1:65" s="2" customFormat="1" ht="24.15" customHeight="1">
      <c r="A154" s="40"/>
      <c r="B154" s="41"/>
      <c r="C154" s="245" t="s">
        <v>180</v>
      </c>
      <c r="D154" s="245" t="s">
        <v>157</v>
      </c>
      <c r="E154" s="246" t="s">
        <v>181</v>
      </c>
      <c r="F154" s="247" t="s">
        <v>182</v>
      </c>
      <c r="G154" s="248" t="s">
        <v>173</v>
      </c>
      <c r="H154" s="249">
        <v>14.304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41</v>
      </c>
      <c r="O154" s="93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7" t="s">
        <v>161</v>
      </c>
      <c r="AT154" s="257" t="s">
        <v>157</v>
      </c>
      <c r="AU154" s="257" t="s">
        <v>86</v>
      </c>
      <c r="AY154" s="17" t="s">
        <v>155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84</v>
      </c>
      <c r="BK154" s="145">
        <f>ROUND(I154*H154,2)</f>
        <v>0</v>
      </c>
      <c r="BL154" s="17" t="s">
        <v>161</v>
      </c>
      <c r="BM154" s="257" t="s">
        <v>183</v>
      </c>
    </row>
    <row r="155" spans="1:51" s="13" customFormat="1" ht="12">
      <c r="A155" s="13"/>
      <c r="B155" s="258"/>
      <c r="C155" s="259"/>
      <c r="D155" s="260" t="s">
        <v>166</v>
      </c>
      <c r="E155" s="261" t="s">
        <v>1</v>
      </c>
      <c r="F155" s="262" t="s">
        <v>184</v>
      </c>
      <c r="G155" s="259"/>
      <c r="H155" s="263">
        <v>13.44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166</v>
      </c>
      <c r="AU155" s="269" t="s">
        <v>86</v>
      </c>
      <c r="AV155" s="13" t="s">
        <v>86</v>
      </c>
      <c r="AW155" s="13" t="s">
        <v>31</v>
      </c>
      <c r="AX155" s="13" t="s">
        <v>76</v>
      </c>
      <c r="AY155" s="269" t="s">
        <v>155</v>
      </c>
    </row>
    <row r="156" spans="1:51" s="13" customFormat="1" ht="12">
      <c r="A156" s="13"/>
      <c r="B156" s="258"/>
      <c r="C156" s="259"/>
      <c r="D156" s="260" t="s">
        <v>166</v>
      </c>
      <c r="E156" s="261" t="s">
        <v>1</v>
      </c>
      <c r="F156" s="262" t="s">
        <v>185</v>
      </c>
      <c r="G156" s="259"/>
      <c r="H156" s="263">
        <v>0.864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166</v>
      </c>
      <c r="AU156" s="269" t="s">
        <v>86</v>
      </c>
      <c r="AV156" s="13" t="s">
        <v>86</v>
      </c>
      <c r="AW156" s="13" t="s">
        <v>31</v>
      </c>
      <c r="AX156" s="13" t="s">
        <v>76</v>
      </c>
      <c r="AY156" s="269" t="s">
        <v>155</v>
      </c>
    </row>
    <row r="157" spans="1:51" s="14" customFormat="1" ht="12">
      <c r="A157" s="14"/>
      <c r="B157" s="270"/>
      <c r="C157" s="271"/>
      <c r="D157" s="260" t="s">
        <v>166</v>
      </c>
      <c r="E157" s="272" t="s">
        <v>1</v>
      </c>
      <c r="F157" s="273" t="s">
        <v>169</v>
      </c>
      <c r="G157" s="271"/>
      <c r="H157" s="274">
        <v>14.304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166</v>
      </c>
      <c r="AU157" s="280" t="s">
        <v>86</v>
      </c>
      <c r="AV157" s="14" t="s">
        <v>161</v>
      </c>
      <c r="AW157" s="14" t="s">
        <v>31</v>
      </c>
      <c r="AX157" s="14" t="s">
        <v>84</v>
      </c>
      <c r="AY157" s="280" t="s">
        <v>155</v>
      </c>
    </row>
    <row r="158" spans="1:65" s="2" customFormat="1" ht="24.15" customHeight="1">
      <c r="A158" s="40"/>
      <c r="B158" s="41"/>
      <c r="C158" s="245" t="s">
        <v>186</v>
      </c>
      <c r="D158" s="245" t="s">
        <v>157</v>
      </c>
      <c r="E158" s="246" t="s">
        <v>187</v>
      </c>
      <c r="F158" s="247" t="s">
        <v>188</v>
      </c>
      <c r="G158" s="248" t="s">
        <v>173</v>
      </c>
      <c r="H158" s="249">
        <v>14.304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41</v>
      </c>
      <c r="O158" s="93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7" t="s">
        <v>161</v>
      </c>
      <c r="AT158" s="257" t="s">
        <v>157</v>
      </c>
      <c r="AU158" s="257" t="s">
        <v>86</v>
      </c>
      <c r="AY158" s="17" t="s">
        <v>155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84</v>
      </c>
      <c r="BK158" s="145">
        <f>ROUND(I158*H158,2)</f>
        <v>0</v>
      </c>
      <c r="BL158" s="17" t="s">
        <v>161</v>
      </c>
      <c r="BM158" s="257" t="s">
        <v>189</v>
      </c>
    </row>
    <row r="159" spans="1:65" s="2" customFormat="1" ht="24.15" customHeight="1">
      <c r="A159" s="40"/>
      <c r="B159" s="41"/>
      <c r="C159" s="245" t="s">
        <v>190</v>
      </c>
      <c r="D159" s="245" t="s">
        <v>157</v>
      </c>
      <c r="E159" s="246" t="s">
        <v>191</v>
      </c>
      <c r="F159" s="247" t="s">
        <v>192</v>
      </c>
      <c r="G159" s="248" t="s">
        <v>193</v>
      </c>
      <c r="H159" s="249">
        <v>25.747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41</v>
      </c>
      <c r="O159" s="93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7" t="s">
        <v>161</v>
      </c>
      <c r="AT159" s="257" t="s">
        <v>157</v>
      </c>
      <c r="AU159" s="257" t="s">
        <v>86</v>
      </c>
      <c r="AY159" s="17" t="s">
        <v>155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84</v>
      </c>
      <c r="BK159" s="145">
        <f>ROUND(I159*H159,2)</f>
        <v>0</v>
      </c>
      <c r="BL159" s="17" t="s">
        <v>161</v>
      </c>
      <c r="BM159" s="257" t="s">
        <v>194</v>
      </c>
    </row>
    <row r="160" spans="1:51" s="13" customFormat="1" ht="12">
      <c r="A160" s="13"/>
      <c r="B160" s="258"/>
      <c r="C160" s="259"/>
      <c r="D160" s="260" t="s">
        <v>166</v>
      </c>
      <c r="E160" s="261" t="s">
        <v>1</v>
      </c>
      <c r="F160" s="262" t="s">
        <v>195</v>
      </c>
      <c r="G160" s="259"/>
      <c r="H160" s="263">
        <v>25.747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166</v>
      </c>
      <c r="AU160" s="269" t="s">
        <v>86</v>
      </c>
      <c r="AV160" s="13" t="s">
        <v>86</v>
      </c>
      <c r="AW160" s="13" t="s">
        <v>31</v>
      </c>
      <c r="AX160" s="13" t="s">
        <v>76</v>
      </c>
      <c r="AY160" s="269" t="s">
        <v>155</v>
      </c>
    </row>
    <row r="161" spans="1:51" s="14" customFormat="1" ht="12">
      <c r="A161" s="14"/>
      <c r="B161" s="270"/>
      <c r="C161" s="271"/>
      <c r="D161" s="260" t="s">
        <v>166</v>
      </c>
      <c r="E161" s="272" t="s">
        <v>1</v>
      </c>
      <c r="F161" s="273" t="s">
        <v>169</v>
      </c>
      <c r="G161" s="271"/>
      <c r="H161" s="274">
        <v>25.747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166</v>
      </c>
      <c r="AU161" s="280" t="s">
        <v>86</v>
      </c>
      <c r="AV161" s="14" t="s">
        <v>161</v>
      </c>
      <c r="AW161" s="14" t="s">
        <v>31</v>
      </c>
      <c r="AX161" s="14" t="s">
        <v>84</v>
      </c>
      <c r="AY161" s="280" t="s">
        <v>155</v>
      </c>
    </row>
    <row r="162" spans="1:63" s="12" customFormat="1" ht="22.8" customHeight="1">
      <c r="A162" s="12"/>
      <c r="B162" s="229"/>
      <c r="C162" s="230"/>
      <c r="D162" s="231" t="s">
        <v>75</v>
      </c>
      <c r="E162" s="243" t="s">
        <v>86</v>
      </c>
      <c r="F162" s="243" t="s">
        <v>196</v>
      </c>
      <c r="G162" s="230"/>
      <c r="H162" s="230"/>
      <c r="I162" s="233"/>
      <c r="J162" s="244">
        <f>BK162</f>
        <v>0</v>
      </c>
      <c r="K162" s="230"/>
      <c r="L162" s="235"/>
      <c r="M162" s="236"/>
      <c r="N162" s="237"/>
      <c r="O162" s="237"/>
      <c r="P162" s="238">
        <f>SUM(P163:P170)</f>
        <v>0</v>
      </c>
      <c r="Q162" s="237"/>
      <c r="R162" s="238">
        <f>SUM(R163:R170)</f>
        <v>47.77024062</v>
      </c>
      <c r="S162" s="237"/>
      <c r="T162" s="239">
        <f>SUM(T163:T170)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40" t="s">
        <v>84</v>
      </c>
      <c r="AT162" s="241" t="s">
        <v>75</v>
      </c>
      <c r="AU162" s="241" t="s">
        <v>84</v>
      </c>
      <c r="AY162" s="240" t="s">
        <v>155</v>
      </c>
      <c r="BK162" s="242">
        <f>SUM(BK163:BK170)</f>
        <v>0</v>
      </c>
    </row>
    <row r="163" spans="1:65" s="2" customFormat="1" ht="14.4" customHeight="1">
      <c r="A163" s="40"/>
      <c r="B163" s="41"/>
      <c r="C163" s="245" t="s">
        <v>197</v>
      </c>
      <c r="D163" s="245" t="s">
        <v>157</v>
      </c>
      <c r="E163" s="246" t="s">
        <v>198</v>
      </c>
      <c r="F163" s="247" t="s">
        <v>199</v>
      </c>
      <c r="G163" s="248" t="s">
        <v>173</v>
      </c>
      <c r="H163" s="249">
        <v>13.539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41</v>
      </c>
      <c r="O163" s="93"/>
      <c r="P163" s="255">
        <f>O163*H163</f>
        <v>0</v>
      </c>
      <c r="Q163" s="255">
        <v>2.45329</v>
      </c>
      <c r="R163" s="255">
        <f>Q163*H163</f>
        <v>33.21509331</v>
      </c>
      <c r="S163" s="255">
        <v>0</v>
      </c>
      <c r="T163" s="25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7" t="s">
        <v>161</v>
      </c>
      <c r="AT163" s="257" t="s">
        <v>157</v>
      </c>
      <c r="AU163" s="257" t="s">
        <v>86</v>
      </c>
      <c r="AY163" s="17" t="s">
        <v>155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84</v>
      </c>
      <c r="BK163" s="145">
        <f>ROUND(I163*H163,2)</f>
        <v>0</v>
      </c>
      <c r="BL163" s="17" t="s">
        <v>161</v>
      </c>
      <c r="BM163" s="257" t="s">
        <v>200</v>
      </c>
    </row>
    <row r="164" spans="1:51" s="13" customFormat="1" ht="12">
      <c r="A164" s="13"/>
      <c r="B164" s="258"/>
      <c r="C164" s="259"/>
      <c r="D164" s="260" t="s">
        <v>166</v>
      </c>
      <c r="E164" s="261" t="s">
        <v>1</v>
      </c>
      <c r="F164" s="262" t="s">
        <v>201</v>
      </c>
      <c r="G164" s="259"/>
      <c r="H164" s="263">
        <v>13.539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166</v>
      </c>
      <c r="AU164" s="269" t="s">
        <v>86</v>
      </c>
      <c r="AV164" s="13" t="s">
        <v>86</v>
      </c>
      <c r="AW164" s="13" t="s">
        <v>31</v>
      </c>
      <c r="AX164" s="13" t="s">
        <v>76</v>
      </c>
      <c r="AY164" s="269" t="s">
        <v>155</v>
      </c>
    </row>
    <row r="165" spans="1:51" s="14" customFormat="1" ht="12">
      <c r="A165" s="14"/>
      <c r="B165" s="270"/>
      <c r="C165" s="271"/>
      <c r="D165" s="260" t="s">
        <v>166</v>
      </c>
      <c r="E165" s="272" t="s">
        <v>1</v>
      </c>
      <c r="F165" s="273" t="s">
        <v>169</v>
      </c>
      <c r="G165" s="271"/>
      <c r="H165" s="274">
        <v>13.539</v>
      </c>
      <c r="I165" s="275"/>
      <c r="J165" s="271"/>
      <c r="K165" s="271"/>
      <c r="L165" s="276"/>
      <c r="M165" s="277"/>
      <c r="N165" s="278"/>
      <c r="O165" s="278"/>
      <c r="P165" s="278"/>
      <c r="Q165" s="278"/>
      <c r="R165" s="278"/>
      <c r="S165" s="278"/>
      <c r="T165" s="27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80" t="s">
        <v>166</v>
      </c>
      <c r="AU165" s="280" t="s">
        <v>86</v>
      </c>
      <c r="AV165" s="14" t="s">
        <v>161</v>
      </c>
      <c r="AW165" s="14" t="s">
        <v>31</v>
      </c>
      <c r="AX165" s="14" t="s">
        <v>84</v>
      </c>
      <c r="AY165" s="280" t="s">
        <v>155</v>
      </c>
    </row>
    <row r="166" spans="1:65" s="2" customFormat="1" ht="14.4" customHeight="1">
      <c r="A166" s="40"/>
      <c r="B166" s="41"/>
      <c r="C166" s="245" t="s">
        <v>202</v>
      </c>
      <c r="D166" s="245" t="s">
        <v>157</v>
      </c>
      <c r="E166" s="246" t="s">
        <v>203</v>
      </c>
      <c r="F166" s="247" t="s">
        <v>204</v>
      </c>
      <c r="G166" s="248" t="s">
        <v>173</v>
      </c>
      <c r="H166" s="249">
        <v>0.864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41</v>
      </c>
      <c r="O166" s="93"/>
      <c r="P166" s="255">
        <f>O166*H166</f>
        <v>0</v>
      </c>
      <c r="Q166" s="255">
        <v>2.45329</v>
      </c>
      <c r="R166" s="255">
        <f>Q166*H166</f>
        <v>2.11964256</v>
      </c>
      <c r="S166" s="255">
        <v>0</v>
      </c>
      <c r="T166" s="25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7" t="s">
        <v>161</v>
      </c>
      <c r="AT166" s="257" t="s">
        <v>157</v>
      </c>
      <c r="AU166" s="257" t="s">
        <v>86</v>
      </c>
      <c r="AY166" s="17" t="s">
        <v>155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84</v>
      </c>
      <c r="BK166" s="145">
        <f>ROUND(I166*H166,2)</f>
        <v>0</v>
      </c>
      <c r="BL166" s="17" t="s">
        <v>161</v>
      </c>
      <c r="BM166" s="257" t="s">
        <v>205</v>
      </c>
    </row>
    <row r="167" spans="1:51" s="13" customFormat="1" ht="12">
      <c r="A167" s="13"/>
      <c r="B167" s="258"/>
      <c r="C167" s="259"/>
      <c r="D167" s="260" t="s">
        <v>166</v>
      </c>
      <c r="E167" s="261" t="s">
        <v>1</v>
      </c>
      <c r="F167" s="262" t="s">
        <v>179</v>
      </c>
      <c r="G167" s="259"/>
      <c r="H167" s="263">
        <v>0.864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166</v>
      </c>
      <c r="AU167" s="269" t="s">
        <v>86</v>
      </c>
      <c r="AV167" s="13" t="s">
        <v>86</v>
      </c>
      <c r="AW167" s="13" t="s">
        <v>31</v>
      </c>
      <c r="AX167" s="13" t="s">
        <v>76</v>
      </c>
      <c r="AY167" s="269" t="s">
        <v>155</v>
      </c>
    </row>
    <row r="168" spans="1:51" s="14" customFormat="1" ht="12">
      <c r="A168" s="14"/>
      <c r="B168" s="270"/>
      <c r="C168" s="271"/>
      <c r="D168" s="260" t="s">
        <v>166</v>
      </c>
      <c r="E168" s="272" t="s">
        <v>1</v>
      </c>
      <c r="F168" s="273" t="s">
        <v>169</v>
      </c>
      <c r="G168" s="271"/>
      <c r="H168" s="274">
        <v>0.864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166</v>
      </c>
      <c r="AU168" s="280" t="s">
        <v>86</v>
      </c>
      <c r="AV168" s="14" t="s">
        <v>161</v>
      </c>
      <c r="AW168" s="14" t="s">
        <v>31</v>
      </c>
      <c r="AX168" s="14" t="s">
        <v>84</v>
      </c>
      <c r="AY168" s="280" t="s">
        <v>155</v>
      </c>
    </row>
    <row r="169" spans="1:65" s="2" customFormat="1" ht="24.15" customHeight="1">
      <c r="A169" s="40"/>
      <c r="B169" s="41"/>
      <c r="C169" s="245" t="s">
        <v>206</v>
      </c>
      <c r="D169" s="245" t="s">
        <v>157</v>
      </c>
      <c r="E169" s="246" t="s">
        <v>207</v>
      </c>
      <c r="F169" s="247" t="s">
        <v>208</v>
      </c>
      <c r="G169" s="248" t="s">
        <v>160</v>
      </c>
      <c r="H169" s="249">
        <v>24.705</v>
      </c>
      <c r="I169" s="250"/>
      <c r="J169" s="251">
        <f>ROUND(I169*H169,2)</f>
        <v>0</v>
      </c>
      <c r="K169" s="252"/>
      <c r="L169" s="43"/>
      <c r="M169" s="253" t="s">
        <v>1</v>
      </c>
      <c r="N169" s="254" t="s">
        <v>41</v>
      </c>
      <c r="O169" s="93"/>
      <c r="P169" s="255">
        <f>O169*H169</f>
        <v>0</v>
      </c>
      <c r="Q169" s="255">
        <v>0.45195</v>
      </c>
      <c r="R169" s="255">
        <f>Q169*H169</f>
        <v>11.16542475</v>
      </c>
      <c r="S169" s="255">
        <v>0</v>
      </c>
      <c r="T169" s="25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57" t="s">
        <v>161</v>
      </c>
      <c r="AT169" s="257" t="s">
        <v>157</v>
      </c>
      <c r="AU169" s="257" t="s">
        <v>86</v>
      </c>
      <c r="AY169" s="17" t="s">
        <v>155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84</v>
      </c>
      <c r="BK169" s="145">
        <f>ROUND(I169*H169,2)</f>
        <v>0</v>
      </c>
      <c r="BL169" s="17" t="s">
        <v>161</v>
      </c>
      <c r="BM169" s="257" t="s">
        <v>209</v>
      </c>
    </row>
    <row r="170" spans="1:65" s="2" customFormat="1" ht="24.15" customHeight="1">
      <c r="A170" s="40"/>
      <c r="B170" s="41"/>
      <c r="C170" s="245" t="s">
        <v>210</v>
      </c>
      <c r="D170" s="245" t="s">
        <v>157</v>
      </c>
      <c r="E170" s="246" t="s">
        <v>211</v>
      </c>
      <c r="F170" s="247" t="s">
        <v>212</v>
      </c>
      <c r="G170" s="248" t="s">
        <v>193</v>
      </c>
      <c r="H170" s="249">
        <v>1.2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41</v>
      </c>
      <c r="O170" s="93"/>
      <c r="P170" s="255">
        <f>O170*H170</f>
        <v>0</v>
      </c>
      <c r="Q170" s="255">
        <v>1.0584</v>
      </c>
      <c r="R170" s="255">
        <f>Q170*H170</f>
        <v>1.2700799999999999</v>
      </c>
      <c r="S170" s="255">
        <v>0</v>
      </c>
      <c r="T170" s="25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57" t="s">
        <v>161</v>
      </c>
      <c r="AT170" s="257" t="s">
        <v>157</v>
      </c>
      <c r="AU170" s="257" t="s">
        <v>86</v>
      </c>
      <c r="AY170" s="17" t="s">
        <v>155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84</v>
      </c>
      <c r="BK170" s="145">
        <f>ROUND(I170*H170,2)</f>
        <v>0</v>
      </c>
      <c r="BL170" s="17" t="s">
        <v>161</v>
      </c>
      <c r="BM170" s="257" t="s">
        <v>213</v>
      </c>
    </row>
    <row r="171" spans="1:63" s="12" customFormat="1" ht="22.8" customHeight="1">
      <c r="A171" s="12"/>
      <c r="B171" s="229"/>
      <c r="C171" s="230"/>
      <c r="D171" s="231" t="s">
        <v>75</v>
      </c>
      <c r="E171" s="243" t="s">
        <v>170</v>
      </c>
      <c r="F171" s="243" t="s">
        <v>214</v>
      </c>
      <c r="G171" s="230"/>
      <c r="H171" s="230"/>
      <c r="I171" s="233"/>
      <c r="J171" s="244">
        <f>BK171</f>
        <v>0</v>
      </c>
      <c r="K171" s="230"/>
      <c r="L171" s="235"/>
      <c r="M171" s="236"/>
      <c r="N171" s="237"/>
      <c r="O171" s="237"/>
      <c r="P171" s="238">
        <f>SUM(P172:P195)</f>
        <v>0</v>
      </c>
      <c r="Q171" s="237"/>
      <c r="R171" s="238">
        <f>SUM(R172:R195)</f>
        <v>11.29519</v>
      </c>
      <c r="S171" s="237"/>
      <c r="T171" s="239">
        <f>SUM(T172:T195)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84</v>
      </c>
      <c r="AT171" s="241" t="s">
        <v>75</v>
      </c>
      <c r="AU171" s="241" t="s">
        <v>84</v>
      </c>
      <c r="AY171" s="240" t="s">
        <v>155</v>
      </c>
      <c r="BK171" s="242">
        <f>SUM(BK172:BK195)</f>
        <v>0</v>
      </c>
    </row>
    <row r="172" spans="1:65" s="2" customFormat="1" ht="24.15" customHeight="1">
      <c r="A172" s="40"/>
      <c r="B172" s="41"/>
      <c r="C172" s="245" t="s">
        <v>215</v>
      </c>
      <c r="D172" s="245" t="s">
        <v>157</v>
      </c>
      <c r="E172" s="246" t="s">
        <v>216</v>
      </c>
      <c r="F172" s="247" t="s">
        <v>217</v>
      </c>
      <c r="G172" s="248" t="s">
        <v>160</v>
      </c>
      <c r="H172" s="249">
        <v>836.4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41</v>
      </c>
      <c r="O172" s="93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7" t="s">
        <v>161</v>
      </c>
      <c r="AT172" s="257" t="s">
        <v>157</v>
      </c>
      <c r="AU172" s="257" t="s">
        <v>86</v>
      </c>
      <c r="AY172" s="17" t="s">
        <v>155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84</v>
      </c>
      <c r="BK172" s="145">
        <f>ROUND(I172*H172,2)</f>
        <v>0</v>
      </c>
      <c r="BL172" s="17" t="s">
        <v>161</v>
      </c>
      <c r="BM172" s="257" t="s">
        <v>218</v>
      </c>
    </row>
    <row r="173" spans="1:51" s="13" customFormat="1" ht="12">
      <c r="A173" s="13"/>
      <c r="B173" s="258"/>
      <c r="C173" s="259"/>
      <c r="D173" s="260" t="s">
        <v>166</v>
      </c>
      <c r="E173" s="261" t="s">
        <v>1</v>
      </c>
      <c r="F173" s="262" t="s">
        <v>219</v>
      </c>
      <c r="G173" s="259"/>
      <c r="H173" s="263">
        <v>836.4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166</v>
      </c>
      <c r="AU173" s="269" t="s">
        <v>86</v>
      </c>
      <c r="AV173" s="13" t="s">
        <v>86</v>
      </c>
      <c r="AW173" s="13" t="s">
        <v>31</v>
      </c>
      <c r="AX173" s="13" t="s">
        <v>76</v>
      </c>
      <c r="AY173" s="269" t="s">
        <v>155</v>
      </c>
    </row>
    <row r="174" spans="1:51" s="14" customFormat="1" ht="12">
      <c r="A174" s="14"/>
      <c r="B174" s="270"/>
      <c r="C174" s="271"/>
      <c r="D174" s="260" t="s">
        <v>166</v>
      </c>
      <c r="E174" s="272" t="s">
        <v>1</v>
      </c>
      <c r="F174" s="273" t="s">
        <v>169</v>
      </c>
      <c r="G174" s="271"/>
      <c r="H174" s="274">
        <v>836.4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166</v>
      </c>
      <c r="AU174" s="280" t="s">
        <v>86</v>
      </c>
      <c r="AV174" s="14" t="s">
        <v>161</v>
      </c>
      <c r="AW174" s="14" t="s">
        <v>31</v>
      </c>
      <c r="AX174" s="14" t="s">
        <v>84</v>
      </c>
      <c r="AY174" s="280" t="s">
        <v>155</v>
      </c>
    </row>
    <row r="175" spans="1:65" s="2" customFormat="1" ht="24.15" customHeight="1">
      <c r="A175" s="40"/>
      <c r="B175" s="41"/>
      <c r="C175" s="245" t="s">
        <v>220</v>
      </c>
      <c r="D175" s="245" t="s">
        <v>157</v>
      </c>
      <c r="E175" s="246" t="s">
        <v>221</v>
      </c>
      <c r="F175" s="247" t="s">
        <v>222</v>
      </c>
      <c r="G175" s="248" t="s">
        <v>223</v>
      </c>
      <c r="H175" s="249">
        <v>200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41</v>
      </c>
      <c r="O175" s="93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57" t="s">
        <v>161</v>
      </c>
      <c r="AT175" s="257" t="s">
        <v>157</v>
      </c>
      <c r="AU175" s="257" t="s">
        <v>86</v>
      </c>
      <c r="AY175" s="17" t="s">
        <v>155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84</v>
      </c>
      <c r="BK175" s="145">
        <f>ROUND(I175*H175,2)</f>
        <v>0</v>
      </c>
      <c r="BL175" s="17" t="s">
        <v>161</v>
      </c>
      <c r="BM175" s="257" t="s">
        <v>224</v>
      </c>
    </row>
    <row r="176" spans="1:65" s="2" customFormat="1" ht="37.8" customHeight="1">
      <c r="A176" s="40"/>
      <c r="B176" s="41"/>
      <c r="C176" s="281" t="s">
        <v>225</v>
      </c>
      <c r="D176" s="281" t="s">
        <v>226</v>
      </c>
      <c r="E176" s="282" t="s">
        <v>227</v>
      </c>
      <c r="F176" s="283" t="s">
        <v>228</v>
      </c>
      <c r="G176" s="284" t="s">
        <v>160</v>
      </c>
      <c r="H176" s="285">
        <v>452.1</v>
      </c>
      <c r="I176" s="286"/>
      <c r="J176" s="287">
        <f>ROUND(I176*H176,2)</f>
        <v>0</v>
      </c>
      <c r="K176" s="288"/>
      <c r="L176" s="289"/>
      <c r="M176" s="290" t="s">
        <v>1</v>
      </c>
      <c r="N176" s="291" t="s">
        <v>41</v>
      </c>
      <c r="O176" s="93"/>
      <c r="P176" s="255">
        <f>O176*H176</f>
        <v>0</v>
      </c>
      <c r="Q176" s="255">
        <v>0.0103</v>
      </c>
      <c r="R176" s="255">
        <f>Q176*H176</f>
        <v>4.656630000000001</v>
      </c>
      <c r="S176" s="255">
        <v>0</v>
      </c>
      <c r="T176" s="25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7" t="s">
        <v>197</v>
      </c>
      <c r="AT176" s="257" t="s">
        <v>226</v>
      </c>
      <c r="AU176" s="257" t="s">
        <v>86</v>
      </c>
      <c r="AY176" s="17" t="s">
        <v>155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84</v>
      </c>
      <c r="BK176" s="145">
        <f>ROUND(I176*H176,2)</f>
        <v>0</v>
      </c>
      <c r="BL176" s="17" t="s">
        <v>161</v>
      </c>
      <c r="BM176" s="257" t="s">
        <v>229</v>
      </c>
    </row>
    <row r="177" spans="1:51" s="13" customFormat="1" ht="12">
      <c r="A177" s="13"/>
      <c r="B177" s="258"/>
      <c r="C177" s="259"/>
      <c r="D177" s="260" t="s">
        <v>166</v>
      </c>
      <c r="E177" s="261" t="s">
        <v>1</v>
      </c>
      <c r="F177" s="262" t="s">
        <v>230</v>
      </c>
      <c r="G177" s="259"/>
      <c r="H177" s="263">
        <v>408.7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166</v>
      </c>
      <c r="AU177" s="269" t="s">
        <v>86</v>
      </c>
      <c r="AV177" s="13" t="s">
        <v>86</v>
      </c>
      <c r="AW177" s="13" t="s">
        <v>31</v>
      </c>
      <c r="AX177" s="13" t="s">
        <v>76</v>
      </c>
      <c r="AY177" s="269" t="s">
        <v>155</v>
      </c>
    </row>
    <row r="178" spans="1:51" s="13" customFormat="1" ht="12">
      <c r="A178" s="13"/>
      <c r="B178" s="258"/>
      <c r="C178" s="259"/>
      <c r="D178" s="260" t="s">
        <v>166</v>
      </c>
      <c r="E178" s="261" t="s">
        <v>1</v>
      </c>
      <c r="F178" s="262" t="s">
        <v>231</v>
      </c>
      <c r="G178" s="259"/>
      <c r="H178" s="263">
        <v>43.4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166</v>
      </c>
      <c r="AU178" s="269" t="s">
        <v>86</v>
      </c>
      <c r="AV178" s="13" t="s">
        <v>86</v>
      </c>
      <c r="AW178" s="13" t="s">
        <v>31</v>
      </c>
      <c r="AX178" s="13" t="s">
        <v>76</v>
      </c>
      <c r="AY178" s="269" t="s">
        <v>155</v>
      </c>
    </row>
    <row r="179" spans="1:51" s="14" customFormat="1" ht="12">
      <c r="A179" s="14"/>
      <c r="B179" s="270"/>
      <c r="C179" s="271"/>
      <c r="D179" s="260" t="s">
        <v>166</v>
      </c>
      <c r="E179" s="272" t="s">
        <v>1</v>
      </c>
      <c r="F179" s="273" t="s">
        <v>169</v>
      </c>
      <c r="G179" s="271"/>
      <c r="H179" s="274">
        <v>452.1</v>
      </c>
      <c r="I179" s="275"/>
      <c r="J179" s="271"/>
      <c r="K179" s="271"/>
      <c r="L179" s="276"/>
      <c r="M179" s="277"/>
      <c r="N179" s="278"/>
      <c r="O179" s="278"/>
      <c r="P179" s="278"/>
      <c r="Q179" s="278"/>
      <c r="R179" s="278"/>
      <c r="S179" s="278"/>
      <c r="T179" s="27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80" t="s">
        <v>166</v>
      </c>
      <c r="AU179" s="280" t="s">
        <v>86</v>
      </c>
      <c r="AV179" s="14" t="s">
        <v>161</v>
      </c>
      <c r="AW179" s="14" t="s">
        <v>31</v>
      </c>
      <c r="AX179" s="14" t="s">
        <v>84</v>
      </c>
      <c r="AY179" s="280" t="s">
        <v>155</v>
      </c>
    </row>
    <row r="180" spans="1:65" s="2" customFormat="1" ht="37.8" customHeight="1">
      <c r="A180" s="40"/>
      <c r="B180" s="41"/>
      <c r="C180" s="281" t="s">
        <v>8</v>
      </c>
      <c r="D180" s="281" t="s">
        <v>226</v>
      </c>
      <c r="E180" s="282" t="s">
        <v>232</v>
      </c>
      <c r="F180" s="283" t="s">
        <v>233</v>
      </c>
      <c r="G180" s="284" t="s">
        <v>160</v>
      </c>
      <c r="H180" s="285">
        <v>384.3</v>
      </c>
      <c r="I180" s="286"/>
      <c r="J180" s="287">
        <f>ROUND(I180*H180,2)</f>
        <v>0</v>
      </c>
      <c r="K180" s="288"/>
      <c r="L180" s="289"/>
      <c r="M180" s="290" t="s">
        <v>1</v>
      </c>
      <c r="N180" s="291" t="s">
        <v>41</v>
      </c>
      <c r="O180" s="93"/>
      <c r="P180" s="255">
        <f>O180*H180</f>
        <v>0</v>
      </c>
      <c r="Q180" s="255">
        <v>0.0112</v>
      </c>
      <c r="R180" s="255">
        <f>Q180*H180</f>
        <v>4.30416</v>
      </c>
      <c r="S180" s="255">
        <v>0</v>
      </c>
      <c r="T180" s="25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57" t="s">
        <v>197</v>
      </c>
      <c r="AT180" s="257" t="s">
        <v>226</v>
      </c>
      <c r="AU180" s="257" t="s">
        <v>86</v>
      </c>
      <c r="AY180" s="17" t="s">
        <v>155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84</v>
      </c>
      <c r="BK180" s="145">
        <f>ROUND(I180*H180,2)</f>
        <v>0</v>
      </c>
      <c r="BL180" s="17" t="s">
        <v>161</v>
      </c>
      <c r="BM180" s="257" t="s">
        <v>234</v>
      </c>
    </row>
    <row r="181" spans="1:51" s="15" customFormat="1" ht="12">
      <c r="A181" s="15"/>
      <c r="B181" s="292"/>
      <c r="C181" s="293"/>
      <c r="D181" s="260" t="s">
        <v>166</v>
      </c>
      <c r="E181" s="294" t="s">
        <v>1</v>
      </c>
      <c r="F181" s="295" t="s">
        <v>235</v>
      </c>
      <c r="G181" s="293"/>
      <c r="H181" s="294" t="s">
        <v>1</v>
      </c>
      <c r="I181" s="296"/>
      <c r="J181" s="293"/>
      <c r="K181" s="293"/>
      <c r="L181" s="297"/>
      <c r="M181" s="298"/>
      <c r="N181" s="299"/>
      <c r="O181" s="299"/>
      <c r="P181" s="299"/>
      <c r="Q181" s="299"/>
      <c r="R181" s="299"/>
      <c r="S181" s="299"/>
      <c r="T181" s="30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301" t="s">
        <v>166</v>
      </c>
      <c r="AU181" s="301" t="s">
        <v>86</v>
      </c>
      <c r="AV181" s="15" t="s">
        <v>84</v>
      </c>
      <c r="AW181" s="15" t="s">
        <v>31</v>
      </c>
      <c r="AX181" s="15" t="s">
        <v>76</v>
      </c>
      <c r="AY181" s="301" t="s">
        <v>155</v>
      </c>
    </row>
    <row r="182" spans="1:51" s="13" customFormat="1" ht="12">
      <c r="A182" s="13"/>
      <c r="B182" s="258"/>
      <c r="C182" s="259"/>
      <c r="D182" s="260" t="s">
        <v>166</v>
      </c>
      <c r="E182" s="261" t="s">
        <v>1</v>
      </c>
      <c r="F182" s="262" t="s">
        <v>236</v>
      </c>
      <c r="G182" s="259"/>
      <c r="H182" s="263">
        <v>384.3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166</v>
      </c>
      <c r="AU182" s="269" t="s">
        <v>86</v>
      </c>
      <c r="AV182" s="13" t="s">
        <v>86</v>
      </c>
      <c r="AW182" s="13" t="s">
        <v>31</v>
      </c>
      <c r="AX182" s="13" t="s">
        <v>76</v>
      </c>
      <c r="AY182" s="269" t="s">
        <v>155</v>
      </c>
    </row>
    <row r="183" spans="1:51" s="14" customFormat="1" ht="12">
      <c r="A183" s="14"/>
      <c r="B183" s="270"/>
      <c r="C183" s="271"/>
      <c r="D183" s="260" t="s">
        <v>166</v>
      </c>
      <c r="E183" s="272" t="s">
        <v>1</v>
      </c>
      <c r="F183" s="273" t="s">
        <v>169</v>
      </c>
      <c r="G183" s="271"/>
      <c r="H183" s="274">
        <v>384.3</v>
      </c>
      <c r="I183" s="275"/>
      <c r="J183" s="271"/>
      <c r="K183" s="271"/>
      <c r="L183" s="276"/>
      <c r="M183" s="277"/>
      <c r="N183" s="278"/>
      <c r="O183" s="278"/>
      <c r="P183" s="278"/>
      <c r="Q183" s="278"/>
      <c r="R183" s="278"/>
      <c r="S183" s="278"/>
      <c r="T183" s="27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0" t="s">
        <v>166</v>
      </c>
      <c r="AU183" s="280" t="s">
        <v>86</v>
      </c>
      <c r="AV183" s="14" t="s">
        <v>161</v>
      </c>
      <c r="AW183" s="14" t="s">
        <v>31</v>
      </c>
      <c r="AX183" s="14" t="s">
        <v>84</v>
      </c>
      <c r="AY183" s="280" t="s">
        <v>155</v>
      </c>
    </row>
    <row r="184" spans="1:65" s="2" customFormat="1" ht="14.4" customHeight="1">
      <c r="A184" s="40"/>
      <c r="B184" s="41"/>
      <c r="C184" s="281" t="s">
        <v>237</v>
      </c>
      <c r="D184" s="281" t="s">
        <v>226</v>
      </c>
      <c r="E184" s="282" t="s">
        <v>238</v>
      </c>
      <c r="F184" s="283" t="s">
        <v>239</v>
      </c>
      <c r="G184" s="284" t="s">
        <v>240</v>
      </c>
      <c r="H184" s="285">
        <v>491.4</v>
      </c>
      <c r="I184" s="286"/>
      <c r="J184" s="287">
        <f>ROUND(I184*H184,2)</f>
        <v>0</v>
      </c>
      <c r="K184" s="288"/>
      <c r="L184" s="289"/>
      <c r="M184" s="290" t="s">
        <v>1</v>
      </c>
      <c r="N184" s="291" t="s">
        <v>41</v>
      </c>
      <c r="O184" s="93"/>
      <c r="P184" s="255">
        <f>O184*H184</f>
        <v>0</v>
      </c>
      <c r="Q184" s="255">
        <v>0.0005</v>
      </c>
      <c r="R184" s="255">
        <f>Q184*H184</f>
        <v>0.2457</v>
      </c>
      <c r="S184" s="255">
        <v>0</v>
      </c>
      <c r="T184" s="25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57" t="s">
        <v>197</v>
      </c>
      <c r="AT184" s="257" t="s">
        <v>226</v>
      </c>
      <c r="AU184" s="257" t="s">
        <v>86</v>
      </c>
      <c r="AY184" s="17" t="s">
        <v>155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84</v>
      </c>
      <c r="BK184" s="145">
        <f>ROUND(I184*H184,2)</f>
        <v>0</v>
      </c>
      <c r="BL184" s="17" t="s">
        <v>161</v>
      </c>
      <c r="BM184" s="257" t="s">
        <v>241</v>
      </c>
    </row>
    <row r="185" spans="1:51" s="13" customFormat="1" ht="12">
      <c r="A185" s="13"/>
      <c r="B185" s="258"/>
      <c r="C185" s="259"/>
      <c r="D185" s="260" t="s">
        <v>166</v>
      </c>
      <c r="E185" s="261" t="s">
        <v>1</v>
      </c>
      <c r="F185" s="262" t="s">
        <v>242</v>
      </c>
      <c r="G185" s="259"/>
      <c r="H185" s="263">
        <v>491.4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166</v>
      </c>
      <c r="AU185" s="269" t="s">
        <v>86</v>
      </c>
      <c r="AV185" s="13" t="s">
        <v>86</v>
      </c>
      <c r="AW185" s="13" t="s">
        <v>31</v>
      </c>
      <c r="AX185" s="13" t="s">
        <v>76</v>
      </c>
      <c r="AY185" s="269" t="s">
        <v>155</v>
      </c>
    </row>
    <row r="186" spans="1:51" s="14" customFormat="1" ht="12">
      <c r="A186" s="14"/>
      <c r="B186" s="270"/>
      <c r="C186" s="271"/>
      <c r="D186" s="260" t="s">
        <v>166</v>
      </c>
      <c r="E186" s="272" t="s">
        <v>1</v>
      </c>
      <c r="F186" s="273" t="s">
        <v>169</v>
      </c>
      <c r="G186" s="271"/>
      <c r="H186" s="274">
        <v>491.4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166</v>
      </c>
      <c r="AU186" s="280" t="s">
        <v>86</v>
      </c>
      <c r="AV186" s="14" t="s">
        <v>161</v>
      </c>
      <c r="AW186" s="14" t="s">
        <v>31</v>
      </c>
      <c r="AX186" s="14" t="s">
        <v>84</v>
      </c>
      <c r="AY186" s="280" t="s">
        <v>155</v>
      </c>
    </row>
    <row r="187" spans="1:65" s="2" customFormat="1" ht="14.4" customHeight="1">
      <c r="A187" s="40"/>
      <c r="B187" s="41"/>
      <c r="C187" s="281" t="s">
        <v>243</v>
      </c>
      <c r="D187" s="281" t="s">
        <v>226</v>
      </c>
      <c r="E187" s="282" t="s">
        <v>244</v>
      </c>
      <c r="F187" s="283" t="s">
        <v>245</v>
      </c>
      <c r="G187" s="284" t="s">
        <v>240</v>
      </c>
      <c r="H187" s="285">
        <v>631.8</v>
      </c>
      <c r="I187" s="286"/>
      <c r="J187" s="287">
        <f>ROUND(I187*H187,2)</f>
        <v>0</v>
      </c>
      <c r="K187" s="288"/>
      <c r="L187" s="289"/>
      <c r="M187" s="290" t="s">
        <v>1</v>
      </c>
      <c r="N187" s="291" t="s">
        <v>41</v>
      </c>
      <c r="O187" s="93"/>
      <c r="P187" s="255">
        <f>O187*H187</f>
        <v>0</v>
      </c>
      <c r="Q187" s="255">
        <v>0.0005</v>
      </c>
      <c r="R187" s="255">
        <f>Q187*H187</f>
        <v>0.31589999999999996</v>
      </c>
      <c r="S187" s="255">
        <v>0</v>
      </c>
      <c r="T187" s="25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57" t="s">
        <v>197</v>
      </c>
      <c r="AT187" s="257" t="s">
        <v>226</v>
      </c>
      <c r="AU187" s="257" t="s">
        <v>86</v>
      </c>
      <c r="AY187" s="17" t="s">
        <v>155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84</v>
      </c>
      <c r="BK187" s="145">
        <f>ROUND(I187*H187,2)</f>
        <v>0</v>
      </c>
      <c r="BL187" s="17" t="s">
        <v>161</v>
      </c>
      <c r="BM187" s="257" t="s">
        <v>246</v>
      </c>
    </row>
    <row r="188" spans="1:51" s="13" customFormat="1" ht="12">
      <c r="A188" s="13"/>
      <c r="B188" s="258"/>
      <c r="C188" s="259"/>
      <c r="D188" s="260" t="s">
        <v>166</v>
      </c>
      <c r="E188" s="261" t="s">
        <v>1</v>
      </c>
      <c r="F188" s="262" t="s">
        <v>247</v>
      </c>
      <c r="G188" s="259"/>
      <c r="H188" s="263">
        <v>631.8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166</v>
      </c>
      <c r="AU188" s="269" t="s">
        <v>86</v>
      </c>
      <c r="AV188" s="13" t="s">
        <v>86</v>
      </c>
      <c r="AW188" s="13" t="s">
        <v>31</v>
      </c>
      <c r="AX188" s="13" t="s">
        <v>76</v>
      </c>
      <c r="AY188" s="269" t="s">
        <v>155</v>
      </c>
    </row>
    <row r="189" spans="1:51" s="14" customFormat="1" ht="12">
      <c r="A189" s="14"/>
      <c r="B189" s="270"/>
      <c r="C189" s="271"/>
      <c r="D189" s="260" t="s">
        <v>166</v>
      </c>
      <c r="E189" s="272" t="s">
        <v>1</v>
      </c>
      <c r="F189" s="273" t="s">
        <v>169</v>
      </c>
      <c r="G189" s="271"/>
      <c r="H189" s="274">
        <v>631.8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166</v>
      </c>
      <c r="AU189" s="280" t="s">
        <v>86</v>
      </c>
      <c r="AV189" s="14" t="s">
        <v>161</v>
      </c>
      <c r="AW189" s="14" t="s">
        <v>31</v>
      </c>
      <c r="AX189" s="14" t="s">
        <v>84</v>
      </c>
      <c r="AY189" s="280" t="s">
        <v>155</v>
      </c>
    </row>
    <row r="190" spans="1:65" s="2" customFormat="1" ht="14.4" customHeight="1">
      <c r="A190" s="40"/>
      <c r="B190" s="41"/>
      <c r="C190" s="281" t="s">
        <v>248</v>
      </c>
      <c r="D190" s="281" t="s">
        <v>226</v>
      </c>
      <c r="E190" s="282" t="s">
        <v>249</v>
      </c>
      <c r="F190" s="283" t="s">
        <v>250</v>
      </c>
      <c r="G190" s="284" t="s">
        <v>240</v>
      </c>
      <c r="H190" s="285">
        <v>3345.6</v>
      </c>
      <c r="I190" s="286"/>
      <c r="J190" s="287">
        <f>ROUND(I190*H190,2)</f>
        <v>0</v>
      </c>
      <c r="K190" s="288"/>
      <c r="L190" s="289"/>
      <c r="M190" s="290" t="s">
        <v>1</v>
      </c>
      <c r="N190" s="291" t="s">
        <v>41</v>
      </c>
      <c r="O190" s="93"/>
      <c r="P190" s="255">
        <f>O190*H190</f>
        <v>0</v>
      </c>
      <c r="Q190" s="255">
        <v>0.0005</v>
      </c>
      <c r="R190" s="255">
        <f>Q190*H190</f>
        <v>1.6728</v>
      </c>
      <c r="S190" s="255">
        <v>0</v>
      </c>
      <c r="T190" s="25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57" t="s">
        <v>197</v>
      </c>
      <c r="AT190" s="257" t="s">
        <v>226</v>
      </c>
      <c r="AU190" s="257" t="s">
        <v>86</v>
      </c>
      <c r="AY190" s="17" t="s">
        <v>155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84</v>
      </c>
      <c r="BK190" s="145">
        <f>ROUND(I190*H190,2)</f>
        <v>0</v>
      </c>
      <c r="BL190" s="17" t="s">
        <v>161</v>
      </c>
      <c r="BM190" s="257" t="s">
        <v>251</v>
      </c>
    </row>
    <row r="191" spans="1:51" s="13" customFormat="1" ht="12">
      <c r="A191" s="13"/>
      <c r="B191" s="258"/>
      <c r="C191" s="259"/>
      <c r="D191" s="260" t="s">
        <v>166</v>
      </c>
      <c r="E191" s="261" t="s">
        <v>1</v>
      </c>
      <c r="F191" s="262" t="s">
        <v>252</v>
      </c>
      <c r="G191" s="259"/>
      <c r="H191" s="263">
        <v>1537.2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166</v>
      </c>
      <c r="AU191" s="269" t="s">
        <v>86</v>
      </c>
      <c r="AV191" s="13" t="s">
        <v>86</v>
      </c>
      <c r="AW191" s="13" t="s">
        <v>31</v>
      </c>
      <c r="AX191" s="13" t="s">
        <v>76</v>
      </c>
      <c r="AY191" s="269" t="s">
        <v>155</v>
      </c>
    </row>
    <row r="192" spans="1:51" s="13" customFormat="1" ht="12">
      <c r="A192" s="13"/>
      <c r="B192" s="258"/>
      <c r="C192" s="259"/>
      <c r="D192" s="260" t="s">
        <v>166</v>
      </c>
      <c r="E192" s="261" t="s">
        <v>1</v>
      </c>
      <c r="F192" s="262" t="s">
        <v>253</v>
      </c>
      <c r="G192" s="259"/>
      <c r="H192" s="263">
        <v>1634.8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166</v>
      </c>
      <c r="AU192" s="269" t="s">
        <v>86</v>
      </c>
      <c r="AV192" s="13" t="s">
        <v>86</v>
      </c>
      <c r="AW192" s="13" t="s">
        <v>31</v>
      </c>
      <c r="AX192" s="13" t="s">
        <v>76</v>
      </c>
      <c r="AY192" s="269" t="s">
        <v>155</v>
      </c>
    </row>
    <row r="193" spans="1:51" s="13" customFormat="1" ht="12">
      <c r="A193" s="13"/>
      <c r="B193" s="258"/>
      <c r="C193" s="259"/>
      <c r="D193" s="260" t="s">
        <v>166</v>
      </c>
      <c r="E193" s="261" t="s">
        <v>1</v>
      </c>
      <c r="F193" s="262" t="s">
        <v>254</v>
      </c>
      <c r="G193" s="259"/>
      <c r="H193" s="263">
        <v>173.6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166</v>
      </c>
      <c r="AU193" s="269" t="s">
        <v>86</v>
      </c>
      <c r="AV193" s="13" t="s">
        <v>86</v>
      </c>
      <c r="AW193" s="13" t="s">
        <v>31</v>
      </c>
      <c r="AX193" s="13" t="s">
        <v>76</v>
      </c>
      <c r="AY193" s="269" t="s">
        <v>155</v>
      </c>
    </row>
    <row r="194" spans="1:51" s="14" customFormat="1" ht="12">
      <c r="A194" s="14"/>
      <c r="B194" s="270"/>
      <c r="C194" s="271"/>
      <c r="D194" s="260" t="s">
        <v>166</v>
      </c>
      <c r="E194" s="272" t="s">
        <v>1</v>
      </c>
      <c r="F194" s="273" t="s">
        <v>169</v>
      </c>
      <c r="G194" s="271"/>
      <c r="H194" s="274">
        <v>3345.6</v>
      </c>
      <c r="I194" s="275"/>
      <c r="J194" s="271"/>
      <c r="K194" s="271"/>
      <c r="L194" s="276"/>
      <c r="M194" s="277"/>
      <c r="N194" s="278"/>
      <c r="O194" s="278"/>
      <c r="P194" s="278"/>
      <c r="Q194" s="278"/>
      <c r="R194" s="278"/>
      <c r="S194" s="278"/>
      <c r="T194" s="27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0" t="s">
        <v>166</v>
      </c>
      <c r="AU194" s="280" t="s">
        <v>86</v>
      </c>
      <c r="AV194" s="14" t="s">
        <v>161</v>
      </c>
      <c r="AW194" s="14" t="s">
        <v>31</v>
      </c>
      <c r="AX194" s="14" t="s">
        <v>84</v>
      </c>
      <c r="AY194" s="280" t="s">
        <v>155</v>
      </c>
    </row>
    <row r="195" spans="1:65" s="2" customFormat="1" ht="14.4" customHeight="1">
      <c r="A195" s="40"/>
      <c r="B195" s="41"/>
      <c r="C195" s="281" t="s">
        <v>255</v>
      </c>
      <c r="D195" s="281" t="s">
        <v>226</v>
      </c>
      <c r="E195" s="282" t="s">
        <v>256</v>
      </c>
      <c r="F195" s="283" t="s">
        <v>257</v>
      </c>
      <c r="G195" s="284" t="s">
        <v>258</v>
      </c>
      <c r="H195" s="285">
        <v>200</v>
      </c>
      <c r="I195" s="286"/>
      <c r="J195" s="287">
        <f>ROUND(I195*H195,2)</f>
        <v>0</v>
      </c>
      <c r="K195" s="288"/>
      <c r="L195" s="289"/>
      <c r="M195" s="290" t="s">
        <v>1</v>
      </c>
      <c r="N195" s="291" t="s">
        <v>41</v>
      </c>
      <c r="O195" s="93"/>
      <c r="P195" s="255">
        <f>O195*H195</f>
        <v>0</v>
      </c>
      <c r="Q195" s="255">
        <v>0.0005</v>
      </c>
      <c r="R195" s="255">
        <f>Q195*H195</f>
        <v>0.1</v>
      </c>
      <c r="S195" s="255">
        <v>0</v>
      </c>
      <c r="T195" s="25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57" t="s">
        <v>197</v>
      </c>
      <c r="AT195" s="257" t="s">
        <v>226</v>
      </c>
      <c r="AU195" s="257" t="s">
        <v>86</v>
      </c>
      <c r="AY195" s="17" t="s">
        <v>155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84</v>
      </c>
      <c r="BK195" s="145">
        <f>ROUND(I195*H195,2)</f>
        <v>0</v>
      </c>
      <c r="BL195" s="17" t="s">
        <v>161</v>
      </c>
      <c r="BM195" s="257" t="s">
        <v>259</v>
      </c>
    </row>
    <row r="196" spans="1:63" s="12" customFormat="1" ht="22.8" customHeight="1">
      <c r="A196" s="12"/>
      <c r="B196" s="229"/>
      <c r="C196" s="230"/>
      <c r="D196" s="231" t="s">
        <v>75</v>
      </c>
      <c r="E196" s="243" t="s">
        <v>161</v>
      </c>
      <c r="F196" s="243" t="s">
        <v>260</v>
      </c>
      <c r="G196" s="230"/>
      <c r="H196" s="230"/>
      <c r="I196" s="233"/>
      <c r="J196" s="244">
        <f>BK196</f>
        <v>0</v>
      </c>
      <c r="K196" s="230"/>
      <c r="L196" s="235"/>
      <c r="M196" s="236"/>
      <c r="N196" s="237"/>
      <c r="O196" s="237"/>
      <c r="P196" s="238">
        <f>SUM(P197:P212)</f>
        <v>0</v>
      </c>
      <c r="Q196" s="237"/>
      <c r="R196" s="238">
        <f>SUM(R197:R212)</f>
        <v>19.55943</v>
      </c>
      <c r="S196" s="237"/>
      <c r="T196" s="239">
        <f>SUM(T197:T212)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40" t="s">
        <v>84</v>
      </c>
      <c r="AT196" s="241" t="s">
        <v>75</v>
      </c>
      <c r="AU196" s="241" t="s">
        <v>84</v>
      </c>
      <c r="AY196" s="240" t="s">
        <v>155</v>
      </c>
      <c r="BK196" s="242">
        <f>SUM(BK197:BK212)</f>
        <v>0</v>
      </c>
    </row>
    <row r="197" spans="1:65" s="2" customFormat="1" ht="24.15" customHeight="1">
      <c r="A197" s="40"/>
      <c r="B197" s="41"/>
      <c r="C197" s="245" t="s">
        <v>261</v>
      </c>
      <c r="D197" s="245" t="s">
        <v>157</v>
      </c>
      <c r="E197" s="246" t="s">
        <v>262</v>
      </c>
      <c r="F197" s="247" t="s">
        <v>263</v>
      </c>
      <c r="G197" s="248" t="s">
        <v>160</v>
      </c>
      <c r="H197" s="249">
        <v>1507.9</v>
      </c>
      <c r="I197" s="250"/>
      <c r="J197" s="251">
        <f>ROUND(I197*H197,2)</f>
        <v>0</v>
      </c>
      <c r="K197" s="252"/>
      <c r="L197" s="43"/>
      <c r="M197" s="253" t="s">
        <v>1</v>
      </c>
      <c r="N197" s="254" t="s">
        <v>41</v>
      </c>
      <c r="O197" s="93"/>
      <c r="P197" s="255">
        <f>O197*H197</f>
        <v>0</v>
      </c>
      <c r="Q197" s="255">
        <v>0</v>
      </c>
      <c r="R197" s="255">
        <f>Q197*H197</f>
        <v>0</v>
      </c>
      <c r="S197" s="255">
        <v>0</v>
      </c>
      <c r="T197" s="25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57" t="s">
        <v>161</v>
      </c>
      <c r="AT197" s="257" t="s">
        <v>157</v>
      </c>
      <c r="AU197" s="257" t="s">
        <v>86</v>
      </c>
      <c r="AY197" s="17" t="s">
        <v>155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84</v>
      </c>
      <c r="BK197" s="145">
        <f>ROUND(I197*H197,2)</f>
        <v>0</v>
      </c>
      <c r="BL197" s="17" t="s">
        <v>161</v>
      </c>
      <c r="BM197" s="257" t="s">
        <v>264</v>
      </c>
    </row>
    <row r="198" spans="1:51" s="13" customFormat="1" ht="12">
      <c r="A198" s="13"/>
      <c r="B198" s="258"/>
      <c r="C198" s="259"/>
      <c r="D198" s="260" t="s">
        <v>166</v>
      </c>
      <c r="E198" s="259"/>
      <c r="F198" s="262" t="s">
        <v>265</v>
      </c>
      <c r="G198" s="259"/>
      <c r="H198" s="263">
        <v>1507.9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166</v>
      </c>
      <c r="AU198" s="269" t="s">
        <v>86</v>
      </c>
      <c r="AV198" s="13" t="s">
        <v>86</v>
      </c>
      <c r="AW198" s="13" t="s">
        <v>4</v>
      </c>
      <c r="AX198" s="13" t="s">
        <v>84</v>
      </c>
      <c r="AY198" s="269" t="s">
        <v>155</v>
      </c>
    </row>
    <row r="199" spans="1:65" s="2" customFormat="1" ht="24.15" customHeight="1">
      <c r="A199" s="40"/>
      <c r="B199" s="41"/>
      <c r="C199" s="245" t="s">
        <v>7</v>
      </c>
      <c r="D199" s="245" t="s">
        <v>157</v>
      </c>
      <c r="E199" s="246" t="s">
        <v>266</v>
      </c>
      <c r="F199" s="247" t="s">
        <v>267</v>
      </c>
      <c r="G199" s="248" t="s">
        <v>223</v>
      </c>
      <c r="H199" s="249">
        <v>200</v>
      </c>
      <c r="I199" s="250"/>
      <c r="J199" s="251">
        <f>ROUND(I199*H199,2)</f>
        <v>0</v>
      </c>
      <c r="K199" s="252"/>
      <c r="L199" s="43"/>
      <c r="M199" s="253" t="s">
        <v>1</v>
      </c>
      <c r="N199" s="254" t="s">
        <v>41</v>
      </c>
      <c r="O199" s="93"/>
      <c r="P199" s="255">
        <f>O199*H199</f>
        <v>0</v>
      </c>
      <c r="Q199" s="255">
        <v>0</v>
      </c>
      <c r="R199" s="255">
        <f>Q199*H199</f>
        <v>0</v>
      </c>
      <c r="S199" s="255">
        <v>0</v>
      </c>
      <c r="T199" s="25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57" t="s">
        <v>161</v>
      </c>
      <c r="AT199" s="257" t="s">
        <v>157</v>
      </c>
      <c r="AU199" s="257" t="s">
        <v>86</v>
      </c>
      <c r="AY199" s="17" t="s">
        <v>155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84</v>
      </c>
      <c r="BK199" s="145">
        <f>ROUND(I199*H199,2)</f>
        <v>0</v>
      </c>
      <c r="BL199" s="17" t="s">
        <v>161</v>
      </c>
      <c r="BM199" s="257" t="s">
        <v>268</v>
      </c>
    </row>
    <row r="200" spans="1:65" s="2" customFormat="1" ht="37.8" customHeight="1">
      <c r="A200" s="40"/>
      <c r="B200" s="41"/>
      <c r="C200" s="281" t="s">
        <v>269</v>
      </c>
      <c r="D200" s="281" t="s">
        <v>226</v>
      </c>
      <c r="E200" s="282" t="s">
        <v>270</v>
      </c>
      <c r="F200" s="283" t="s">
        <v>271</v>
      </c>
      <c r="G200" s="284" t="s">
        <v>160</v>
      </c>
      <c r="H200" s="285">
        <v>1500.3</v>
      </c>
      <c r="I200" s="286"/>
      <c r="J200" s="287">
        <f>ROUND(I200*H200,2)</f>
        <v>0</v>
      </c>
      <c r="K200" s="288"/>
      <c r="L200" s="289"/>
      <c r="M200" s="290" t="s">
        <v>1</v>
      </c>
      <c r="N200" s="291" t="s">
        <v>41</v>
      </c>
      <c r="O200" s="93"/>
      <c r="P200" s="255">
        <f>O200*H200</f>
        <v>0</v>
      </c>
      <c r="Q200" s="255">
        <v>0.0121</v>
      </c>
      <c r="R200" s="255">
        <f>Q200*H200</f>
        <v>18.15363</v>
      </c>
      <c r="S200" s="255">
        <v>0</v>
      </c>
      <c r="T200" s="25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57" t="s">
        <v>197</v>
      </c>
      <c r="AT200" s="257" t="s">
        <v>226</v>
      </c>
      <c r="AU200" s="257" t="s">
        <v>86</v>
      </c>
      <c r="AY200" s="17" t="s">
        <v>155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84</v>
      </c>
      <c r="BK200" s="145">
        <f>ROUND(I200*H200,2)</f>
        <v>0</v>
      </c>
      <c r="BL200" s="17" t="s">
        <v>161</v>
      </c>
      <c r="BM200" s="257" t="s">
        <v>272</v>
      </c>
    </row>
    <row r="201" spans="1:51" s="13" customFormat="1" ht="12">
      <c r="A201" s="13"/>
      <c r="B201" s="258"/>
      <c r="C201" s="259"/>
      <c r="D201" s="260" t="s">
        <v>166</v>
      </c>
      <c r="E201" s="261" t="s">
        <v>1</v>
      </c>
      <c r="F201" s="262" t="s">
        <v>273</v>
      </c>
      <c r="G201" s="259"/>
      <c r="H201" s="263">
        <v>768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166</v>
      </c>
      <c r="AU201" s="269" t="s">
        <v>86</v>
      </c>
      <c r="AV201" s="13" t="s">
        <v>86</v>
      </c>
      <c r="AW201" s="13" t="s">
        <v>31</v>
      </c>
      <c r="AX201" s="13" t="s">
        <v>76</v>
      </c>
      <c r="AY201" s="269" t="s">
        <v>155</v>
      </c>
    </row>
    <row r="202" spans="1:51" s="13" customFormat="1" ht="12">
      <c r="A202" s="13"/>
      <c r="B202" s="258"/>
      <c r="C202" s="259"/>
      <c r="D202" s="260" t="s">
        <v>166</v>
      </c>
      <c r="E202" s="261" t="s">
        <v>1</v>
      </c>
      <c r="F202" s="262" t="s">
        <v>274</v>
      </c>
      <c r="G202" s="259"/>
      <c r="H202" s="263">
        <v>304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166</v>
      </c>
      <c r="AU202" s="269" t="s">
        <v>86</v>
      </c>
      <c r="AV202" s="13" t="s">
        <v>86</v>
      </c>
      <c r="AW202" s="13" t="s">
        <v>31</v>
      </c>
      <c r="AX202" s="13" t="s">
        <v>76</v>
      </c>
      <c r="AY202" s="269" t="s">
        <v>155</v>
      </c>
    </row>
    <row r="203" spans="1:51" s="13" customFormat="1" ht="12">
      <c r="A203" s="13"/>
      <c r="B203" s="258"/>
      <c r="C203" s="259"/>
      <c r="D203" s="260" t="s">
        <v>166</v>
      </c>
      <c r="E203" s="261" t="s">
        <v>1</v>
      </c>
      <c r="F203" s="262" t="s">
        <v>275</v>
      </c>
      <c r="G203" s="259"/>
      <c r="H203" s="263">
        <v>127.5</v>
      </c>
      <c r="I203" s="264"/>
      <c r="J203" s="259"/>
      <c r="K203" s="259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166</v>
      </c>
      <c r="AU203" s="269" t="s">
        <v>86</v>
      </c>
      <c r="AV203" s="13" t="s">
        <v>86</v>
      </c>
      <c r="AW203" s="13" t="s">
        <v>31</v>
      </c>
      <c r="AX203" s="13" t="s">
        <v>76</v>
      </c>
      <c r="AY203" s="269" t="s">
        <v>155</v>
      </c>
    </row>
    <row r="204" spans="1:51" s="13" customFormat="1" ht="12">
      <c r="A204" s="13"/>
      <c r="B204" s="258"/>
      <c r="C204" s="259"/>
      <c r="D204" s="260" t="s">
        <v>166</v>
      </c>
      <c r="E204" s="261" t="s">
        <v>1</v>
      </c>
      <c r="F204" s="262" t="s">
        <v>276</v>
      </c>
      <c r="G204" s="259"/>
      <c r="H204" s="263">
        <v>300.8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166</v>
      </c>
      <c r="AU204" s="269" t="s">
        <v>86</v>
      </c>
      <c r="AV204" s="13" t="s">
        <v>86</v>
      </c>
      <c r="AW204" s="13" t="s">
        <v>31</v>
      </c>
      <c r="AX204" s="13" t="s">
        <v>76</v>
      </c>
      <c r="AY204" s="269" t="s">
        <v>155</v>
      </c>
    </row>
    <row r="205" spans="1:51" s="14" customFormat="1" ht="12">
      <c r="A205" s="14"/>
      <c r="B205" s="270"/>
      <c r="C205" s="271"/>
      <c r="D205" s="260" t="s">
        <v>166</v>
      </c>
      <c r="E205" s="272" t="s">
        <v>1</v>
      </c>
      <c r="F205" s="273" t="s">
        <v>169</v>
      </c>
      <c r="G205" s="271"/>
      <c r="H205" s="274">
        <v>1500.3</v>
      </c>
      <c r="I205" s="275"/>
      <c r="J205" s="271"/>
      <c r="K205" s="271"/>
      <c r="L205" s="276"/>
      <c r="M205" s="277"/>
      <c r="N205" s="278"/>
      <c r="O205" s="278"/>
      <c r="P205" s="278"/>
      <c r="Q205" s="278"/>
      <c r="R205" s="278"/>
      <c r="S205" s="278"/>
      <c r="T205" s="27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80" t="s">
        <v>166</v>
      </c>
      <c r="AU205" s="280" t="s">
        <v>86</v>
      </c>
      <c r="AV205" s="14" t="s">
        <v>161</v>
      </c>
      <c r="AW205" s="14" t="s">
        <v>31</v>
      </c>
      <c r="AX205" s="14" t="s">
        <v>84</v>
      </c>
      <c r="AY205" s="280" t="s">
        <v>155</v>
      </c>
    </row>
    <row r="206" spans="1:65" s="2" customFormat="1" ht="14.4" customHeight="1">
      <c r="A206" s="40"/>
      <c r="B206" s="41"/>
      <c r="C206" s="281" t="s">
        <v>277</v>
      </c>
      <c r="D206" s="281" t="s">
        <v>226</v>
      </c>
      <c r="E206" s="282" t="s">
        <v>278</v>
      </c>
      <c r="F206" s="283" t="s">
        <v>279</v>
      </c>
      <c r="G206" s="284" t="s">
        <v>240</v>
      </c>
      <c r="H206" s="285">
        <v>1255.8</v>
      </c>
      <c r="I206" s="286"/>
      <c r="J206" s="287">
        <f>ROUND(I206*H206,2)</f>
        <v>0</v>
      </c>
      <c r="K206" s="288"/>
      <c r="L206" s="289"/>
      <c r="M206" s="290" t="s">
        <v>1</v>
      </c>
      <c r="N206" s="291" t="s">
        <v>41</v>
      </c>
      <c r="O206" s="93"/>
      <c r="P206" s="255">
        <f>O206*H206</f>
        <v>0</v>
      </c>
      <c r="Q206" s="255">
        <v>0.0005</v>
      </c>
      <c r="R206" s="255">
        <f>Q206*H206</f>
        <v>0.6279</v>
      </c>
      <c r="S206" s="255">
        <v>0</v>
      </c>
      <c r="T206" s="25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7" t="s">
        <v>197</v>
      </c>
      <c r="AT206" s="257" t="s">
        <v>226</v>
      </c>
      <c r="AU206" s="257" t="s">
        <v>86</v>
      </c>
      <c r="AY206" s="17" t="s">
        <v>155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84</v>
      </c>
      <c r="BK206" s="145">
        <f>ROUND(I206*H206,2)</f>
        <v>0</v>
      </c>
      <c r="BL206" s="17" t="s">
        <v>161</v>
      </c>
      <c r="BM206" s="257" t="s">
        <v>280</v>
      </c>
    </row>
    <row r="207" spans="1:51" s="13" customFormat="1" ht="12">
      <c r="A207" s="13"/>
      <c r="B207" s="258"/>
      <c r="C207" s="259"/>
      <c r="D207" s="260" t="s">
        <v>166</v>
      </c>
      <c r="E207" s="261" t="s">
        <v>1</v>
      </c>
      <c r="F207" s="262" t="s">
        <v>281</v>
      </c>
      <c r="G207" s="259"/>
      <c r="H207" s="263">
        <v>1255.8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166</v>
      </c>
      <c r="AU207" s="269" t="s">
        <v>86</v>
      </c>
      <c r="AV207" s="13" t="s">
        <v>86</v>
      </c>
      <c r="AW207" s="13" t="s">
        <v>31</v>
      </c>
      <c r="AX207" s="13" t="s">
        <v>76</v>
      </c>
      <c r="AY207" s="269" t="s">
        <v>155</v>
      </c>
    </row>
    <row r="208" spans="1:51" s="14" customFormat="1" ht="12">
      <c r="A208" s="14"/>
      <c r="B208" s="270"/>
      <c r="C208" s="271"/>
      <c r="D208" s="260" t="s">
        <v>166</v>
      </c>
      <c r="E208" s="272" t="s">
        <v>1</v>
      </c>
      <c r="F208" s="273" t="s">
        <v>169</v>
      </c>
      <c r="G208" s="271"/>
      <c r="H208" s="274">
        <v>1255.8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166</v>
      </c>
      <c r="AU208" s="280" t="s">
        <v>86</v>
      </c>
      <c r="AV208" s="14" t="s">
        <v>161</v>
      </c>
      <c r="AW208" s="14" t="s">
        <v>31</v>
      </c>
      <c r="AX208" s="14" t="s">
        <v>84</v>
      </c>
      <c r="AY208" s="280" t="s">
        <v>155</v>
      </c>
    </row>
    <row r="209" spans="1:65" s="2" customFormat="1" ht="14.4" customHeight="1">
      <c r="A209" s="40"/>
      <c r="B209" s="41"/>
      <c r="C209" s="281" t="s">
        <v>282</v>
      </c>
      <c r="D209" s="281" t="s">
        <v>226</v>
      </c>
      <c r="E209" s="282" t="s">
        <v>283</v>
      </c>
      <c r="F209" s="283" t="s">
        <v>284</v>
      </c>
      <c r="G209" s="284" t="s">
        <v>240</v>
      </c>
      <c r="H209" s="285">
        <v>1255.8</v>
      </c>
      <c r="I209" s="286"/>
      <c r="J209" s="287">
        <f>ROUND(I209*H209,2)</f>
        <v>0</v>
      </c>
      <c r="K209" s="288"/>
      <c r="L209" s="289"/>
      <c r="M209" s="290" t="s">
        <v>1</v>
      </c>
      <c r="N209" s="291" t="s">
        <v>41</v>
      </c>
      <c r="O209" s="93"/>
      <c r="P209" s="255">
        <f>O209*H209</f>
        <v>0</v>
      </c>
      <c r="Q209" s="255">
        <v>0.0005</v>
      </c>
      <c r="R209" s="255">
        <f>Q209*H209</f>
        <v>0.6279</v>
      </c>
      <c r="S209" s="255">
        <v>0</v>
      </c>
      <c r="T209" s="25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57" t="s">
        <v>197</v>
      </c>
      <c r="AT209" s="257" t="s">
        <v>226</v>
      </c>
      <c r="AU209" s="257" t="s">
        <v>86</v>
      </c>
      <c r="AY209" s="17" t="s">
        <v>155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84</v>
      </c>
      <c r="BK209" s="145">
        <f>ROUND(I209*H209,2)</f>
        <v>0</v>
      </c>
      <c r="BL209" s="17" t="s">
        <v>161</v>
      </c>
      <c r="BM209" s="257" t="s">
        <v>285</v>
      </c>
    </row>
    <row r="210" spans="1:51" s="13" customFormat="1" ht="12">
      <c r="A210" s="13"/>
      <c r="B210" s="258"/>
      <c r="C210" s="259"/>
      <c r="D210" s="260" t="s">
        <v>166</v>
      </c>
      <c r="E210" s="261" t="s">
        <v>1</v>
      </c>
      <c r="F210" s="262" t="s">
        <v>281</v>
      </c>
      <c r="G210" s="259"/>
      <c r="H210" s="263">
        <v>1255.8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166</v>
      </c>
      <c r="AU210" s="269" t="s">
        <v>86</v>
      </c>
      <c r="AV210" s="13" t="s">
        <v>86</v>
      </c>
      <c r="AW210" s="13" t="s">
        <v>31</v>
      </c>
      <c r="AX210" s="13" t="s">
        <v>76</v>
      </c>
      <c r="AY210" s="269" t="s">
        <v>155</v>
      </c>
    </row>
    <row r="211" spans="1:51" s="14" customFormat="1" ht="12">
      <c r="A211" s="14"/>
      <c r="B211" s="270"/>
      <c r="C211" s="271"/>
      <c r="D211" s="260" t="s">
        <v>166</v>
      </c>
      <c r="E211" s="272" t="s">
        <v>1</v>
      </c>
      <c r="F211" s="273" t="s">
        <v>169</v>
      </c>
      <c r="G211" s="271"/>
      <c r="H211" s="274">
        <v>1255.8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166</v>
      </c>
      <c r="AU211" s="280" t="s">
        <v>86</v>
      </c>
      <c r="AV211" s="14" t="s">
        <v>161</v>
      </c>
      <c r="AW211" s="14" t="s">
        <v>31</v>
      </c>
      <c r="AX211" s="14" t="s">
        <v>84</v>
      </c>
      <c r="AY211" s="280" t="s">
        <v>155</v>
      </c>
    </row>
    <row r="212" spans="1:65" s="2" customFormat="1" ht="14.4" customHeight="1">
      <c r="A212" s="40"/>
      <c r="B212" s="41"/>
      <c r="C212" s="281" t="s">
        <v>286</v>
      </c>
      <c r="D212" s="281" t="s">
        <v>226</v>
      </c>
      <c r="E212" s="282" t="s">
        <v>287</v>
      </c>
      <c r="F212" s="283" t="s">
        <v>257</v>
      </c>
      <c r="G212" s="284" t="s">
        <v>258</v>
      </c>
      <c r="H212" s="285">
        <v>300</v>
      </c>
      <c r="I212" s="286"/>
      <c r="J212" s="287">
        <f>ROUND(I212*H212,2)</f>
        <v>0</v>
      </c>
      <c r="K212" s="288"/>
      <c r="L212" s="289"/>
      <c r="M212" s="290" t="s">
        <v>1</v>
      </c>
      <c r="N212" s="291" t="s">
        <v>41</v>
      </c>
      <c r="O212" s="93"/>
      <c r="P212" s="255">
        <f>O212*H212</f>
        <v>0</v>
      </c>
      <c r="Q212" s="255">
        <v>0.0005</v>
      </c>
      <c r="R212" s="255">
        <f>Q212*H212</f>
        <v>0.15</v>
      </c>
      <c r="S212" s="255">
        <v>0</v>
      </c>
      <c r="T212" s="25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57" t="s">
        <v>197</v>
      </c>
      <c r="AT212" s="257" t="s">
        <v>226</v>
      </c>
      <c r="AU212" s="257" t="s">
        <v>86</v>
      </c>
      <c r="AY212" s="17" t="s">
        <v>155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84</v>
      </c>
      <c r="BK212" s="145">
        <f>ROUND(I212*H212,2)</f>
        <v>0</v>
      </c>
      <c r="BL212" s="17" t="s">
        <v>161</v>
      </c>
      <c r="BM212" s="257" t="s">
        <v>288</v>
      </c>
    </row>
    <row r="213" spans="1:63" s="12" customFormat="1" ht="22.8" customHeight="1">
      <c r="A213" s="12"/>
      <c r="B213" s="229"/>
      <c r="C213" s="230"/>
      <c r="D213" s="231" t="s">
        <v>75</v>
      </c>
      <c r="E213" s="243" t="s">
        <v>202</v>
      </c>
      <c r="F213" s="243" t="s">
        <v>289</v>
      </c>
      <c r="G213" s="230"/>
      <c r="H213" s="230"/>
      <c r="I213" s="233"/>
      <c r="J213" s="244">
        <f>BK213</f>
        <v>0</v>
      </c>
      <c r="K213" s="230"/>
      <c r="L213" s="235"/>
      <c r="M213" s="236"/>
      <c r="N213" s="237"/>
      <c r="O213" s="237"/>
      <c r="P213" s="238">
        <f>SUM(P214:P217)</f>
        <v>0</v>
      </c>
      <c r="Q213" s="237"/>
      <c r="R213" s="238">
        <f>SUM(R214:R217)</f>
        <v>0.42000000000000004</v>
      </c>
      <c r="S213" s="237"/>
      <c r="T213" s="239">
        <f>SUM(T214:T217)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40" t="s">
        <v>84</v>
      </c>
      <c r="AT213" s="241" t="s">
        <v>75</v>
      </c>
      <c r="AU213" s="241" t="s">
        <v>84</v>
      </c>
      <c r="AY213" s="240" t="s">
        <v>155</v>
      </c>
      <c r="BK213" s="242">
        <f>SUM(BK214:BK217)</f>
        <v>0</v>
      </c>
    </row>
    <row r="214" spans="1:65" s="2" customFormat="1" ht="14.4" customHeight="1">
      <c r="A214" s="40"/>
      <c r="B214" s="41"/>
      <c r="C214" s="245" t="s">
        <v>290</v>
      </c>
      <c r="D214" s="245" t="s">
        <v>157</v>
      </c>
      <c r="E214" s="246" t="s">
        <v>291</v>
      </c>
      <c r="F214" s="247" t="s">
        <v>292</v>
      </c>
      <c r="G214" s="248" t="s">
        <v>293</v>
      </c>
      <c r="H214" s="249">
        <v>84</v>
      </c>
      <c r="I214" s="250"/>
      <c r="J214" s="251">
        <f>ROUND(I214*H214,2)</f>
        <v>0</v>
      </c>
      <c r="K214" s="252"/>
      <c r="L214" s="43"/>
      <c r="M214" s="253" t="s">
        <v>1</v>
      </c>
      <c r="N214" s="254" t="s">
        <v>41</v>
      </c>
      <c r="O214" s="93"/>
      <c r="P214" s="255">
        <f>O214*H214</f>
        <v>0</v>
      </c>
      <c r="Q214" s="255">
        <v>0</v>
      </c>
      <c r="R214" s="255">
        <f>Q214*H214</f>
        <v>0</v>
      </c>
      <c r="S214" s="255">
        <v>0</v>
      </c>
      <c r="T214" s="25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57" t="s">
        <v>161</v>
      </c>
      <c r="AT214" s="257" t="s">
        <v>157</v>
      </c>
      <c r="AU214" s="257" t="s">
        <v>86</v>
      </c>
      <c r="AY214" s="17" t="s">
        <v>155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84</v>
      </c>
      <c r="BK214" s="145">
        <f>ROUND(I214*H214,2)</f>
        <v>0</v>
      </c>
      <c r="BL214" s="17" t="s">
        <v>161</v>
      </c>
      <c r="BM214" s="257" t="s">
        <v>294</v>
      </c>
    </row>
    <row r="215" spans="1:51" s="13" customFormat="1" ht="12">
      <c r="A215" s="13"/>
      <c r="B215" s="258"/>
      <c r="C215" s="259"/>
      <c r="D215" s="260" t="s">
        <v>166</v>
      </c>
      <c r="E215" s="261" t="s">
        <v>1</v>
      </c>
      <c r="F215" s="262" t="s">
        <v>295</v>
      </c>
      <c r="G215" s="259"/>
      <c r="H215" s="263">
        <v>84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166</v>
      </c>
      <c r="AU215" s="269" t="s">
        <v>86</v>
      </c>
      <c r="AV215" s="13" t="s">
        <v>86</v>
      </c>
      <c r="AW215" s="13" t="s">
        <v>31</v>
      </c>
      <c r="AX215" s="13" t="s">
        <v>76</v>
      </c>
      <c r="AY215" s="269" t="s">
        <v>155</v>
      </c>
    </row>
    <row r="216" spans="1:51" s="14" customFormat="1" ht="12">
      <c r="A216" s="14"/>
      <c r="B216" s="270"/>
      <c r="C216" s="271"/>
      <c r="D216" s="260" t="s">
        <v>166</v>
      </c>
      <c r="E216" s="272" t="s">
        <v>1</v>
      </c>
      <c r="F216" s="273" t="s">
        <v>169</v>
      </c>
      <c r="G216" s="271"/>
      <c r="H216" s="274">
        <v>84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166</v>
      </c>
      <c r="AU216" s="280" t="s">
        <v>86</v>
      </c>
      <c r="AV216" s="14" t="s">
        <v>161</v>
      </c>
      <c r="AW216" s="14" t="s">
        <v>31</v>
      </c>
      <c r="AX216" s="14" t="s">
        <v>84</v>
      </c>
      <c r="AY216" s="280" t="s">
        <v>155</v>
      </c>
    </row>
    <row r="217" spans="1:65" s="2" customFormat="1" ht="24.15" customHeight="1">
      <c r="A217" s="40"/>
      <c r="B217" s="41"/>
      <c r="C217" s="245" t="s">
        <v>296</v>
      </c>
      <c r="D217" s="245" t="s">
        <v>157</v>
      </c>
      <c r="E217" s="246" t="s">
        <v>297</v>
      </c>
      <c r="F217" s="247" t="s">
        <v>298</v>
      </c>
      <c r="G217" s="248" t="s">
        <v>160</v>
      </c>
      <c r="H217" s="249">
        <v>2000</v>
      </c>
      <c r="I217" s="250"/>
      <c r="J217" s="251">
        <f>ROUND(I217*H217,2)</f>
        <v>0</v>
      </c>
      <c r="K217" s="252"/>
      <c r="L217" s="43"/>
      <c r="M217" s="253" t="s">
        <v>1</v>
      </c>
      <c r="N217" s="254" t="s">
        <v>41</v>
      </c>
      <c r="O217" s="93"/>
      <c r="P217" s="255">
        <f>O217*H217</f>
        <v>0</v>
      </c>
      <c r="Q217" s="255">
        <v>0.00021</v>
      </c>
      <c r="R217" s="255">
        <f>Q217*H217</f>
        <v>0.42000000000000004</v>
      </c>
      <c r="S217" s="255">
        <v>0</v>
      </c>
      <c r="T217" s="25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57" t="s">
        <v>161</v>
      </c>
      <c r="AT217" s="257" t="s">
        <v>157</v>
      </c>
      <c r="AU217" s="257" t="s">
        <v>86</v>
      </c>
      <c r="AY217" s="17" t="s">
        <v>155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84</v>
      </c>
      <c r="BK217" s="145">
        <f>ROUND(I217*H217,2)</f>
        <v>0</v>
      </c>
      <c r="BL217" s="17" t="s">
        <v>161</v>
      </c>
      <c r="BM217" s="257" t="s">
        <v>299</v>
      </c>
    </row>
    <row r="218" spans="1:63" s="12" customFormat="1" ht="22.8" customHeight="1">
      <c r="A218" s="12"/>
      <c r="B218" s="229"/>
      <c r="C218" s="230"/>
      <c r="D218" s="231" t="s">
        <v>75</v>
      </c>
      <c r="E218" s="243" t="s">
        <v>300</v>
      </c>
      <c r="F218" s="243" t="s">
        <v>301</v>
      </c>
      <c r="G218" s="230"/>
      <c r="H218" s="230"/>
      <c r="I218" s="233"/>
      <c r="J218" s="244">
        <f>BK218</f>
        <v>0</v>
      </c>
      <c r="K218" s="230"/>
      <c r="L218" s="235"/>
      <c r="M218" s="236"/>
      <c r="N218" s="237"/>
      <c r="O218" s="237"/>
      <c r="P218" s="238">
        <f>SUM(P219:P223)</f>
        <v>0</v>
      </c>
      <c r="Q218" s="237"/>
      <c r="R218" s="238">
        <f>SUM(R219:R223)</f>
        <v>0</v>
      </c>
      <c r="S218" s="237"/>
      <c r="T218" s="239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40" t="s">
        <v>84</v>
      </c>
      <c r="AT218" s="241" t="s">
        <v>75</v>
      </c>
      <c r="AU218" s="241" t="s">
        <v>84</v>
      </c>
      <c r="AY218" s="240" t="s">
        <v>155</v>
      </c>
      <c r="BK218" s="242">
        <f>SUM(BK219:BK223)</f>
        <v>0</v>
      </c>
    </row>
    <row r="219" spans="1:65" s="2" customFormat="1" ht="14.4" customHeight="1">
      <c r="A219" s="40"/>
      <c r="B219" s="41"/>
      <c r="C219" s="245" t="s">
        <v>302</v>
      </c>
      <c r="D219" s="245" t="s">
        <v>157</v>
      </c>
      <c r="E219" s="246" t="s">
        <v>303</v>
      </c>
      <c r="F219" s="247" t="s">
        <v>304</v>
      </c>
      <c r="G219" s="248" t="s">
        <v>193</v>
      </c>
      <c r="H219" s="249">
        <v>63.685</v>
      </c>
      <c r="I219" s="250"/>
      <c r="J219" s="251">
        <f>ROUND(I219*H219,2)</f>
        <v>0</v>
      </c>
      <c r="K219" s="252"/>
      <c r="L219" s="43"/>
      <c r="M219" s="253" t="s">
        <v>1</v>
      </c>
      <c r="N219" s="254" t="s">
        <v>41</v>
      </c>
      <c r="O219" s="93"/>
      <c r="P219" s="255">
        <f>O219*H219</f>
        <v>0</v>
      </c>
      <c r="Q219" s="255">
        <v>0</v>
      </c>
      <c r="R219" s="255">
        <f>Q219*H219</f>
        <v>0</v>
      </c>
      <c r="S219" s="255">
        <v>0</v>
      </c>
      <c r="T219" s="25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57" t="s">
        <v>161</v>
      </c>
      <c r="AT219" s="257" t="s">
        <v>157</v>
      </c>
      <c r="AU219" s="257" t="s">
        <v>86</v>
      </c>
      <c r="AY219" s="17" t="s">
        <v>155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84</v>
      </c>
      <c r="BK219" s="145">
        <f>ROUND(I219*H219,2)</f>
        <v>0</v>
      </c>
      <c r="BL219" s="17" t="s">
        <v>161</v>
      </c>
      <c r="BM219" s="257" t="s">
        <v>305</v>
      </c>
    </row>
    <row r="220" spans="1:65" s="2" customFormat="1" ht="24.15" customHeight="1">
      <c r="A220" s="40"/>
      <c r="B220" s="41"/>
      <c r="C220" s="245" t="s">
        <v>306</v>
      </c>
      <c r="D220" s="245" t="s">
        <v>157</v>
      </c>
      <c r="E220" s="246" t="s">
        <v>307</v>
      </c>
      <c r="F220" s="247" t="s">
        <v>308</v>
      </c>
      <c r="G220" s="248" t="s">
        <v>193</v>
      </c>
      <c r="H220" s="249">
        <v>636.85</v>
      </c>
      <c r="I220" s="250"/>
      <c r="J220" s="251">
        <f>ROUND(I220*H220,2)</f>
        <v>0</v>
      </c>
      <c r="K220" s="252"/>
      <c r="L220" s="43"/>
      <c r="M220" s="253" t="s">
        <v>1</v>
      </c>
      <c r="N220" s="254" t="s">
        <v>41</v>
      </c>
      <c r="O220" s="93"/>
      <c r="P220" s="255">
        <f>O220*H220</f>
        <v>0</v>
      </c>
      <c r="Q220" s="255">
        <v>0</v>
      </c>
      <c r="R220" s="255">
        <f>Q220*H220</f>
        <v>0</v>
      </c>
      <c r="S220" s="255">
        <v>0</v>
      </c>
      <c r="T220" s="25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57" t="s">
        <v>161</v>
      </c>
      <c r="AT220" s="257" t="s">
        <v>157</v>
      </c>
      <c r="AU220" s="257" t="s">
        <v>86</v>
      </c>
      <c r="AY220" s="17" t="s">
        <v>155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84</v>
      </c>
      <c r="BK220" s="145">
        <f>ROUND(I220*H220,2)</f>
        <v>0</v>
      </c>
      <c r="BL220" s="17" t="s">
        <v>161</v>
      </c>
      <c r="BM220" s="257" t="s">
        <v>309</v>
      </c>
    </row>
    <row r="221" spans="1:51" s="13" customFormat="1" ht="12">
      <c r="A221" s="13"/>
      <c r="B221" s="258"/>
      <c r="C221" s="259"/>
      <c r="D221" s="260" t="s">
        <v>166</v>
      </c>
      <c r="E221" s="259"/>
      <c r="F221" s="262" t="s">
        <v>310</v>
      </c>
      <c r="G221" s="259"/>
      <c r="H221" s="263">
        <v>636.85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166</v>
      </c>
      <c r="AU221" s="269" t="s">
        <v>86</v>
      </c>
      <c r="AV221" s="13" t="s">
        <v>86</v>
      </c>
      <c r="AW221" s="13" t="s">
        <v>4</v>
      </c>
      <c r="AX221" s="13" t="s">
        <v>84</v>
      </c>
      <c r="AY221" s="269" t="s">
        <v>155</v>
      </c>
    </row>
    <row r="222" spans="1:65" s="2" customFormat="1" ht="24.15" customHeight="1">
      <c r="A222" s="40"/>
      <c r="B222" s="41"/>
      <c r="C222" s="245" t="s">
        <v>311</v>
      </c>
      <c r="D222" s="245" t="s">
        <v>157</v>
      </c>
      <c r="E222" s="246" t="s">
        <v>312</v>
      </c>
      <c r="F222" s="247" t="s">
        <v>313</v>
      </c>
      <c r="G222" s="248" t="s">
        <v>193</v>
      </c>
      <c r="H222" s="249">
        <v>63.685</v>
      </c>
      <c r="I222" s="250"/>
      <c r="J222" s="251">
        <f>ROUND(I222*H222,2)</f>
        <v>0</v>
      </c>
      <c r="K222" s="252"/>
      <c r="L222" s="43"/>
      <c r="M222" s="253" t="s">
        <v>1</v>
      </c>
      <c r="N222" s="254" t="s">
        <v>41</v>
      </c>
      <c r="O222" s="93"/>
      <c r="P222" s="255">
        <f>O222*H222</f>
        <v>0</v>
      </c>
      <c r="Q222" s="255">
        <v>0</v>
      </c>
      <c r="R222" s="255">
        <f>Q222*H222</f>
        <v>0</v>
      </c>
      <c r="S222" s="255">
        <v>0</v>
      </c>
      <c r="T222" s="25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57" t="s">
        <v>161</v>
      </c>
      <c r="AT222" s="257" t="s">
        <v>157</v>
      </c>
      <c r="AU222" s="257" t="s">
        <v>86</v>
      </c>
      <c r="AY222" s="17" t="s">
        <v>155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84</v>
      </c>
      <c r="BK222" s="145">
        <f>ROUND(I222*H222,2)</f>
        <v>0</v>
      </c>
      <c r="BL222" s="17" t="s">
        <v>161</v>
      </c>
      <c r="BM222" s="257" t="s">
        <v>314</v>
      </c>
    </row>
    <row r="223" spans="1:65" s="2" customFormat="1" ht="24.15" customHeight="1">
      <c r="A223" s="40"/>
      <c r="B223" s="41"/>
      <c r="C223" s="245" t="s">
        <v>315</v>
      </c>
      <c r="D223" s="245" t="s">
        <v>157</v>
      </c>
      <c r="E223" s="246" t="s">
        <v>316</v>
      </c>
      <c r="F223" s="247" t="s">
        <v>317</v>
      </c>
      <c r="G223" s="248" t="s">
        <v>193</v>
      </c>
      <c r="H223" s="249">
        <v>13.02</v>
      </c>
      <c r="I223" s="250"/>
      <c r="J223" s="251">
        <f>ROUND(I223*H223,2)</f>
        <v>0</v>
      </c>
      <c r="K223" s="252"/>
      <c r="L223" s="43"/>
      <c r="M223" s="253" t="s">
        <v>1</v>
      </c>
      <c r="N223" s="254" t="s">
        <v>41</v>
      </c>
      <c r="O223" s="93"/>
      <c r="P223" s="255">
        <f>O223*H223</f>
        <v>0</v>
      </c>
      <c r="Q223" s="255">
        <v>0</v>
      </c>
      <c r="R223" s="255">
        <f>Q223*H223</f>
        <v>0</v>
      </c>
      <c r="S223" s="255">
        <v>0</v>
      </c>
      <c r="T223" s="25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57" t="s">
        <v>161</v>
      </c>
      <c r="AT223" s="257" t="s">
        <v>157</v>
      </c>
      <c r="AU223" s="257" t="s">
        <v>86</v>
      </c>
      <c r="AY223" s="17" t="s">
        <v>155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84</v>
      </c>
      <c r="BK223" s="145">
        <f>ROUND(I223*H223,2)</f>
        <v>0</v>
      </c>
      <c r="BL223" s="17" t="s">
        <v>161</v>
      </c>
      <c r="BM223" s="257" t="s">
        <v>318</v>
      </c>
    </row>
    <row r="224" spans="1:63" s="12" customFormat="1" ht="22.8" customHeight="1">
      <c r="A224" s="12"/>
      <c r="B224" s="229"/>
      <c r="C224" s="230"/>
      <c r="D224" s="231" t="s">
        <v>75</v>
      </c>
      <c r="E224" s="243" t="s">
        <v>319</v>
      </c>
      <c r="F224" s="243" t="s">
        <v>320</v>
      </c>
      <c r="G224" s="230"/>
      <c r="H224" s="230"/>
      <c r="I224" s="233"/>
      <c r="J224" s="244">
        <f>BK224</f>
        <v>0</v>
      </c>
      <c r="K224" s="230"/>
      <c r="L224" s="235"/>
      <c r="M224" s="236"/>
      <c r="N224" s="237"/>
      <c r="O224" s="237"/>
      <c r="P224" s="238">
        <f>SUM(P225:P226)</f>
        <v>0</v>
      </c>
      <c r="Q224" s="237"/>
      <c r="R224" s="238">
        <f>SUM(R225:R226)</f>
        <v>0</v>
      </c>
      <c r="S224" s="237"/>
      <c r="T224" s="239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40" t="s">
        <v>84</v>
      </c>
      <c r="AT224" s="241" t="s">
        <v>75</v>
      </c>
      <c r="AU224" s="241" t="s">
        <v>84</v>
      </c>
      <c r="AY224" s="240" t="s">
        <v>155</v>
      </c>
      <c r="BK224" s="242">
        <f>SUM(BK225:BK226)</f>
        <v>0</v>
      </c>
    </row>
    <row r="225" spans="1:65" s="2" customFormat="1" ht="24.15" customHeight="1">
      <c r="A225" s="40"/>
      <c r="B225" s="41"/>
      <c r="C225" s="245" t="s">
        <v>321</v>
      </c>
      <c r="D225" s="245" t="s">
        <v>157</v>
      </c>
      <c r="E225" s="246" t="s">
        <v>322</v>
      </c>
      <c r="F225" s="247" t="s">
        <v>323</v>
      </c>
      <c r="G225" s="248" t="s">
        <v>193</v>
      </c>
      <c r="H225" s="249">
        <v>79.045</v>
      </c>
      <c r="I225" s="250"/>
      <c r="J225" s="251">
        <f>ROUND(I225*H225,2)</f>
        <v>0</v>
      </c>
      <c r="K225" s="252"/>
      <c r="L225" s="43"/>
      <c r="M225" s="253" t="s">
        <v>1</v>
      </c>
      <c r="N225" s="254" t="s">
        <v>41</v>
      </c>
      <c r="O225" s="93"/>
      <c r="P225" s="255">
        <f>O225*H225</f>
        <v>0</v>
      </c>
      <c r="Q225" s="255">
        <v>0</v>
      </c>
      <c r="R225" s="255">
        <f>Q225*H225</f>
        <v>0</v>
      </c>
      <c r="S225" s="255">
        <v>0</v>
      </c>
      <c r="T225" s="25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57" t="s">
        <v>161</v>
      </c>
      <c r="AT225" s="257" t="s">
        <v>157</v>
      </c>
      <c r="AU225" s="257" t="s">
        <v>86</v>
      </c>
      <c r="AY225" s="17" t="s">
        <v>155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84</v>
      </c>
      <c r="BK225" s="145">
        <f>ROUND(I225*H225,2)</f>
        <v>0</v>
      </c>
      <c r="BL225" s="17" t="s">
        <v>161</v>
      </c>
      <c r="BM225" s="257" t="s">
        <v>324</v>
      </c>
    </row>
    <row r="226" spans="1:65" s="2" customFormat="1" ht="14.4" customHeight="1">
      <c r="A226" s="40"/>
      <c r="B226" s="41"/>
      <c r="C226" s="245" t="s">
        <v>325</v>
      </c>
      <c r="D226" s="245" t="s">
        <v>157</v>
      </c>
      <c r="E226" s="246" t="s">
        <v>326</v>
      </c>
      <c r="F226" s="247" t="s">
        <v>327</v>
      </c>
      <c r="G226" s="248" t="s">
        <v>193</v>
      </c>
      <c r="H226" s="249">
        <v>79.045</v>
      </c>
      <c r="I226" s="250"/>
      <c r="J226" s="251">
        <f>ROUND(I226*H226,2)</f>
        <v>0</v>
      </c>
      <c r="K226" s="252"/>
      <c r="L226" s="43"/>
      <c r="M226" s="253" t="s">
        <v>1</v>
      </c>
      <c r="N226" s="254" t="s">
        <v>41</v>
      </c>
      <c r="O226" s="93"/>
      <c r="P226" s="255">
        <f>O226*H226</f>
        <v>0</v>
      </c>
      <c r="Q226" s="255">
        <v>0</v>
      </c>
      <c r="R226" s="255">
        <f>Q226*H226</f>
        <v>0</v>
      </c>
      <c r="S226" s="255">
        <v>0</v>
      </c>
      <c r="T226" s="25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57" t="s">
        <v>161</v>
      </c>
      <c r="AT226" s="257" t="s">
        <v>157</v>
      </c>
      <c r="AU226" s="257" t="s">
        <v>86</v>
      </c>
      <c r="AY226" s="17" t="s">
        <v>155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84</v>
      </c>
      <c r="BK226" s="145">
        <f>ROUND(I226*H226,2)</f>
        <v>0</v>
      </c>
      <c r="BL226" s="17" t="s">
        <v>161</v>
      </c>
      <c r="BM226" s="257" t="s">
        <v>328</v>
      </c>
    </row>
    <row r="227" spans="1:63" s="12" customFormat="1" ht="25.9" customHeight="1">
      <c r="A227" s="12"/>
      <c r="B227" s="229"/>
      <c r="C227" s="230"/>
      <c r="D227" s="231" t="s">
        <v>75</v>
      </c>
      <c r="E227" s="232" t="s">
        <v>329</v>
      </c>
      <c r="F227" s="232" t="s">
        <v>330</v>
      </c>
      <c r="G227" s="230"/>
      <c r="H227" s="230"/>
      <c r="I227" s="233"/>
      <c r="J227" s="234">
        <f>BK227</f>
        <v>0</v>
      </c>
      <c r="K227" s="230"/>
      <c r="L227" s="235"/>
      <c r="M227" s="236"/>
      <c r="N227" s="237"/>
      <c r="O227" s="237"/>
      <c r="P227" s="238">
        <f>P228+P244+P262+P264+P285</f>
        <v>0</v>
      </c>
      <c r="Q227" s="237"/>
      <c r="R227" s="238">
        <f>R228+R244+R262+R264+R285</f>
        <v>14.12404978</v>
      </c>
      <c r="S227" s="237"/>
      <c r="T227" s="239">
        <f>T228+T244+T262+T264+T285</f>
        <v>50.10732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40" t="s">
        <v>86</v>
      </c>
      <c r="AT227" s="241" t="s">
        <v>75</v>
      </c>
      <c r="AU227" s="241" t="s">
        <v>76</v>
      </c>
      <c r="AY227" s="240" t="s">
        <v>155</v>
      </c>
      <c r="BK227" s="242">
        <f>BK228+BK244+BK262+BK264+BK285</f>
        <v>0</v>
      </c>
    </row>
    <row r="228" spans="1:63" s="12" customFormat="1" ht="22.8" customHeight="1">
      <c r="A228" s="12"/>
      <c r="B228" s="229"/>
      <c r="C228" s="230"/>
      <c r="D228" s="231" t="s">
        <v>75</v>
      </c>
      <c r="E228" s="243" t="s">
        <v>331</v>
      </c>
      <c r="F228" s="243" t="s">
        <v>332</v>
      </c>
      <c r="G228" s="230"/>
      <c r="H228" s="230"/>
      <c r="I228" s="233"/>
      <c r="J228" s="244">
        <f>BK228</f>
        <v>0</v>
      </c>
      <c r="K228" s="230"/>
      <c r="L228" s="235"/>
      <c r="M228" s="236"/>
      <c r="N228" s="237"/>
      <c r="O228" s="237"/>
      <c r="P228" s="238">
        <f>SUM(P229:P243)</f>
        <v>0</v>
      </c>
      <c r="Q228" s="237"/>
      <c r="R228" s="238">
        <f>SUM(R229:R243)</f>
        <v>0.1224475</v>
      </c>
      <c r="S228" s="237"/>
      <c r="T228" s="239">
        <f>SUM(T229:T243)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40" t="s">
        <v>86</v>
      </c>
      <c r="AT228" s="241" t="s">
        <v>75</v>
      </c>
      <c r="AU228" s="241" t="s">
        <v>84</v>
      </c>
      <c r="AY228" s="240" t="s">
        <v>155</v>
      </c>
      <c r="BK228" s="242">
        <f>SUM(BK229:BK243)</f>
        <v>0</v>
      </c>
    </row>
    <row r="229" spans="1:65" s="2" customFormat="1" ht="37.8" customHeight="1">
      <c r="A229" s="40"/>
      <c r="B229" s="41"/>
      <c r="C229" s="245" t="s">
        <v>333</v>
      </c>
      <c r="D229" s="245" t="s">
        <v>157</v>
      </c>
      <c r="E229" s="246" t="s">
        <v>334</v>
      </c>
      <c r="F229" s="247" t="s">
        <v>335</v>
      </c>
      <c r="G229" s="248" t="s">
        <v>160</v>
      </c>
      <c r="H229" s="249">
        <v>68.8</v>
      </c>
      <c r="I229" s="250"/>
      <c r="J229" s="251">
        <f>ROUND(I229*H229,2)</f>
        <v>0</v>
      </c>
      <c r="K229" s="252"/>
      <c r="L229" s="43"/>
      <c r="M229" s="253" t="s">
        <v>1</v>
      </c>
      <c r="N229" s="254" t="s">
        <v>41</v>
      </c>
      <c r="O229" s="93"/>
      <c r="P229" s="255">
        <f>O229*H229</f>
        <v>0</v>
      </c>
      <c r="Q229" s="255">
        <v>0</v>
      </c>
      <c r="R229" s="255">
        <f>Q229*H229</f>
        <v>0</v>
      </c>
      <c r="S229" s="255">
        <v>0</v>
      </c>
      <c r="T229" s="25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57" t="s">
        <v>237</v>
      </c>
      <c r="AT229" s="257" t="s">
        <v>157</v>
      </c>
      <c r="AU229" s="257" t="s">
        <v>86</v>
      </c>
      <c r="AY229" s="17" t="s">
        <v>155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84</v>
      </c>
      <c r="BK229" s="145">
        <f>ROUND(I229*H229,2)</f>
        <v>0</v>
      </c>
      <c r="BL229" s="17" t="s">
        <v>237</v>
      </c>
      <c r="BM229" s="257" t="s">
        <v>336</v>
      </c>
    </row>
    <row r="230" spans="1:65" s="2" customFormat="1" ht="24.15" customHeight="1">
      <c r="A230" s="40"/>
      <c r="B230" s="41"/>
      <c r="C230" s="245" t="s">
        <v>337</v>
      </c>
      <c r="D230" s="245" t="s">
        <v>157</v>
      </c>
      <c r="E230" s="246" t="s">
        <v>338</v>
      </c>
      <c r="F230" s="247" t="s">
        <v>339</v>
      </c>
      <c r="G230" s="248" t="s">
        <v>160</v>
      </c>
      <c r="H230" s="249">
        <v>68.8</v>
      </c>
      <c r="I230" s="250"/>
      <c r="J230" s="251">
        <f>ROUND(I230*H230,2)</f>
        <v>0</v>
      </c>
      <c r="K230" s="252"/>
      <c r="L230" s="43"/>
      <c r="M230" s="253" t="s">
        <v>1</v>
      </c>
      <c r="N230" s="254" t="s">
        <v>41</v>
      </c>
      <c r="O230" s="93"/>
      <c r="P230" s="255">
        <f>O230*H230</f>
        <v>0</v>
      </c>
      <c r="Q230" s="255">
        <v>0</v>
      </c>
      <c r="R230" s="255">
        <f>Q230*H230</f>
        <v>0</v>
      </c>
      <c r="S230" s="255">
        <v>0</v>
      </c>
      <c r="T230" s="25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57" t="s">
        <v>237</v>
      </c>
      <c r="AT230" s="257" t="s">
        <v>157</v>
      </c>
      <c r="AU230" s="257" t="s">
        <v>86</v>
      </c>
      <c r="AY230" s="17" t="s">
        <v>155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84</v>
      </c>
      <c r="BK230" s="145">
        <f>ROUND(I230*H230,2)</f>
        <v>0</v>
      </c>
      <c r="BL230" s="17" t="s">
        <v>237</v>
      </c>
      <c r="BM230" s="257" t="s">
        <v>340</v>
      </c>
    </row>
    <row r="231" spans="1:51" s="13" customFormat="1" ht="12">
      <c r="A231" s="13"/>
      <c r="B231" s="258"/>
      <c r="C231" s="259"/>
      <c r="D231" s="260" t="s">
        <v>166</v>
      </c>
      <c r="E231" s="261" t="s">
        <v>1</v>
      </c>
      <c r="F231" s="262" t="s">
        <v>341</v>
      </c>
      <c r="G231" s="259"/>
      <c r="H231" s="263">
        <v>15.615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166</v>
      </c>
      <c r="AU231" s="269" t="s">
        <v>86</v>
      </c>
      <c r="AV231" s="13" t="s">
        <v>86</v>
      </c>
      <c r="AW231" s="13" t="s">
        <v>31</v>
      </c>
      <c r="AX231" s="13" t="s">
        <v>76</v>
      </c>
      <c r="AY231" s="269" t="s">
        <v>155</v>
      </c>
    </row>
    <row r="232" spans="1:51" s="13" customFormat="1" ht="12">
      <c r="A232" s="13"/>
      <c r="B232" s="258"/>
      <c r="C232" s="259"/>
      <c r="D232" s="260" t="s">
        <v>166</v>
      </c>
      <c r="E232" s="261" t="s">
        <v>1</v>
      </c>
      <c r="F232" s="262" t="s">
        <v>342</v>
      </c>
      <c r="G232" s="259"/>
      <c r="H232" s="263">
        <v>25.609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166</v>
      </c>
      <c r="AU232" s="269" t="s">
        <v>86</v>
      </c>
      <c r="AV232" s="13" t="s">
        <v>86</v>
      </c>
      <c r="AW232" s="13" t="s">
        <v>31</v>
      </c>
      <c r="AX232" s="13" t="s">
        <v>76</v>
      </c>
      <c r="AY232" s="269" t="s">
        <v>155</v>
      </c>
    </row>
    <row r="233" spans="1:51" s="13" customFormat="1" ht="12">
      <c r="A233" s="13"/>
      <c r="B233" s="258"/>
      <c r="C233" s="259"/>
      <c r="D233" s="260" t="s">
        <v>166</v>
      </c>
      <c r="E233" s="261" t="s">
        <v>1</v>
      </c>
      <c r="F233" s="262" t="s">
        <v>343</v>
      </c>
      <c r="G233" s="259"/>
      <c r="H233" s="263">
        <v>0.82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166</v>
      </c>
      <c r="AU233" s="269" t="s">
        <v>86</v>
      </c>
      <c r="AV233" s="13" t="s">
        <v>86</v>
      </c>
      <c r="AW233" s="13" t="s">
        <v>31</v>
      </c>
      <c r="AX233" s="13" t="s">
        <v>76</v>
      </c>
      <c r="AY233" s="269" t="s">
        <v>155</v>
      </c>
    </row>
    <row r="234" spans="1:51" s="13" customFormat="1" ht="12">
      <c r="A234" s="13"/>
      <c r="B234" s="258"/>
      <c r="C234" s="259"/>
      <c r="D234" s="260" t="s">
        <v>166</v>
      </c>
      <c r="E234" s="261" t="s">
        <v>1</v>
      </c>
      <c r="F234" s="262" t="s">
        <v>344</v>
      </c>
      <c r="G234" s="259"/>
      <c r="H234" s="263">
        <v>10.135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166</v>
      </c>
      <c r="AU234" s="269" t="s">
        <v>86</v>
      </c>
      <c r="AV234" s="13" t="s">
        <v>86</v>
      </c>
      <c r="AW234" s="13" t="s">
        <v>31</v>
      </c>
      <c r="AX234" s="13" t="s">
        <v>76</v>
      </c>
      <c r="AY234" s="269" t="s">
        <v>155</v>
      </c>
    </row>
    <row r="235" spans="1:51" s="13" customFormat="1" ht="12">
      <c r="A235" s="13"/>
      <c r="B235" s="258"/>
      <c r="C235" s="259"/>
      <c r="D235" s="260" t="s">
        <v>166</v>
      </c>
      <c r="E235" s="261" t="s">
        <v>1</v>
      </c>
      <c r="F235" s="262" t="s">
        <v>345</v>
      </c>
      <c r="G235" s="259"/>
      <c r="H235" s="263">
        <v>16.621</v>
      </c>
      <c r="I235" s="264"/>
      <c r="J235" s="259"/>
      <c r="K235" s="259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166</v>
      </c>
      <c r="AU235" s="269" t="s">
        <v>86</v>
      </c>
      <c r="AV235" s="13" t="s">
        <v>86</v>
      </c>
      <c r="AW235" s="13" t="s">
        <v>31</v>
      </c>
      <c r="AX235" s="13" t="s">
        <v>76</v>
      </c>
      <c r="AY235" s="269" t="s">
        <v>155</v>
      </c>
    </row>
    <row r="236" spans="1:51" s="14" customFormat="1" ht="12">
      <c r="A236" s="14"/>
      <c r="B236" s="270"/>
      <c r="C236" s="271"/>
      <c r="D236" s="260" t="s">
        <v>166</v>
      </c>
      <c r="E236" s="272" t="s">
        <v>1</v>
      </c>
      <c r="F236" s="273" t="s">
        <v>169</v>
      </c>
      <c r="G236" s="271"/>
      <c r="H236" s="274">
        <v>68.8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80" t="s">
        <v>166</v>
      </c>
      <c r="AU236" s="280" t="s">
        <v>86</v>
      </c>
      <c r="AV236" s="14" t="s">
        <v>161</v>
      </c>
      <c r="AW236" s="14" t="s">
        <v>31</v>
      </c>
      <c r="AX236" s="14" t="s">
        <v>84</v>
      </c>
      <c r="AY236" s="280" t="s">
        <v>155</v>
      </c>
    </row>
    <row r="237" spans="1:65" s="2" customFormat="1" ht="14.4" customHeight="1">
      <c r="A237" s="40"/>
      <c r="B237" s="41"/>
      <c r="C237" s="281" t="s">
        <v>346</v>
      </c>
      <c r="D237" s="281" t="s">
        <v>226</v>
      </c>
      <c r="E237" s="282" t="s">
        <v>347</v>
      </c>
      <c r="F237" s="283" t="s">
        <v>348</v>
      </c>
      <c r="G237" s="284" t="s">
        <v>240</v>
      </c>
      <c r="H237" s="285">
        <v>8</v>
      </c>
      <c r="I237" s="286"/>
      <c r="J237" s="287">
        <f>ROUND(I237*H237,2)</f>
        <v>0</v>
      </c>
      <c r="K237" s="288"/>
      <c r="L237" s="289"/>
      <c r="M237" s="290" t="s">
        <v>1</v>
      </c>
      <c r="N237" s="291" t="s">
        <v>41</v>
      </c>
      <c r="O237" s="93"/>
      <c r="P237" s="255">
        <f>O237*H237</f>
        <v>0</v>
      </c>
      <c r="Q237" s="255">
        <v>0.0002</v>
      </c>
      <c r="R237" s="255">
        <f>Q237*H237</f>
        <v>0.0016</v>
      </c>
      <c r="S237" s="255">
        <v>0</v>
      </c>
      <c r="T237" s="25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57" t="s">
        <v>321</v>
      </c>
      <c r="AT237" s="257" t="s">
        <v>226</v>
      </c>
      <c r="AU237" s="257" t="s">
        <v>86</v>
      </c>
      <c r="AY237" s="17" t="s">
        <v>155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84</v>
      </c>
      <c r="BK237" s="145">
        <f>ROUND(I237*H237,2)</f>
        <v>0</v>
      </c>
      <c r="BL237" s="17" t="s">
        <v>237</v>
      </c>
      <c r="BM237" s="257" t="s">
        <v>349</v>
      </c>
    </row>
    <row r="238" spans="1:65" s="2" customFormat="1" ht="24.15" customHeight="1">
      <c r="A238" s="40"/>
      <c r="B238" s="41"/>
      <c r="C238" s="281" t="s">
        <v>350</v>
      </c>
      <c r="D238" s="281" t="s">
        <v>226</v>
      </c>
      <c r="E238" s="282" t="s">
        <v>351</v>
      </c>
      <c r="F238" s="283" t="s">
        <v>352</v>
      </c>
      <c r="G238" s="284" t="s">
        <v>240</v>
      </c>
      <c r="H238" s="285">
        <v>5</v>
      </c>
      <c r="I238" s="286"/>
      <c r="J238" s="287">
        <f>ROUND(I238*H238,2)</f>
        <v>0</v>
      </c>
      <c r="K238" s="288"/>
      <c r="L238" s="289"/>
      <c r="M238" s="290" t="s">
        <v>1</v>
      </c>
      <c r="N238" s="291" t="s">
        <v>41</v>
      </c>
      <c r="O238" s="93"/>
      <c r="P238" s="255">
        <f>O238*H238</f>
        <v>0</v>
      </c>
      <c r="Q238" s="255">
        <v>0.00023</v>
      </c>
      <c r="R238" s="255">
        <f>Q238*H238</f>
        <v>0.00115</v>
      </c>
      <c r="S238" s="255">
        <v>0</v>
      </c>
      <c r="T238" s="25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57" t="s">
        <v>321</v>
      </c>
      <c r="AT238" s="257" t="s">
        <v>226</v>
      </c>
      <c r="AU238" s="257" t="s">
        <v>86</v>
      </c>
      <c r="AY238" s="17" t="s">
        <v>155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84</v>
      </c>
      <c r="BK238" s="145">
        <f>ROUND(I238*H238,2)</f>
        <v>0</v>
      </c>
      <c r="BL238" s="17" t="s">
        <v>237</v>
      </c>
      <c r="BM238" s="257" t="s">
        <v>353</v>
      </c>
    </row>
    <row r="239" spans="1:65" s="2" customFormat="1" ht="24.15" customHeight="1">
      <c r="A239" s="40"/>
      <c r="B239" s="41"/>
      <c r="C239" s="281" t="s">
        <v>354</v>
      </c>
      <c r="D239" s="281" t="s">
        <v>226</v>
      </c>
      <c r="E239" s="282" t="s">
        <v>355</v>
      </c>
      <c r="F239" s="283" t="s">
        <v>356</v>
      </c>
      <c r="G239" s="284" t="s">
        <v>160</v>
      </c>
      <c r="H239" s="285">
        <v>47.879</v>
      </c>
      <c r="I239" s="286"/>
      <c r="J239" s="287">
        <f>ROUND(I239*H239,2)</f>
        <v>0</v>
      </c>
      <c r="K239" s="288"/>
      <c r="L239" s="289"/>
      <c r="M239" s="290" t="s">
        <v>1</v>
      </c>
      <c r="N239" s="291" t="s">
        <v>41</v>
      </c>
      <c r="O239" s="93"/>
      <c r="P239" s="255">
        <f>O239*H239</f>
        <v>0</v>
      </c>
      <c r="Q239" s="255">
        <v>0.0025</v>
      </c>
      <c r="R239" s="255">
        <f>Q239*H239</f>
        <v>0.1196975</v>
      </c>
      <c r="S239" s="255">
        <v>0</v>
      </c>
      <c r="T239" s="25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57" t="s">
        <v>321</v>
      </c>
      <c r="AT239" s="257" t="s">
        <v>226</v>
      </c>
      <c r="AU239" s="257" t="s">
        <v>86</v>
      </c>
      <c r="AY239" s="17" t="s">
        <v>155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84</v>
      </c>
      <c r="BK239" s="145">
        <f>ROUND(I239*H239,2)</f>
        <v>0</v>
      </c>
      <c r="BL239" s="17" t="s">
        <v>237</v>
      </c>
      <c r="BM239" s="257" t="s">
        <v>357</v>
      </c>
    </row>
    <row r="240" spans="1:51" s="13" customFormat="1" ht="12">
      <c r="A240" s="13"/>
      <c r="B240" s="258"/>
      <c r="C240" s="259"/>
      <c r="D240" s="260" t="s">
        <v>166</v>
      </c>
      <c r="E240" s="259"/>
      <c r="F240" s="262" t="s">
        <v>358</v>
      </c>
      <c r="G240" s="259"/>
      <c r="H240" s="263">
        <v>47.879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166</v>
      </c>
      <c r="AU240" s="269" t="s">
        <v>86</v>
      </c>
      <c r="AV240" s="13" t="s">
        <v>86</v>
      </c>
      <c r="AW240" s="13" t="s">
        <v>4</v>
      </c>
      <c r="AX240" s="13" t="s">
        <v>84</v>
      </c>
      <c r="AY240" s="269" t="s">
        <v>155</v>
      </c>
    </row>
    <row r="241" spans="1:65" s="2" customFormat="1" ht="24.15" customHeight="1">
      <c r="A241" s="40"/>
      <c r="B241" s="41"/>
      <c r="C241" s="245" t="s">
        <v>359</v>
      </c>
      <c r="D241" s="245" t="s">
        <v>157</v>
      </c>
      <c r="E241" s="246" t="s">
        <v>360</v>
      </c>
      <c r="F241" s="247" t="s">
        <v>361</v>
      </c>
      <c r="G241" s="248" t="s">
        <v>293</v>
      </c>
      <c r="H241" s="249">
        <v>124.92</v>
      </c>
      <c r="I241" s="250"/>
      <c r="J241" s="251">
        <f>ROUND(I241*H241,2)</f>
        <v>0</v>
      </c>
      <c r="K241" s="252"/>
      <c r="L241" s="43"/>
      <c r="M241" s="253" t="s">
        <v>1</v>
      </c>
      <c r="N241" s="254" t="s">
        <v>41</v>
      </c>
      <c r="O241" s="93"/>
      <c r="P241" s="255">
        <f>O241*H241</f>
        <v>0</v>
      </c>
      <c r="Q241" s="255">
        <v>0</v>
      </c>
      <c r="R241" s="255">
        <f>Q241*H241</f>
        <v>0</v>
      </c>
      <c r="S241" s="255">
        <v>0</v>
      </c>
      <c r="T241" s="25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57" t="s">
        <v>237</v>
      </c>
      <c r="AT241" s="257" t="s">
        <v>157</v>
      </c>
      <c r="AU241" s="257" t="s">
        <v>86</v>
      </c>
      <c r="AY241" s="17" t="s">
        <v>155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84</v>
      </c>
      <c r="BK241" s="145">
        <f>ROUND(I241*H241,2)</f>
        <v>0</v>
      </c>
      <c r="BL241" s="17" t="s">
        <v>237</v>
      </c>
      <c r="BM241" s="257" t="s">
        <v>362</v>
      </c>
    </row>
    <row r="242" spans="1:51" s="13" customFormat="1" ht="12">
      <c r="A242" s="13"/>
      <c r="B242" s="258"/>
      <c r="C242" s="259"/>
      <c r="D242" s="260" t="s">
        <v>166</v>
      </c>
      <c r="E242" s="261" t="s">
        <v>1</v>
      </c>
      <c r="F242" s="262" t="s">
        <v>363</v>
      </c>
      <c r="G242" s="259"/>
      <c r="H242" s="263">
        <v>124.92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166</v>
      </c>
      <c r="AU242" s="269" t="s">
        <v>86</v>
      </c>
      <c r="AV242" s="13" t="s">
        <v>86</v>
      </c>
      <c r="AW242" s="13" t="s">
        <v>31</v>
      </c>
      <c r="AX242" s="13" t="s">
        <v>76</v>
      </c>
      <c r="AY242" s="269" t="s">
        <v>155</v>
      </c>
    </row>
    <row r="243" spans="1:51" s="14" customFormat="1" ht="12">
      <c r="A243" s="14"/>
      <c r="B243" s="270"/>
      <c r="C243" s="271"/>
      <c r="D243" s="260" t="s">
        <v>166</v>
      </c>
      <c r="E243" s="272" t="s">
        <v>1</v>
      </c>
      <c r="F243" s="273" t="s">
        <v>169</v>
      </c>
      <c r="G243" s="271"/>
      <c r="H243" s="274">
        <v>124.92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166</v>
      </c>
      <c r="AU243" s="280" t="s">
        <v>86</v>
      </c>
      <c r="AV243" s="14" t="s">
        <v>161</v>
      </c>
      <c r="AW243" s="14" t="s">
        <v>31</v>
      </c>
      <c r="AX243" s="14" t="s">
        <v>84</v>
      </c>
      <c r="AY243" s="280" t="s">
        <v>155</v>
      </c>
    </row>
    <row r="244" spans="1:63" s="12" customFormat="1" ht="22.8" customHeight="1">
      <c r="A244" s="12"/>
      <c r="B244" s="229"/>
      <c r="C244" s="230"/>
      <c r="D244" s="231" t="s">
        <v>75</v>
      </c>
      <c r="E244" s="243" t="s">
        <v>364</v>
      </c>
      <c r="F244" s="243" t="s">
        <v>365</v>
      </c>
      <c r="G244" s="230"/>
      <c r="H244" s="230"/>
      <c r="I244" s="233"/>
      <c r="J244" s="244">
        <f>BK244</f>
        <v>0</v>
      </c>
      <c r="K244" s="230"/>
      <c r="L244" s="235"/>
      <c r="M244" s="236"/>
      <c r="N244" s="237"/>
      <c r="O244" s="237"/>
      <c r="P244" s="238">
        <f>SUM(P245:P261)</f>
        <v>0</v>
      </c>
      <c r="Q244" s="237"/>
      <c r="R244" s="238">
        <f>SUM(R245:R261)</f>
        <v>3.325399300000001</v>
      </c>
      <c r="S244" s="237"/>
      <c r="T244" s="239">
        <f>SUM(T245:T261)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40" t="s">
        <v>86</v>
      </c>
      <c r="AT244" s="241" t="s">
        <v>75</v>
      </c>
      <c r="AU244" s="241" t="s">
        <v>84</v>
      </c>
      <c r="AY244" s="240" t="s">
        <v>155</v>
      </c>
      <c r="BK244" s="242">
        <f>SUM(BK245:BK261)</f>
        <v>0</v>
      </c>
    </row>
    <row r="245" spans="1:65" s="2" customFormat="1" ht="37.8" customHeight="1">
      <c r="A245" s="40"/>
      <c r="B245" s="41"/>
      <c r="C245" s="245" t="s">
        <v>366</v>
      </c>
      <c r="D245" s="245" t="s">
        <v>157</v>
      </c>
      <c r="E245" s="246" t="s">
        <v>367</v>
      </c>
      <c r="F245" s="247" t="s">
        <v>368</v>
      </c>
      <c r="G245" s="248" t="s">
        <v>293</v>
      </c>
      <c r="H245" s="249">
        <v>78</v>
      </c>
      <c r="I245" s="250"/>
      <c r="J245" s="251">
        <f>ROUND(I245*H245,2)</f>
        <v>0</v>
      </c>
      <c r="K245" s="252"/>
      <c r="L245" s="43"/>
      <c r="M245" s="253" t="s">
        <v>1</v>
      </c>
      <c r="N245" s="254" t="s">
        <v>41</v>
      </c>
      <c r="O245" s="93"/>
      <c r="P245" s="255">
        <f>O245*H245</f>
        <v>0</v>
      </c>
      <c r="Q245" s="255">
        <v>0.00574</v>
      </c>
      <c r="R245" s="255">
        <f>Q245*H245</f>
        <v>0.44772</v>
      </c>
      <c r="S245" s="255">
        <v>0</v>
      </c>
      <c r="T245" s="25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57" t="s">
        <v>237</v>
      </c>
      <c r="AT245" s="257" t="s">
        <v>157</v>
      </c>
      <c r="AU245" s="257" t="s">
        <v>86</v>
      </c>
      <c r="AY245" s="17" t="s">
        <v>155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84</v>
      </c>
      <c r="BK245" s="145">
        <f>ROUND(I245*H245,2)</f>
        <v>0</v>
      </c>
      <c r="BL245" s="17" t="s">
        <v>237</v>
      </c>
      <c r="BM245" s="257" t="s">
        <v>369</v>
      </c>
    </row>
    <row r="246" spans="1:51" s="13" customFormat="1" ht="12">
      <c r="A246" s="13"/>
      <c r="B246" s="258"/>
      <c r="C246" s="259"/>
      <c r="D246" s="260" t="s">
        <v>166</v>
      </c>
      <c r="E246" s="261" t="s">
        <v>1</v>
      </c>
      <c r="F246" s="262" t="s">
        <v>370</v>
      </c>
      <c r="G246" s="259"/>
      <c r="H246" s="263">
        <v>78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166</v>
      </c>
      <c r="AU246" s="269" t="s">
        <v>86</v>
      </c>
      <c r="AV246" s="13" t="s">
        <v>86</v>
      </c>
      <c r="AW246" s="13" t="s">
        <v>31</v>
      </c>
      <c r="AX246" s="13" t="s">
        <v>76</v>
      </c>
      <c r="AY246" s="269" t="s">
        <v>155</v>
      </c>
    </row>
    <row r="247" spans="1:51" s="14" customFormat="1" ht="12">
      <c r="A247" s="14"/>
      <c r="B247" s="270"/>
      <c r="C247" s="271"/>
      <c r="D247" s="260" t="s">
        <v>166</v>
      </c>
      <c r="E247" s="272" t="s">
        <v>1</v>
      </c>
      <c r="F247" s="273" t="s">
        <v>169</v>
      </c>
      <c r="G247" s="271"/>
      <c r="H247" s="274">
        <v>78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166</v>
      </c>
      <c r="AU247" s="280" t="s">
        <v>86</v>
      </c>
      <c r="AV247" s="14" t="s">
        <v>161</v>
      </c>
      <c r="AW247" s="14" t="s">
        <v>31</v>
      </c>
      <c r="AX247" s="14" t="s">
        <v>84</v>
      </c>
      <c r="AY247" s="280" t="s">
        <v>155</v>
      </c>
    </row>
    <row r="248" spans="1:65" s="2" customFormat="1" ht="24.15" customHeight="1">
      <c r="A248" s="40"/>
      <c r="B248" s="41"/>
      <c r="C248" s="245" t="s">
        <v>371</v>
      </c>
      <c r="D248" s="245" t="s">
        <v>157</v>
      </c>
      <c r="E248" s="246" t="s">
        <v>372</v>
      </c>
      <c r="F248" s="247" t="s">
        <v>373</v>
      </c>
      <c r="G248" s="248" t="s">
        <v>293</v>
      </c>
      <c r="H248" s="249">
        <v>51.5</v>
      </c>
      <c r="I248" s="250"/>
      <c r="J248" s="251">
        <f>ROUND(I248*H248,2)</f>
        <v>0</v>
      </c>
      <c r="K248" s="252"/>
      <c r="L248" s="43"/>
      <c r="M248" s="253" t="s">
        <v>1</v>
      </c>
      <c r="N248" s="254" t="s">
        <v>41</v>
      </c>
      <c r="O248" s="93"/>
      <c r="P248" s="255">
        <f>O248*H248</f>
        <v>0</v>
      </c>
      <c r="Q248" s="255">
        <v>0.00866</v>
      </c>
      <c r="R248" s="255">
        <f>Q248*H248</f>
        <v>0.44598999999999994</v>
      </c>
      <c r="S248" s="255">
        <v>0</v>
      </c>
      <c r="T248" s="25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57" t="s">
        <v>237</v>
      </c>
      <c r="AT248" s="257" t="s">
        <v>157</v>
      </c>
      <c r="AU248" s="257" t="s">
        <v>86</v>
      </c>
      <c r="AY248" s="17" t="s">
        <v>155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84</v>
      </c>
      <c r="BK248" s="145">
        <f>ROUND(I248*H248,2)</f>
        <v>0</v>
      </c>
      <c r="BL248" s="17" t="s">
        <v>237</v>
      </c>
      <c r="BM248" s="257" t="s">
        <v>374</v>
      </c>
    </row>
    <row r="249" spans="1:65" s="2" customFormat="1" ht="24.15" customHeight="1">
      <c r="A249" s="40"/>
      <c r="B249" s="41"/>
      <c r="C249" s="245" t="s">
        <v>375</v>
      </c>
      <c r="D249" s="245" t="s">
        <v>157</v>
      </c>
      <c r="E249" s="246" t="s">
        <v>376</v>
      </c>
      <c r="F249" s="247" t="s">
        <v>377</v>
      </c>
      <c r="G249" s="248" t="s">
        <v>293</v>
      </c>
      <c r="H249" s="249">
        <v>51.5</v>
      </c>
      <c r="I249" s="250"/>
      <c r="J249" s="251">
        <f>ROUND(I249*H249,2)</f>
        <v>0</v>
      </c>
      <c r="K249" s="252"/>
      <c r="L249" s="43"/>
      <c r="M249" s="253" t="s">
        <v>1</v>
      </c>
      <c r="N249" s="254" t="s">
        <v>41</v>
      </c>
      <c r="O249" s="93"/>
      <c r="P249" s="255">
        <f>O249*H249</f>
        <v>0</v>
      </c>
      <c r="Q249" s="255">
        <v>0.00115</v>
      </c>
      <c r="R249" s="255">
        <f>Q249*H249</f>
        <v>0.059225</v>
      </c>
      <c r="S249" s="255">
        <v>0</v>
      </c>
      <c r="T249" s="25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57" t="s">
        <v>237</v>
      </c>
      <c r="AT249" s="257" t="s">
        <v>157</v>
      </c>
      <c r="AU249" s="257" t="s">
        <v>86</v>
      </c>
      <c r="AY249" s="17" t="s">
        <v>155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7" t="s">
        <v>84</v>
      </c>
      <c r="BK249" s="145">
        <f>ROUND(I249*H249,2)</f>
        <v>0</v>
      </c>
      <c r="BL249" s="17" t="s">
        <v>237</v>
      </c>
      <c r="BM249" s="257" t="s">
        <v>378</v>
      </c>
    </row>
    <row r="250" spans="1:65" s="2" customFormat="1" ht="24.15" customHeight="1">
      <c r="A250" s="40"/>
      <c r="B250" s="41"/>
      <c r="C250" s="245" t="s">
        <v>379</v>
      </c>
      <c r="D250" s="245" t="s">
        <v>157</v>
      </c>
      <c r="E250" s="246" t="s">
        <v>380</v>
      </c>
      <c r="F250" s="247" t="s">
        <v>381</v>
      </c>
      <c r="G250" s="248" t="s">
        <v>293</v>
      </c>
      <c r="H250" s="249">
        <v>76.43</v>
      </c>
      <c r="I250" s="250"/>
      <c r="J250" s="251">
        <f>ROUND(I250*H250,2)</f>
        <v>0</v>
      </c>
      <c r="K250" s="252"/>
      <c r="L250" s="43"/>
      <c r="M250" s="253" t="s">
        <v>1</v>
      </c>
      <c r="N250" s="254" t="s">
        <v>41</v>
      </c>
      <c r="O250" s="93"/>
      <c r="P250" s="255">
        <f>O250*H250</f>
        <v>0</v>
      </c>
      <c r="Q250" s="255">
        <v>0.00297</v>
      </c>
      <c r="R250" s="255">
        <f>Q250*H250</f>
        <v>0.2269971</v>
      </c>
      <c r="S250" s="255">
        <v>0</v>
      </c>
      <c r="T250" s="25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57" t="s">
        <v>237</v>
      </c>
      <c r="AT250" s="257" t="s">
        <v>157</v>
      </c>
      <c r="AU250" s="257" t="s">
        <v>86</v>
      </c>
      <c r="AY250" s="17" t="s">
        <v>155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84</v>
      </c>
      <c r="BK250" s="145">
        <f>ROUND(I250*H250,2)</f>
        <v>0</v>
      </c>
      <c r="BL250" s="17" t="s">
        <v>237</v>
      </c>
      <c r="BM250" s="257" t="s">
        <v>382</v>
      </c>
    </row>
    <row r="251" spans="1:65" s="2" customFormat="1" ht="24.15" customHeight="1">
      <c r="A251" s="40"/>
      <c r="B251" s="41"/>
      <c r="C251" s="245" t="s">
        <v>383</v>
      </c>
      <c r="D251" s="245" t="s">
        <v>157</v>
      </c>
      <c r="E251" s="246" t="s">
        <v>384</v>
      </c>
      <c r="F251" s="247" t="s">
        <v>385</v>
      </c>
      <c r="G251" s="248" t="s">
        <v>293</v>
      </c>
      <c r="H251" s="249">
        <v>64.48</v>
      </c>
      <c r="I251" s="250"/>
      <c r="J251" s="251">
        <f>ROUND(I251*H251,2)</f>
        <v>0</v>
      </c>
      <c r="K251" s="252"/>
      <c r="L251" s="43"/>
      <c r="M251" s="253" t="s">
        <v>1</v>
      </c>
      <c r="N251" s="254" t="s">
        <v>41</v>
      </c>
      <c r="O251" s="93"/>
      <c r="P251" s="255">
        <f>O251*H251</f>
        <v>0</v>
      </c>
      <c r="Q251" s="255">
        <v>0.00437</v>
      </c>
      <c r="R251" s="255">
        <f>Q251*H251</f>
        <v>0.2817776</v>
      </c>
      <c r="S251" s="255">
        <v>0</v>
      </c>
      <c r="T251" s="25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57" t="s">
        <v>237</v>
      </c>
      <c r="AT251" s="257" t="s">
        <v>157</v>
      </c>
      <c r="AU251" s="257" t="s">
        <v>86</v>
      </c>
      <c r="AY251" s="17" t="s">
        <v>155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7" t="s">
        <v>84</v>
      </c>
      <c r="BK251" s="145">
        <f>ROUND(I251*H251,2)</f>
        <v>0</v>
      </c>
      <c r="BL251" s="17" t="s">
        <v>237</v>
      </c>
      <c r="BM251" s="257" t="s">
        <v>386</v>
      </c>
    </row>
    <row r="252" spans="1:65" s="2" customFormat="1" ht="14.4" customHeight="1">
      <c r="A252" s="40"/>
      <c r="B252" s="41"/>
      <c r="C252" s="245" t="s">
        <v>387</v>
      </c>
      <c r="D252" s="245" t="s">
        <v>157</v>
      </c>
      <c r="E252" s="246" t="s">
        <v>388</v>
      </c>
      <c r="F252" s="247" t="s">
        <v>389</v>
      </c>
      <c r="G252" s="248" t="s">
        <v>293</v>
      </c>
      <c r="H252" s="249">
        <v>76.43</v>
      </c>
      <c r="I252" s="250"/>
      <c r="J252" s="251">
        <f>ROUND(I252*H252,2)</f>
        <v>0</v>
      </c>
      <c r="K252" s="252"/>
      <c r="L252" s="43"/>
      <c r="M252" s="253" t="s">
        <v>1</v>
      </c>
      <c r="N252" s="254" t="s">
        <v>41</v>
      </c>
      <c r="O252" s="93"/>
      <c r="P252" s="255">
        <f>O252*H252</f>
        <v>0</v>
      </c>
      <c r="Q252" s="255">
        <v>0.00322</v>
      </c>
      <c r="R252" s="255">
        <f>Q252*H252</f>
        <v>0.24610460000000003</v>
      </c>
      <c r="S252" s="255">
        <v>0</v>
      </c>
      <c r="T252" s="25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57" t="s">
        <v>237</v>
      </c>
      <c r="AT252" s="257" t="s">
        <v>157</v>
      </c>
      <c r="AU252" s="257" t="s">
        <v>86</v>
      </c>
      <c r="AY252" s="17" t="s">
        <v>155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7" t="s">
        <v>84</v>
      </c>
      <c r="BK252" s="145">
        <f>ROUND(I252*H252,2)</f>
        <v>0</v>
      </c>
      <c r="BL252" s="17" t="s">
        <v>237</v>
      </c>
      <c r="BM252" s="257" t="s">
        <v>390</v>
      </c>
    </row>
    <row r="253" spans="1:51" s="13" customFormat="1" ht="12">
      <c r="A253" s="13"/>
      <c r="B253" s="258"/>
      <c r="C253" s="259"/>
      <c r="D253" s="260" t="s">
        <v>166</v>
      </c>
      <c r="E253" s="261" t="s">
        <v>1</v>
      </c>
      <c r="F253" s="262" t="s">
        <v>391</v>
      </c>
      <c r="G253" s="259"/>
      <c r="H253" s="263">
        <v>76.43</v>
      </c>
      <c r="I253" s="264"/>
      <c r="J253" s="259"/>
      <c r="K253" s="259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166</v>
      </c>
      <c r="AU253" s="269" t="s">
        <v>86</v>
      </c>
      <c r="AV253" s="13" t="s">
        <v>86</v>
      </c>
      <c r="AW253" s="13" t="s">
        <v>31</v>
      </c>
      <c r="AX253" s="13" t="s">
        <v>76</v>
      </c>
      <c r="AY253" s="269" t="s">
        <v>155</v>
      </c>
    </row>
    <row r="254" spans="1:51" s="14" customFormat="1" ht="12">
      <c r="A254" s="14"/>
      <c r="B254" s="270"/>
      <c r="C254" s="271"/>
      <c r="D254" s="260" t="s">
        <v>166</v>
      </c>
      <c r="E254" s="272" t="s">
        <v>1</v>
      </c>
      <c r="F254" s="273" t="s">
        <v>169</v>
      </c>
      <c r="G254" s="271"/>
      <c r="H254" s="274">
        <v>76.43</v>
      </c>
      <c r="I254" s="275"/>
      <c r="J254" s="271"/>
      <c r="K254" s="271"/>
      <c r="L254" s="276"/>
      <c r="M254" s="277"/>
      <c r="N254" s="278"/>
      <c r="O254" s="278"/>
      <c r="P254" s="278"/>
      <c r="Q254" s="278"/>
      <c r="R254" s="278"/>
      <c r="S254" s="278"/>
      <c r="T254" s="27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80" t="s">
        <v>166</v>
      </c>
      <c r="AU254" s="280" t="s">
        <v>86</v>
      </c>
      <c r="AV254" s="14" t="s">
        <v>161</v>
      </c>
      <c r="AW254" s="14" t="s">
        <v>31</v>
      </c>
      <c r="AX254" s="14" t="s">
        <v>84</v>
      </c>
      <c r="AY254" s="280" t="s">
        <v>155</v>
      </c>
    </row>
    <row r="255" spans="1:65" s="2" customFormat="1" ht="24.15" customHeight="1">
      <c r="A255" s="40"/>
      <c r="B255" s="41"/>
      <c r="C255" s="245" t="s">
        <v>392</v>
      </c>
      <c r="D255" s="245" t="s">
        <v>157</v>
      </c>
      <c r="E255" s="246" t="s">
        <v>393</v>
      </c>
      <c r="F255" s="247" t="s">
        <v>394</v>
      </c>
      <c r="G255" s="248" t="s">
        <v>240</v>
      </c>
      <c r="H255" s="249">
        <v>5</v>
      </c>
      <c r="I255" s="250"/>
      <c r="J255" s="251">
        <f>ROUND(I255*H255,2)</f>
        <v>0</v>
      </c>
      <c r="K255" s="252"/>
      <c r="L255" s="43"/>
      <c r="M255" s="253" t="s">
        <v>1</v>
      </c>
      <c r="N255" s="254" t="s">
        <v>41</v>
      </c>
      <c r="O255" s="93"/>
      <c r="P255" s="255">
        <f>O255*H255</f>
        <v>0</v>
      </c>
      <c r="Q255" s="255">
        <v>0.00051</v>
      </c>
      <c r="R255" s="255">
        <f>Q255*H255</f>
        <v>0.00255</v>
      </c>
      <c r="S255" s="255">
        <v>0</v>
      </c>
      <c r="T255" s="25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57" t="s">
        <v>237</v>
      </c>
      <c r="AT255" s="257" t="s">
        <v>157</v>
      </c>
      <c r="AU255" s="257" t="s">
        <v>86</v>
      </c>
      <c r="AY255" s="17" t="s">
        <v>155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7" t="s">
        <v>84</v>
      </c>
      <c r="BK255" s="145">
        <f>ROUND(I255*H255,2)</f>
        <v>0</v>
      </c>
      <c r="BL255" s="17" t="s">
        <v>237</v>
      </c>
      <c r="BM255" s="257" t="s">
        <v>395</v>
      </c>
    </row>
    <row r="256" spans="1:65" s="2" customFormat="1" ht="24.15" customHeight="1">
      <c r="A256" s="40"/>
      <c r="B256" s="41"/>
      <c r="C256" s="245" t="s">
        <v>396</v>
      </c>
      <c r="D256" s="245" t="s">
        <v>157</v>
      </c>
      <c r="E256" s="246" t="s">
        <v>397</v>
      </c>
      <c r="F256" s="247" t="s">
        <v>398</v>
      </c>
      <c r="G256" s="248" t="s">
        <v>293</v>
      </c>
      <c r="H256" s="249">
        <v>150</v>
      </c>
      <c r="I256" s="250"/>
      <c r="J256" s="251">
        <f>ROUND(I256*H256,2)</f>
        <v>0</v>
      </c>
      <c r="K256" s="252"/>
      <c r="L256" s="43"/>
      <c r="M256" s="253" t="s">
        <v>1</v>
      </c>
      <c r="N256" s="254" t="s">
        <v>41</v>
      </c>
      <c r="O256" s="93"/>
      <c r="P256" s="255">
        <f>O256*H256</f>
        <v>0</v>
      </c>
      <c r="Q256" s="255">
        <v>0.0059</v>
      </c>
      <c r="R256" s="255">
        <f>Q256*H256</f>
        <v>0.885</v>
      </c>
      <c r="S256" s="255">
        <v>0</v>
      </c>
      <c r="T256" s="25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57" t="s">
        <v>237</v>
      </c>
      <c r="AT256" s="257" t="s">
        <v>157</v>
      </c>
      <c r="AU256" s="257" t="s">
        <v>86</v>
      </c>
      <c r="AY256" s="17" t="s">
        <v>155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7" t="s">
        <v>84</v>
      </c>
      <c r="BK256" s="145">
        <f>ROUND(I256*H256,2)</f>
        <v>0</v>
      </c>
      <c r="BL256" s="17" t="s">
        <v>237</v>
      </c>
      <c r="BM256" s="257" t="s">
        <v>399</v>
      </c>
    </row>
    <row r="257" spans="1:65" s="2" customFormat="1" ht="24.15" customHeight="1">
      <c r="A257" s="40"/>
      <c r="B257" s="41"/>
      <c r="C257" s="245" t="s">
        <v>400</v>
      </c>
      <c r="D257" s="245" t="s">
        <v>157</v>
      </c>
      <c r="E257" s="246" t="s">
        <v>401</v>
      </c>
      <c r="F257" s="247" t="s">
        <v>402</v>
      </c>
      <c r="G257" s="248" t="s">
        <v>293</v>
      </c>
      <c r="H257" s="249">
        <v>51.5</v>
      </c>
      <c r="I257" s="250"/>
      <c r="J257" s="251">
        <f>ROUND(I257*H257,2)</f>
        <v>0</v>
      </c>
      <c r="K257" s="252"/>
      <c r="L257" s="43"/>
      <c r="M257" s="253" t="s">
        <v>1</v>
      </c>
      <c r="N257" s="254" t="s">
        <v>41</v>
      </c>
      <c r="O257" s="93"/>
      <c r="P257" s="255">
        <f>O257*H257</f>
        <v>0</v>
      </c>
      <c r="Q257" s="255">
        <v>0.01209</v>
      </c>
      <c r="R257" s="255">
        <f>Q257*H257</f>
        <v>0.622635</v>
      </c>
      <c r="S257" s="255">
        <v>0</v>
      </c>
      <c r="T257" s="25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57" t="s">
        <v>237</v>
      </c>
      <c r="AT257" s="257" t="s">
        <v>157</v>
      </c>
      <c r="AU257" s="257" t="s">
        <v>86</v>
      </c>
      <c r="AY257" s="17" t="s">
        <v>155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7" t="s">
        <v>84</v>
      </c>
      <c r="BK257" s="145">
        <f>ROUND(I257*H257,2)</f>
        <v>0</v>
      </c>
      <c r="BL257" s="17" t="s">
        <v>237</v>
      </c>
      <c r="BM257" s="257" t="s">
        <v>403</v>
      </c>
    </row>
    <row r="258" spans="1:51" s="13" customFormat="1" ht="12">
      <c r="A258" s="13"/>
      <c r="B258" s="258"/>
      <c r="C258" s="259"/>
      <c r="D258" s="260" t="s">
        <v>166</v>
      </c>
      <c r="E258" s="261" t="s">
        <v>1</v>
      </c>
      <c r="F258" s="262" t="s">
        <v>404</v>
      </c>
      <c r="G258" s="259"/>
      <c r="H258" s="263">
        <v>51.5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166</v>
      </c>
      <c r="AU258" s="269" t="s">
        <v>86</v>
      </c>
      <c r="AV258" s="13" t="s">
        <v>86</v>
      </c>
      <c r="AW258" s="13" t="s">
        <v>31</v>
      </c>
      <c r="AX258" s="13" t="s">
        <v>76</v>
      </c>
      <c r="AY258" s="269" t="s">
        <v>155</v>
      </c>
    </row>
    <row r="259" spans="1:51" s="14" customFormat="1" ht="12">
      <c r="A259" s="14"/>
      <c r="B259" s="270"/>
      <c r="C259" s="271"/>
      <c r="D259" s="260" t="s">
        <v>166</v>
      </c>
      <c r="E259" s="272" t="s">
        <v>1</v>
      </c>
      <c r="F259" s="273" t="s">
        <v>169</v>
      </c>
      <c r="G259" s="271"/>
      <c r="H259" s="274">
        <v>51.5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166</v>
      </c>
      <c r="AU259" s="280" t="s">
        <v>86</v>
      </c>
      <c r="AV259" s="14" t="s">
        <v>161</v>
      </c>
      <c r="AW259" s="14" t="s">
        <v>31</v>
      </c>
      <c r="AX259" s="14" t="s">
        <v>84</v>
      </c>
      <c r="AY259" s="280" t="s">
        <v>155</v>
      </c>
    </row>
    <row r="260" spans="1:65" s="2" customFormat="1" ht="24.15" customHeight="1">
      <c r="A260" s="40"/>
      <c r="B260" s="41"/>
      <c r="C260" s="245" t="s">
        <v>405</v>
      </c>
      <c r="D260" s="245" t="s">
        <v>157</v>
      </c>
      <c r="E260" s="246" t="s">
        <v>406</v>
      </c>
      <c r="F260" s="247" t="s">
        <v>407</v>
      </c>
      <c r="G260" s="248" t="s">
        <v>240</v>
      </c>
      <c r="H260" s="249">
        <v>4</v>
      </c>
      <c r="I260" s="250"/>
      <c r="J260" s="251">
        <f>ROUND(I260*H260,2)</f>
        <v>0</v>
      </c>
      <c r="K260" s="252"/>
      <c r="L260" s="43"/>
      <c r="M260" s="253" t="s">
        <v>1</v>
      </c>
      <c r="N260" s="254" t="s">
        <v>41</v>
      </c>
      <c r="O260" s="93"/>
      <c r="P260" s="255">
        <f>O260*H260</f>
        <v>0</v>
      </c>
      <c r="Q260" s="255">
        <v>0.0006</v>
      </c>
      <c r="R260" s="255">
        <f>Q260*H260</f>
        <v>0.0024</v>
      </c>
      <c r="S260" s="255">
        <v>0</v>
      </c>
      <c r="T260" s="25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57" t="s">
        <v>237</v>
      </c>
      <c r="AT260" s="257" t="s">
        <v>157</v>
      </c>
      <c r="AU260" s="257" t="s">
        <v>86</v>
      </c>
      <c r="AY260" s="17" t="s">
        <v>155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84</v>
      </c>
      <c r="BK260" s="145">
        <f>ROUND(I260*H260,2)</f>
        <v>0</v>
      </c>
      <c r="BL260" s="17" t="s">
        <v>237</v>
      </c>
      <c r="BM260" s="257" t="s">
        <v>408</v>
      </c>
    </row>
    <row r="261" spans="1:65" s="2" customFormat="1" ht="24.15" customHeight="1">
      <c r="A261" s="40"/>
      <c r="B261" s="41"/>
      <c r="C261" s="245" t="s">
        <v>409</v>
      </c>
      <c r="D261" s="245" t="s">
        <v>157</v>
      </c>
      <c r="E261" s="246" t="s">
        <v>410</v>
      </c>
      <c r="F261" s="247" t="s">
        <v>411</v>
      </c>
      <c r="G261" s="248" t="s">
        <v>293</v>
      </c>
      <c r="H261" s="249">
        <v>50</v>
      </c>
      <c r="I261" s="250"/>
      <c r="J261" s="251">
        <f>ROUND(I261*H261,2)</f>
        <v>0</v>
      </c>
      <c r="K261" s="252"/>
      <c r="L261" s="43"/>
      <c r="M261" s="253" t="s">
        <v>1</v>
      </c>
      <c r="N261" s="254" t="s">
        <v>41</v>
      </c>
      <c r="O261" s="93"/>
      <c r="P261" s="255">
        <f>O261*H261</f>
        <v>0</v>
      </c>
      <c r="Q261" s="255">
        <v>0.0021</v>
      </c>
      <c r="R261" s="255">
        <f>Q261*H261</f>
        <v>0.105</v>
      </c>
      <c r="S261" s="255">
        <v>0</v>
      </c>
      <c r="T261" s="25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57" t="s">
        <v>237</v>
      </c>
      <c r="AT261" s="257" t="s">
        <v>157</v>
      </c>
      <c r="AU261" s="257" t="s">
        <v>86</v>
      </c>
      <c r="AY261" s="17" t="s">
        <v>155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7" t="s">
        <v>84</v>
      </c>
      <c r="BK261" s="145">
        <f>ROUND(I261*H261,2)</f>
        <v>0</v>
      </c>
      <c r="BL261" s="17" t="s">
        <v>237</v>
      </c>
      <c r="BM261" s="257" t="s">
        <v>412</v>
      </c>
    </row>
    <row r="262" spans="1:63" s="12" customFormat="1" ht="22.8" customHeight="1">
      <c r="A262" s="12"/>
      <c r="B262" s="229"/>
      <c r="C262" s="230"/>
      <c r="D262" s="231" t="s">
        <v>75</v>
      </c>
      <c r="E262" s="243" t="s">
        <v>413</v>
      </c>
      <c r="F262" s="243" t="s">
        <v>414</v>
      </c>
      <c r="G262" s="230"/>
      <c r="H262" s="230"/>
      <c r="I262" s="233"/>
      <c r="J262" s="244">
        <f>BK262</f>
        <v>0</v>
      </c>
      <c r="K262" s="230"/>
      <c r="L262" s="235"/>
      <c r="M262" s="236"/>
      <c r="N262" s="237"/>
      <c r="O262" s="237"/>
      <c r="P262" s="238">
        <f>P263</f>
        <v>0</v>
      </c>
      <c r="Q262" s="237"/>
      <c r="R262" s="238">
        <f>R263</f>
        <v>0.00092</v>
      </c>
      <c r="S262" s="237"/>
      <c r="T262" s="239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40" t="s">
        <v>86</v>
      </c>
      <c r="AT262" s="241" t="s">
        <v>75</v>
      </c>
      <c r="AU262" s="241" t="s">
        <v>84</v>
      </c>
      <c r="AY262" s="240" t="s">
        <v>155</v>
      </c>
      <c r="BK262" s="242">
        <f>BK263</f>
        <v>0</v>
      </c>
    </row>
    <row r="263" spans="1:65" s="2" customFormat="1" ht="24.15" customHeight="1">
      <c r="A263" s="40"/>
      <c r="B263" s="41"/>
      <c r="C263" s="245" t="s">
        <v>415</v>
      </c>
      <c r="D263" s="245" t="s">
        <v>157</v>
      </c>
      <c r="E263" s="246" t="s">
        <v>416</v>
      </c>
      <c r="F263" s="247" t="s">
        <v>417</v>
      </c>
      <c r="G263" s="248" t="s">
        <v>240</v>
      </c>
      <c r="H263" s="249">
        <v>1</v>
      </c>
      <c r="I263" s="250"/>
      <c r="J263" s="251">
        <f>ROUND(I263*H263,2)</f>
        <v>0</v>
      </c>
      <c r="K263" s="252"/>
      <c r="L263" s="43"/>
      <c r="M263" s="253" t="s">
        <v>1</v>
      </c>
      <c r="N263" s="254" t="s">
        <v>41</v>
      </c>
      <c r="O263" s="93"/>
      <c r="P263" s="255">
        <f>O263*H263</f>
        <v>0</v>
      </c>
      <c r="Q263" s="255">
        <v>0.00092</v>
      </c>
      <c r="R263" s="255">
        <f>Q263*H263</f>
        <v>0.00092</v>
      </c>
      <c r="S263" s="255">
        <v>0</v>
      </c>
      <c r="T263" s="25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57" t="s">
        <v>237</v>
      </c>
      <c r="AT263" s="257" t="s">
        <v>157</v>
      </c>
      <c r="AU263" s="257" t="s">
        <v>86</v>
      </c>
      <c r="AY263" s="17" t="s">
        <v>155</v>
      </c>
      <c r="BE263" s="145">
        <f>IF(N263="základní",J263,0)</f>
        <v>0</v>
      </c>
      <c r="BF263" s="145">
        <f>IF(N263="snížená",J263,0)</f>
        <v>0</v>
      </c>
      <c r="BG263" s="145">
        <f>IF(N263="zákl. přenesená",J263,0)</f>
        <v>0</v>
      </c>
      <c r="BH263" s="145">
        <f>IF(N263="sníž. přenesená",J263,0)</f>
        <v>0</v>
      </c>
      <c r="BI263" s="145">
        <f>IF(N263="nulová",J263,0)</f>
        <v>0</v>
      </c>
      <c r="BJ263" s="17" t="s">
        <v>84</v>
      </c>
      <c r="BK263" s="145">
        <f>ROUND(I263*H263,2)</f>
        <v>0</v>
      </c>
      <c r="BL263" s="17" t="s">
        <v>237</v>
      </c>
      <c r="BM263" s="257" t="s">
        <v>418</v>
      </c>
    </row>
    <row r="264" spans="1:63" s="12" customFormat="1" ht="22.8" customHeight="1">
      <c r="A264" s="12"/>
      <c r="B264" s="229"/>
      <c r="C264" s="230"/>
      <c r="D264" s="231" t="s">
        <v>75</v>
      </c>
      <c r="E264" s="243" t="s">
        <v>419</v>
      </c>
      <c r="F264" s="243" t="s">
        <v>420</v>
      </c>
      <c r="G264" s="230"/>
      <c r="H264" s="230"/>
      <c r="I264" s="233"/>
      <c r="J264" s="244">
        <f>BK264</f>
        <v>0</v>
      </c>
      <c r="K264" s="230"/>
      <c r="L264" s="235"/>
      <c r="M264" s="236"/>
      <c r="N264" s="237"/>
      <c r="O264" s="237"/>
      <c r="P264" s="238">
        <f>SUM(P265:P284)</f>
        <v>0</v>
      </c>
      <c r="Q264" s="237"/>
      <c r="R264" s="238">
        <f>SUM(R265:R284)</f>
        <v>10.23740138</v>
      </c>
      <c r="S264" s="237"/>
      <c r="T264" s="239">
        <f>SUM(T265:T284)</f>
        <v>50.10732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40" t="s">
        <v>86</v>
      </c>
      <c r="AT264" s="241" t="s">
        <v>75</v>
      </c>
      <c r="AU264" s="241" t="s">
        <v>84</v>
      </c>
      <c r="AY264" s="240" t="s">
        <v>155</v>
      </c>
      <c r="BK264" s="242">
        <f>SUM(BK265:BK284)</f>
        <v>0</v>
      </c>
    </row>
    <row r="265" spans="1:65" s="2" customFormat="1" ht="14.4" customHeight="1">
      <c r="A265" s="40"/>
      <c r="B265" s="41"/>
      <c r="C265" s="245" t="s">
        <v>421</v>
      </c>
      <c r="D265" s="245" t="s">
        <v>157</v>
      </c>
      <c r="E265" s="246" t="s">
        <v>422</v>
      </c>
      <c r="F265" s="247" t="s">
        <v>423</v>
      </c>
      <c r="G265" s="248" t="s">
        <v>160</v>
      </c>
      <c r="H265" s="249">
        <v>208.74</v>
      </c>
      <c r="I265" s="250"/>
      <c r="J265" s="251">
        <f>ROUND(I265*H265,2)</f>
        <v>0</v>
      </c>
      <c r="K265" s="252"/>
      <c r="L265" s="43"/>
      <c r="M265" s="253" t="s">
        <v>1</v>
      </c>
      <c r="N265" s="254" t="s">
        <v>41</v>
      </c>
      <c r="O265" s="93"/>
      <c r="P265" s="255">
        <f>O265*H265</f>
        <v>0</v>
      </c>
      <c r="Q265" s="255">
        <v>0</v>
      </c>
      <c r="R265" s="255">
        <f>Q265*H265</f>
        <v>0</v>
      </c>
      <c r="S265" s="255">
        <v>0.018</v>
      </c>
      <c r="T265" s="256">
        <f>S265*H265</f>
        <v>3.75732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57" t="s">
        <v>237</v>
      </c>
      <c r="AT265" s="257" t="s">
        <v>157</v>
      </c>
      <c r="AU265" s="257" t="s">
        <v>86</v>
      </c>
      <c r="AY265" s="17" t="s">
        <v>155</v>
      </c>
      <c r="BE265" s="145">
        <f>IF(N265="základní",J265,0)</f>
        <v>0</v>
      </c>
      <c r="BF265" s="145">
        <f>IF(N265="snížená",J265,0)</f>
        <v>0</v>
      </c>
      <c r="BG265" s="145">
        <f>IF(N265="zákl. přenesená",J265,0)</f>
        <v>0</v>
      </c>
      <c r="BH265" s="145">
        <f>IF(N265="sníž. přenesená",J265,0)</f>
        <v>0</v>
      </c>
      <c r="BI265" s="145">
        <f>IF(N265="nulová",J265,0)</f>
        <v>0</v>
      </c>
      <c r="BJ265" s="17" t="s">
        <v>84</v>
      </c>
      <c r="BK265" s="145">
        <f>ROUND(I265*H265,2)</f>
        <v>0</v>
      </c>
      <c r="BL265" s="17" t="s">
        <v>237</v>
      </c>
      <c r="BM265" s="257" t="s">
        <v>424</v>
      </c>
    </row>
    <row r="266" spans="1:51" s="13" customFormat="1" ht="12">
      <c r="A266" s="13"/>
      <c r="B266" s="258"/>
      <c r="C266" s="259"/>
      <c r="D266" s="260" t="s">
        <v>166</v>
      </c>
      <c r="E266" s="261" t="s">
        <v>1</v>
      </c>
      <c r="F266" s="262" t="s">
        <v>425</v>
      </c>
      <c r="G266" s="259"/>
      <c r="H266" s="263">
        <v>208.74</v>
      </c>
      <c r="I266" s="264"/>
      <c r="J266" s="259"/>
      <c r="K266" s="259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166</v>
      </c>
      <c r="AU266" s="269" t="s">
        <v>86</v>
      </c>
      <c r="AV266" s="13" t="s">
        <v>86</v>
      </c>
      <c r="AW266" s="13" t="s">
        <v>31</v>
      </c>
      <c r="AX266" s="13" t="s">
        <v>76</v>
      </c>
      <c r="AY266" s="269" t="s">
        <v>155</v>
      </c>
    </row>
    <row r="267" spans="1:51" s="14" customFormat="1" ht="12">
      <c r="A267" s="14"/>
      <c r="B267" s="270"/>
      <c r="C267" s="271"/>
      <c r="D267" s="260" t="s">
        <v>166</v>
      </c>
      <c r="E267" s="272" t="s">
        <v>1</v>
      </c>
      <c r="F267" s="273" t="s">
        <v>169</v>
      </c>
      <c r="G267" s="271"/>
      <c r="H267" s="274">
        <v>208.74</v>
      </c>
      <c r="I267" s="275"/>
      <c r="J267" s="271"/>
      <c r="K267" s="271"/>
      <c r="L267" s="276"/>
      <c r="M267" s="277"/>
      <c r="N267" s="278"/>
      <c r="O267" s="278"/>
      <c r="P267" s="278"/>
      <c r="Q267" s="278"/>
      <c r="R267" s="278"/>
      <c r="S267" s="278"/>
      <c r="T267" s="27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0" t="s">
        <v>166</v>
      </c>
      <c r="AU267" s="280" t="s">
        <v>86</v>
      </c>
      <c r="AV267" s="14" t="s">
        <v>161</v>
      </c>
      <c r="AW267" s="14" t="s">
        <v>31</v>
      </c>
      <c r="AX267" s="14" t="s">
        <v>84</v>
      </c>
      <c r="AY267" s="280" t="s">
        <v>155</v>
      </c>
    </row>
    <row r="268" spans="1:65" s="2" customFormat="1" ht="14.4" customHeight="1">
      <c r="A268" s="40"/>
      <c r="B268" s="41"/>
      <c r="C268" s="281" t="s">
        <v>426</v>
      </c>
      <c r="D268" s="281" t="s">
        <v>226</v>
      </c>
      <c r="E268" s="282" t="s">
        <v>427</v>
      </c>
      <c r="F268" s="283" t="s">
        <v>428</v>
      </c>
      <c r="G268" s="284" t="s">
        <v>193</v>
      </c>
      <c r="H268" s="285">
        <v>7.599</v>
      </c>
      <c r="I268" s="286"/>
      <c r="J268" s="287">
        <f>ROUND(I268*H268,2)</f>
        <v>0</v>
      </c>
      <c r="K268" s="288"/>
      <c r="L268" s="289"/>
      <c r="M268" s="290" t="s">
        <v>1</v>
      </c>
      <c r="N268" s="291" t="s">
        <v>41</v>
      </c>
      <c r="O268" s="93"/>
      <c r="P268" s="255">
        <f>O268*H268</f>
        <v>0</v>
      </c>
      <c r="Q268" s="255">
        <v>1</v>
      </c>
      <c r="R268" s="255">
        <f>Q268*H268</f>
        <v>7.599</v>
      </c>
      <c r="S268" s="255">
        <v>0</v>
      </c>
      <c r="T268" s="25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57" t="s">
        <v>321</v>
      </c>
      <c r="AT268" s="257" t="s">
        <v>226</v>
      </c>
      <c r="AU268" s="257" t="s">
        <v>86</v>
      </c>
      <c r="AY268" s="17" t="s">
        <v>155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84</v>
      </c>
      <c r="BK268" s="145">
        <f>ROUND(I268*H268,2)</f>
        <v>0</v>
      </c>
      <c r="BL268" s="17" t="s">
        <v>237</v>
      </c>
      <c r="BM268" s="257" t="s">
        <v>429</v>
      </c>
    </row>
    <row r="269" spans="1:51" s="13" customFormat="1" ht="12">
      <c r="A269" s="13"/>
      <c r="B269" s="258"/>
      <c r="C269" s="259"/>
      <c r="D269" s="260" t="s">
        <v>166</v>
      </c>
      <c r="E269" s="261" t="s">
        <v>1</v>
      </c>
      <c r="F269" s="262" t="s">
        <v>430</v>
      </c>
      <c r="G269" s="259"/>
      <c r="H269" s="263">
        <v>7.599</v>
      </c>
      <c r="I269" s="264"/>
      <c r="J269" s="259"/>
      <c r="K269" s="259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166</v>
      </c>
      <c r="AU269" s="269" t="s">
        <v>86</v>
      </c>
      <c r="AV269" s="13" t="s">
        <v>86</v>
      </c>
      <c r="AW269" s="13" t="s">
        <v>31</v>
      </c>
      <c r="AX269" s="13" t="s">
        <v>76</v>
      </c>
      <c r="AY269" s="269" t="s">
        <v>155</v>
      </c>
    </row>
    <row r="270" spans="1:51" s="14" customFormat="1" ht="12">
      <c r="A270" s="14"/>
      <c r="B270" s="270"/>
      <c r="C270" s="271"/>
      <c r="D270" s="260" t="s">
        <v>166</v>
      </c>
      <c r="E270" s="272" t="s">
        <v>1</v>
      </c>
      <c r="F270" s="273" t="s">
        <v>169</v>
      </c>
      <c r="G270" s="271"/>
      <c r="H270" s="274">
        <v>7.599</v>
      </c>
      <c r="I270" s="275"/>
      <c r="J270" s="271"/>
      <c r="K270" s="271"/>
      <c r="L270" s="276"/>
      <c r="M270" s="277"/>
      <c r="N270" s="278"/>
      <c r="O270" s="278"/>
      <c r="P270" s="278"/>
      <c r="Q270" s="278"/>
      <c r="R270" s="278"/>
      <c r="S270" s="278"/>
      <c r="T270" s="27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80" t="s">
        <v>166</v>
      </c>
      <c r="AU270" s="280" t="s">
        <v>86</v>
      </c>
      <c r="AV270" s="14" t="s">
        <v>161</v>
      </c>
      <c r="AW270" s="14" t="s">
        <v>31</v>
      </c>
      <c r="AX270" s="14" t="s">
        <v>84</v>
      </c>
      <c r="AY270" s="280" t="s">
        <v>155</v>
      </c>
    </row>
    <row r="271" spans="1:65" s="2" customFormat="1" ht="24.15" customHeight="1">
      <c r="A271" s="40"/>
      <c r="B271" s="41"/>
      <c r="C271" s="281" t="s">
        <v>431</v>
      </c>
      <c r="D271" s="281" t="s">
        <v>226</v>
      </c>
      <c r="E271" s="282" t="s">
        <v>432</v>
      </c>
      <c r="F271" s="283" t="s">
        <v>433</v>
      </c>
      <c r="G271" s="284" t="s">
        <v>193</v>
      </c>
      <c r="H271" s="285">
        <v>1.033</v>
      </c>
      <c r="I271" s="286"/>
      <c r="J271" s="287">
        <f>ROUND(I271*H271,2)</f>
        <v>0</v>
      </c>
      <c r="K271" s="288"/>
      <c r="L271" s="289"/>
      <c r="M271" s="290" t="s">
        <v>1</v>
      </c>
      <c r="N271" s="291" t="s">
        <v>41</v>
      </c>
      <c r="O271" s="93"/>
      <c r="P271" s="255">
        <f>O271*H271</f>
        <v>0</v>
      </c>
      <c r="Q271" s="255">
        <v>1</v>
      </c>
      <c r="R271" s="255">
        <f>Q271*H271</f>
        <v>1.033</v>
      </c>
      <c r="S271" s="255">
        <v>0</v>
      </c>
      <c r="T271" s="25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57" t="s">
        <v>321</v>
      </c>
      <c r="AT271" s="257" t="s">
        <v>226</v>
      </c>
      <c r="AU271" s="257" t="s">
        <v>86</v>
      </c>
      <c r="AY271" s="17" t="s">
        <v>155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7" t="s">
        <v>84</v>
      </c>
      <c r="BK271" s="145">
        <f>ROUND(I271*H271,2)</f>
        <v>0</v>
      </c>
      <c r="BL271" s="17" t="s">
        <v>237</v>
      </c>
      <c r="BM271" s="257" t="s">
        <v>434</v>
      </c>
    </row>
    <row r="272" spans="1:51" s="13" customFormat="1" ht="12">
      <c r="A272" s="13"/>
      <c r="B272" s="258"/>
      <c r="C272" s="259"/>
      <c r="D272" s="260" t="s">
        <v>166</v>
      </c>
      <c r="E272" s="261" t="s">
        <v>1</v>
      </c>
      <c r="F272" s="262" t="s">
        <v>435</v>
      </c>
      <c r="G272" s="259"/>
      <c r="H272" s="263">
        <v>1.033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166</v>
      </c>
      <c r="AU272" s="269" t="s">
        <v>86</v>
      </c>
      <c r="AV272" s="13" t="s">
        <v>86</v>
      </c>
      <c r="AW272" s="13" t="s">
        <v>31</v>
      </c>
      <c r="AX272" s="13" t="s">
        <v>76</v>
      </c>
      <c r="AY272" s="269" t="s">
        <v>155</v>
      </c>
    </row>
    <row r="273" spans="1:51" s="14" customFormat="1" ht="12">
      <c r="A273" s="14"/>
      <c r="B273" s="270"/>
      <c r="C273" s="271"/>
      <c r="D273" s="260" t="s">
        <v>166</v>
      </c>
      <c r="E273" s="272" t="s">
        <v>1</v>
      </c>
      <c r="F273" s="273" t="s">
        <v>169</v>
      </c>
      <c r="G273" s="271"/>
      <c r="H273" s="274">
        <v>1.033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166</v>
      </c>
      <c r="AU273" s="280" t="s">
        <v>86</v>
      </c>
      <c r="AV273" s="14" t="s">
        <v>161</v>
      </c>
      <c r="AW273" s="14" t="s">
        <v>31</v>
      </c>
      <c r="AX273" s="14" t="s">
        <v>84</v>
      </c>
      <c r="AY273" s="280" t="s">
        <v>155</v>
      </c>
    </row>
    <row r="274" spans="1:65" s="2" customFormat="1" ht="24.15" customHeight="1">
      <c r="A274" s="40"/>
      <c r="B274" s="41"/>
      <c r="C274" s="281" t="s">
        <v>436</v>
      </c>
      <c r="D274" s="281" t="s">
        <v>226</v>
      </c>
      <c r="E274" s="282" t="s">
        <v>437</v>
      </c>
      <c r="F274" s="283" t="s">
        <v>438</v>
      </c>
      <c r="G274" s="284" t="s">
        <v>240</v>
      </c>
      <c r="H274" s="285">
        <v>1</v>
      </c>
      <c r="I274" s="286"/>
      <c r="J274" s="287">
        <f>ROUND(I274*H274,2)</f>
        <v>0</v>
      </c>
      <c r="K274" s="288"/>
      <c r="L274" s="289"/>
      <c r="M274" s="290" t="s">
        <v>1</v>
      </c>
      <c r="N274" s="291" t="s">
        <v>41</v>
      </c>
      <c r="O274" s="93"/>
      <c r="P274" s="255">
        <f>O274*H274</f>
        <v>0</v>
      </c>
      <c r="Q274" s="255">
        <v>0.079</v>
      </c>
      <c r="R274" s="255">
        <f>Q274*H274</f>
        <v>0.079</v>
      </c>
      <c r="S274" s="255">
        <v>0</v>
      </c>
      <c r="T274" s="25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57" t="s">
        <v>321</v>
      </c>
      <c r="AT274" s="257" t="s">
        <v>226</v>
      </c>
      <c r="AU274" s="257" t="s">
        <v>86</v>
      </c>
      <c r="AY274" s="17" t="s">
        <v>155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84</v>
      </c>
      <c r="BK274" s="145">
        <f>ROUND(I274*H274,2)</f>
        <v>0</v>
      </c>
      <c r="BL274" s="17" t="s">
        <v>237</v>
      </c>
      <c r="BM274" s="257" t="s">
        <v>439</v>
      </c>
    </row>
    <row r="275" spans="1:65" s="2" customFormat="1" ht="24.15" customHeight="1">
      <c r="A275" s="40"/>
      <c r="B275" s="41"/>
      <c r="C275" s="245" t="s">
        <v>440</v>
      </c>
      <c r="D275" s="245" t="s">
        <v>157</v>
      </c>
      <c r="E275" s="246" t="s">
        <v>441</v>
      </c>
      <c r="F275" s="247" t="s">
        <v>442</v>
      </c>
      <c r="G275" s="248" t="s">
        <v>223</v>
      </c>
      <c r="H275" s="249">
        <v>800</v>
      </c>
      <c r="I275" s="250"/>
      <c r="J275" s="251">
        <f>ROUND(I275*H275,2)</f>
        <v>0</v>
      </c>
      <c r="K275" s="252"/>
      <c r="L275" s="43"/>
      <c r="M275" s="253" t="s">
        <v>1</v>
      </c>
      <c r="N275" s="254" t="s">
        <v>41</v>
      </c>
      <c r="O275" s="93"/>
      <c r="P275" s="255">
        <f>O275*H275</f>
        <v>0</v>
      </c>
      <c r="Q275" s="255">
        <v>0</v>
      </c>
      <c r="R275" s="255">
        <f>Q275*H275</f>
        <v>0</v>
      </c>
      <c r="S275" s="255">
        <v>0.018</v>
      </c>
      <c r="T275" s="256">
        <f>S275*H275</f>
        <v>14.399999999999999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57" t="s">
        <v>237</v>
      </c>
      <c r="AT275" s="257" t="s">
        <v>157</v>
      </c>
      <c r="AU275" s="257" t="s">
        <v>86</v>
      </c>
      <c r="AY275" s="17" t="s">
        <v>155</v>
      </c>
      <c r="BE275" s="145">
        <f>IF(N275="základní",J275,0)</f>
        <v>0</v>
      </c>
      <c r="BF275" s="145">
        <f>IF(N275="snížená",J275,0)</f>
        <v>0</v>
      </c>
      <c r="BG275" s="145">
        <f>IF(N275="zákl. přenesená",J275,0)</f>
        <v>0</v>
      </c>
      <c r="BH275" s="145">
        <f>IF(N275="sníž. přenesená",J275,0)</f>
        <v>0</v>
      </c>
      <c r="BI275" s="145">
        <f>IF(N275="nulová",J275,0)</f>
        <v>0</v>
      </c>
      <c r="BJ275" s="17" t="s">
        <v>84</v>
      </c>
      <c r="BK275" s="145">
        <f>ROUND(I275*H275,2)</f>
        <v>0</v>
      </c>
      <c r="BL275" s="17" t="s">
        <v>237</v>
      </c>
      <c r="BM275" s="257" t="s">
        <v>443</v>
      </c>
    </row>
    <row r="276" spans="1:65" s="2" customFormat="1" ht="24.15" customHeight="1">
      <c r="A276" s="40"/>
      <c r="B276" s="41"/>
      <c r="C276" s="245" t="s">
        <v>444</v>
      </c>
      <c r="D276" s="245" t="s">
        <v>157</v>
      </c>
      <c r="E276" s="246" t="s">
        <v>445</v>
      </c>
      <c r="F276" s="247" t="s">
        <v>446</v>
      </c>
      <c r="G276" s="248" t="s">
        <v>223</v>
      </c>
      <c r="H276" s="249">
        <v>1250</v>
      </c>
      <c r="I276" s="250"/>
      <c r="J276" s="251">
        <f>ROUND(I276*H276,2)</f>
        <v>0</v>
      </c>
      <c r="K276" s="252"/>
      <c r="L276" s="43"/>
      <c r="M276" s="253" t="s">
        <v>1</v>
      </c>
      <c r="N276" s="254" t="s">
        <v>41</v>
      </c>
      <c r="O276" s="93"/>
      <c r="P276" s="255">
        <f>O276*H276</f>
        <v>0</v>
      </c>
      <c r="Q276" s="255">
        <v>0</v>
      </c>
      <c r="R276" s="255">
        <f>Q276*H276</f>
        <v>0</v>
      </c>
      <c r="S276" s="255">
        <v>0.018</v>
      </c>
      <c r="T276" s="256">
        <f>S276*H276</f>
        <v>22.5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57" t="s">
        <v>237</v>
      </c>
      <c r="AT276" s="257" t="s">
        <v>157</v>
      </c>
      <c r="AU276" s="257" t="s">
        <v>86</v>
      </c>
      <c r="AY276" s="17" t="s">
        <v>155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7" t="s">
        <v>84</v>
      </c>
      <c r="BK276" s="145">
        <f>ROUND(I276*H276,2)</f>
        <v>0</v>
      </c>
      <c r="BL276" s="17" t="s">
        <v>237</v>
      </c>
      <c r="BM276" s="257" t="s">
        <v>447</v>
      </c>
    </row>
    <row r="277" spans="1:65" s="2" customFormat="1" ht="24.15" customHeight="1">
      <c r="A277" s="40"/>
      <c r="B277" s="41"/>
      <c r="C277" s="245" t="s">
        <v>448</v>
      </c>
      <c r="D277" s="245" t="s">
        <v>157</v>
      </c>
      <c r="E277" s="246" t="s">
        <v>449</v>
      </c>
      <c r="F277" s="247" t="s">
        <v>450</v>
      </c>
      <c r="G277" s="248" t="s">
        <v>293</v>
      </c>
      <c r="H277" s="249">
        <v>12</v>
      </c>
      <c r="I277" s="250"/>
      <c r="J277" s="251">
        <f>ROUND(I277*H277,2)</f>
        <v>0</v>
      </c>
      <c r="K277" s="252"/>
      <c r="L277" s="43"/>
      <c r="M277" s="253" t="s">
        <v>1</v>
      </c>
      <c r="N277" s="254" t="s">
        <v>41</v>
      </c>
      <c r="O277" s="93"/>
      <c r="P277" s="255">
        <f>O277*H277</f>
        <v>0</v>
      </c>
      <c r="Q277" s="255">
        <v>0.00127</v>
      </c>
      <c r="R277" s="255">
        <f>Q277*H277</f>
        <v>0.01524</v>
      </c>
      <c r="S277" s="255">
        <v>0</v>
      </c>
      <c r="T277" s="25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57" t="s">
        <v>237</v>
      </c>
      <c r="AT277" s="257" t="s">
        <v>157</v>
      </c>
      <c r="AU277" s="257" t="s">
        <v>86</v>
      </c>
      <c r="AY277" s="17" t="s">
        <v>155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7" t="s">
        <v>84</v>
      </c>
      <c r="BK277" s="145">
        <f>ROUND(I277*H277,2)</f>
        <v>0</v>
      </c>
      <c r="BL277" s="17" t="s">
        <v>237</v>
      </c>
      <c r="BM277" s="257" t="s">
        <v>451</v>
      </c>
    </row>
    <row r="278" spans="1:65" s="2" customFormat="1" ht="14.4" customHeight="1">
      <c r="A278" s="40"/>
      <c r="B278" s="41"/>
      <c r="C278" s="245" t="s">
        <v>452</v>
      </c>
      <c r="D278" s="245" t="s">
        <v>157</v>
      </c>
      <c r="E278" s="246" t="s">
        <v>453</v>
      </c>
      <c r="F278" s="247" t="s">
        <v>454</v>
      </c>
      <c r="G278" s="248" t="s">
        <v>160</v>
      </c>
      <c r="H278" s="249">
        <v>1350</v>
      </c>
      <c r="I278" s="250"/>
      <c r="J278" s="251">
        <f>ROUND(I278*H278,2)</f>
        <v>0</v>
      </c>
      <c r="K278" s="252"/>
      <c r="L278" s="43"/>
      <c r="M278" s="253" t="s">
        <v>1</v>
      </c>
      <c r="N278" s="254" t="s">
        <v>41</v>
      </c>
      <c r="O278" s="93"/>
      <c r="P278" s="255">
        <f>O278*H278</f>
        <v>0</v>
      </c>
      <c r="Q278" s="255">
        <v>0</v>
      </c>
      <c r="R278" s="255">
        <f>Q278*H278</f>
        <v>0</v>
      </c>
      <c r="S278" s="255">
        <v>0.007</v>
      </c>
      <c r="T278" s="256">
        <f>S278*H278</f>
        <v>9.450000000000001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57" t="s">
        <v>237</v>
      </c>
      <c r="AT278" s="257" t="s">
        <v>157</v>
      </c>
      <c r="AU278" s="257" t="s">
        <v>86</v>
      </c>
      <c r="AY278" s="17" t="s">
        <v>155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84</v>
      </c>
      <c r="BK278" s="145">
        <f>ROUND(I278*H278,2)</f>
        <v>0</v>
      </c>
      <c r="BL278" s="17" t="s">
        <v>237</v>
      </c>
      <c r="BM278" s="257" t="s">
        <v>455</v>
      </c>
    </row>
    <row r="279" spans="1:65" s="2" customFormat="1" ht="24.15" customHeight="1">
      <c r="A279" s="40"/>
      <c r="B279" s="41"/>
      <c r="C279" s="245" t="s">
        <v>456</v>
      </c>
      <c r="D279" s="245" t="s">
        <v>157</v>
      </c>
      <c r="E279" s="246" t="s">
        <v>457</v>
      </c>
      <c r="F279" s="247" t="s">
        <v>458</v>
      </c>
      <c r="G279" s="248" t="s">
        <v>240</v>
      </c>
      <c r="H279" s="249">
        <v>2</v>
      </c>
      <c r="I279" s="250"/>
      <c r="J279" s="251">
        <f>ROUND(I279*H279,2)</f>
        <v>0</v>
      </c>
      <c r="K279" s="252"/>
      <c r="L279" s="43"/>
      <c r="M279" s="253" t="s">
        <v>1</v>
      </c>
      <c r="N279" s="254" t="s">
        <v>41</v>
      </c>
      <c r="O279" s="93"/>
      <c r="P279" s="255">
        <f>O279*H279</f>
        <v>0</v>
      </c>
      <c r="Q279" s="255">
        <v>0</v>
      </c>
      <c r="R279" s="255">
        <f>Q279*H279</f>
        <v>0</v>
      </c>
      <c r="S279" s="255">
        <v>0</v>
      </c>
      <c r="T279" s="25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57" t="s">
        <v>237</v>
      </c>
      <c r="AT279" s="257" t="s">
        <v>157</v>
      </c>
      <c r="AU279" s="257" t="s">
        <v>86</v>
      </c>
      <c r="AY279" s="17" t="s">
        <v>155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84</v>
      </c>
      <c r="BK279" s="145">
        <f>ROUND(I279*H279,2)</f>
        <v>0</v>
      </c>
      <c r="BL279" s="17" t="s">
        <v>237</v>
      </c>
      <c r="BM279" s="257" t="s">
        <v>459</v>
      </c>
    </row>
    <row r="280" spans="1:65" s="2" customFormat="1" ht="24.15" customHeight="1">
      <c r="A280" s="40"/>
      <c r="B280" s="41"/>
      <c r="C280" s="281" t="s">
        <v>460</v>
      </c>
      <c r="D280" s="281" t="s">
        <v>226</v>
      </c>
      <c r="E280" s="282" t="s">
        <v>461</v>
      </c>
      <c r="F280" s="283" t="s">
        <v>462</v>
      </c>
      <c r="G280" s="284" t="s">
        <v>240</v>
      </c>
      <c r="H280" s="285">
        <v>2</v>
      </c>
      <c r="I280" s="286"/>
      <c r="J280" s="287">
        <f>ROUND(I280*H280,2)</f>
        <v>0</v>
      </c>
      <c r="K280" s="288"/>
      <c r="L280" s="289"/>
      <c r="M280" s="290" t="s">
        <v>1</v>
      </c>
      <c r="N280" s="291" t="s">
        <v>41</v>
      </c>
      <c r="O280" s="93"/>
      <c r="P280" s="255">
        <f>O280*H280</f>
        <v>0</v>
      </c>
      <c r="Q280" s="255">
        <v>0.3344</v>
      </c>
      <c r="R280" s="255">
        <f>Q280*H280</f>
        <v>0.6688</v>
      </c>
      <c r="S280" s="255">
        <v>0</v>
      </c>
      <c r="T280" s="25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57" t="s">
        <v>321</v>
      </c>
      <c r="AT280" s="257" t="s">
        <v>226</v>
      </c>
      <c r="AU280" s="257" t="s">
        <v>86</v>
      </c>
      <c r="AY280" s="17" t="s">
        <v>155</v>
      </c>
      <c r="BE280" s="145">
        <f>IF(N280="základní",J280,0)</f>
        <v>0</v>
      </c>
      <c r="BF280" s="145">
        <f>IF(N280="snížená",J280,0)</f>
        <v>0</v>
      </c>
      <c r="BG280" s="145">
        <f>IF(N280="zákl. přenesená",J280,0)</f>
        <v>0</v>
      </c>
      <c r="BH280" s="145">
        <f>IF(N280="sníž. přenesená",J280,0)</f>
        <v>0</v>
      </c>
      <c r="BI280" s="145">
        <f>IF(N280="nulová",J280,0)</f>
        <v>0</v>
      </c>
      <c r="BJ280" s="17" t="s">
        <v>84</v>
      </c>
      <c r="BK280" s="145">
        <f>ROUND(I280*H280,2)</f>
        <v>0</v>
      </c>
      <c r="BL280" s="17" t="s">
        <v>237</v>
      </c>
      <c r="BM280" s="257" t="s">
        <v>463</v>
      </c>
    </row>
    <row r="281" spans="1:65" s="2" customFormat="1" ht="24.15" customHeight="1">
      <c r="A281" s="40"/>
      <c r="B281" s="41"/>
      <c r="C281" s="281" t="s">
        <v>464</v>
      </c>
      <c r="D281" s="281" t="s">
        <v>226</v>
      </c>
      <c r="E281" s="282" t="s">
        <v>465</v>
      </c>
      <c r="F281" s="283" t="s">
        <v>466</v>
      </c>
      <c r="G281" s="284" t="s">
        <v>160</v>
      </c>
      <c r="H281" s="285">
        <v>27.5</v>
      </c>
      <c r="I281" s="286"/>
      <c r="J281" s="287">
        <f>ROUND(I281*H281,2)</f>
        <v>0</v>
      </c>
      <c r="K281" s="288"/>
      <c r="L281" s="289"/>
      <c r="M281" s="290" t="s">
        <v>1</v>
      </c>
      <c r="N281" s="291" t="s">
        <v>41</v>
      </c>
      <c r="O281" s="93"/>
      <c r="P281" s="255">
        <f>O281*H281</f>
        <v>0</v>
      </c>
      <c r="Q281" s="255">
        <v>0.01351</v>
      </c>
      <c r="R281" s="255">
        <f>Q281*H281</f>
        <v>0.371525</v>
      </c>
      <c r="S281" s="255">
        <v>0</v>
      </c>
      <c r="T281" s="25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57" t="s">
        <v>321</v>
      </c>
      <c r="AT281" s="257" t="s">
        <v>226</v>
      </c>
      <c r="AU281" s="257" t="s">
        <v>86</v>
      </c>
      <c r="AY281" s="17" t="s">
        <v>155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7" t="s">
        <v>84</v>
      </c>
      <c r="BK281" s="145">
        <f>ROUND(I281*H281,2)</f>
        <v>0</v>
      </c>
      <c r="BL281" s="17" t="s">
        <v>237</v>
      </c>
      <c r="BM281" s="257" t="s">
        <v>467</v>
      </c>
    </row>
    <row r="282" spans="1:65" s="2" customFormat="1" ht="24.15" customHeight="1">
      <c r="A282" s="40"/>
      <c r="B282" s="41"/>
      <c r="C282" s="245" t="s">
        <v>468</v>
      </c>
      <c r="D282" s="245" t="s">
        <v>157</v>
      </c>
      <c r="E282" s="246" t="s">
        <v>469</v>
      </c>
      <c r="F282" s="247" t="s">
        <v>470</v>
      </c>
      <c r="G282" s="248" t="s">
        <v>223</v>
      </c>
      <c r="H282" s="249">
        <v>7847.273</v>
      </c>
      <c r="I282" s="250"/>
      <c r="J282" s="251">
        <f>ROUND(I282*H282,2)</f>
        <v>0</v>
      </c>
      <c r="K282" s="252"/>
      <c r="L282" s="43"/>
      <c r="M282" s="253" t="s">
        <v>1</v>
      </c>
      <c r="N282" s="254" t="s">
        <v>41</v>
      </c>
      <c r="O282" s="93"/>
      <c r="P282" s="255">
        <f>O282*H282</f>
        <v>0</v>
      </c>
      <c r="Q282" s="255">
        <v>6E-05</v>
      </c>
      <c r="R282" s="255">
        <f>Q282*H282</f>
        <v>0.47083638</v>
      </c>
      <c r="S282" s="255">
        <v>0</v>
      </c>
      <c r="T282" s="25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57" t="s">
        <v>237</v>
      </c>
      <c r="AT282" s="257" t="s">
        <v>157</v>
      </c>
      <c r="AU282" s="257" t="s">
        <v>86</v>
      </c>
      <c r="AY282" s="17" t="s">
        <v>155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84</v>
      </c>
      <c r="BK282" s="145">
        <f>ROUND(I282*H282,2)</f>
        <v>0</v>
      </c>
      <c r="BL282" s="17" t="s">
        <v>237</v>
      </c>
      <c r="BM282" s="257" t="s">
        <v>471</v>
      </c>
    </row>
    <row r="283" spans="1:51" s="13" customFormat="1" ht="12">
      <c r="A283" s="13"/>
      <c r="B283" s="258"/>
      <c r="C283" s="259"/>
      <c r="D283" s="260" t="s">
        <v>166</v>
      </c>
      <c r="E283" s="261" t="s">
        <v>1</v>
      </c>
      <c r="F283" s="262" t="s">
        <v>472</v>
      </c>
      <c r="G283" s="259"/>
      <c r="H283" s="263">
        <v>7847.273</v>
      </c>
      <c r="I283" s="264"/>
      <c r="J283" s="259"/>
      <c r="K283" s="259"/>
      <c r="L283" s="265"/>
      <c r="M283" s="266"/>
      <c r="N283" s="267"/>
      <c r="O283" s="267"/>
      <c r="P283" s="267"/>
      <c r="Q283" s="267"/>
      <c r="R283" s="267"/>
      <c r="S283" s="267"/>
      <c r="T283" s="26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9" t="s">
        <v>166</v>
      </c>
      <c r="AU283" s="269" t="s">
        <v>86</v>
      </c>
      <c r="AV283" s="13" t="s">
        <v>86</v>
      </c>
      <c r="AW283" s="13" t="s">
        <v>31</v>
      </c>
      <c r="AX283" s="13" t="s">
        <v>76</v>
      </c>
      <c r="AY283" s="269" t="s">
        <v>155</v>
      </c>
    </row>
    <row r="284" spans="1:51" s="14" customFormat="1" ht="12">
      <c r="A284" s="14"/>
      <c r="B284" s="270"/>
      <c r="C284" s="271"/>
      <c r="D284" s="260" t="s">
        <v>166</v>
      </c>
      <c r="E284" s="272" t="s">
        <v>1</v>
      </c>
      <c r="F284" s="273" t="s">
        <v>169</v>
      </c>
      <c r="G284" s="271"/>
      <c r="H284" s="274">
        <v>7847.273</v>
      </c>
      <c r="I284" s="275"/>
      <c r="J284" s="271"/>
      <c r="K284" s="271"/>
      <c r="L284" s="276"/>
      <c r="M284" s="277"/>
      <c r="N284" s="278"/>
      <c r="O284" s="278"/>
      <c r="P284" s="278"/>
      <c r="Q284" s="278"/>
      <c r="R284" s="278"/>
      <c r="S284" s="278"/>
      <c r="T284" s="27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80" t="s">
        <v>166</v>
      </c>
      <c r="AU284" s="280" t="s">
        <v>86</v>
      </c>
      <c r="AV284" s="14" t="s">
        <v>161</v>
      </c>
      <c r="AW284" s="14" t="s">
        <v>31</v>
      </c>
      <c r="AX284" s="14" t="s">
        <v>84</v>
      </c>
      <c r="AY284" s="280" t="s">
        <v>155</v>
      </c>
    </row>
    <row r="285" spans="1:63" s="12" customFormat="1" ht="22.8" customHeight="1">
      <c r="A285" s="12"/>
      <c r="B285" s="229"/>
      <c r="C285" s="230"/>
      <c r="D285" s="231" t="s">
        <v>75</v>
      </c>
      <c r="E285" s="243" t="s">
        <v>473</v>
      </c>
      <c r="F285" s="243" t="s">
        <v>474</v>
      </c>
      <c r="G285" s="230"/>
      <c r="H285" s="230"/>
      <c r="I285" s="233"/>
      <c r="J285" s="244">
        <f>BK285</f>
        <v>0</v>
      </c>
      <c r="K285" s="230"/>
      <c r="L285" s="235"/>
      <c r="M285" s="236"/>
      <c r="N285" s="237"/>
      <c r="O285" s="237"/>
      <c r="P285" s="238">
        <f>SUM(P286:P293)</f>
        <v>0</v>
      </c>
      <c r="Q285" s="237"/>
      <c r="R285" s="238">
        <f>SUM(R286:R293)</f>
        <v>0.4378816</v>
      </c>
      <c r="S285" s="237"/>
      <c r="T285" s="239">
        <f>SUM(T286:T293)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40" t="s">
        <v>86</v>
      </c>
      <c r="AT285" s="241" t="s">
        <v>75</v>
      </c>
      <c r="AU285" s="241" t="s">
        <v>84</v>
      </c>
      <c r="AY285" s="240" t="s">
        <v>155</v>
      </c>
      <c r="BK285" s="242">
        <f>SUM(BK286:BK293)</f>
        <v>0</v>
      </c>
    </row>
    <row r="286" spans="1:65" s="2" customFormat="1" ht="14.4" customHeight="1">
      <c r="A286" s="40"/>
      <c r="B286" s="41"/>
      <c r="C286" s="245" t="s">
        <v>475</v>
      </c>
      <c r="D286" s="245" t="s">
        <v>157</v>
      </c>
      <c r="E286" s="246" t="s">
        <v>476</v>
      </c>
      <c r="F286" s="247" t="s">
        <v>477</v>
      </c>
      <c r="G286" s="248" t="s">
        <v>160</v>
      </c>
      <c r="H286" s="249">
        <v>1152.32</v>
      </c>
      <c r="I286" s="250"/>
      <c r="J286" s="251">
        <f>ROUND(I286*H286,2)</f>
        <v>0</v>
      </c>
      <c r="K286" s="252"/>
      <c r="L286" s="43"/>
      <c r="M286" s="253" t="s">
        <v>1</v>
      </c>
      <c r="N286" s="254" t="s">
        <v>41</v>
      </c>
      <c r="O286" s="93"/>
      <c r="P286" s="255">
        <f>O286*H286</f>
        <v>0</v>
      </c>
      <c r="Q286" s="255">
        <v>0</v>
      </c>
      <c r="R286" s="255">
        <f>Q286*H286</f>
        <v>0</v>
      </c>
      <c r="S286" s="255">
        <v>0</v>
      </c>
      <c r="T286" s="25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57" t="s">
        <v>237</v>
      </c>
      <c r="AT286" s="257" t="s">
        <v>157</v>
      </c>
      <c r="AU286" s="257" t="s">
        <v>86</v>
      </c>
      <c r="AY286" s="17" t="s">
        <v>155</v>
      </c>
      <c r="BE286" s="145">
        <f>IF(N286="základní",J286,0)</f>
        <v>0</v>
      </c>
      <c r="BF286" s="145">
        <f>IF(N286="snížená",J286,0)</f>
        <v>0</v>
      </c>
      <c r="BG286" s="145">
        <f>IF(N286="zákl. přenesená",J286,0)</f>
        <v>0</v>
      </c>
      <c r="BH286" s="145">
        <f>IF(N286="sníž. přenesená",J286,0)</f>
        <v>0</v>
      </c>
      <c r="BI286" s="145">
        <f>IF(N286="nulová",J286,0)</f>
        <v>0</v>
      </c>
      <c r="BJ286" s="17" t="s">
        <v>84</v>
      </c>
      <c r="BK286" s="145">
        <f>ROUND(I286*H286,2)</f>
        <v>0</v>
      </c>
      <c r="BL286" s="17" t="s">
        <v>237</v>
      </c>
      <c r="BM286" s="257" t="s">
        <v>478</v>
      </c>
    </row>
    <row r="287" spans="1:51" s="13" customFormat="1" ht="12">
      <c r="A287" s="13"/>
      <c r="B287" s="258"/>
      <c r="C287" s="259"/>
      <c r="D287" s="260" t="s">
        <v>166</v>
      </c>
      <c r="E287" s="261" t="s">
        <v>1</v>
      </c>
      <c r="F287" s="262" t="s">
        <v>479</v>
      </c>
      <c r="G287" s="259"/>
      <c r="H287" s="263">
        <v>792.32</v>
      </c>
      <c r="I287" s="264"/>
      <c r="J287" s="259"/>
      <c r="K287" s="259"/>
      <c r="L287" s="265"/>
      <c r="M287" s="266"/>
      <c r="N287" s="267"/>
      <c r="O287" s="267"/>
      <c r="P287" s="267"/>
      <c r="Q287" s="267"/>
      <c r="R287" s="267"/>
      <c r="S287" s="267"/>
      <c r="T287" s="26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9" t="s">
        <v>166</v>
      </c>
      <c r="AU287" s="269" t="s">
        <v>86</v>
      </c>
      <c r="AV287" s="13" t="s">
        <v>86</v>
      </c>
      <c r="AW287" s="13" t="s">
        <v>31</v>
      </c>
      <c r="AX287" s="13" t="s">
        <v>76</v>
      </c>
      <c r="AY287" s="269" t="s">
        <v>155</v>
      </c>
    </row>
    <row r="288" spans="1:51" s="13" customFormat="1" ht="12">
      <c r="A288" s="13"/>
      <c r="B288" s="258"/>
      <c r="C288" s="259"/>
      <c r="D288" s="260" t="s">
        <v>166</v>
      </c>
      <c r="E288" s="261" t="s">
        <v>1</v>
      </c>
      <c r="F288" s="262" t="s">
        <v>480</v>
      </c>
      <c r="G288" s="259"/>
      <c r="H288" s="263">
        <v>160</v>
      </c>
      <c r="I288" s="264"/>
      <c r="J288" s="259"/>
      <c r="K288" s="259"/>
      <c r="L288" s="265"/>
      <c r="M288" s="266"/>
      <c r="N288" s="267"/>
      <c r="O288" s="267"/>
      <c r="P288" s="267"/>
      <c r="Q288" s="267"/>
      <c r="R288" s="267"/>
      <c r="S288" s="267"/>
      <c r="T288" s="26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9" t="s">
        <v>166</v>
      </c>
      <c r="AU288" s="269" t="s">
        <v>86</v>
      </c>
      <c r="AV288" s="13" t="s">
        <v>86</v>
      </c>
      <c r="AW288" s="13" t="s">
        <v>31</v>
      </c>
      <c r="AX288" s="13" t="s">
        <v>76</v>
      </c>
      <c r="AY288" s="269" t="s">
        <v>155</v>
      </c>
    </row>
    <row r="289" spans="1:51" s="13" customFormat="1" ht="12">
      <c r="A289" s="13"/>
      <c r="B289" s="258"/>
      <c r="C289" s="259"/>
      <c r="D289" s="260" t="s">
        <v>166</v>
      </c>
      <c r="E289" s="261" t="s">
        <v>1</v>
      </c>
      <c r="F289" s="262" t="s">
        <v>481</v>
      </c>
      <c r="G289" s="259"/>
      <c r="H289" s="263">
        <v>200</v>
      </c>
      <c r="I289" s="264"/>
      <c r="J289" s="259"/>
      <c r="K289" s="259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166</v>
      </c>
      <c r="AU289" s="269" t="s">
        <v>86</v>
      </c>
      <c r="AV289" s="13" t="s">
        <v>86</v>
      </c>
      <c r="AW289" s="13" t="s">
        <v>31</v>
      </c>
      <c r="AX289" s="13" t="s">
        <v>76</v>
      </c>
      <c r="AY289" s="269" t="s">
        <v>155</v>
      </c>
    </row>
    <row r="290" spans="1:51" s="14" customFormat="1" ht="12">
      <c r="A290" s="14"/>
      <c r="B290" s="270"/>
      <c r="C290" s="271"/>
      <c r="D290" s="260" t="s">
        <v>166</v>
      </c>
      <c r="E290" s="272" t="s">
        <v>1</v>
      </c>
      <c r="F290" s="273" t="s">
        <v>169</v>
      </c>
      <c r="G290" s="271"/>
      <c r="H290" s="274">
        <v>1152.32</v>
      </c>
      <c r="I290" s="275"/>
      <c r="J290" s="271"/>
      <c r="K290" s="271"/>
      <c r="L290" s="276"/>
      <c r="M290" s="277"/>
      <c r="N290" s="278"/>
      <c r="O290" s="278"/>
      <c r="P290" s="278"/>
      <c r="Q290" s="278"/>
      <c r="R290" s="278"/>
      <c r="S290" s="278"/>
      <c r="T290" s="27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0" t="s">
        <v>166</v>
      </c>
      <c r="AU290" s="280" t="s">
        <v>86</v>
      </c>
      <c r="AV290" s="14" t="s">
        <v>161</v>
      </c>
      <c r="AW290" s="14" t="s">
        <v>31</v>
      </c>
      <c r="AX290" s="14" t="s">
        <v>84</v>
      </c>
      <c r="AY290" s="280" t="s">
        <v>155</v>
      </c>
    </row>
    <row r="291" spans="1:65" s="2" customFormat="1" ht="24.15" customHeight="1">
      <c r="A291" s="40"/>
      <c r="B291" s="41"/>
      <c r="C291" s="245" t="s">
        <v>482</v>
      </c>
      <c r="D291" s="245" t="s">
        <v>157</v>
      </c>
      <c r="E291" s="246" t="s">
        <v>483</v>
      </c>
      <c r="F291" s="247" t="s">
        <v>484</v>
      </c>
      <c r="G291" s="248" t="s">
        <v>160</v>
      </c>
      <c r="H291" s="249">
        <v>1152.32</v>
      </c>
      <c r="I291" s="250"/>
      <c r="J291" s="251">
        <f>ROUND(I291*H291,2)</f>
        <v>0</v>
      </c>
      <c r="K291" s="252"/>
      <c r="L291" s="43"/>
      <c r="M291" s="253" t="s">
        <v>1</v>
      </c>
      <c r="N291" s="254" t="s">
        <v>41</v>
      </c>
      <c r="O291" s="93"/>
      <c r="P291" s="255">
        <f>O291*H291</f>
        <v>0</v>
      </c>
      <c r="Q291" s="255">
        <v>0.00014</v>
      </c>
      <c r="R291" s="255">
        <f>Q291*H291</f>
        <v>0.1613248</v>
      </c>
      <c r="S291" s="255">
        <v>0</v>
      </c>
      <c r="T291" s="25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57" t="s">
        <v>237</v>
      </c>
      <c r="AT291" s="257" t="s">
        <v>157</v>
      </c>
      <c r="AU291" s="257" t="s">
        <v>86</v>
      </c>
      <c r="AY291" s="17" t="s">
        <v>155</v>
      </c>
      <c r="BE291" s="145">
        <f>IF(N291="základní",J291,0)</f>
        <v>0</v>
      </c>
      <c r="BF291" s="145">
        <f>IF(N291="snížená",J291,0)</f>
        <v>0</v>
      </c>
      <c r="BG291" s="145">
        <f>IF(N291="zákl. přenesená",J291,0)</f>
        <v>0</v>
      </c>
      <c r="BH291" s="145">
        <f>IF(N291="sníž. přenesená",J291,0)</f>
        <v>0</v>
      </c>
      <c r="BI291" s="145">
        <f>IF(N291="nulová",J291,0)</f>
        <v>0</v>
      </c>
      <c r="BJ291" s="17" t="s">
        <v>84</v>
      </c>
      <c r="BK291" s="145">
        <f>ROUND(I291*H291,2)</f>
        <v>0</v>
      </c>
      <c r="BL291" s="17" t="s">
        <v>237</v>
      </c>
      <c r="BM291" s="257" t="s">
        <v>485</v>
      </c>
    </row>
    <row r="292" spans="1:65" s="2" customFormat="1" ht="24.15" customHeight="1">
      <c r="A292" s="40"/>
      <c r="B292" s="41"/>
      <c r="C292" s="245" t="s">
        <v>486</v>
      </c>
      <c r="D292" s="245" t="s">
        <v>157</v>
      </c>
      <c r="E292" s="246" t="s">
        <v>487</v>
      </c>
      <c r="F292" s="247" t="s">
        <v>488</v>
      </c>
      <c r="G292" s="248" t="s">
        <v>160</v>
      </c>
      <c r="H292" s="249">
        <v>1152.32</v>
      </c>
      <c r="I292" s="250"/>
      <c r="J292" s="251">
        <f>ROUND(I292*H292,2)</f>
        <v>0</v>
      </c>
      <c r="K292" s="252"/>
      <c r="L292" s="43"/>
      <c r="M292" s="253" t="s">
        <v>1</v>
      </c>
      <c r="N292" s="254" t="s">
        <v>41</v>
      </c>
      <c r="O292" s="93"/>
      <c r="P292" s="255">
        <f>O292*H292</f>
        <v>0</v>
      </c>
      <c r="Q292" s="255">
        <v>0.00012</v>
      </c>
      <c r="R292" s="255">
        <f>Q292*H292</f>
        <v>0.1382784</v>
      </c>
      <c r="S292" s="255">
        <v>0</v>
      </c>
      <c r="T292" s="25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57" t="s">
        <v>237</v>
      </c>
      <c r="AT292" s="257" t="s">
        <v>157</v>
      </c>
      <c r="AU292" s="257" t="s">
        <v>86</v>
      </c>
      <c r="AY292" s="17" t="s">
        <v>155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7" t="s">
        <v>84</v>
      </c>
      <c r="BK292" s="145">
        <f>ROUND(I292*H292,2)</f>
        <v>0</v>
      </c>
      <c r="BL292" s="17" t="s">
        <v>237</v>
      </c>
      <c r="BM292" s="257" t="s">
        <v>489</v>
      </c>
    </row>
    <row r="293" spans="1:65" s="2" customFormat="1" ht="24.15" customHeight="1">
      <c r="A293" s="40"/>
      <c r="B293" s="41"/>
      <c r="C293" s="245" t="s">
        <v>490</v>
      </c>
      <c r="D293" s="245" t="s">
        <v>157</v>
      </c>
      <c r="E293" s="246" t="s">
        <v>491</v>
      </c>
      <c r="F293" s="247" t="s">
        <v>492</v>
      </c>
      <c r="G293" s="248" t="s">
        <v>160</v>
      </c>
      <c r="H293" s="249">
        <v>1152.32</v>
      </c>
      <c r="I293" s="250"/>
      <c r="J293" s="251">
        <f>ROUND(I293*H293,2)</f>
        <v>0</v>
      </c>
      <c r="K293" s="252"/>
      <c r="L293" s="43"/>
      <c r="M293" s="302" t="s">
        <v>1</v>
      </c>
      <c r="N293" s="303" t="s">
        <v>41</v>
      </c>
      <c r="O293" s="304"/>
      <c r="P293" s="305">
        <f>O293*H293</f>
        <v>0</v>
      </c>
      <c r="Q293" s="305">
        <v>0.00012</v>
      </c>
      <c r="R293" s="305">
        <f>Q293*H293</f>
        <v>0.1382784</v>
      </c>
      <c r="S293" s="305">
        <v>0</v>
      </c>
      <c r="T293" s="30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57" t="s">
        <v>237</v>
      </c>
      <c r="AT293" s="257" t="s">
        <v>157</v>
      </c>
      <c r="AU293" s="257" t="s">
        <v>86</v>
      </c>
      <c r="AY293" s="17" t="s">
        <v>155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7" t="s">
        <v>84</v>
      </c>
      <c r="BK293" s="145">
        <f>ROUND(I293*H293,2)</f>
        <v>0</v>
      </c>
      <c r="BL293" s="17" t="s">
        <v>237</v>
      </c>
      <c r="BM293" s="257" t="s">
        <v>493</v>
      </c>
    </row>
    <row r="294" spans="1:31" s="2" customFormat="1" ht="6.95" customHeight="1">
      <c r="A294" s="40"/>
      <c r="B294" s="68"/>
      <c r="C294" s="69"/>
      <c r="D294" s="69"/>
      <c r="E294" s="69"/>
      <c r="F294" s="69"/>
      <c r="G294" s="69"/>
      <c r="H294" s="69"/>
      <c r="I294" s="69"/>
      <c r="J294" s="69"/>
      <c r="K294" s="69"/>
      <c r="L294" s="43"/>
      <c r="M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</row>
  </sheetData>
  <sheetProtection password="CC35" sheet="1" objects="1" scenarios="1" formatColumns="0" formatRows="0" autoFilter="0"/>
  <autoFilter ref="C139:K293"/>
  <mergeCells count="14">
    <mergeCell ref="E7:H7"/>
    <mergeCell ref="E9:H9"/>
    <mergeCell ref="E18:H18"/>
    <mergeCell ref="E27:H27"/>
    <mergeCell ref="E85:H85"/>
    <mergeCell ref="E87:H87"/>
    <mergeCell ref="D114:F114"/>
    <mergeCell ref="D115:F115"/>
    <mergeCell ref="D116:F116"/>
    <mergeCell ref="D117:F117"/>
    <mergeCell ref="D118:F11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86</v>
      </c>
    </row>
    <row r="4" spans="2:46" s="1" customFormat="1" ht="24.95" customHeight="1">
      <c r="B4" s="20"/>
      <c r="D4" s="155" t="s">
        <v>108</v>
      </c>
      <c r="L4" s="20"/>
      <c r="M4" s="15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7" t="s">
        <v>16</v>
      </c>
      <c r="L6" s="20"/>
    </row>
    <row r="7" spans="2:12" s="1" customFormat="1" ht="16.5" customHeight="1">
      <c r="B7" s="20"/>
      <c r="E7" s="158" t="str">
        <f>'Rekapitulace stavby'!K6</f>
        <v>Revitalizace skladového objektu-VV</v>
      </c>
      <c r="F7" s="157"/>
      <c r="G7" s="157"/>
      <c r="H7" s="157"/>
      <c r="L7" s="20"/>
    </row>
    <row r="8" spans="1:31" s="2" customFormat="1" ht="12" customHeight="1">
      <c r="A8" s="40"/>
      <c r="B8" s="43"/>
      <c r="C8" s="40"/>
      <c r="D8" s="157" t="s">
        <v>109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59" t="s">
        <v>494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7" t="s">
        <v>20</v>
      </c>
      <c r="E12" s="40"/>
      <c r="F12" s="160" t="s">
        <v>21</v>
      </c>
      <c r="G12" s="40"/>
      <c r="H12" s="40"/>
      <c r="I12" s="157" t="s">
        <v>22</v>
      </c>
      <c r="J12" s="161" t="str">
        <f>'Rekapitulace stavby'!AN8</f>
        <v>14. 12. 2020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0" t="str">
        <f>IF('Rekapitulace stavby'!E11="","",'Rekapitulace stavby'!E11)</f>
        <v xml:space="preserve"> </v>
      </c>
      <c r="F15" s="40"/>
      <c r="G15" s="40"/>
      <c r="H15" s="40"/>
      <c r="I15" s="157" t="s">
        <v>27</v>
      </c>
      <c r="J15" s="160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7" t="s">
        <v>28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7" t="s">
        <v>30</v>
      </c>
      <c r="E20" s="40"/>
      <c r="F20" s="40"/>
      <c r="G20" s="40"/>
      <c r="H20" s="40"/>
      <c r="I20" s="157" t="s">
        <v>25</v>
      </c>
      <c r="J20" s="160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0" t="str">
        <f>IF('Rekapitulace stavby'!E17="","",'Rekapitulace stavby'!E17)</f>
        <v xml:space="preserve"> </v>
      </c>
      <c r="F21" s="40"/>
      <c r="G21" s="40"/>
      <c r="H21" s="40"/>
      <c r="I21" s="157" t="s">
        <v>27</v>
      </c>
      <c r="J21" s="160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7" t="s">
        <v>32</v>
      </c>
      <c r="E23" s="40"/>
      <c r="F23" s="40"/>
      <c r="G23" s="40"/>
      <c r="H23" s="40"/>
      <c r="I23" s="157" t="s">
        <v>25</v>
      </c>
      <c r="J23" s="160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0" t="str">
        <f>IF('Rekapitulace stavby'!E20="","",'Rekapitulace stavby'!E20)</f>
        <v xml:space="preserve"> </v>
      </c>
      <c r="F24" s="40"/>
      <c r="G24" s="40"/>
      <c r="H24" s="40"/>
      <c r="I24" s="157" t="s">
        <v>27</v>
      </c>
      <c r="J24" s="160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7" t="s">
        <v>33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0" t="s">
        <v>111</v>
      </c>
      <c r="E30" s="40"/>
      <c r="F30" s="40"/>
      <c r="G30" s="40"/>
      <c r="H30" s="40"/>
      <c r="I30" s="40"/>
      <c r="J30" s="167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8" t="s">
        <v>102</v>
      </c>
      <c r="E31" s="40"/>
      <c r="F31" s="40"/>
      <c r="G31" s="40"/>
      <c r="H31" s="40"/>
      <c r="I31" s="40"/>
      <c r="J31" s="167">
        <f>J101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69" t="s">
        <v>36</v>
      </c>
      <c r="E32" s="40"/>
      <c r="F32" s="40"/>
      <c r="G32" s="40"/>
      <c r="H32" s="40"/>
      <c r="I32" s="40"/>
      <c r="J32" s="170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6"/>
      <c r="E33" s="166"/>
      <c r="F33" s="166"/>
      <c r="G33" s="166"/>
      <c r="H33" s="166"/>
      <c r="I33" s="166"/>
      <c r="J33" s="166"/>
      <c r="K33" s="166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1" t="s">
        <v>38</v>
      </c>
      <c r="G34" s="40"/>
      <c r="H34" s="40"/>
      <c r="I34" s="171" t="s">
        <v>37</v>
      </c>
      <c r="J34" s="171" t="s">
        <v>39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2" t="s">
        <v>40</v>
      </c>
      <c r="E35" s="157" t="s">
        <v>41</v>
      </c>
      <c r="F35" s="173">
        <f>ROUND((SUM(BE101:BE108)+SUM(BE128:BE146)),2)</f>
        <v>0</v>
      </c>
      <c r="G35" s="40"/>
      <c r="H35" s="40"/>
      <c r="I35" s="174">
        <v>0.21</v>
      </c>
      <c r="J35" s="173">
        <f>ROUND(((SUM(BE101:BE108)+SUM(BE128:BE146))*I35),2)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7" t="s">
        <v>42</v>
      </c>
      <c r="F36" s="173">
        <f>ROUND((SUM(BF101:BF108)+SUM(BF128:BF146)),2)</f>
        <v>0</v>
      </c>
      <c r="G36" s="40"/>
      <c r="H36" s="40"/>
      <c r="I36" s="174">
        <v>0.15</v>
      </c>
      <c r="J36" s="173">
        <f>ROUND(((SUM(BF101:BF108)+SUM(BF128:BF146))*I36),2)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7" t="s">
        <v>43</v>
      </c>
      <c r="F37" s="173">
        <f>ROUND((SUM(BG101:BG108)+SUM(BG128:BG146)),2)</f>
        <v>0</v>
      </c>
      <c r="G37" s="40"/>
      <c r="H37" s="40"/>
      <c r="I37" s="174">
        <v>0.21</v>
      </c>
      <c r="J37" s="17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7" t="s">
        <v>44</v>
      </c>
      <c r="F38" s="173">
        <f>ROUND((SUM(BH101:BH108)+SUM(BH128:BH146)),2)</f>
        <v>0</v>
      </c>
      <c r="G38" s="40"/>
      <c r="H38" s="40"/>
      <c r="I38" s="174">
        <v>0.15</v>
      </c>
      <c r="J38" s="173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7" t="s">
        <v>45</v>
      </c>
      <c r="F39" s="173">
        <f>ROUND((SUM(BI101:BI108)+SUM(BI128:BI146)),2)</f>
        <v>0</v>
      </c>
      <c r="G39" s="40"/>
      <c r="H39" s="40"/>
      <c r="I39" s="174">
        <v>0</v>
      </c>
      <c r="J39" s="173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5"/>
      <c r="D41" s="176" t="s">
        <v>46</v>
      </c>
      <c r="E41" s="177"/>
      <c r="F41" s="177"/>
      <c r="G41" s="178" t="s">
        <v>47</v>
      </c>
      <c r="H41" s="179" t="s">
        <v>48</v>
      </c>
      <c r="I41" s="177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2" t="s">
        <v>49</v>
      </c>
      <c r="E50" s="183"/>
      <c r="F50" s="183"/>
      <c r="G50" s="182" t="s">
        <v>50</v>
      </c>
      <c r="H50" s="183"/>
      <c r="I50" s="183"/>
      <c r="J50" s="183"/>
      <c r="K50" s="183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4" t="s">
        <v>51</v>
      </c>
      <c r="E61" s="185"/>
      <c r="F61" s="186" t="s">
        <v>52</v>
      </c>
      <c r="G61" s="184" t="s">
        <v>51</v>
      </c>
      <c r="H61" s="185"/>
      <c r="I61" s="185"/>
      <c r="J61" s="187" t="s">
        <v>52</v>
      </c>
      <c r="K61" s="18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2" t="s">
        <v>53</v>
      </c>
      <c r="E65" s="188"/>
      <c r="F65" s="188"/>
      <c r="G65" s="182" t="s">
        <v>54</v>
      </c>
      <c r="H65" s="188"/>
      <c r="I65" s="188"/>
      <c r="J65" s="188"/>
      <c r="K65" s="18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4" t="s">
        <v>51</v>
      </c>
      <c r="E76" s="185"/>
      <c r="F76" s="186" t="s">
        <v>52</v>
      </c>
      <c r="G76" s="184" t="s">
        <v>51</v>
      </c>
      <c r="H76" s="185"/>
      <c r="I76" s="185"/>
      <c r="J76" s="187" t="s">
        <v>52</v>
      </c>
      <c r="K76" s="18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3" t="str">
        <f>E7</f>
        <v>Revitalizace skladového objektu-VV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109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PACS2 - Elektroinstalace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Česká Skalice</v>
      </c>
      <c r="G89" s="42"/>
      <c r="H89" s="42"/>
      <c r="I89" s="32" t="s">
        <v>22</v>
      </c>
      <c r="J89" s="81" t="str">
        <f>IF(J12="","",J12)</f>
        <v>14. 12. 2020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 xml:space="preserve"> </v>
      </c>
      <c r="G91" s="42"/>
      <c r="H91" s="42"/>
      <c r="I91" s="32" t="s">
        <v>30</v>
      </c>
      <c r="J91" s="36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32" t="s">
        <v>32</v>
      </c>
      <c r="J92" s="36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4" t="s">
        <v>113</v>
      </c>
      <c r="D94" s="151"/>
      <c r="E94" s="151"/>
      <c r="F94" s="151"/>
      <c r="G94" s="151"/>
      <c r="H94" s="151"/>
      <c r="I94" s="151"/>
      <c r="J94" s="195" t="s">
        <v>114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6" t="s">
        <v>115</v>
      </c>
      <c r="D96" s="42"/>
      <c r="E96" s="42"/>
      <c r="F96" s="42"/>
      <c r="G96" s="42"/>
      <c r="H96" s="42"/>
      <c r="I96" s="42"/>
      <c r="J96" s="112">
        <f>J128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116</v>
      </c>
    </row>
    <row r="97" spans="1:31" s="9" customFormat="1" ht="24.95" customHeight="1">
      <c r="A97" s="9"/>
      <c r="B97" s="197"/>
      <c r="C97" s="198"/>
      <c r="D97" s="199" t="s">
        <v>117</v>
      </c>
      <c r="E97" s="200"/>
      <c r="F97" s="200"/>
      <c r="G97" s="200"/>
      <c r="H97" s="200"/>
      <c r="I97" s="200"/>
      <c r="J97" s="201">
        <f>J129</f>
        <v>0</v>
      </c>
      <c r="K97" s="198"/>
      <c r="L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3"/>
      <c r="C98" s="204"/>
      <c r="D98" s="205" t="s">
        <v>118</v>
      </c>
      <c r="E98" s="206"/>
      <c r="F98" s="206"/>
      <c r="G98" s="206"/>
      <c r="H98" s="206"/>
      <c r="I98" s="206"/>
      <c r="J98" s="207">
        <f>J130</f>
        <v>0</v>
      </c>
      <c r="K98" s="204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29.25" customHeight="1">
      <c r="A101" s="40"/>
      <c r="B101" s="41"/>
      <c r="C101" s="196" t="s">
        <v>131</v>
      </c>
      <c r="D101" s="42"/>
      <c r="E101" s="42"/>
      <c r="F101" s="42"/>
      <c r="G101" s="42"/>
      <c r="H101" s="42"/>
      <c r="I101" s="42"/>
      <c r="J101" s="209">
        <f>ROUND(J102+J103+J104+J105+J106+J107,2)</f>
        <v>0</v>
      </c>
      <c r="K101" s="42"/>
      <c r="L101" s="65"/>
      <c r="N101" s="210" t="s">
        <v>40</v>
      </c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65" s="2" customFormat="1" ht="18" customHeight="1">
      <c r="A102" s="40"/>
      <c r="B102" s="41"/>
      <c r="C102" s="42"/>
      <c r="D102" s="146" t="s">
        <v>132</v>
      </c>
      <c r="E102" s="139"/>
      <c r="F102" s="139"/>
      <c r="G102" s="42"/>
      <c r="H102" s="42"/>
      <c r="I102" s="42"/>
      <c r="J102" s="140">
        <v>0</v>
      </c>
      <c r="K102" s="42"/>
      <c r="L102" s="211"/>
      <c r="M102" s="212"/>
      <c r="N102" s="213" t="s">
        <v>41</v>
      </c>
      <c r="O102" s="212"/>
      <c r="P102" s="212"/>
      <c r="Q102" s="212"/>
      <c r="R102" s="212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5" t="s">
        <v>133</v>
      </c>
      <c r="AZ102" s="212"/>
      <c r="BA102" s="212"/>
      <c r="BB102" s="212"/>
      <c r="BC102" s="212"/>
      <c r="BD102" s="212"/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215" t="s">
        <v>84</v>
      </c>
      <c r="BK102" s="212"/>
      <c r="BL102" s="212"/>
      <c r="BM102" s="212"/>
    </row>
    <row r="103" spans="1:65" s="2" customFormat="1" ht="18" customHeight="1">
      <c r="A103" s="40"/>
      <c r="B103" s="41"/>
      <c r="C103" s="42"/>
      <c r="D103" s="146" t="s">
        <v>134</v>
      </c>
      <c r="E103" s="139"/>
      <c r="F103" s="139"/>
      <c r="G103" s="42"/>
      <c r="H103" s="42"/>
      <c r="I103" s="42"/>
      <c r="J103" s="140">
        <v>0</v>
      </c>
      <c r="K103" s="42"/>
      <c r="L103" s="211"/>
      <c r="M103" s="212"/>
      <c r="N103" s="213" t="s">
        <v>41</v>
      </c>
      <c r="O103" s="212"/>
      <c r="P103" s="212"/>
      <c r="Q103" s="212"/>
      <c r="R103" s="212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5" t="s">
        <v>133</v>
      </c>
      <c r="AZ103" s="212"/>
      <c r="BA103" s="212"/>
      <c r="BB103" s="212"/>
      <c r="BC103" s="212"/>
      <c r="BD103" s="212"/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215" t="s">
        <v>84</v>
      </c>
      <c r="BK103" s="212"/>
      <c r="BL103" s="212"/>
      <c r="BM103" s="212"/>
    </row>
    <row r="104" spans="1:65" s="2" customFormat="1" ht="18" customHeight="1">
      <c r="A104" s="40"/>
      <c r="B104" s="41"/>
      <c r="C104" s="42"/>
      <c r="D104" s="146" t="s">
        <v>135</v>
      </c>
      <c r="E104" s="139"/>
      <c r="F104" s="139"/>
      <c r="G104" s="42"/>
      <c r="H104" s="42"/>
      <c r="I104" s="42"/>
      <c r="J104" s="140">
        <v>0</v>
      </c>
      <c r="K104" s="42"/>
      <c r="L104" s="211"/>
      <c r="M104" s="212"/>
      <c r="N104" s="213" t="s">
        <v>41</v>
      </c>
      <c r="O104" s="212"/>
      <c r="P104" s="212"/>
      <c r="Q104" s="212"/>
      <c r="R104" s="212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5" t="s">
        <v>133</v>
      </c>
      <c r="AZ104" s="212"/>
      <c r="BA104" s="212"/>
      <c r="BB104" s="212"/>
      <c r="BC104" s="212"/>
      <c r="BD104" s="212"/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215" t="s">
        <v>84</v>
      </c>
      <c r="BK104" s="212"/>
      <c r="BL104" s="212"/>
      <c r="BM104" s="212"/>
    </row>
    <row r="105" spans="1:65" s="2" customFormat="1" ht="18" customHeight="1">
      <c r="A105" s="40"/>
      <c r="B105" s="41"/>
      <c r="C105" s="42"/>
      <c r="D105" s="146" t="s">
        <v>136</v>
      </c>
      <c r="E105" s="139"/>
      <c r="F105" s="139"/>
      <c r="G105" s="42"/>
      <c r="H105" s="42"/>
      <c r="I105" s="42"/>
      <c r="J105" s="140">
        <v>0</v>
      </c>
      <c r="K105" s="42"/>
      <c r="L105" s="211"/>
      <c r="M105" s="212"/>
      <c r="N105" s="213" t="s">
        <v>41</v>
      </c>
      <c r="O105" s="212"/>
      <c r="P105" s="212"/>
      <c r="Q105" s="212"/>
      <c r="R105" s="212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5" t="s">
        <v>133</v>
      </c>
      <c r="AZ105" s="212"/>
      <c r="BA105" s="212"/>
      <c r="BB105" s="212"/>
      <c r="BC105" s="212"/>
      <c r="BD105" s="212"/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215" t="s">
        <v>84</v>
      </c>
      <c r="BK105" s="212"/>
      <c r="BL105" s="212"/>
      <c r="BM105" s="212"/>
    </row>
    <row r="106" spans="1:65" s="2" customFormat="1" ht="18" customHeight="1">
      <c r="A106" s="40"/>
      <c r="B106" s="41"/>
      <c r="C106" s="42"/>
      <c r="D106" s="146" t="s">
        <v>495</v>
      </c>
      <c r="E106" s="139"/>
      <c r="F106" s="139"/>
      <c r="G106" s="42"/>
      <c r="H106" s="42"/>
      <c r="I106" s="42"/>
      <c r="J106" s="140">
        <v>0</v>
      </c>
      <c r="K106" s="42"/>
      <c r="L106" s="211"/>
      <c r="M106" s="212"/>
      <c r="N106" s="213" t="s">
        <v>41</v>
      </c>
      <c r="O106" s="212"/>
      <c r="P106" s="212"/>
      <c r="Q106" s="212"/>
      <c r="R106" s="212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5" t="s">
        <v>133</v>
      </c>
      <c r="AZ106" s="212"/>
      <c r="BA106" s="212"/>
      <c r="BB106" s="212"/>
      <c r="BC106" s="212"/>
      <c r="BD106" s="212"/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215" t="s">
        <v>84</v>
      </c>
      <c r="BK106" s="212"/>
      <c r="BL106" s="212"/>
      <c r="BM106" s="212"/>
    </row>
    <row r="107" spans="1:65" s="2" customFormat="1" ht="18" customHeight="1">
      <c r="A107" s="40"/>
      <c r="B107" s="41"/>
      <c r="C107" s="42"/>
      <c r="D107" s="139" t="s">
        <v>138</v>
      </c>
      <c r="E107" s="42"/>
      <c r="F107" s="42"/>
      <c r="G107" s="42"/>
      <c r="H107" s="42"/>
      <c r="I107" s="42"/>
      <c r="J107" s="140">
        <f>ROUND(J30*T107,2)</f>
        <v>0</v>
      </c>
      <c r="K107" s="42"/>
      <c r="L107" s="211"/>
      <c r="M107" s="212"/>
      <c r="N107" s="213" t="s">
        <v>41</v>
      </c>
      <c r="O107" s="212"/>
      <c r="P107" s="212"/>
      <c r="Q107" s="212"/>
      <c r="R107" s="212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5" t="s">
        <v>139</v>
      </c>
      <c r="AZ107" s="212"/>
      <c r="BA107" s="212"/>
      <c r="BB107" s="212"/>
      <c r="BC107" s="212"/>
      <c r="BD107" s="212"/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215" t="s">
        <v>84</v>
      </c>
      <c r="BK107" s="212"/>
      <c r="BL107" s="212"/>
      <c r="BM107" s="212"/>
    </row>
    <row r="108" spans="1:31" s="2" customFormat="1" ht="12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9.25" customHeight="1">
      <c r="A109" s="40"/>
      <c r="B109" s="41"/>
      <c r="C109" s="150" t="s">
        <v>107</v>
      </c>
      <c r="D109" s="151"/>
      <c r="E109" s="151"/>
      <c r="F109" s="151"/>
      <c r="G109" s="151"/>
      <c r="H109" s="151"/>
      <c r="I109" s="151"/>
      <c r="J109" s="152">
        <f>ROUND(J96+J101,2)</f>
        <v>0</v>
      </c>
      <c r="K109" s="151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4" spans="1:31" s="2" customFormat="1" ht="6.95" customHeight="1">
      <c r="A114" s="40"/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24.95" customHeight="1">
      <c r="A115" s="40"/>
      <c r="B115" s="41"/>
      <c r="C115" s="23" t="s">
        <v>140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2" t="s">
        <v>16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193" t="str">
        <f>E7</f>
        <v>Revitalizace skladového objektu-VV</v>
      </c>
      <c r="F118" s="32"/>
      <c r="G118" s="32"/>
      <c r="H118" s="3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2" t="s">
        <v>109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78" t="str">
        <f>E9</f>
        <v>PACS2 - Elektroinstalace</v>
      </c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2" customHeight="1">
      <c r="A122" s="40"/>
      <c r="B122" s="41"/>
      <c r="C122" s="32" t="s">
        <v>20</v>
      </c>
      <c r="D122" s="42"/>
      <c r="E122" s="42"/>
      <c r="F122" s="27" t="str">
        <f>F12</f>
        <v>Česká Skalice</v>
      </c>
      <c r="G122" s="42"/>
      <c r="H122" s="42"/>
      <c r="I122" s="32" t="s">
        <v>22</v>
      </c>
      <c r="J122" s="81" t="str">
        <f>IF(J12="","",J12)</f>
        <v>14. 12. 2020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2" t="s">
        <v>24</v>
      </c>
      <c r="D124" s="42"/>
      <c r="E124" s="42"/>
      <c r="F124" s="27" t="str">
        <f>E15</f>
        <v xml:space="preserve"> </v>
      </c>
      <c r="G124" s="42"/>
      <c r="H124" s="42"/>
      <c r="I124" s="32" t="s">
        <v>30</v>
      </c>
      <c r="J124" s="36" t="str">
        <f>E21</f>
        <v xml:space="preserve"> 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5.15" customHeight="1">
      <c r="A125" s="40"/>
      <c r="B125" s="41"/>
      <c r="C125" s="32" t="s">
        <v>28</v>
      </c>
      <c r="D125" s="42"/>
      <c r="E125" s="42"/>
      <c r="F125" s="27" t="str">
        <f>IF(E18="","",E18)</f>
        <v>Vyplň údaj</v>
      </c>
      <c r="G125" s="42"/>
      <c r="H125" s="42"/>
      <c r="I125" s="32" t="s">
        <v>32</v>
      </c>
      <c r="J125" s="36" t="str">
        <f>E24</f>
        <v xml:space="preserve"> 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0.3" customHeight="1">
      <c r="A126" s="40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11" customFormat="1" ht="29.25" customHeight="1">
      <c r="A127" s="217"/>
      <c r="B127" s="218"/>
      <c r="C127" s="219" t="s">
        <v>141</v>
      </c>
      <c r="D127" s="220" t="s">
        <v>61</v>
      </c>
      <c r="E127" s="220" t="s">
        <v>57</v>
      </c>
      <c r="F127" s="220" t="s">
        <v>58</v>
      </c>
      <c r="G127" s="220" t="s">
        <v>142</v>
      </c>
      <c r="H127" s="220" t="s">
        <v>143</v>
      </c>
      <c r="I127" s="220" t="s">
        <v>144</v>
      </c>
      <c r="J127" s="221" t="s">
        <v>114</v>
      </c>
      <c r="K127" s="222" t="s">
        <v>145</v>
      </c>
      <c r="L127" s="223"/>
      <c r="M127" s="102" t="s">
        <v>1</v>
      </c>
      <c r="N127" s="103" t="s">
        <v>40</v>
      </c>
      <c r="O127" s="103" t="s">
        <v>146</v>
      </c>
      <c r="P127" s="103" t="s">
        <v>147</v>
      </c>
      <c r="Q127" s="103" t="s">
        <v>148</v>
      </c>
      <c r="R127" s="103" t="s">
        <v>149</v>
      </c>
      <c r="S127" s="103" t="s">
        <v>150</v>
      </c>
      <c r="T127" s="104" t="s">
        <v>151</v>
      </c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</row>
    <row r="128" spans="1:63" s="2" customFormat="1" ht="22.8" customHeight="1">
      <c r="A128" s="40"/>
      <c r="B128" s="41"/>
      <c r="C128" s="109" t="s">
        <v>152</v>
      </c>
      <c r="D128" s="42"/>
      <c r="E128" s="42"/>
      <c r="F128" s="42"/>
      <c r="G128" s="42"/>
      <c r="H128" s="42"/>
      <c r="I128" s="42"/>
      <c r="J128" s="224">
        <f>BK128</f>
        <v>0</v>
      </c>
      <c r="K128" s="42"/>
      <c r="L128" s="43"/>
      <c r="M128" s="105"/>
      <c r="N128" s="225"/>
      <c r="O128" s="106"/>
      <c r="P128" s="226">
        <f>P129</f>
        <v>0</v>
      </c>
      <c r="Q128" s="106"/>
      <c r="R128" s="226">
        <f>R129</f>
        <v>0</v>
      </c>
      <c r="S128" s="106"/>
      <c r="T128" s="227">
        <f>T129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7" t="s">
        <v>75</v>
      </c>
      <c r="AU128" s="17" t="s">
        <v>116</v>
      </c>
      <c r="BK128" s="228">
        <f>BK129</f>
        <v>0</v>
      </c>
    </row>
    <row r="129" spans="1:63" s="12" customFormat="1" ht="25.9" customHeight="1">
      <c r="A129" s="12"/>
      <c r="B129" s="229"/>
      <c r="C129" s="230"/>
      <c r="D129" s="231" t="s">
        <v>75</v>
      </c>
      <c r="E129" s="232" t="s">
        <v>153</v>
      </c>
      <c r="F129" s="232" t="s">
        <v>154</v>
      </c>
      <c r="G129" s="230"/>
      <c r="H129" s="230"/>
      <c r="I129" s="233"/>
      <c r="J129" s="234">
        <f>BK129</f>
        <v>0</v>
      </c>
      <c r="K129" s="230"/>
      <c r="L129" s="235"/>
      <c r="M129" s="236"/>
      <c r="N129" s="237"/>
      <c r="O129" s="237"/>
      <c r="P129" s="238">
        <f>P130</f>
        <v>0</v>
      </c>
      <c r="Q129" s="237"/>
      <c r="R129" s="238">
        <f>R130</f>
        <v>0</v>
      </c>
      <c r="S129" s="237"/>
      <c r="T129" s="239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40" t="s">
        <v>84</v>
      </c>
      <c r="AT129" s="241" t="s">
        <v>75</v>
      </c>
      <c r="AU129" s="241" t="s">
        <v>76</v>
      </c>
      <c r="AY129" s="240" t="s">
        <v>155</v>
      </c>
      <c r="BK129" s="242">
        <f>BK130</f>
        <v>0</v>
      </c>
    </row>
    <row r="130" spans="1:63" s="12" customFormat="1" ht="22.8" customHeight="1">
      <c r="A130" s="12"/>
      <c r="B130" s="229"/>
      <c r="C130" s="230"/>
      <c r="D130" s="231" t="s">
        <v>75</v>
      </c>
      <c r="E130" s="243" t="s">
        <v>84</v>
      </c>
      <c r="F130" s="243" t="s">
        <v>156</v>
      </c>
      <c r="G130" s="230"/>
      <c r="H130" s="230"/>
      <c r="I130" s="233"/>
      <c r="J130" s="244">
        <f>BK130</f>
        <v>0</v>
      </c>
      <c r="K130" s="230"/>
      <c r="L130" s="235"/>
      <c r="M130" s="236"/>
      <c r="N130" s="237"/>
      <c r="O130" s="237"/>
      <c r="P130" s="238">
        <f>SUM(P131:P146)</f>
        <v>0</v>
      </c>
      <c r="Q130" s="237"/>
      <c r="R130" s="238">
        <f>SUM(R131:R146)</f>
        <v>0</v>
      </c>
      <c r="S130" s="237"/>
      <c r="T130" s="239">
        <f>SUM(T131:T146)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84</v>
      </c>
      <c r="AT130" s="241" t="s">
        <v>75</v>
      </c>
      <c r="AU130" s="241" t="s">
        <v>84</v>
      </c>
      <c r="AY130" s="240" t="s">
        <v>155</v>
      </c>
      <c r="BK130" s="242">
        <f>SUM(BK131:BK146)</f>
        <v>0</v>
      </c>
    </row>
    <row r="131" spans="1:65" s="2" customFormat="1" ht="14.4" customHeight="1">
      <c r="A131" s="40"/>
      <c r="B131" s="41"/>
      <c r="C131" s="245" t="s">
        <v>84</v>
      </c>
      <c r="D131" s="245" t="s">
        <v>157</v>
      </c>
      <c r="E131" s="246" t="s">
        <v>496</v>
      </c>
      <c r="F131" s="247" t="s">
        <v>497</v>
      </c>
      <c r="G131" s="248" t="s">
        <v>498</v>
      </c>
      <c r="H131" s="249">
        <v>66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41</v>
      </c>
      <c r="O131" s="93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7" t="s">
        <v>161</v>
      </c>
      <c r="AT131" s="257" t="s">
        <v>157</v>
      </c>
      <c r="AU131" s="257" t="s">
        <v>86</v>
      </c>
      <c r="AY131" s="17" t="s">
        <v>155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84</v>
      </c>
      <c r="BK131" s="145">
        <f>ROUND(I131*H131,2)</f>
        <v>0</v>
      </c>
      <c r="BL131" s="17" t="s">
        <v>161</v>
      </c>
      <c r="BM131" s="257" t="s">
        <v>499</v>
      </c>
    </row>
    <row r="132" spans="1:65" s="2" customFormat="1" ht="24.15" customHeight="1">
      <c r="A132" s="40"/>
      <c r="B132" s="41"/>
      <c r="C132" s="245" t="s">
        <v>86</v>
      </c>
      <c r="D132" s="245" t="s">
        <v>157</v>
      </c>
      <c r="E132" s="246" t="s">
        <v>500</v>
      </c>
      <c r="F132" s="247" t="s">
        <v>501</v>
      </c>
      <c r="G132" s="248" t="s">
        <v>258</v>
      </c>
      <c r="H132" s="249">
        <v>500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41</v>
      </c>
      <c r="O132" s="93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7" t="s">
        <v>161</v>
      </c>
      <c r="AT132" s="257" t="s">
        <v>157</v>
      </c>
      <c r="AU132" s="257" t="s">
        <v>86</v>
      </c>
      <c r="AY132" s="17" t="s">
        <v>155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84</v>
      </c>
      <c r="BK132" s="145">
        <f>ROUND(I132*H132,2)</f>
        <v>0</v>
      </c>
      <c r="BL132" s="17" t="s">
        <v>161</v>
      </c>
      <c r="BM132" s="257" t="s">
        <v>502</v>
      </c>
    </row>
    <row r="133" spans="1:65" s="2" customFormat="1" ht="14.4" customHeight="1">
      <c r="A133" s="40"/>
      <c r="B133" s="41"/>
      <c r="C133" s="245" t="s">
        <v>170</v>
      </c>
      <c r="D133" s="245" t="s">
        <v>157</v>
      </c>
      <c r="E133" s="246" t="s">
        <v>503</v>
      </c>
      <c r="F133" s="247" t="s">
        <v>504</v>
      </c>
      <c r="G133" s="248" t="s">
        <v>258</v>
      </c>
      <c r="H133" s="249">
        <v>800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41</v>
      </c>
      <c r="O133" s="93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7" t="s">
        <v>161</v>
      </c>
      <c r="AT133" s="257" t="s">
        <v>157</v>
      </c>
      <c r="AU133" s="257" t="s">
        <v>86</v>
      </c>
      <c r="AY133" s="17" t="s">
        <v>155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84</v>
      </c>
      <c r="BK133" s="145">
        <f>ROUND(I133*H133,2)</f>
        <v>0</v>
      </c>
      <c r="BL133" s="17" t="s">
        <v>161</v>
      </c>
      <c r="BM133" s="257" t="s">
        <v>505</v>
      </c>
    </row>
    <row r="134" spans="1:65" s="2" customFormat="1" ht="14.4" customHeight="1">
      <c r="A134" s="40"/>
      <c r="B134" s="41"/>
      <c r="C134" s="245" t="s">
        <v>161</v>
      </c>
      <c r="D134" s="245" t="s">
        <v>157</v>
      </c>
      <c r="E134" s="246" t="s">
        <v>506</v>
      </c>
      <c r="F134" s="247" t="s">
        <v>507</v>
      </c>
      <c r="G134" s="248" t="s">
        <v>498</v>
      </c>
      <c r="H134" s="249">
        <v>12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41</v>
      </c>
      <c r="O134" s="93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7" t="s">
        <v>161</v>
      </c>
      <c r="AT134" s="257" t="s">
        <v>157</v>
      </c>
      <c r="AU134" s="257" t="s">
        <v>86</v>
      </c>
      <c r="AY134" s="17" t="s">
        <v>155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84</v>
      </c>
      <c r="BK134" s="145">
        <f>ROUND(I134*H134,2)</f>
        <v>0</v>
      </c>
      <c r="BL134" s="17" t="s">
        <v>161</v>
      </c>
      <c r="BM134" s="257" t="s">
        <v>508</v>
      </c>
    </row>
    <row r="135" spans="1:65" s="2" customFormat="1" ht="14.4" customHeight="1">
      <c r="A135" s="40"/>
      <c r="B135" s="41"/>
      <c r="C135" s="245" t="s">
        <v>180</v>
      </c>
      <c r="D135" s="245" t="s">
        <v>157</v>
      </c>
      <c r="E135" s="246" t="s">
        <v>509</v>
      </c>
      <c r="F135" s="247" t="s">
        <v>510</v>
      </c>
      <c r="G135" s="248" t="s">
        <v>511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41</v>
      </c>
      <c r="O135" s="93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7" t="s">
        <v>161</v>
      </c>
      <c r="AT135" s="257" t="s">
        <v>157</v>
      </c>
      <c r="AU135" s="257" t="s">
        <v>86</v>
      </c>
      <c r="AY135" s="17" t="s">
        <v>155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84</v>
      </c>
      <c r="BK135" s="145">
        <f>ROUND(I135*H135,2)</f>
        <v>0</v>
      </c>
      <c r="BL135" s="17" t="s">
        <v>161</v>
      </c>
      <c r="BM135" s="257" t="s">
        <v>512</v>
      </c>
    </row>
    <row r="136" spans="1:65" s="2" customFormat="1" ht="14.4" customHeight="1">
      <c r="A136" s="40"/>
      <c r="B136" s="41"/>
      <c r="C136" s="245" t="s">
        <v>186</v>
      </c>
      <c r="D136" s="245" t="s">
        <v>157</v>
      </c>
      <c r="E136" s="246" t="s">
        <v>513</v>
      </c>
      <c r="F136" s="247" t="s">
        <v>514</v>
      </c>
      <c r="G136" s="248" t="s">
        <v>511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41</v>
      </c>
      <c r="O136" s="93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7" t="s">
        <v>161</v>
      </c>
      <c r="AT136" s="257" t="s">
        <v>157</v>
      </c>
      <c r="AU136" s="257" t="s">
        <v>86</v>
      </c>
      <c r="AY136" s="17" t="s">
        <v>155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84</v>
      </c>
      <c r="BK136" s="145">
        <f>ROUND(I136*H136,2)</f>
        <v>0</v>
      </c>
      <c r="BL136" s="17" t="s">
        <v>161</v>
      </c>
      <c r="BM136" s="257" t="s">
        <v>515</v>
      </c>
    </row>
    <row r="137" spans="1:65" s="2" customFormat="1" ht="14.4" customHeight="1">
      <c r="A137" s="40"/>
      <c r="B137" s="41"/>
      <c r="C137" s="245" t="s">
        <v>190</v>
      </c>
      <c r="D137" s="245" t="s">
        <v>157</v>
      </c>
      <c r="E137" s="246" t="s">
        <v>516</v>
      </c>
      <c r="F137" s="247" t="s">
        <v>517</v>
      </c>
      <c r="G137" s="248" t="s">
        <v>498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41</v>
      </c>
      <c r="O137" s="93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7" t="s">
        <v>161</v>
      </c>
      <c r="AT137" s="257" t="s">
        <v>157</v>
      </c>
      <c r="AU137" s="257" t="s">
        <v>86</v>
      </c>
      <c r="AY137" s="17" t="s">
        <v>155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84</v>
      </c>
      <c r="BK137" s="145">
        <f>ROUND(I137*H137,2)</f>
        <v>0</v>
      </c>
      <c r="BL137" s="17" t="s">
        <v>161</v>
      </c>
      <c r="BM137" s="257" t="s">
        <v>518</v>
      </c>
    </row>
    <row r="138" spans="1:65" s="2" customFormat="1" ht="14.4" customHeight="1">
      <c r="A138" s="40"/>
      <c r="B138" s="41"/>
      <c r="C138" s="245" t="s">
        <v>197</v>
      </c>
      <c r="D138" s="245" t="s">
        <v>157</v>
      </c>
      <c r="E138" s="246" t="s">
        <v>519</v>
      </c>
      <c r="F138" s="247" t="s">
        <v>520</v>
      </c>
      <c r="G138" s="248" t="s">
        <v>498</v>
      </c>
      <c r="H138" s="249">
        <v>67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41</v>
      </c>
      <c r="O138" s="93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7" t="s">
        <v>161</v>
      </c>
      <c r="AT138" s="257" t="s">
        <v>157</v>
      </c>
      <c r="AU138" s="257" t="s">
        <v>86</v>
      </c>
      <c r="AY138" s="17" t="s">
        <v>155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84</v>
      </c>
      <c r="BK138" s="145">
        <f>ROUND(I138*H138,2)</f>
        <v>0</v>
      </c>
      <c r="BL138" s="17" t="s">
        <v>161</v>
      </c>
      <c r="BM138" s="257" t="s">
        <v>521</v>
      </c>
    </row>
    <row r="139" spans="1:51" s="15" customFormat="1" ht="12">
      <c r="A139" s="15"/>
      <c r="B139" s="292"/>
      <c r="C139" s="293"/>
      <c r="D139" s="260" t="s">
        <v>166</v>
      </c>
      <c r="E139" s="294" t="s">
        <v>1</v>
      </c>
      <c r="F139" s="295" t="s">
        <v>522</v>
      </c>
      <c r="G139" s="293"/>
      <c r="H139" s="294" t="s">
        <v>1</v>
      </c>
      <c r="I139" s="296"/>
      <c r="J139" s="293"/>
      <c r="K139" s="293"/>
      <c r="L139" s="297"/>
      <c r="M139" s="298"/>
      <c r="N139" s="299"/>
      <c r="O139" s="299"/>
      <c r="P139" s="299"/>
      <c r="Q139" s="299"/>
      <c r="R139" s="299"/>
      <c r="S139" s="299"/>
      <c r="T139" s="30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301" t="s">
        <v>166</v>
      </c>
      <c r="AU139" s="301" t="s">
        <v>86</v>
      </c>
      <c r="AV139" s="15" t="s">
        <v>84</v>
      </c>
      <c r="AW139" s="15" t="s">
        <v>31</v>
      </c>
      <c r="AX139" s="15" t="s">
        <v>76</v>
      </c>
      <c r="AY139" s="301" t="s">
        <v>155</v>
      </c>
    </row>
    <row r="140" spans="1:51" s="15" customFormat="1" ht="12">
      <c r="A140" s="15"/>
      <c r="B140" s="292"/>
      <c r="C140" s="293"/>
      <c r="D140" s="260" t="s">
        <v>166</v>
      </c>
      <c r="E140" s="294" t="s">
        <v>1</v>
      </c>
      <c r="F140" s="295" t="s">
        <v>523</v>
      </c>
      <c r="G140" s="293"/>
      <c r="H140" s="294" t="s">
        <v>1</v>
      </c>
      <c r="I140" s="296"/>
      <c r="J140" s="293"/>
      <c r="K140" s="293"/>
      <c r="L140" s="297"/>
      <c r="M140" s="298"/>
      <c r="N140" s="299"/>
      <c r="O140" s="299"/>
      <c r="P140" s="299"/>
      <c r="Q140" s="299"/>
      <c r="R140" s="299"/>
      <c r="S140" s="299"/>
      <c r="T140" s="300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301" t="s">
        <v>166</v>
      </c>
      <c r="AU140" s="301" t="s">
        <v>86</v>
      </c>
      <c r="AV140" s="15" t="s">
        <v>84</v>
      </c>
      <c r="AW140" s="15" t="s">
        <v>31</v>
      </c>
      <c r="AX140" s="15" t="s">
        <v>76</v>
      </c>
      <c r="AY140" s="301" t="s">
        <v>155</v>
      </c>
    </row>
    <row r="141" spans="1:51" s="13" customFormat="1" ht="12">
      <c r="A141" s="13"/>
      <c r="B141" s="258"/>
      <c r="C141" s="259"/>
      <c r="D141" s="260" t="s">
        <v>166</v>
      </c>
      <c r="E141" s="261" t="s">
        <v>1</v>
      </c>
      <c r="F141" s="262" t="s">
        <v>379</v>
      </c>
      <c r="G141" s="259"/>
      <c r="H141" s="263">
        <v>43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166</v>
      </c>
      <c r="AU141" s="269" t="s">
        <v>86</v>
      </c>
      <c r="AV141" s="13" t="s">
        <v>86</v>
      </c>
      <c r="AW141" s="13" t="s">
        <v>31</v>
      </c>
      <c r="AX141" s="13" t="s">
        <v>76</v>
      </c>
      <c r="AY141" s="269" t="s">
        <v>155</v>
      </c>
    </row>
    <row r="142" spans="1:51" s="15" customFormat="1" ht="12">
      <c r="A142" s="15"/>
      <c r="B142" s="292"/>
      <c r="C142" s="293"/>
      <c r="D142" s="260" t="s">
        <v>166</v>
      </c>
      <c r="E142" s="294" t="s">
        <v>1</v>
      </c>
      <c r="F142" s="295" t="s">
        <v>524</v>
      </c>
      <c r="G142" s="293"/>
      <c r="H142" s="294" t="s">
        <v>1</v>
      </c>
      <c r="I142" s="296"/>
      <c r="J142" s="293"/>
      <c r="K142" s="293"/>
      <c r="L142" s="297"/>
      <c r="M142" s="298"/>
      <c r="N142" s="299"/>
      <c r="O142" s="299"/>
      <c r="P142" s="299"/>
      <c r="Q142" s="299"/>
      <c r="R142" s="299"/>
      <c r="S142" s="299"/>
      <c r="T142" s="300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301" t="s">
        <v>166</v>
      </c>
      <c r="AU142" s="301" t="s">
        <v>86</v>
      </c>
      <c r="AV142" s="15" t="s">
        <v>84</v>
      </c>
      <c r="AW142" s="15" t="s">
        <v>31</v>
      </c>
      <c r="AX142" s="15" t="s">
        <v>76</v>
      </c>
      <c r="AY142" s="301" t="s">
        <v>155</v>
      </c>
    </row>
    <row r="143" spans="1:51" s="13" customFormat="1" ht="12">
      <c r="A143" s="13"/>
      <c r="B143" s="258"/>
      <c r="C143" s="259"/>
      <c r="D143" s="260" t="s">
        <v>166</v>
      </c>
      <c r="E143" s="261" t="s">
        <v>1</v>
      </c>
      <c r="F143" s="262" t="s">
        <v>282</v>
      </c>
      <c r="G143" s="259"/>
      <c r="H143" s="263">
        <v>24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166</v>
      </c>
      <c r="AU143" s="269" t="s">
        <v>86</v>
      </c>
      <c r="AV143" s="13" t="s">
        <v>86</v>
      </c>
      <c r="AW143" s="13" t="s">
        <v>31</v>
      </c>
      <c r="AX143" s="13" t="s">
        <v>76</v>
      </c>
      <c r="AY143" s="269" t="s">
        <v>155</v>
      </c>
    </row>
    <row r="144" spans="1:51" s="14" customFormat="1" ht="12">
      <c r="A144" s="14"/>
      <c r="B144" s="270"/>
      <c r="C144" s="271"/>
      <c r="D144" s="260" t="s">
        <v>166</v>
      </c>
      <c r="E144" s="272" t="s">
        <v>1</v>
      </c>
      <c r="F144" s="273" t="s">
        <v>169</v>
      </c>
      <c r="G144" s="271"/>
      <c r="H144" s="274">
        <v>67</v>
      </c>
      <c r="I144" s="275"/>
      <c r="J144" s="271"/>
      <c r="K144" s="271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166</v>
      </c>
      <c r="AU144" s="280" t="s">
        <v>86</v>
      </c>
      <c r="AV144" s="14" t="s">
        <v>161</v>
      </c>
      <c r="AW144" s="14" t="s">
        <v>31</v>
      </c>
      <c r="AX144" s="14" t="s">
        <v>84</v>
      </c>
      <c r="AY144" s="280" t="s">
        <v>155</v>
      </c>
    </row>
    <row r="145" spans="1:65" s="2" customFormat="1" ht="14.4" customHeight="1">
      <c r="A145" s="40"/>
      <c r="B145" s="41"/>
      <c r="C145" s="245" t="s">
        <v>202</v>
      </c>
      <c r="D145" s="245" t="s">
        <v>157</v>
      </c>
      <c r="E145" s="246" t="s">
        <v>525</v>
      </c>
      <c r="F145" s="247" t="s">
        <v>526</v>
      </c>
      <c r="G145" s="248" t="s">
        <v>511</v>
      </c>
      <c r="H145" s="249">
        <v>1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41</v>
      </c>
      <c r="O145" s="93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7" t="s">
        <v>161</v>
      </c>
      <c r="AT145" s="257" t="s">
        <v>157</v>
      </c>
      <c r="AU145" s="257" t="s">
        <v>86</v>
      </c>
      <c r="AY145" s="17" t="s">
        <v>155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84</v>
      </c>
      <c r="BK145" s="145">
        <f>ROUND(I145*H145,2)</f>
        <v>0</v>
      </c>
      <c r="BL145" s="17" t="s">
        <v>161</v>
      </c>
      <c r="BM145" s="257" t="s">
        <v>527</v>
      </c>
    </row>
    <row r="146" spans="1:65" s="2" customFormat="1" ht="14.4" customHeight="1">
      <c r="A146" s="40"/>
      <c r="B146" s="41"/>
      <c r="C146" s="245" t="s">
        <v>210</v>
      </c>
      <c r="D146" s="245" t="s">
        <v>157</v>
      </c>
      <c r="E146" s="246" t="s">
        <v>528</v>
      </c>
      <c r="F146" s="247" t="s">
        <v>529</v>
      </c>
      <c r="G146" s="248" t="s">
        <v>511</v>
      </c>
      <c r="H146" s="249">
        <v>1</v>
      </c>
      <c r="I146" s="250"/>
      <c r="J146" s="251">
        <f>ROUND(I146*H146,2)</f>
        <v>0</v>
      </c>
      <c r="K146" s="252"/>
      <c r="L146" s="43"/>
      <c r="M146" s="302" t="s">
        <v>1</v>
      </c>
      <c r="N146" s="303" t="s">
        <v>41</v>
      </c>
      <c r="O146" s="304"/>
      <c r="P146" s="305">
        <f>O146*H146</f>
        <v>0</v>
      </c>
      <c r="Q146" s="305">
        <v>0</v>
      </c>
      <c r="R146" s="305">
        <f>Q146*H146</f>
        <v>0</v>
      </c>
      <c r="S146" s="305">
        <v>0</v>
      </c>
      <c r="T146" s="30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7" t="s">
        <v>161</v>
      </c>
      <c r="AT146" s="257" t="s">
        <v>157</v>
      </c>
      <c r="AU146" s="257" t="s">
        <v>86</v>
      </c>
      <c r="AY146" s="17" t="s">
        <v>155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84</v>
      </c>
      <c r="BK146" s="145">
        <f>ROUND(I146*H146,2)</f>
        <v>0</v>
      </c>
      <c r="BL146" s="17" t="s">
        <v>161</v>
      </c>
      <c r="BM146" s="257" t="s">
        <v>530</v>
      </c>
    </row>
    <row r="147" spans="1:31" s="2" customFormat="1" ht="6.95" customHeight="1">
      <c r="A147" s="40"/>
      <c r="B147" s="68"/>
      <c r="C147" s="69"/>
      <c r="D147" s="69"/>
      <c r="E147" s="69"/>
      <c r="F147" s="69"/>
      <c r="G147" s="69"/>
      <c r="H147" s="69"/>
      <c r="I147" s="69"/>
      <c r="J147" s="69"/>
      <c r="K147" s="69"/>
      <c r="L147" s="43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C35" sheet="1" objects="1" scenarios="1" formatColumns="0" formatRows="0" autoFilter="0"/>
  <autoFilter ref="C127:K146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86</v>
      </c>
    </row>
    <row r="4" spans="2:46" s="1" customFormat="1" ht="24.95" customHeight="1">
      <c r="B4" s="20"/>
      <c r="D4" s="155" t="s">
        <v>108</v>
      </c>
      <c r="L4" s="20"/>
      <c r="M4" s="15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7" t="s">
        <v>16</v>
      </c>
      <c r="L6" s="20"/>
    </row>
    <row r="7" spans="2:12" s="1" customFormat="1" ht="16.5" customHeight="1">
      <c r="B7" s="20"/>
      <c r="E7" s="158" t="str">
        <f>'Rekapitulace stavby'!K6</f>
        <v>Revitalizace skladového objektu-VV</v>
      </c>
      <c r="F7" s="157"/>
      <c r="G7" s="157"/>
      <c r="H7" s="157"/>
      <c r="L7" s="20"/>
    </row>
    <row r="8" spans="1:31" s="2" customFormat="1" ht="12" customHeight="1">
      <c r="A8" s="40"/>
      <c r="B8" s="43"/>
      <c r="C8" s="40"/>
      <c r="D8" s="157" t="s">
        <v>109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59" t="s">
        <v>531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7" t="s">
        <v>20</v>
      </c>
      <c r="E12" s="40"/>
      <c r="F12" s="160" t="s">
        <v>26</v>
      </c>
      <c r="G12" s="40"/>
      <c r="H12" s="40"/>
      <c r="I12" s="157" t="s">
        <v>22</v>
      </c>
      <c r="J12" s="161" t="str">
        <f>'Rekapitulace stavby'!AN8</f>
        <v>14. 12. 2020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0" t="str">
        <f>IF('Rekapitulace stavby'!E11="","",'Rekapitulace stavby'!E11)</f>
        <v xml:space="preserve"> </v>
      </c>
      <c r="F15" s="40"/>
      <c r="G15" s="40"/>
      <c r="H15" s="40"/>
      <c r="I15" s="157" t="s">
        <v>27</v>
      </c>
      <c r="J15" s="160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7" t="s">
        <v>28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7" t="s">
        <v>30</v>
      </c>
      <c r="E20" s="40"/>
      <c r="F20" s="40"/>
      <c r="G20" s="40"/>
      <c r="H20" s="40"/>
      <c r="I20" s="157" t="s">
        <v>25</v>
      </c>
      <c r="J20" s="160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0" t="str">
        <f>IF('Rekapitulace stavby'!E17="","",'Rekapitulace stavby'!E17)</f>
        <v xml:space="preserve"> </v>
      </c>
      <c r="F21" s="40"/>
      <c r="G21" s="40"/>
      <c r="H21" s="40"/>
      <c r="I21" s="157" t="s">
        <v>27</v>
      </c>
      <c r="J21" s="160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7" t="s">
        <v>32</v>
      </c>
      <c r="E23" s="40"/>
      <c r="F23" s="40"/>
      <c r="G23" s="40"/>
      <c r="H23" s="40"/>
      <c r="I23" s="157" t="s">
        <v>25</v>
      </c>
      <c r="J23" s="160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0" t="str">
        <f>IF('Rekapitulace stavby'!E20="","",'Rekapitulace stavby'!E20)</f>
        <v xml:space="preserve"> </v>
      </c>
      <c r="F24" s="40"/>
      <c r="G24" s="40"/>
      <c r="H24" s="40"/>
      <c r="I24" s="157" t="s">
        <v>27</v>
      </c>
      <c r="J24" s="160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7" t="s">
        <v>33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0" t="s">
        <v>111</v>
      </c>
      <c r="E30" s="40"/>
      <c r="F30" s="40"/>
      <c r="G30" s="40"/>
      <c r="H30" s="40"/>
      <c r="I30" s="40"/>
      <c r="J30" s="167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8" t="s">
        <v>102</v>
      </c>
      <c r="E31" s="40"/>
      <c r="F31" s="40"/>
      <c r="G31" s="40"/>
      <c r="H31" s="40"/>
      <c r="I31" s="40"/>
      <c r="J31" s="167">
        <f>J99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69" t="s">
        <v>36</v>
      </c>
      <c r="E32" s="40"/>
      <c r="F32" s="40"/>
      <c r="G32" s="40"/>
      <c r="H32" s="40"/>
      <c r="I32" s="40"/>
      <c r="J32" s="170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6"/>
      <c r="E33" s="166"/>
      <c r="F33" s="166"/>
      <c r="G33" s="166"/>
      <c r="H33" s="166"/>
      <c r="I33" s="166"/>
      <c r="J33" s="166"/>
      <c r="K33" s="166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1" t="s">
        <v>38</v>
      </c>
      <c r="G34" s="40"/>
      <c r="H34" s="40"/>
      <c r="I34" s="171" t="s">
        <v>37</v>
      </c>
      <c r="J34" s="171" t="s">
        <v>39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2" t="s">
        <v>40</v>
      </c>
      <c r="E35" s="157" t="s">
        <v>41</v>
      </c>
      <c r="F35" s="173">
        <f>ROUND((SUM(BE99:BE106)+SUM(BE126:BE185)),2)</f>
        <v>0</v>
      </c>
      <c r="G35" s="40"/>
      <c r="H35" s="40"/>
      <c r="I35" s="174">
        <v>0.21</v>
      </c>
      <c r="J35" s="173">
        <f>ROUND(((SUM(BE99:BE106)+SUM(BE126:BE185))*I35),2)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7" t="s">
        <v>42</v>
      </c>
      <c r="F36" s="173">
        <f>ROUND((SUM(BF99:BF106)+SUM(BF126:BF185)),2)</f>
        <v>0</v>
      </c>
      <c r="G36" s="40"/>
      <c r="H36" s="40"/>
      <c r="I36" s="174">
        <v>0.15</v>
      </c>
      <c r="J36" s="173">
        <f>ROUND(((SUM(BF99:BF106)+SUM(BF126:BF185))*I36),2)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7" t="s">
        <v>43</v>
      </c>
      <c r="F37" s="173">
        <f>ROUND((SUM(BG99:BG106)+SUM(BG126:BG185)),2)</f>
        <v>0</v>
      </c>
      <c r="G37" s="40"/>
      <c r="H37" s="40"/>
      <c r="I37" s="174">
        <v>0.21</v>
      </c>
      <c r="J37" s="17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7" t="s">
        <v>44</v>
      </c>
      <c r="F38" s="173">
        <f>ROUND((SUM(BH99:BH106)+SUM(BH126:BH185)),2)</f>
        <v>0</v>
      </c>
      <c r="G38" s="40"/>
      <c r="H38" s="40"/>
      <c r="I38" s="174">
        <v>0.15</v>
      </c>
      <c r="J38" s="173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7" t="s">
        <v>45</v>
      </c>
      <c r="F39" s="173">
        <f>ROUND((SUM(BI99:BI106)+SUM(BI126:BI185)),2)</f>
        <v>0</v>
      </c>
      <c r="G39" s="40"/>
      <c r="H39" s="40"/>
      <c r="I39" s="174">
        <v>0</v>
      </c>
      <c r="J39" s="173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5"/>
      <c r="D41" s="176" t="s">
        <v>46</v>
      </c>
      <c r="E41" s="177"/>
      <c r="F41" s="177"/>
      <c r="G41" s="178" t="s">
        <v>47</v>
      </c>
      <c r="H41" s="179" t="s">
        <v>48</v>
      </c>
      <c r="I41" s="177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2" t="s">
        <v>49</v>
      </c>
      <c r="E50" s="183"/>
      <c r="F50" s="183"/>
      <c r="G50" s="182" t="s">
        <v>50</v>
      </c>
      <c r="H50" s="183"/>
      <c r="I50" s="183"/>
      <c r="J50" s="183"/>
      <c r="K50" s="183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4" t="s">
        <v>51</v>
      </c>
      <c r="E61" s="185"/>
      <c r="F61" s="186" t="s">
        <v>52</v>
      </c>
      <c r="G61" s="184" t="s">
        <v>51</v>
      </c>
      <c r="H61" s="185"/>
      <c r="I61" s="185"/>
      <c r="J61" s="187" t="s">
        <v>52</v>
      </c>
      <c r="K61" s="18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2" t="s">
        <v>53</v>
      </c>
      <c r="E65" s="188"/>
      <c r="F65" s="188"/>
      <c r="G65" s="182" t="s">
        <v>54</v>
      </c>
      <c r="H65" s="188"/>
      <c r="I65" s="188"/>
      <c r="J65" s="188"/>
      <c r="K65" s="18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4" t="s">
        <v>51</v>
      </c>
      <c r="E76" s="185"/>
      <c r="F76" s="186" t="s">
        <v>52</v>
      </c>
      <c r="G76" s="184" t="s">
        <v>51</v>
      </c>
      <c r="H76" s="185"/>
      <c r="I76" s="185"/>
      <c r="J76" s="187" t="s">
        <v>52</v>
      </c>
      <c r="K76" s="18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3" t="str">
        <f>E7</f>
        <v>Revitalizace skladového objektu-VV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109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PACS3 - Vzduchotechnika-Měrění a regulace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32" t="s">
        <v>22</v>
      </c>
      <c r="J89" s="81" t="str">
        <f>IF(J12="","",J12)</f>
        <v>14. 12. 2020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 xml:space="preserve"> </v>
      </c>
      <c r="G91" s="42"/>
      <c r="H91" s="42"/>
      <c r="I91" s="32" t="s">
        <v>30</v>
      </c>
      <c r="J91" s="36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32" t="s">
        <v>32</v>
      </c>
      <c r="J92" s="36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4" t="s">
        <v>113</v>
      </c>
      <c r="D94" s="151"/>
      <c r="E94" s="151"/>
      <c r="F94" s="151"/>
      <c r="G94" s="151"/>
      <c r="H94" s="151"/>
      <c r="I94" s="151"/>
      <c r="J94" s="195" t="s">
        <v>114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6" t="s">
        <v>115</v>
      </c>
      <c r="D96" s="42"/>
      <c r="E96" s="42"/>
      <c r="F96" s="42"/>
      <c r="G96" s="42"/>
      <c r="H96" s="42"/>
      <c r="I96" s="42"/>
      <c r="J96" s="112">
        <f>J126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116</v>
      </c>
    </row>
    <row r="97" spans="1:31" s="2" customFormat="1" ht="21.8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65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9.25" customHeight="1">
      <c r="A99" s="40"/>
      <c r="B99" s="41"/>
      <c r="C99" s="196" t="s">
        <v>131</v>
      </c>
      <c r="D99" s="42"/>
      <c r="E99" s="42"/>
      <c r="F99" s="42"/>
      <c r="G99" s="42"/>
      <c r="H99" s="42"/>
      <c r="I99" s="42"/>
      <c r="J99" s="209">
        <f>ROUND(J100+J101+J102+J103+J104+J105,2)</f>
        <v>0</v>
      </c>
      <c r="K99" s="42"/>
      <c r="L99" s="65"/>
      <c r="N99" s="210" t="s">
        <v>40</v>
      </c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65" s="2" customFormat="1" ht="18" customHeight="1">
      <c r="A100" s="40"/>
      <c r="B100" s="41"/>
      <c r="C100" s="42"/>
      <c r="D100" s="146" t="s">
        <v>132</v>
      </c>
      <c r="E100" s="139"/>
      <c r="F100" s="139"/>
      <c r="G100" s="42"/>
      <c r="H100" s="42"/>
      <c r="I100" s="42"/>
      <c r="J100" s="140">
        <v>0</v>
      </c>
      <c r="K100" s="42"/>
      <c r="L100" s="211"/>
      <c r="M100" s="212"/>
      <c r="N100" s="213" t="s">
        <v>41</v>
      </c>
      <c r="O100" s="212"/>
      <c r="P100" s="212"/>
      <c r="Q100" s="212"/>
      <c r="R100" s="212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5" t="s">
        <v>133</v>
      </c>
      <c r="AZ100" s="212"/>
      <c r="BA100" s="212"/>
      <c r="BB100" s="212"/>
      <c r="BC100" s="212"/>
      <c r="BD100" s="212"/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215" t="s">
        <v>84</v>
      </c>
      <c r="BK100" s="212"/>
      <c r="BL100" s="212"/>
      <c r="BM100" s="212"/>
    </row>
    <row r="101" spans="1:65" s="2" customFormat="1" ht="18" customHeight="1">
      <c r="A101" s="40"/>
      <c r="B101" s="41"/>
      <c r="C101" s="42"/>
      <c r="D101" s="146" t="s">
        <v>134</v>
      </c>
      <c r="E101" s="139"/>
      <c r="F101" s="139"/>
      <c r="G101" s="42"/>
      <c r="H101" s="42"/>
      <c r="I101" s="42"/>
      <c r="J101" s="140">
        <v>0</v>
      </c>
      <c r="K101" s="42"/>
      <c r="L101" s="211"/>
      <c r="M101" s="212"/>
      <c r="N101" s="213" t="s">
        <v>41</v>
      </c>
      <c r="O101" s="212"/>
      <c r="P101" s="212"/>
      <c r="Q101" s="212"/>
      <c r="R101" s="212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5" t="s">
        <v>133</v>
      </c>
      <c r="AZ101" s="212"/>
      <c r="BA101" s="212"/>
      <c r="BB101" s="212"/>
      <c r="BC101" s="212"/>
      <c r="BD101" s="212"/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215" t="s">
        <v>84</v>
      </c>
      <c r="BK101" s="212"/>
      <c r="BL101" s="212"/>
      <c r="BM101" s="212"/>
    </row>
    <row r="102" spans="1:65" s="2" customFormat="1" ht="18" customHeight="1">
      <c r="A102" s="40"/>
      <c r="B102" s="41"/>
      <c r="C102" s="42"/>
      <c r="D102" s="146" t="s">
        <v>135</v>
      </c>
      <c r="E102" s="139"/>
      <c r="F102" s="139"/>
      <c r="G102" s="42"/>
      <c r="H102" s="42"/>
      <c r="I102" s="42"/>
      <c r="J102" s="140">
        <v>0</v>
      </c>
      <c r="K102" s="42"/>
      <c r="L102" s="211"/>
      <c r="M102" s="212"/>
      <c r="N102" s="213" t="s">
        <v>41</v>
      </c>
      <c r="O102" s="212"/>
      <c r="P102" s="212"/>
      <c r="Q102" s="212"/>
      <c r="R102" s="212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5" t="s">
        <v>133</v>
      </c>
      <c r="AZ102" s="212"/>
      <c r="BA102" s="212"/>
      <c r="BB102" s="212"/>
      <c r="BC102" s="212"/>
      <c r="BD102" s="212"/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215" t="s">
        <v>84</v>
      </c>
      <c r="BK102" s="212"/>
      <c r="BL102" s="212"/>
      <c r="BM102" s="212"/>
    </row>
    <row r="103" spans="1:65" s="2" customFormat="1" ht="18" customHeight="1">
      <c r="A103" s="40"/>
      <c r="B103" s="41"/>
      <c r="C103" s="42"/>
      <c r="D103" s="146" t="s">
        <v>136</v>
      </c>
      <c r="E103" s="139"/>
      <c r="F103" s="139"/>
      <c r="G103" s="42"/>
      <c r="H103" s="42"/>
      <c r="I103" s="42"/>
      <c r="J103" s="140">
        <v>0</v>
      </c>
      <c r="K103" s="42"/>
      <c r="L103" s="211"/>
      <c r="M103" s="212"/>
      <c r="N103" s="213" t="s">
        <v>41</v>
      </c>
      <c r="O103" s="212"/>
      <c r="P103" s="212"/>
      <c r="Q103" s="212"/>
      <c r="R103" s="212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5" t="s">
        <v>133</v>
      </c>
      <c r="AZ103" s="212"/>
      <c r="BA103" s="212"/>
      <c r="BB103" s="212"/>
      <c r="BC103" s="212"/>
      <c r="BD103" s="212"/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215" t="s">
        <v>84</v>
      </c>
      <c r="BK103" s="212"/>
      <c r="BL103" s="212"/>
      <c r="BM103" s="212"/>
    </row>
    <row r="104" spans="1:65" s="2" customFormat="1" ht="18" customHeight="1">
      <c r="A104" s="40"/>
      <c r="B104" s="41"/>
      <c r="C104" s="42"/>
      <c r="D104" s="146" t="s">
        <v>495</v>
      </c>
      <c r="E104" s="139"/>
      <c r="F104" s="139"/>
      <c r="G104" s="42"/>
      <c r="H104" s="42"/>
      <c r="I104" s="42"/>
      <c r="J104" s="140">
        <v>0</v>
      </c>
      <c r="K104" s="42"/>
      <c r="L104" s="211"/>
      <c r="M104" s="212"/>
      <c r="N104" s="213" t="s">
        <v>41</v>
      </c>
      <c r="O104" s="212"/>
      <c r="P104" s="212"/>
      <c r="Q104" s="212"/>
      <c r="R104" s="212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5" t="s">
        <v>133</v>
      </c>
      <c r="AZ104" s="212"/>
      <c r="BA104" s="212"/>
      <c r="BB104" s="212"/>
      <c r="BC104" s="212"/>
      <c r="BD104" s="212"/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215" t="s">
        <v>84</v>
      </c>
      <c r="BK104" s="212"/>
      <c r="BL104" s="212"/>
      <c r="BM104" s="212"/>
    </row>
    <row r="105" spans="1:65" s="2" customFormat="1" ht="18" customHeight="1">
      <c r="A105" s="40"/>
      <c r="B105" s="41"/>
      <c r="C105" s="42"/>
      <c r="D105" s="139" t="s">
        <v>138</v>
      </c>
      <c r="E105" s="42"/>
      <c r="F105" s="42"/>
      <c r="G105" s="42"/>
      <c r="H105" s="42"/>
      <c r="I105" s="42"/>
      <c r="J105" s="140">
        <f>ROUND(J30*T105,2)</f>
        <v>0</v>
      </c>
      <c r="K105" s="42"/>
      <c r="L105" s="211"/>
      <c r="M105" s="212"/>
      <c r="N105" s="213" t="s">
        <v>41</v>
      </c>
      <c r="O105" s="212"/>
      <c r="P105" s="212"/>
      <c r="Q105" s="212"/>
      <c r="R105" s="212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5" t="s">
        <v>139</v>
      </c>
      <c r="AZ105" s="212"/>
      <c r="BA105" s="212"/>
      <c r="BB105" s="212"/>
      <c r="BC105" s="212"/>
      <c r="BD105" s="212"/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215" t="s">
        <v>84</v>
      </c>
      <c r="BK105" s="212"/>
      <c r="BL105" s="212"/>
      <c r="BM105" s="212"/>
    </row>
    <row r="106" spans="1:31" s="2" customFormat="1" ht="12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9.25" customHeight="1">
      <c r="A107" s="40"/>
      <c r="B107" s="41"/>
      <c r="C107" s="150" t="s">
        <v>107</v>
      </c>
      <c r="D107" s="151"/>
      <c r="E107" s="151"/>
      <c r="F107" s="151"/>
      <c r="G107" s="151"/>
      <c r="H107" s="151"/>
      <c r="I107" s="151"/>
      <c r="J107" s="152">
        <f>ROUND(J96+J99,2)</f>
        <v>0</v>
      </c>
      <c r="K107" s="151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12" spans="1:31" s="2" customFormat="1" ht="6.95" customHeight="1">
      <c r="A112" s="40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4.95" customHeight="1">
      <c r="A113" s="40"/>
      <c r="B113" s="41"/>
      <c r="C113" s="23" t="s">
        <v>140</v>
      </c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2" t="s">
        <v>16</v>
      </c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6.5" customHeight="1">
      <c r="A116" s="40"/>
      <c r="B116" s="41"/>
      <c r="C116" s="42"/>
      <c r="D116" s="42"/>
      <c r="E116" s="193" t="str">
        <f>E7</f>
        <v>Revitalizace skladového objektu-VV</v>
      </c>
      <c r="F116" s="32"/>
      <c r="G116" s="32"/>
      <c r="H116" s="3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2" customHeight="1">
      <c r="A117" s="40"/>
      <c r="B117" s="41"/>
      <c r="C117" s="32" t="s">
        <v>109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6.5" customHeight="1">
      <c r="A118" s="40"/>
      <c r="B118" s="41"/>
      <c r="C118" s="42"/>
      <c r="D118" s="42"/>
      <c r="E118" s="78" t="str">
        <f>E9</f>
        <v>PACS3 - Vzduchotechnika-Měrění a regulace</v>
      </c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6.95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2" customHeight="1">
      <c r="A120" s="40"/>
      <c r="B120" s="41"/>
      <c r="C120" s="32" t="s">
        <v>20</v>
      </c>
      <c r="D120" s="42"/>
      <c r="E120" s="42"/>
      <c r="F120" s="27" t="str">
        <f>F12</f>
        <v xml:space="preserve"> </v>
      </c>
      <c r="G120" s="42"/>
      <c r="H120" s="42"/>
      <c r="I120" s="32" t="s">
        <v>22</v>
      </c>
      <c r="J120" s="81" t="str">
        <f>IF(J12="","",J12)</f>
        <v>14. 12. 2020</v>
      </c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5.15" customHeight="1">
      <c r="A122" s="40"/>
      <c r="B122" s="41"/>
      <c r="C122" s="32" t="s">
        <v>24</v>
      </c>
      <c r="D122" s="42"/>
      <c r="E122" s="42"/>
      <c r="F122" s="27" t="str">
        <f>E15</f>
        <v xml:space="preserve"> </v>
      </c>
      <c r="G122" s="42"/>
      <c r="H122" s="42"/>
      <c r="I122" s="32" t="s">
        <v>30</v>
      </c>
      <c r="J122" s="36" t="str">
        <f>E21</f>
        <v xml:space="preserve"> </v>
      </c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5.15" customHeight="1">
      <c r="A123" s="40"/>
      <c r="B123" s="41"/>
      <c r="C123" s="32" t="s">
        <v>28</v>
      </c>
      <c r="D123" s="42"/>
      <c r="E123" s="42"/>
      <c r="F123" s="27" t="str">
        <f>IF(E18="","",E18)</f>
        <v>Vyplň údaj</v>
      </c>
      <c r="G123" s="42"/>
      <c r="H123" s="42"/>
      <c r="I123" s="32" t="s">
        <v>32</v>
      </c>
      <c r="J123" s="36" t="str">
        <f>E24</f>
        <v xml:space="preserve"> 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0.3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11" customFormat="1" ht="29.25" customHeight="1">
      <c r="A125" s="217"/>
      <c r="B125" s="218"/>
      <c r="C125" s="219" t="s">
        <v>141</v>
      </c>
      <c r="D125" s="220" t="s">
        <v>61</v>
      </c>
      <c r="E125" s="220" t="s">
        <v>57</v>
      </c>
      <c r="F125" s="220" t="s">
        <v>58</v>
      </c>
      <c r="G125" s="220" t="s">
        <v>142</v>
      </c>
      <c r="H125" s="220" t="s">
        <v>143</v>
      </c>
      <c r="I125" s="220" t="s">
        <v>144</v>
      </c>
      <c r="J125" s="221" t="s">
        <v>114</v>
      </c>
      <c r="K125" s="222" t="s">
        <v>145</v>
      </c>
      <c r="L125" s="223"/>
      <c r="M125" s="102" t="s">
        <v>1</v>
      </c>
      <c r="N125" s="103" t="s">
        <v>40</v>
      </c>
      <c r="O125" s="103" t="s">
        <v>146</v>
      </c>
      <c r="P125" s="103" t="s">
        <v>147</v>
      </c>
      <c r="Q125" s="103" t="s">
        <v>148</v>
      </c>
      <c r="R125" s="103" t="s">
        <v>149</v>
      </c>
      <c r="S125" s="103" t="s">
        <v>150</v>
      </c>
      <c r="T125" s="104" t="s">
        <v>151</v>
      </c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</row>
    <row r="126" spans="1:63" s="2" customFormat="1" ht="22.8" customHeight="1">
      <c r="A126" s="40"/>
      <c r="B126" s="41"/>
      <c r="C126" s="109" t="s">
        <v>152</v>
      </c>
      <c r="D126" s="42"/>
      <c r="E126" s="42"/>
      <c r="F126" s="42"/>
      <c r="G126" s="42"/>
      <c r="H126" s="42"/>
      <c r="I126" s="42"/>
      <c r="J126" s="224">
        <f>BK126</f>
        <v>0</v>
      </c>
      <c r="K126" s="42"/>
      <c r="L126" s="43"/>
      <c r="M126" s="105"/>
      <c r="N126" s="225"/>
      <c r="O126" s="106"/>
      <c r="P126" s="226">
        <f>SUM(P127:P185)</f>
        <v>0</v>
      </c>
      <c r="Q126" s="106"/>
      <c r="R126" s="226">
        <f>SUM(R127:R185)</f>
        <v>0</v>
      </c>
      <c r="S126" s="106"/>
      <c r="T126" s="227">
        <f>SUM(T127:T185)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7" t="s">
        <v>75</v>
      </c>
      <c r="AU126" s="17" t="s">
        <v>116</v>
      </c>
      <c r="BK126" s="228">
        <f>SUM(BK127:BK185)</f>
        <v>0</v>
      </c>
    </row>
    <row r="127" spans="1:65" s="2" customFormat="1" ht="76.35" customHeight="1">
      <c r="A127" s="40"/>
      <c r="B127" s="41"/>
      <c r="C127" s="281" t="s">
        <v>76</v>
      </c>
      <c r="D127" s="281" t="s">
        <v>226</v>
      </c>
      <c r="E127" s="282" t="s">
        <v>532</v>
      </c>
      <c r="F127" s="283" t="s">
        <v>533</v>
      </c>
      <c r="G127" s="284" t="s">
        <v>498</v>
      </c>
      <c r="H127" s="285">
        <v>1</v>
      </c>
      <c r="I127" s="286"/>
      <c r="J127" s="287">
        <f>ROUND(I127*H127,2)</f>
        <v>0</v>
      </c>
      <c r="K127" s="288"/>
      <c r="L127" s="289"/>
      <c r="M127" s="290" t="s">
        <v>1</v>
      </c>
      <c r="N127" s="291" t="s">
        <v>41</v>
      </c>
      <c r="O127" s="93"/>
      <c r="P127" s="255">
        <f>O127*H127</f>
        <v>0</v>
      </c>
      <c r="Q127" s="255">
        <v>0</v>
      </c>
      <c r="R127" s="255">
        <f>Q127*H127</f>
        <v>0</v>
      </c>
      <c r="S127" s="255">
        <v>0</v>
      </c>
      <c r="T127" s="25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57" t="s">
        <v>197</v>
      </c>
      <c r="AT127" s="257" t="s">
        <v>226</v>
      </c>
      <c r="AU127" s="257" t="s">
        <v>76</v>
      </c>
      <c r="AY127" s="17" t="s">
        <v>155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7" t="s">
        <v>84</v>
      </c>
      <c r="BK127" s="145">
        <f>ROUND(I127*H127,2)</f>
        <v>0</v>
      </c>
      <c r="BL127" s="17" t="s">
        <v>161</v>
      </c>
      <c r="BM127" s="257" t="s">
        <v>86</v>
      </c>
    </row>
    <row r="128" spans="1:65" s="2" customFormat="1" ht="14.4" customHeight="1">
      <c r="A128" s="40"/>
      <c r="B128" s="41"/>
      <c r="C128" s="281" t="s">
        <v>84</v>
      </c>
      <c r="D128" s="281" t="s">
        <v>226</v>
      </c>
      <c r="E128" s="282" t="s">
        <v>534</v>
      </c>
      <c r="F128" s="283" t="s">
        <v>535</v>
      </c>
      <c r="G128" s="284" t="s">
        <v>498</v>
      </c>
      <c r="H128" s="285">
        <v>1</v>
      </c>
      <c r="I128" s="286"/>
      <c r="J128" s="287">
        <f>ROUND(I128*H128,2)</f>
        <v>0</v>
      </c>
      <c r="K128" s="288"/>
      <c r="L128" s="289"/>
      <c r="M128" s="290" t="s">
        <v>1</v>
      </c>
      <c r="N128" s="291" t="s">
        <v>41</v>
      </c>
      <c r="O128" s="93"/>
      <c r="P128" s="255">
        <f>O128*H128</f>
        <v>0</v>
      </c>
      <c r="Q128" s="255">
        <v>0</v>
      </c>
      <c r="R128" s="255">
        <f>Q128*H128</f>
        <v>0</v>
      </c>
      <c r="S128" s="255">
        <v>0</v>
      </c>
      <c r="T128" s="25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57" t="s">
        <v>197</v>
      </c>
      <c r="AT128" s="257" t="s">
        <v>226</v>
      </c>
      <c r="AU128" s="257" t="s">
        <v>76</v>
      </c>
      <c r="AY128" s="17" t="s">
        <v>155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7" t="s">
        <v>84</v>
      </c>
      <c r="BK128" s="145">
        <f>ROUND(I128*H128,2)</f>
        <v>0</v>
      </c>
      <c r="BL128" s="17" t="s">
        <v>161</v>
      </c>
      <c r="BM128" s="257" t="s">
        <v>161</v>
      </c>
    </row>
    <row r="129" spans="1:65" s="2" customFormat="1" ht="24.15" customHeight="1">
      <c r="A129" s="40"/>
      <c r="B129" s="41"/>
      <c r="C129" s="281" t="s">
        <v>86</v>
      </c>
      <c r="D129" s="281" t="s">
        <v>226</v>
      </c>
      <c r="E129" s="282" t="s">
        <v>536</v>
      </c>
      <c r="F129" s="283" t="s">
        <v>537</v>
      </c>
      <c r="G129" s="284" t="s">
        <v>498</v>
      </c>
      <c r="H129" s="285">
        <v>1</v>
      </c>
      <c r="I129" s="286"/>
      <c r="J129" s="287">
        <f>ROUND(I129*H129,2)</f>
        <v>0</v>
      </c>
      <c r="K129" s="288"/>
      <c r="L129" s="289"/>
      <c r="M129" s="290" t="s">
        <v>1</v>
      </c>
      <c r="N129" s="291" t="s">
        <v>41</v>
      </c>
      <c r="O129" s="93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57" t="s">
        <v>197</v>
      </c>
      <c r="AT129" s="257" t="s">
        <v>226</v>
      </c>
      <c r="AU129" s="257" t="s">
        <v>76</v>
      </c>
      <c r="AY129" s="17" t="s">
        <v>155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7" t="s">
        <v>84</v>
      </c>
      <c r="BK129" s="145">
        <f>ROUND(I129*H129,2)</f>
        <v>0</v>
      </c>
      <c r="BL129" s="17" t="s">
        <v>161</v>
      </c>
      <c r="BM129" s="257" t="s">
        <v>186</v>
      </c>
    </row>
    <row r="130" spans="1:65" s="2" customFormat="1" ht="49.05" customHeight="1">
      <c r="A130" s="40"/>
      <c r="B130" s="41"/>
      <c r="C130" s="281" t="s">
        <v>170</v>
      </c>
      <c r="D130" s="281" t="s">
        <v>226</v>
      </c>
      <c r="E130" s="282" t="s">
        <v>538</v>
      </c>
      <c r="F130" s="283" t="s">
        <v>539</v>
      </c>
      <c r="G130" s="284" t="s">
        <v>498</v>
      </c>
      <c r="H130" s="285">
        <v>1</v>
      </c>
      <c r="I130" s="286"/>
      <c r="J130" s="287">
        <f>ROUND(I130*H130,2)</f>
        <v>0</v>
      </c>
      <c r="K130" s="288"/>
      <c r="L130" s="289"/>
      <c r="M130" s="290" t="s">
        <v>1</v>
      </c>
      <c r="N130" s="291" t="s">
        <v>41</v>
      </c>
      <c r="O130" s="93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57" t="s">
        <v>197</v>
      </c>
      <c r="AT130" s="257" t="s">
        <v>226</v>
      </c>
      <c r="AU130" s="257" t="s">
        <v>76</v>
      </c>
      <c r="AY130" s="17" t="s">
        <v>155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7" t="s">
        <v>84</v>
      </c>
      <c r="BK130" s="145">
        <f>ROUND(I130*H130,2)</f>
        <v>0</v>
      </c>
      <c r="BL130" s="17" t="s">
        <v>161</v>
      </c>
      <c r="BM130" s="257" t="s">
        <v>197</v>
      </c>
    </row>
    <row r="131" spans="1:65" s="2" customFormat="1" ht="24.15" customHeight="1">
      <c r="A131" s="40"/>
      <c r="B131" s="41"/>
      <c r="C131" s="281" t="s">
        <v>161</v>
      </c>
      <c r="D131" s="281" t="s">
        <v>226</v>
      </c>
      <c r="E131" s="282" t="s">
        <v>540</v>
      </c>
      <c r="F131" s="283" t="s">
        <v>541</v>
      </c>
      <c r="G131" s="284" t="s">
        <v>498</v>
      </c>
      <c r="H131" s="285">
        <v>1</v>
      </c>
      <c r="I131" s="286"/>
      <c r="J131" s="287">
        <f>ROUND(I131*H131,2)</f>
        <v>0</v>
      </c>
      <c r="K131" s="288"/>
      <c r="L131" s="289"/>
      <c r="M131" s="290" t="s">
        <v>1</v>
      </c>
      <c r="N131" s="291" t="s">
        <v>41</v>
      </c>
      <c r="O131" s="93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7" t="s">
        <v>197</v>
      </c>
      <c r="AT131" s="257" t="s">
        <v>226</v>
      </c>
      <c r="AU131" s="257" t="s">
        <v>76</v>
      </c>
      <c r="AY131" s="17" t="s">
        <v>155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84</v>
      </c>
      <c r="BK131" s="145">
        <f>ROUND(I131*H131,2)</f>
        <v>0</v>
      </c>
      <c r="BL131" s="17" t="s">
        <v>161</v>
      </c>
      <c r="BM131" s="257" t="s">
        <v>206</v>
      </c>
    </row>
    <row r="132" spans="1:65" s="2" customFormat="1" ht="14.4" customHeight="1">
      <c r="A132" s="40"/>
      <c r="B132" s="41"/>
      <c r="C132" s="281" t="s">
        <v>180</v>
      </c>
      <c r="D132" s="281" t="s">
        <v>226</v>
      </c>
      <c r="E132" s="282" t="s">
        <v>542</v>
      </c>
      <c r="F132" s="283" t="s">
        <v>543</v>
      </c>
      <c r="G132" s="284" t="s">
        <v>498</v>
      </c>
      <c r="H132" s="285">
        <v>1</v>
      </c>
      <c r="I132" s="286"/>
      <c r="J132" s="287">
        <f>ROUND(I132*H132,2)</f>
        <v>0</v>
      </c>
      <c r="K132" s="288"/>
      <c r="L132" s="289"/>
      <c r="M132" s="290" t="s">
        <v>1</v>
      </c>
      <c r="N132" s="291" t="s">
        <v>41</v>
      </c>
      <c r="O132" s="93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7" t="s">
        <v>197</v>
      </c>
      <c r="AT132" s="257" t="s">
        <v>226</v>
      </c>
      <c r="AU132" s="257" t="s">
        <v>76</v>
      </c>
      <c r="AY132" s="17" t="s">
        <v>155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84</v>
      </c>
      <c r="BK132" s="145">
        <f>ROUND(I132*H132,2)</f>
        <v>0</v>
      </c>
      <c r="BL132" s="17" t="s">
        <v>161</v>
      </c>
      <c r="BM132" s="257" t="s">
        <v>215</v>
      </c>
    </row>
    <row r="133" spans="1:65" s="2" customFormat="1" ht="24.15" customHeight="1">
      <c r="A133" s="40"/>
      <c r="B133" s="41"/>
      <c r="C133" s="281" t="s">
        <v>186</v>
      </c>
      <c r="D133" s="281" t="s">
        <v>226</v>
      </c>
      <c r="E133" s="282" t="s">
        <v>544</v>
      </c>
      <c r="F133" s="283" t="s">
        <v>545</v>
      </c>
      <c r="G133" s="284" t="s">
        <v>498</v>
      </c>
      <c r="H133" s="285">
        <v>3</v>
      </c>
      <c r="I133" s="286"/>
      <c r="J133" s="287">
        <f>ROUND(I133*H133,2)</f>
        <v>0</v>
      </c>
      <c r="K133" s="288"/>
      <c r="L133" s="289"/>
      <c r="M133" s="290" t="s">
        <v>1</v>
      </c>
      <c r="N133" s="291" t="s">
        <v>41</v>
      </c>
      <c r="O133" s="93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7" t="s">
        <v>197</v>
      </c>
      <c r="AT133" s="257" t="s">
        <v>226</v>
      </c>
      <c r="AU133" s="257" t="s">
        <v>76</v>
      </c>
      <c r="AY133" s="17" t="s">
        <v>155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84</v>
      </c>
      <c r="BK133" s="145">
        <f>ROUND(I133*H133,2)</f>
        <v>0</v>
      </c>
      <c r="BL133" s="17" t="s">
        <v>161</v>
      </c>
      <c r="BM133" s="257" t="s">
        <v>225</v>
      </c>
    </row>
    <row r="134" spans="1:65" s="2" customFormat="1" ht="14.4" customHeight="1">
      <c r="A134" s="40"/>
      <c r="B134" s="41"/>
      <c r="C134" s="281" t="s">
        <v>190</v>
      </c>
      <c r="D134" s="281" t="s">
        <v>226</v>
      </c>
      <c r="E134" s="282" t="s">
        <v>546</v>
      </c>
      <c r="F134" s="283" t="s">
        <v>547</v>
      </c>
      <c r="G134" s="284" t="s">
        <v>498</v>
      </c>
      <c r="H134" s="285">
        <v>2</v>
      </c>
      <c r="I134" s="286"/>
      <c r="J134" s="287">
        <f>ROUND(I134*H134,2)</f>
        <v>0</v>
      </c>
      <c r="K134" s="288"/>
      <c r="L134" s="289"/>
      <c r="M134" s="290" t="s">
        <v>1</v>
      </c>
      <c r="N134" s="291" t="s">
        <v>41</v>
      </c>
      <c r="O134" s="93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7" t="s">
        <v>197</v>
      </c>
      <c r="AT134" s="257" t="s">
        <v>226</v>
      </c>
      <c r="AU134" s="257" t="s">
        <v>76</v>
      </c>
      <c r="AY134" s="17" t="s">
        <v>155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84</v>
      </c>
      <c r="BK134" s="145">
        <f>ROUND(I134*H134,2)</f>
        <v>0</v>
      </c>
      <c r="BL134" s="17" t="s">
        <v>161</v>
      </c>
      <c r="BM134" s="257" t="s">
        <v>237</v>
      </c>
    </row>
    <row r="135" spans="1:65" s="2" customFormat="1" ht="24.15" customHeight="1">
      <c r="A135" s="40"/>
      <c r="B135" s="41"/>
      <c r="C135" s="281" t="s">
        <v>197</v>
      </c>
      <c r="D135" s="281" t="s">
        <v>226</v>
      </c>
      <c r="E135" s="282" t="s">
        <v>548</v>
      </c>
      <c r="F135" s="283" t="s">
        <v>549</v>
      </c>
      <c r="G135" s="284" t="s">
        <v>498</v>
      </c>
      <c r="H135" s="285">
        <v>1</v>
      </c>
      <c r="I135" s="286"/>
      <c r="J135" s="287">
        <f>ROUND(I135*H135,2)</f>
        <v>0</v>
      </c>
      <c r="K135" s="288"/>
      <c r="L135" s="289"/>
      <c r="M135" s="290" t="s">
        <v>1</v>
      </c>
      <c r="N135" s="291" t="s">
        <v>41</v>
      </c>
      <c r="O135" s="93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7" t="s">
        <v>197</v>
      </c>
      <c r="AT135" s="257" t="s">
        <v>226</v>
      </c>
      <c r="AU135" s="257" t="s">
        <v>76</v>
      </c>
      <c r="AY135" s="17" t="s">
        <v>155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84</v>
      </c>
      <c r="BK135" s="145">
        <f>ROUND(I135*H135,2)</f>
        <v>0</v>
      </c>
      <c r="BL135" s="17" t="s">
        <v>161</v>
      </c>
      <c r="BM135" s="257" t="s">
        <v>248</v>
      </c>
    </row>
    <row r="136" spans="1:65" s="2" customFormat="1" ht="24.15" customHeight="1">
      <c r="A136" s="40"/>
      <c r="B136" s="41"/>
      <c r="C136" s="281" t="s">
        <v>202</v>
      </c>
      <c r="D136" s="281" t="s">
        <v>226</v>
      </c>
      <c r="E136" s="282" t="s">
        <v>550</v>
      </c>
      <c r="F136" s="283" t="s">
        <v>551</v>
      </c>
      <c r="G136" s="284" t="s">
        <v>498</v>
      </c>
      <c r="H136" s="285">
        <v>2</v>
      </c>
      <c r="I136" s="286"/>
      <c r="J136" s="287">
        <f>ROUND(I136*H136,2)</f>
        <v>0</v>
      </c>
      <c r="K136" s="288"/>
      <c r="L136" s="289"/>
      <c r="M136" s="290" t="s">
        <v>1</v>
      </c>
      <c r="N136" s="291" t="s">
        <v>41</v>
      </c>
      <c r="O136" s="93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7" t="s">
        <v>197</v>
      </c>
      <c r="AT136" s="257" t="s">
        <v>226</v>
      </c>
      <c r="AU136" s="257" t="s">
        <v>76</v>
      </c>
      <c r="AY136" s="17" t="s">
        <v>155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84</v>
      </c>
      <c r="BK136" s="145">
        <f>ROUND(I136*H136,2)</f>
        <v>0</v>
      </c>
      <c r="BL136" s="17" t="s">
        <v>161</v>
      </c>
      <c r="BM136" s="257" t="s">
        <v>261</v>
      </c>
    </row>
    <row r="137" spans="1:65" s="2" customFormat="1" ht="37.8" customHeight="1">
      <c r="A137" s="40"/>
      <c r="B137" s="41"/>
      <c r="C137" s="281" t="s">
        <v>206</v>
      </c>
      <c r="D137" s="281" t="s">
        <v>226</v>
      </c>
      <c r="E137" s="282" t="s">
        <v>552</v>
      </c>
      <c r="F137" s="283" t="s">
        <v>553</v>
      </c>
      <c r="G137" s="284" t="s">
        <v>498</v>
      </c>
      <c r="H137" s="285">
        <v>1</v>
      </c>
      <c r="I137" s="286"/>
      <c r="J137" s="287">
        <f>ROUND(I137*H137,2)</f>
        <v>0</v>
      </c>
      <c r="K137" s="288"/>
      <c r="L137" s="289"/>
      <c r="M137" s="290" t="s">
        <v>1</v>
      </c>
      <c r="N137" s="291" t="s">
        <v>41</v>
      </c>
      <c r="O137" s="93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7" t="s">
        <v>197</v>
      </c>
      <c r="AT137" s="257" t="s">
        <v>226</v>
      </c>
      <c r="AU137" s="257" t="s">
        <v>76</v>
      </c>
      <c r="AY137" s="17" t="s">
        <v>155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84</v>
      </c>
      <c r="BK137" s="145">
        <f>ROUND(I137*H137,2)</f>
        <v>0</v>
      </c>
      <c r="BL137" s="17" t="s">
        <v>161</v>
      </c>
      <c r="BM137" s="257" t="s">
        <v>269</v>
      </c>
    </row>
    <row r="138" spans="1:65" s="2" customFormat="1" ht="37.8" customHeight="1">
      <c r="A138" s="40"/>
      <c r="B138" s="41"/>
      <c r="C138" s="281" t="s">
        <v>210</v>
      </c>
      <c r="D138" s="281" t="s">
        <v>226</v>
      </c>
      <c r="E138" s="282" t="s">
        <v>554</v>
      </c>
      <c r="F138" s="283" t="s">
        <v>555</v>
      </c>
      <c r="G138" s="284" t="s">
        <v>498</v>
      </c>
      <c r="H138" s="285">
        <v>1</v>
      </c>
      <c r="I138" s="286"/>
      <c r="J138" s="287">
        <f>ROUND(I138*H138,2)</f>
        <v>0</v>
      </c>
      <c r="K138" s="288"/>
      <c r="L138" s="289"/>
      <c r="M138" s="290" t="s">
        <v>1</v>
      </c>
      <c r="N138" s="291" t="s">
        <v>41</v>
      </c>
      <c r="O138" s="93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7" t="s">
        <v>197</v>
      </c>
      <c r="AT138" s="257" t="s">
        <v>226</v>
      </c>
      <c r="AU138" s="257" t="s">
        <v>76</v>
      </c>
      <c r="AY138" s="17" t="s">
        <v>155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84</v>
      </c>
      <c r="BK138" s="145">
        <f>ROUND(I138*H138,2)</f>
        <v>0</v>
      </c>
      <c r="BL138" s="17" t="s">
        <v>161</v>
      </c>
      <c r="BM138" s="257" t="s">
        <v>282</v>
      </c>
    </row>
    <row r="139" spans="1:65" s="2" customFormat="1" ht="37.8" customHeight="1">
      <c r="A139" s="40"/>
      <c r="B139" s="41"/>
      <c r="C139" s="281" t="s">
        <v>215</v>
      </c>
      <c r="D139" s="281" t="s">
        <v>226</v>
      </c>
      <c r="E139" s="282" t="s">
        <v>556</v>
      </c>
      <c r="F139" s="283" t="s">
        <v>557</v>
      </c>
      <c r="G139" s="284" t="s">
        <v>498</v>
      </c>
      <c r="H139" s="285">
        <v>2</v>
      </c>
      <c r="I139" s="286"/>
      <c r="J139" s="287">
        <f>ROUND(I139*H139,2)</f>
        <v>0</v>
      </c>
      <c r="K139" s="288"/>
      <c r="L139" s="289"/>
      <c r="M139" s="290" t="s">
        <v>1</v>
      </c>
      <c r="N139" s="291" t="s">
        <v>41</v>
      </c>
      <c r="O139" s="93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7" t="s">
        <v>197</v>
      </c>
      <c r="AT139" s="257" t="s">
        <v>226</v>
      </c>
      <c r="AU139" s="257" t="s">
        <v>76</v>
      </c>
      <c r="AY139" s="17" t="s">
        <v>155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84</v>
      </c>
      <c r="BK139" s="145">
        <f>ROUND(I139*H139,2)</f>
        <v>0</v>
      </c>
      <c r="BL139" s="17" t="s">
        <v>161</v>
      </c>
      <c r="BM139" s="257" t="s">
        <v>290</v>
      </c>
    </row>
    <row r="140" spans="1:65" s="2" customFormat="1" ht="24.15" customHeight="1">
      <c r="A140" s="40"/>
      <c r="B140" s="41"/>
      <c r="C140" s="281" t="s">
        <v>220</v>
      </c>
      <c r="D140" s="281" t="s">
        <v>226</v>
      </c>
      <c r="E140" s="282" t="s">
        <v>558</v>
      </c>
      <c r="F140" s="283" t="s">
        <v>559</v>
      </c>
      <c r="G140" s="284" t="s">
        <v>498</v>
      </c>
      <c r="H140" s="285">
        <v>1</v>
      </c>
      <c r="I140" s="286"/>
      <c r="J140" s="287">
        <f>ROUND(I140*H140,2)</f>
        <v>0</v>
      </c>
      <c r="K140" s="288"/>
      <c r="L140" s="289"/>
      <c r="M140" s="290" t="s">
        <v>1</v>
      </c>
      <c r="N140" s="291" t="s">
        <v>41</v>
      </c>
      <c r="O140" s="93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57" t="s">
        <v>197</v>
      </c>
      <c r="AT140" s="257" t="s">
        <v>226</v>
      </c>
      <c r="AU140" s="257" t="s">
        <v>76</v>
      </c>
      <c r="AY140" s="17" t="s">
        <v>155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84</v>
      </c>
      <c r="BK140" s="145">
        <f>ROUND(I140*H140,2)</f>
        <v>0</v>
      </c>
      <c r="BL140" s="17" t="s">
        <v>161</v>
      </c>
      <c r="BM140" s="257" t="s">
        <v>302</v>
      </c>
    </row>
    <row r="141" spans="1:65" s="2" customFormat="1" ht="37.8" customHeight="1">
      <c r="A141" s="40"/>
      <c r="B141" s="41"/>
      <c r="C141" s="281" t="s">
        <v>225</v>
      </c>
      <c r="D141" s="281" t="s">
        <v>226</v>
      </c>
      <c r="E141" s="282" t="s">
        <v>560</v>
      </c>
      <c r="F141" s="283" t="s">
        <v>561</v>
      </c>
      <c r="G141" s="284" t="s">
        <v>498</v>
      </c>
      <c r="H141" s="285">
        <v>1</v>
      </c>
      <c r="I141" s="286"/>
      <c r="J141" s="287">
        <f>ROUND(I141*H141,2)</f>
        <v>0</v>
      </c>
      <c r="K141" s="288"/>
      <c r="L141" s="289"/>
      <c r="M141" s="290" t="s">
        <v>1</v>
      </c>
      <c r="N141" s="291" t="s">
        <v>41</v>
      </c>
      <c r="O141" s="93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7" t="s">
        <v>197</v>
      </c>
      <c r="AT141" s="257" t="s">
        <v>226</v>
      </c>
      <c r="AU141" s="257" t="s">
        <v>76</v>
      </c>
      <c r="AY141" s="17" t="s">
        <v>155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84</v>
      </c>
      <c r="BK141" s="145">
        <f>ROUND(I141*H141,2)</f>
        <v>0</v>
      </c>
      <c r="BL141" s="17" t="s">
        <v>161</v>
      </c>
      <c r="BM141" s="257" t="s">
        <v>311</v>
      </c>
    </row>
    <row r="142" spans="1:65" s="2" customFormat="1" ht="24.15" customHeight="1">
      <c r="A142" s="40"/>
      <c r="B142" s="41"/>
      <c r="C142" s="281" t="s">
        <v>8</v>
      </c>
      <c r="D142" s="281" t="s">
        <v>226</v>
      </c>
      <c r="E142" s="282" t="s">
        <v>562</v>
      </c>
      <c r="F142" s="283" t="s">
        <v>563</v>
      </c>
      <c r="G142" s="284" t="s">
        <v>498</v>
      </c>
      <c r="H142" s="285">
        <v>1</v>
      </c>
      <c r="I142" s="286"/>
      <c r="J142" s="287">
        <f>ROUND(I142*H142,2)</f>
        <v>0</v>
      </c>
      <c r="K142" s="288"/>
      <c r="L142" s="289"/>
      <c r="M142" s="290" t="s">
        <v>1</v>
      </c>
      <c r="N142" s="291" t="s">
        <v>41</v>
      </c>
      <c r="O142" s="93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7" t="s">
        <v>197</v>
      </c>
      <c r="AT142" s="257" t="s">
        <v>226</v>
      </c>
      <c r="AU142" s="257" t="s">
        <v>76</v>
      </c>
      <c r="AY142" s="17" t="s">
        <v>155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84</v>
      </c>
      <c r="BK142" s="145">
        <f>ROUND(I142*H142,2)</f>
        <v>0</v>
      </c>
      <c r="BL142" s="17" t="s">
        <v>161</v>
      </c>
      <c r="BM142" s="257" t="s">
        <v>321</v>
      </c>
    </row>
    <row r="143" spans="1:65" s="2" customFormat="1" ht="14.4" customHeight="1">
      <c r="A143" s="40"/>
      <c r="B143" s="41"/>
      <c r="C143" s="281" t="s">
        <v>237</v>
      </c>
      <c r="D143" s="281" t="s">
        <v>226</v>
      </c>
      <c r="E143" s="282" t="s">
        <v>564</v>
      </c>
      <c r="F143" s="283" t="s">
        <v>565</v>
      </c>
      <c r="G143" s="284" t="s">
        <v>293</v>
      </c>
      <c r="H143" s="285">
        <v>355</v>
      </c>
      <c r="I143" s="286"/>
      <c r="J143" s="287">
        <f>ROUND(I143*H143,2)</f>
        <v>0</v>
      </c>
      <c r="K143" s="288"/>
      <c r="L143" s="289"/>
      <c r="M143" s="290" t="s">
        <v>1</v>
      </c>
      <c r="N143" s="291" t="s">
        <v>41</v>
      </c>
      <c r="O143" s="93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7" t="s">
        <v>197</v>
      </c>
      <c r="AT143" s="257" t="s">
        <v>226</v>
      </c>
      <c r="AU143" s="257" t="s">
        <v>76</v>
      </c>
      <c r="AY143" s="17" t="s">
        <v>155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84</v>
      </c>
      <c r="BK143" s="145">
        <f>ROUND(I143*H143,2)</f>
        <v>0</v>
      </c>
      <c r="BL143" s="17" t="s">
        <v>161</v>
      </c>
      <c r="BM143" s="257" t="s">
        <v>333</v>
      </c>
    </row>
    <row r="144" spans="1:65" s="2" customFormat="1" ht="14.4" customHeight="1">
      <c r="A144" s="40"/>
      <c r="B144" s="41"/>
      <c r="C144" s="281" t="s">
        <v>243</v>
      </c>
      <c r="D144" s="281" t="s">
        <v>226</v>
      </c>
      <c r="E144" s="282" t="s">
        <v>566</v>
      </c>
      <c r="F144" s="283" t="s">
        <v>567</v>
      </c>
      <c r="G144" s="284" t="s">
        <v>293</v>
      </c>
      <c r="H144" s="285">
        <v>400</v>
      </c>
      <c r="I144" s="286"/>
      <c r="J144" s="287">
        <f>ROUND(I144*H144,2)</f>
        <v>0</v>
      </c>
      <c r="K144" s="288"/>
      <c r="L144" s="289"/>
      <c r="M144" s="290" t="s">
        <v>1</v>
      </c>
      <c r="N144" s="291" t="s">
        <v>41</v>
      </c>
      <c r="O144" s="93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7" t="s">
        <v>197</v>
      </c>
      <c r="AT144" s="257" t="s">
        <v>226</v>
      </c>
      <c r="AU144" s="257" t="s">
        <v>76</v>
      </c>
      <c r="AY144" s="17" t="s">
        <v>155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84</v>
      </c>
      <c r="BK144" s="145">
        <f>ROUND(I144*H144,2)</f>
        <v>0</v>
      </c>
      <c r="BL144" s="17" t="s">
        <v>161</v>
      </c>
      <c r="BM144" s="257" t="s">
        <v>346</v>
      </c>
    </row>
    <row r="145" spans="1:65" s="2" customFormat="1" ht="14.4" customHeight="1">
      <c r="A145" s="40"/>
      <c r="B145" s="41"/>
      <c r="C145" s="281" t="s">
        <v>248</v>
      </c>
      <c r="D145" s="281" t="s">
        <v>226</v>
      </c>
      <c r="E145" s="282" t="s">
        <v>568</v>
      </c>
      <c r="F145" s="283" t="s">
        <v>569</v>
      </c>
      <c r="G145" s="284" t="s">
        <v>293</v>
      </c>
      <c r="H145" s="285">
        <v>150</v>
      </c>
      <c r="I145" s="286"/>
      <c r="J145" s="287">
        <f>ROUND(I145*H145,2)</f>
        <v>0</v>
      </c>
      <c r="K145" s="288"/>
      <c r="L145" s="289"/>
      <c r="M145" s="290" t="s">
        <v>1</v>
      </c>
      <c r="N145" s="291" t="s">
        <v>41</v>
      </c>
      <c r="O145" s="93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7" t="s">
        <v>197</v>
      </c>
      <c r="AT145" s="257" t="s">
        <v>226</v>
      </c>
      <c r="AU145" s="257" t="s">
        <v>76</v>
      </c>
      <c r="AY145" s="17" t="s">
        <v>155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84</v>
      </c>
      <c r="BK145" s="145">
        <f>ROUND(I145*H145,2)</f>
        <v>0</v>
      </c>
      <c r="BL145" s="17" t="s">
        <v>161</v>
      </c>
      <c r="BM145" s="257" t="s">
        <v>354</v>
      </c>
    </row>
    <row r="146" spans="1:65" s="2" customFormat="1" ht="14.4" customHeight="1">
      <c r="A146" s="40"/>
      <c r="B146" s="41"/>
      <c r="C146" s="281" t="s">
        <v>255</v>
      </c>
      <c r="D146" s="281" t="s">
        <v>226</v>
      </c>
      <c r="E146" s="282" t="s">
        <v>570</v>
      </c>
      <c r="F146" s="283" t="s">
        <v>571</v>
      </c>
      <c r="G146" s="284" t="s">
        <v>293</v>
      </c>
      <c r="H146" s="285">
        <v>80</v>
      </c>
      <c r="I146" s="286"/>
      <c r="J146" s="287">
        <f>ROUND(I146*H146,2)</f>
        <v>0</v>
      </c>
      <c r="K146" s="288"/>
      <c r="L146" s="289"/>
      <c r="M146" s="290" t="s">
        <v>1</v>
      </c>
      <c r="N146" s="291" t="s">
        <v>41</v>
      </c>
      <c r="O146" s="93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7" t="s">
        <v>197</v>
      </c>
      <c r="AT146" s="257" t="s">
        <v>226</v>
      </c>
      <c r="AU146" s="257" t="s">
        <v>76</v>
      </c>
      <c r="AY146" s="17" t="s">
        <v>155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84</v>
      </c>
      <c r="BK146" s="145">
        <f>ROUND(I146*H146,2)</f>
        <v>0</v>
      </c>
      <c r="BL146" s="17" t="s">
        <v>161</v>
      </c>
      <c r="BM146" s="257" t="s">
        <v>366</v>
      </c>
    </row>
    <row r="147" spans="1:65" s="2" customFormat="1" ht="14.4" customHeight="1">
      <c r="A147" s="40"/>
      <c r="B147" s="41"/>
      <c r="C147" s="281" t="s">
        <v>261</v>
      </c>
      <c r="D147" s="281" t="s">
        <v>226</v>
      </c>
      <c r="E147" s="282" t="s">
        <v>572</v>
      </c>
      <c r="F147" s="283" t="s">
        <v>573</v>
      </c>
      <c r="G147" s="284" t="s">
        <v>293</v>
      </c>
      <c r="H147" s="285">
        <v>190</v>
      </c>
      <c r="I147" s="286"/>
      <c r="J147" s="287">
        <f>ROUND(I147*H147,2)</f>
        <v>0</v>
      </c>
      <c r="K147" s="288"/>
      <c r="L147" s="289"/>
      <c r="M147" s="290" t="s">
        <v>1</v>
      </c>
      <c r="N147" s="291" t="s">
        <v>41</v>
      </c>
      <c r="O147" s="93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7" t="s">
        <v>197</v>
      </c>
      <c r="AT147" s="257" t="s">
        <v>226</v>
      </c>
      <c r="AU147" s="257" t="s">
        <v>76</v>
      </c>
      <c r="AY147" s="17" t="s">
        <v>155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84</v>
      </c>
      <c r="BK147" s="145">
        <f>ROUND(I147*H147,2)</f>
        <v>0</v>
      </c>
      <c r="BL147" s="17" t="s">
        <v>161</v>
      </c>
      <c r="BM147" s="257" t="s">
        <v>375</v>
      </c>
    </row>
    <row r="148" spans="1:65" s="2" customFormat="1" ht="14.4" customHeight="1">
      <c r="A148" s="40"/>
      <c r="B148" s="41"/>
      <c r="C148" s="281" t="s">
        <v>7</v>
      </c>
      <c r="D148" s="281" t="s">
        <v>226</v>
      </c>
      <c r="E148" s="282" t="s">
        <v>574</v>
      </c>
      <c r="F148" s="283" t="s">
        <v>575</v>
      </c>
      <c r="G148" s="284" t="s">
        <v>293</v>
      </c>
      <c r="H148" s="285">
        <v>80</v>
      </c>
      <c r="I148" s="286"/>
      <c r="J148" s="287">
        <f>ROUND(I148*H148,2)</f>
        <v>0</v>
      </c>
      <c r="K148" s="288"/>
      <c r="L148" s="289"/>
      <c r="M148" s="290" t="s">
        <v>1</v>
      </c>
      <c r="N148" s="291" t="s">
        <v>41</v>
      </c>
      <c r="O148" s="93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7" t="s">
        <v>197</v>
      </c>
      <c r="AT148" s="257" t="s">
        <v>226</v>
      </c>
      <c r="AU148" s="257" t="s">
        <v>76</v>
      </c>
      <c r="AY148" s="17" t="s">
        <v>155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84</v>
      </c>
      <c r="BK148" s="145">
        <f>ROUND(I148*H148,2)</f>
        <v>0</v>
      </c>
      <c r="BL148" s="17" t="s">
        <v>161</v>
      </c>
      <c r="BM148" s="257" t="s">
        <v>383</v>
      </c>
    </row>
    <row r="149" spans="1:65" s="2" customFormat="1" ht="14.4" customHeight="1">
      <c r="A149" s="40"/>
      <c r="B149" s="41"/>
      <c r="C149" s="281" t="s">
        <v>269</v>
      </c>
      <c r="D149" s="281" t="s">
        <v>226</v>
      </c>
      <c r="E149" s="282" t="s">
        <v>576</v>
      </c>
      <c r="F149" s="283" t="s">
        <v>577</v>
      </c>
      <c r="G149" s="284" t="s">
        <v>293</v>
      </c>
      <c r="H149" s="285">
        <v>280</v>
      </c>
      <c r="I149" s="286"/>
      <c r="J149" s="287">
        <f>ROUND(I149*H149,2)</f>
        <v>0</v>
      </c>
      <c r="K149" s="288"/>
      <c r="L149" s="289"/>
      <c r="M149" s="290" t="s">
        <v>1</v>
      </c>
      <c r="N149" s="291" t="s">
        <v>41</v>
      </c>
      <c r="O149" s="93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7" t="s">
        <v>197</v>
      </c>
      <c r="AT149" s="257" t="s">
        <v>226</v>
      </c>
      <c r="AU149" s="257" t="s">
        <v>76</v>
      </c>
      <c r="AY149" s="17" t="s">
        <v>155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84</v>
      </c>
      <c r="BK149" s="145">
        <f>ROUND(I149*H149,2)</f>
        <v>0</v>
      </c>
      <c r="BL149" s="17" t="s">
        <v>161</v>
      </c>
      <c r="BM149" s="257" t="s">
        <v>392</v>
      </c>
    </row>
    <row r="150" spans="1:65" s="2" customFormat="1" ht="14.4" customHeight="1">
      <c r="A150" s="40"/>
      <c r="B150" s="41"/>
      <c r="C150" s="281" t="s">
        <v>277</v>
      </c>
      <c r="D150" s="281" t="s">
        <v>226</v>
      </c>
      <c r="E150" s="282" t="s">
        <v>578</v>
      </c>
      <c r="F150" s="283" t="s">
        <v>579</v>
      </c>
      <c r="G150" s="284" t="s">
        <v>293</v>
      </c>
      <c r="H150" s="285">
        <v>50</v>
      </c>
      <c r="I150" s="286"/>
      <c r="J150" s="287">
        <f>ROUND(I150*H150,2)</f>
        <v>0</v>
      </c>
      <c r="K150" s="288"/>
      <c r="L150" s="289"/>
      <c r="M150" s="290" t="s">
        <v>1</v>
      </c>
      <c r="N150" s="291" t="s">
        <v>41</v>
      </c>
      <c r="O150" s="93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7" t="s">
        <v>197</v>
      </c>
      <c r="AT150" s="257" t="s">
        <v>226</v>
      </c>
      <c r="AU150" s="257" t="s">
        <v>76</v>
      </c>
      <c r="AY150" s="17" t="s">
        <v>155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84</v>
      </c>
      <c r="BK150" s="145">
        <f>ROUND(I150*H150,2)</f>
        <v>0</v>
      </c>
      <c r="BL150" s="17" t="s">
        <v>161</v>
      </c>
      <c r="BM150" s="257" t="s">
        <v>400</v>
      </c>
    </row>
    <row r="151" spans="1:65" s="2" customFormat="1" ht="14.4" customHeight="1">
      <c r="A151" s="40"/>
      <c r="B151" s="41"/>
      <c r="C151" s="281" t="s">
        <v>282</v>
      </c>
      <c r="D151" s="281" t="s">
        <v>226</v>
      </c>
      <c r="E151" s="282" t="s">
        <v>580</v>
      </c>
      <c r="F151" s="283" t="s">
        <v>581</v>
      </c>
      <c r="G151" s="284" t="s">
        <v>293</v>
      </c>
      <c r="H151" s="285">
        <v>66</v>
      </c>
      <c r="I151" s="286"/>
      <c r="J151" s="287">
        <f>ROUND(I151*H151,2)</f>
        <v>0</v>
      </c>
      <c r="K151" s="288"/>
      <c r="L151" s="289"/>
      <c r="M151" s="290" t="s">
        <v>1</v>
      </c>
      <c r="N151" s="291" t="s">
        <v>41</v>
      </c>
      <c r="O151" s="93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7" t="s">
        <v>197</v>
      </c>
      <c r="AT151" s="257" t="s">
        <v>226</v>
      </c>
      <c r="AU151" s="257" t="s">
        <v>76</v>
      </c>
      <c r="AY151" s="17" t="s">
        <v>155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84</v>
      </c>
      <c r="BK151" s="145">
        <f>ROUND(I151*H151,2)</f>
        <v>0</v>
      </c>
      <c r="BL151" s="17" t="s">
        <v>161</v>
      </c>
      <c r="BM151" s="257" t="s">
        <v>409</v>
      </c>
    </row>
    <row r="152" spans="1:65" s="2" customFormat="1" ht="14.4" customHeight="1">
      <c r="A152" s="40"/>
      <c r="B152" s="41"/>
      <c r="C152" s="281" t="s">
        <v>286</v>
      </c>
      <c r="D152" s="281" t="s">
        <v>226</v>
      </c>
      <c r="E152" s="282" t="s">
        <v>582</v>
      </c>
      <c r="F152" s="283" t="s">
        <v>583</v>
      </c>
      <c r="G152" s="284" t="s">
        <v>293</v>
      </c>
      <c r="H152" s="285">
        <v>32</v>
      </c>
      <c r="I152" s="286"/>
      <c r="J152" s="287">
        <f>ROUND(I152*H152,2)</f>
        <v>0</v>
      </c>
      <c r="K152" s="288"/>
      <c r="L152" s="289"/>
      <c r="M152" s="290" t="s">
        <v>1</v>
      </c>
      <c r="N152" s="291" t="s">
        <v>41</v>
      </c>
      <c r="O152" s="93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7" t="s">
        <v>197</v>
      </c>
      <c r="AT152" s="257" t="s">
        <v>226</v>
      </c>
      <c r="AU152" s="257" t="s">
        <v>76</v>
      </c>
      <c r="AY152" s="17" t="s">
        <v>155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84</v>
      </c>
      <c r="BK152" s="145">
        <f>ROUND(I152*H152,2)</f>
        <v>0</v>
      </c>
      <c r="BL152" s="17" t="s">
        <v>161</v>
      </c>
      <c r="BM152" s="257" t="s">
        <v>421</v>
      </c>
    </row>
    <row r="153" spans="1:65" s="2" customFormat="1" ht="14.4" customHeight="1">
      <c r="A153" s="40"/>
      <c r="B153" s="41"/>
      <c r="C153" s="281" t="s">
        <v>290</v>
      </c>
      <c r="D153" s="281" t="s">
        <v>226</v>
      </c>
      <c r="E153" s="282" t="s">
        <v>584</v>
      </c>
      <c r="F153" s="283" t="s">
        <v>585</v>
      </c>
      <c r="G153" s="284" t="s">
        <v>293</v>
      </c>
      <c r="H153" s="285">
        <v>32</v>
      </c>
      <c r="I153" s="286"/>
      <c r="J153" s="287">
        <f>ROUND(I153*H153,2)</f>
        <v>0</v>
      </c>
      <c r="K153" s="288"/>
      <c r="L153" s="289"/>
      <c r="M153" s="290" t="s">
        <v>1</v>
      </c>
      <c r="N153" s="291" t="s">
        <v>41</v>
      </c>
      <c r="O153" s="93"/>
      <c r="P153" s="255">
        <f>O153*H153</f>
        <v>0</v>
      </c>
      <c r="Q153" s="255">
        <v>0</v>
      </c>
      <c r="R153" s="255">
        <f>Q153*H153</f>
        <v>0</v>
      </c>
      <c r="S153" s="255">
        <v>0</v>
      </c>
      <c r="T153" s="25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57" t="s">
        <v>197</v>
      </c>
      <c r="AT153" s="257" t="s">
        <v>226</v>
      </c>
      <c r="AU153" s="257" t="s">
        <v>76</v>
      </c>
      <c r="AY153" s="17" t="s">
        <v>155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84</v>
      </c>
      <c r="BK153" s="145">
        <f>ROUND(I153*H153,2)</f>
        <v>0</v>
      </c>
      <c r="BL153" s="17" t="s">
        <v>161</v>
      </c>
      <c r="BM153" s="257" t="s">
        <v>431</v>
      </c>
    </row>
    <row r="154" spans="1:65" s="2" customFormat="1" ht="14.4" customHeight="1">
      <c r="A154" s="40"/>
      <c r="B154" s="41"/>
      <c r="C154" s="281" t="s">
        <v>296</v>
      </c>
      <c r="D154" s="281" t="s">
        <v>226</v>
      </c>
      <c r="E154" s="282" t="s">
        <v>586</v>
      </c>
      <c r="F154" s="283" t="s">
        <v>587</v>
      </c>
      <c r="G154" s="284" t="s">
        <v>498</v>
      </c>
      <c r="H154" s="285">
        <v>30</v>
      </c>
      <c r="I154" s="286"/>
      <c r="J154" s="287">
        <f>ROUND(I154*H154,2)</f>
        <v>0</v>
      </c>
      <c r="K154" s="288"/>
      <c r="L154" s="289"/>
      <c r="M154" s="290" t="s">
        <v>1</v>
      </c>
      <c r="N154" s="291" t="s">
        <v>41</v>
      </c>
      <c r="O154" s="93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7" t="s">
        <v>197</v>
      </c>
      <c r="AT154" s="257" t="s">
        <v>226</v>
      </c>
      <c r="AU154" s="257" t="s">
        <v>76</v>
      </c>
      <c r="AY154" s="17" t="s">
        <v>155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84</v>
      </c>
      <c r="BK154" s="145">
        <f>ROUND(I154*H154,2)</f>
        <v>0</v>
      </c>
      <c r="BL154" s="17" t="s">
        <v>161</v>
      </c>
      <c r="BM154" s="257" t="s">
        <v>440</v>
      </c>
    </row>
    <row r="155" spans="1:65" s="2" customFormat="1" ht="14.4" customHeight="1">
      <c r="A155" s="40"/>
      <c r="B155" s="41"/>
      <c r="C155" s="281" t="s">
        <v>302</v>
      </c>
      <c r="D155" s="281" t="s">
        <v>226</v>
      </c>
      <c r="E155" s="282" t="s">
        <v>588</v>
      </c>
      <c r="F155" s="283" t="s">
        <v>589</v>
      </c>
      <c r="G155" s="284" t="s">
        <v>498</v>
      </c>
      <c r="H155" s="285">
        <v>50</v>
      </c>
      <c r="I155" s="286"/>
      <c r="J155" s="287">
        <f>ROUND(I155*H155,2)</f>
        <v>0</v>
      </c>
      <c r="K155" s="288"/>
      <c r="L155" s="289"/>
      <c r="M155" s="290" t="s">
        <v>1</v>
      </c>
      <c r="N155" s="291" t="s">
        <v>41</v>
      </c>
      <c r="O155" s="93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7" t="s">
        <v>197</v>
      </c>
      <c r="AT155" s="257" t="s">
        <v>226</v>
      </c>
      <c r="AU155" s="257" t="s">
        <v>76</v>
      </c>
      <c r="AY155" s="17" t="s">
        <v>155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84</v>
      </c>
      <c r="BK155" s="145">
        <f>ROUND(I155*H155,2)</f>
        <v>0</v>
      </c>
      <c r="BL155" s="17" t="s">
        <v>161</v>
      </c>
      <c r="BM155" s="257" t="s">
        <v>448</v>
      </c>
    </row>
    <row r="156" spans="1:65" s="2" customFormat="1" ht="14.4" customHeight="1">
      <c r="A156" s="40"/>
      <c r="B156" s="41"/>
      <c r="C156" s="281" t="s">
        <v>306</v>
      </c>
      <c r="D156" s="281" t="s">
        <v>226</v>
      </c>
      <c r="E156" s="282" t="s">
        <v>590</v>
      </c>
      <c r="F156" s="283" t="s">
        <v>591</v>
      </c>
      <c r="G156" s="284" t="s">
        <v>498</v>
      </c>
      <c r="H156" s="285">
        <v>140</v>
      </c>
      <c r="I156" s="286"/>
      <c r="J156" s="287">
        <f>ROUND(I156*H156,2)</f>
        <v>0</v>
      </c>
      <c r="K156" s="288"/>
      <c r="L156" s="289"/>
      <c r="M156" s="290" t="s">
        <v>1</v>
      </c>
      <c r="N156" s="291" t="s">
        <v>41</v>
      </c>
      <c r="O156" s="93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7" t="s">
        <v>197</v>
      </c>
      <c r="AT156" s="257" t="s">
        <v>226</v>
      </c>
      <c r="AU156" s="257" t="s">
        <v>76</v>
      </c>
      <c r="AY156" s="17" t="s">
        <v>155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84</v>
      </c>
      <c r="BK156" s="145">
        <f>ROUND(I156*H156,2)</f>
        <v>0</v>
      </c>
      <c r="BL156" s="17" t="s">
        <v>161</v>
      </c>
      <c r="BM156" s="257" t="s">
        <v>456</v>
      </c>
    </row>
    <row r="157" spans="1:65" s="2" customFormat="1" ht="14.4" customHeight="1">
      <c r="A157" s="40"/>
      <c r="B157" s="41"/>
      <c r="C157" s="281" t="s">
        <v>311</v>
      </c>
      <c r="D157" s="281" t="s">
        <v>226</v>
      </c>
      <c r="E157" s="282" t="s">
        <v>592</v>
      </c>
      <c r="F157" s="283" t="s">
        <v>593</v>
      </c>
      <c r="G157" s="284" t="s">
        <v>293</v>
      </c>
      <c r="H157" s="285">
        <v>45</v>
      </c>
      <c r="I157" s="286"/>
      <c r="J157" s="287">
        <f>ROUND(I157*H157,2)</f>
        <v>0</v>
      </c>
      <c r="K157" s="288"/>
      <c r="L157" s="289"/>
      <c r="M157" s="290" t="s">
        <v>1</v>
      </c>
      <c r="N157" s="291" t="s">
        <v>41</v>
      </c>
      <c r="O157" s="93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7" t="s">
        <v>197</v>
      </c>
      <c r="AT157" s="257" t="s">
        <v>226</v>
      </c>
      <c r="AU157" s="257" t="s">
        <v>76</v>
      </c>
      <c r="AY157" s="17" t="s">
        <v>155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84</v>
      </c>
      <c r="BK157" s="145">
        <f>ROUND(I157*H157,2)</f>
        <v>0</v>
      </c>
      <c r="BL157" s="17" t="s">
        <v>161</v>
      </c>
      <c r="BM157" s="257" t="s">
        <v>464</v>
      </c>
    </row>
    <row r="158" spans="1:65" s="2" customFormat="1" ht="14.4" customHeight="1">
      <c r="A158" s="40"/>
      <c r="B158" s="41"/>
      <c r="C158" s="281" t="s">
        <v>315</v>
      </c>
      <c r="D158" s="281" t="s">
        <v>226</v>
      </c>
      <c r="E158" s="282" t="s">
        <v>594</v>
      </c>
      <c r="F158" s="283" t="s">
        <v>595</v>
      </c>
      <c r="G158" s="284" t="s">
        <v>293</v>
      </c>
      <c r="H158" s="285">
        <v>25</v>
      </c>
      <c r="I158" s="286"/>
      <c r="J158" s="287">
        <f>ROUND(I158*H158,2)</f>
        <v>0</v>
      </c>
      <c r="K158" s="288"/>
      <c r="L158" s="289"/>
      <c r="M158" s="290" t="s">
        <v>1</v>
      </c>
      <c r="N158" s="291" t="s">
        <v>41</v>
      </c>
      <c r="O158" s="93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7" t="s">
        <v>197</v>
      </c>
      <c r="AT158" s="257" t="s">
        <v>226</v>
      </c>
      <c r="AU158" s="257" t="s">
        <v>76</v>
      </c>
      <c r="AY158" s="17" t="s">
        <v>155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84</v>
      </c>
      <c r="BK158" s="145">
        <f>ROUND(I158*H158,2)</f>
        <v>0</v>
      </c>
      <c r="BL158" s="17" t="s">
        <v>161</v>
      </c>
      <c r="BM158" s="257" t="s">
        <v>475</v>
      </c>
    </row>
    <row r="159" spans="1:65" s="2" customFormat="1" ht="14.4" customHeight="1">
      <c r="A159" s="40"/>
      <c r="B159" s="41"/>
      <c r="C159" s="281" t="s">
        <v>321</v>
      </c>
      <c r="D159" s="281" t="s">
        <v>226</v>
      </c>
      <c r="E159" s="282" t="s">
        <v>596</v>
      </c>
      <c r="F159" s="283" t="s">
        <v>597</v>
      </c>
      <c r="G159" s="284" t="s">
        <v>498</v>
      </c>
      <c r="H159" s="285">
        <v>140</v>
      </c>
      <c r="I159" s="286"/>
      <c r="J159" s="287">
        <f>ROUND(I159*H159,2)</f>
        <v>0</v>
      </c>
      <c r="K159" s="288"/>
      <c r="L159" s="289"/>
      <c r="M159" s="290" t="s">
        <v>1</v>
      </c>
      <c r="N159" s="291" t="s">
        <v>41</v>
      </c>
      <c r="O159" s="93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7" t="s">
        <v>197</v>
      </c>
      <c r="AT159" s="257" t="s">
        <v>226</v>
      </c>
      <c r="AU159" s="257" t="s">
        <v>76</v>
      </c>
      <c r="AY159" s="17" t="s">
        <v>155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84</v>
      </c>
      <c r="BK159" s="145">
        <f>ROUND(I159*H159,2)</f>
        <v>0</v>
      </c>
      <c r="BL159" s="17" t="s">
        <v>161</v>
      </c>
      <c r="BM159" s="257" t="s">
        <v>486</v>
      </c>
    </row>
    <row r="160" spans="1:65" s="2" customFormat="1" ht="14.4" customHeight="1">
      <c r="A160" s="40"/>
      <c r="B160" s="41"/>
      <c r="C160" s="281" t="s">
        <v>325</v>
      </c>
      <c r="D160" s="281" t="s">
        <v>226</v>
      </c>
      <c r="E160" s="282" t="s">
        <v>598</v>
      </c>
      <c r="F160" s="283" t="s">
        <v>599</v>
      </c>
      <c r="G160" s="284" t="s">
        <v>498</v>
      </c>
      <c r="H160" s="285">
        <v>8</v>
      </c>
      <c r="I160" s="286"/>
      <c r="J160" s="287">
        <f>ROUND(I160*H160,2)</f>
        <v>0</v>
      </c>
      <c r="K160" s="288"/>
      <c r="L160" s="289"/>
      <c r="M160" s="290" t="s">
        <v>1</v>
      </c>
      <c r="N160" s="291" t="s">
        <v>41</v>
      </c>
      <c r="O160" s="93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7" t="s">
        <v>197</v>
      </c>
      <c r="AT160" s="257" t="s">
        <v>226</v>
      </c>
      <c r="AU160" s="257" t="s">
        <v>76</v>
      </c>
      <c r="AY160" s="17" t="s">
        <v>155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84</v>
      </c>
      <c r="BK160" s="145">
        <f>ROUND(I160*H160,2)</f>
        <v>0</v>
      </c>
      <c r="BL160" s="17" t="s">
        <v>161</v>
      </c>
      <c r="BM160" s="257" t="s">
        <v>600</v>
      </c>
    </row>
    <row r="161" spans="1:65" s="2" customFormat="1" ht="14.4" customHeight="1">
      <c r="A161" s="40"/>
      <c r="B161" s="41"/>
      <c r="C161" s="281" t="s">
        <v>333</v>
      </c>
      <c r="D161" s="281" t="s">
        <v>226</v>
      </c>
      <c r="E161" s="282" t="s">
        <v>601</v>
      </c>
      <c r="F161" s="283" t="s">
        <v>602</v>
      </c>
      <c r="G161" s="284" t="s">
        <v>498</v>
      </c>
      <c r="H161" s="285">
        <v>110</v>
      </c>
      <c r="I161" s="286"/>
      <c r="J161" s="287">
        <f>ROUND(I161*H161,2)</f>
        <v>0</v>
      </c>
      <c r="K161" s="288"/>
      <c r="L161" s="289"/>
      <c r="M161" s="290" t="s">
        <v>1</v>
      </c>
      <c r="N161" s="291" t="s">
        <v>41</v>
      </c>
      <c r="O161" s="93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57" t="s">
        <v>197</v>
      </c>
      <c r="AT161" s="257" t="s">
        <v>226</v>
      </c>
      <c r="AU161" s="257" t="s">
        <v>76</v>
      </c>
      <c r="AY161" s="17" t="s">
        <v>155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84</v>
      </c>
      <c r="BK161" s="145">
        <f>ROUND(I161*H161,2)</f>
        <v>0</v>
      </c>
      <c r="BL161" s="17" t="s">
        <v>161</v>
      </c>
      <c r="BM161" s="257" t="s">
        <v>603</v>
      </c>
    </row>
    <row r="162" spans="1:65" s="2" customFormat="1" ht="24.15" customHeight="1">
      <c r="A162" s="40"/>
      <c r="B162" s="41"/>
      <c r="C162" s="281" t="s">
        <v>337</v>
      </c>
      <c r="D162" s="281" t="s">
        <v>226</v>
      </c>
      <c r="E162" s="282" t="s">
        <v>604</v>
      </c>
      <c r="F162" s="283" t="s">
        <v>605</v>
      </c>
      <c r="G162" s="284" t="s">
        <v>498</v>
      </c>
      <c r="H162" s="285">
        <v>1</v>
      </c>
      <c r="I162" s="286"/>
      <c r="J162" s="287">
        <f>ROUND(I162*H162,2)</f>
        <v>0</v>
      </c>
      <c r="K162" s="288"/>
      <c r="L162" s="289"/>
      <c r="M162" s="290" t="s">
        <v>1</v>
      </c>
      <c r="N162" s="291" t="s">
        <v>41</v>
      </c>
      <c r="O162" s="93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7" t="s">
        <v>197</v>
      </c>
      <c r="AT162" s="257" t="s">
        <v>226</v>
      </c>
      <c r="AU162" s="257" t="s">
        <v>76</v>
      </c>
      <c r="AY162" s="17" t="s">
        <v>155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84</v>
      </c>
      <c r="BK162" s="145">
        <f>ROUND(I162*H162,2)</f>
        <v>0</v>
      </c>
      <c r="BL162" s="17" t="s">
        <v>161</v>
      </c>
      <c r="BM162" s="257" t="s">
        <v>606</v>
      </c>
    </row>
    <row r="163" spans="1:65" s="2" customFormat="1" ht="14.4" customHeight="1">
      <c r="A163" s="40"/>
      <c r="B163" s="41"/>
      <c r="C163" s="281" t="s">
        <v>346</v>
      </c>
      <c r="D163" s="281" t="s">
        <v>226</v>
      </c>
      <c r="E163" s="282" t="s">
        <v>607</v>
      </c>
      <c r="F163" s="283" t="s">
        <v>564</v>
      </c>
      <c r="G163" s="284" t="s">
        <v>293</v>
      </c>
      <c r="H163" s="285">
        <v>1535</v>
      </c>
      <c r="I163" s="286"/>
      <c r="J163" s="287">
        <f>ROUND(I163*H163,2)</f>
        <v>0</v>
      </c>
      <c r="K163" s="288"/>
      <c r="L163" s="289"/>
      <c r="M163" s="290" t="s">
        <v>1</v>
      </c>
      <c r="N163" s="291" t="s">
        <v>41</v>
      </c>
      <c r="O163" s="93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7" t="s">
        <v>197</v>
      </c>
      <c r="AT163" s="257" t="s">
        <v>226</v>
      </c>
      <c r="AU163" s="257" t="s">
        <v>76</v>
      </c>
      <c r="AY163" s="17" t="s">
        <v>155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84</v>
      </c>
      <c r="BK163" s="145">
        <f>ROUND(I163*H163,2)</f>
        <v>0</v>
      </c>
      <c r="BL163" s="17" t="s">
        <v>161</v>
      </c>
      <c r="BM163" s="257" t="s">
        <v>608</v>
      </c>
    </row>
    <row r="164" spans="1:65" s="2" customFormat="1" ht="14.4" customHeight="1">
      <c r="A164" s="40"/>
      <c r="B164" s="41"/>
      <c r="C164" s="281" t="s">
        <v>350</v>
      </c>
      <c r="D164" s="281" t="s">
        <v>226</v>
      </c>
      <c r="E164" s="282" t="s">
        <v>609</v>
      </c>
      <c r="F164" s="283" t="s">
        <v>578</v>
      </c>
      <c r="G164" s="284" t="s">
        <v>293</v>
      </c>
      <c r="H164" s="285">
        <v>50</v>
      </c>
      <c r="I164" s="286"/>
      <c r="J164" s="287">
        <f>ROUND(I164*H164,2)</f>
        <v>0</v>
      </c>
      <c r="K164" s="288"/>
      <c r="L164" s="289"/>
      <c r="M164" s="290" t="s">
        <v>1</v>
      </c>
      <c r="N164" s="291" t="s">
        <v>41</v>
      </c>
      <c r="O164" s="93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57" t="s">
        <v>197</v>
      </c>
      <c r="AT164" s="257" t="s">
        <v>226</v>
      </c>
      <c r="AU164" s="257" t="s">
        <v>76</v>
      </c>
      <c r="AY164" s="17" t="s">
        <v>155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84</v>
      </c>
      <c r="BK164" s="145">
        <f>ROUND(I164*H164,2)</f>
        <v>0</v>
      </c>
      <c r="BL164" s="17" t="s">
        <v>161</v>
      </c>
      <c r="BM164" s="257" t="s">
        <v>610</v>
      </c>
    </row>
    <row r="165" spans="1:65" s="2" customFormat="1" ht="14.4" customHeight="1">
      <c r="A165" s="40"/>
      <c r="B165" s="41"/>
      <c r="C165" s="281" t="s">
        <v>354</v>
      </c>
      <c r="D165" s="281" t="s">
        <v>226</v>
      </c>
      <c r="E165" s="282" t="s">
        <v>611</v>
      </c>
      <c r="F165" s="283" t="s">
        <v>612</v>
      </c>
      <c r="G165" s="284" t="s">
        <v>293</v>
      </c>
      <c r="H165" s="285">
        <v>98</v>
      </c>
      <c r="I165" s="286"/>
      <c r="J165" s="287">
        <f>ROUND(I165*H165,2)</f>
        <v>0</v>
      </c>
      <c r="K165" s="288"/>
      <c r="L165" s="289"/>
      <c r="M165" s="290" t="s">
        <v>1</v>
      </c>
      <c r="N165" s="291" t="s">
        <v>41</v>
      </c>
      <c r="O165" s="93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57" t="s">
        <v>197</v>
      </c>
      <c r="AT165" s="257" t="s">
        <v>226</v>
      </c>
      <c r="AU165" s="257" t="s">
        <v>76</v>
      </c>
      <c r="AY165" s="17" t="s">
        <v>155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84</v>
      </c>
      <c r="BK165" s="145">
        <f>ROUND(I165*H165,2)</f>
        <v>0</v>
      </c>
      <c r="BL165" s="17" t="s">
        <v>161</v>
      </c>
      <c r="BM165" s="257" t="s">
        <v>613</v>
      </c>
    </row>
    <row r="166" spans="1:65" s="2" customFormat="1" ht="14.4" customHeight="1">
      <c r="A166" s="40"/>
      <c r="B166" s="41"/>
      <c r="C166" s="281" t="s">
        <v>359</v>
      </c>
      <c r="D166" s="281" t="s">
        <v>226</v>
      </c>
      <c r="E166" s="282" t="s">
        <v>614</v>
      </c>
      <c r="F166" s="283" t="s">
        <v>615</v>
      </c>
      <c r="G166" s="284" t="s">
        <v>293</v>
      </c>
      <c r="H166" s="285">
        <v>70</v>
      </c>
      <c r="I166" s="286"/>
      <c r="J166" s="287">
        <f>ROUND(I166*H166,2)</f>
        <v>0</v>
      </c>
      <c r="K166" s="288"/>
      <c r="L166" s="289"/>
      <c r="M166" s="290" t="s">
        <v>1</v>
      </c>
      <c r="N166" s="291" t="s">
        <v>41</v>
      </c>
      <c r="O166" s="93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7" t="s">
        <v>197</v>
      </c>
      <c r="AT166" s="257" t="s">
        <v>226</v>
      </c>
      <c r="AU166" s="257" t="s">
        <v>76</v>
      </c>
      <c r="AY166" s="17" t="s">
        <v>155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84</v>
      </c>
      <c r="BK166" s="145">
        <f>ROUND(I166*H166,2)</f>
        <v>0</v>
      </c>
      <c r="BL166" s="17" t="s">
        <v>161</v>
      </c>
      <c r="BM166" s="257" t="s">
        <v>616</v>
      </c>
    </row>
    <row r="167" spans="1:65" s="2" customFormat="1" ht="14.4" customHeight="1">
      <c r="A167" s="40"/>
      <c r="B167" s="41"/>
      <c r="C167" s="281" t="s">
        <v>366</v>
      </c>
      <c r="D167" s="281" t="s">
        <v>226</v>
      </c>
      <c r="E167" s="282" t="s">
        <v>617</v>
      </c>
      <c r="F167" s="283" t="s">
        <v>598</v>
      </c>
      <c r="G167" s="284" t="s">
        <v>498</v>
      </c>
      <c r="H167" s="285">
        <v>9</v>
      </c>
      <c r="I167" s="286"/>
      <c r="J167" s="287">
        <f>ROUND(I167*H167,2)</f>
        <v>0</v>
      </c>
      <c r="K167" s="288"/>
      <c r="L167" s="289"/>
      <c r="M167" s="290" t="s">
        <v>1</v>
      </c>
      <c r="N167" s="291" t="s">
        <v>41</v>
      </c>
      <c r="O167" s="93"/>
      <c r="P167" s="255">
        <f>O167*H167</f>
        <v>0</v>
      </c>
      <c r="Q167" s="255">
        <v>0</v>
      </c>
      <c r="R167" s="255">
        <f>Q167*H167</f>
        <v>0</v>
      </c>
      <c r="S167" s="255">
        <v>0</v>
      </c>
      <c r="T167" s="25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57" t="s">
        <v>197</v>
      </c>
      <c r="AT167" s="257" t="s">
        <v>226</v>
      </c>
      <c r="AU167" s="257" t="s">
        <v>76</v>
      </c>
      <c r="AY167" s="17" t="s">
        <v>155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84</v>
      </c>
      <c r="BK167" s="145">
        <f>ROUND(I167*H167,2)</f>
        <v>0</v>
      </c>
      <c r="BL167" s="17" t="s">
        <v>161</v>
      </c>
      <c r="BM167" s="257" t="s">
        <v>618</v>
      </c>
    </row>
    <row r="168" spans="1:65" s="2" customFormat="1" ht="14.4" customHeight="1">
      <c r="A168" s="40"/>
      <c r="B168" s="41"/>
      <c r="C168" s="281" t="s">
        <v>371</v>
      </c>
      <c r="D168" s="281" t="s">
        <v>226</v>
      </c>
      <c r="E168" s="282" t="s">
        <v>619</v>
      </c>
      <c r="F168" s="283" t="s">
        <v>601</v>
      </c>
      <c r="G168" s="284" t="s">
        <v>498</v>
      </c>
      <c r="H168" s="285">
        <v>110</v>
      </c>
      <c r="I168" s="286"/>
      <c r="J168" s="287">
        <f>ROUND(I168*H168,2)</f>
        <v>0</v>
      </c>
      <c r="K168" s="288"/>
      <c r="L168" s="289"/>
      <c r="M168" s="290" t="s">
        <v>1</v>
      </c>
      <c r="N168" s="291" t="s">
        <v>41</v>
      </c>
      <c r="O168" s="93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7" t="s">
        <v>197</v>
      </c>
      <c r="AT168" s="257" t="s">
        <v>226</v>
      </c>
      <c r="AU168" s="257" t="s">
        <v>76</v>
      </c>
      <c r="AY168" s="17" t="s">
        <v>155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84</v>
      </c>
      <c r="BK168" s="145">
        <f>ROUND(I168*H168,2)</f>
        <v>0</v>
      </c>
      <c r="BL168" s="17" t="s">
        <v>161</v>
      </c>
      <c r="BM168" s="257" t="s">
        <v>620</v>
      </c>
    </row>
    <row r="169" spans="1:65" s="2" customFormat="1" ht="14.4" customHeight="1">
      <c r="A169" s="40"/>
      <c r="B169" s="41"/>
      <c r="C169" s="281" t="s">
        <v>375</v>
      </c>
      <c r="D169" s="281" t="s">
        <v>226</v>
      </c>
      <c r="E169" s="282" t="s">
        <v>621</v>
      </c>
      <c r="F169" s="283" t="s">
        <v>622</v>
      </c>
      <c r="G169" s="284" t="s">
        <v>498</v>
      </c>
      <c r="H169" s="285">
        <v>1</v>
      </c>
      <c r="I169" s="286"/>
      <c r="J169" s="287">
        <f>ROUND(I169*H169,2)</f>
        <v>0</v>
      </c>
      <c r="K169" s="288"/>
      <c r="L169" s="289"/>
      <c r="M169" s="290" t="s">
        <v>1</v>
      </c>
      <c r="N169" s="291" t="s">
        <v>41</v>
      </c>
      <c r="O169" s="93"/>
      <c r="P169" s="255">
        <f>O169*H169</f>
        <v>0</v>
      </c>
      <c r="Q169" s="255">
        <v>0</v>
      </c>
      <c r="R169" s="255">
        <f>Q169*H169</f>
        <v>0</v>
      </c>
      <c r="S169" s="255">
        <v>0</v>
      </c>
      <c r="T169" s="25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57" t="s">
        <v>197</v>
      </c>
      <c r="AT169" s="257" t="s">
        <v>226</v>
      </c>
      <c r="AU169" s="257" t="s">
        <v>76</v>
      </c>
      <c r="AY169" s="17" t="s">
        <v>155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84</v>
      </c>
      <c r="BK169" s="145">
        <f>ROUND(I169*H169,2)</f>
        <v>0</v>
      </c>
      <c r="BL169" s="17" t="s">
        <v>161</v>
      </c>
      <c r="BM169" s="257" t="s">
        <v>623</v>
      </c>
    </row>
    <row r="170" spans="1:65" s="2" customFormat="1" ht="14.4" customHeight="1">
      <c r="A170" s="40"/>
      <c r="B170" s="41"/>
      <c r="C170" s="281" t="s">
        <v>379</v>
      </c>
      <c r="D170" s="281" t="s">
        <v>226</v>
      </c>
      <c r="E170" s="282" t="s">
        <v>624</v>
      </c>
      <c r="F170" s="283" t="s">
        <v>625</v>
      </c>
      <c r="G170" s="284" t="s">
        <v>511</v>
      </c>
      <c r="H170" s="285">
        <v>1</v>
      </c>
      <c r="I170" s="286"/>
      <c r="J170" s="287">
        <f>ROUND(I170*H170,2)</f>
        <v>0</v>
      </c>
      <c r="K170" s="288"/>
      <c r="L170" s="289"/>
      <c r="M170" s="290" t="s">
        <v>1</v>
      </c>
      <c r="N170" s="291" t="s">
        <v>41</v>
      </c>
      <c r="O170" s="93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57" t="s">
        <v>197</v>
      </c>
      <c r="AT170" s="257" t="s">
        <v>226</v>
      </c>
      <c r="AU170" s="257" t="s">
        <v>76</v>
      </c>
      <c r="AY170" s="17" t="s">
        <v>155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84</v>
      </c>
      <c r="BK170" s="145">
        <f>ROUND(I170*H170,2)</f>
        <v>0</v>
      </c>
      <c r="BL170" s="17" t="s">
        <v>161</v>
      </c>
      <c r="BM170" s="257" t="s">
        <v>626</v>
      </c>
    </row>
    <row r="171" spans="1:65" s="2" customFormat="1" ht="14.4" customHeight="1">
      <c r="A171" s="40"/>
      <c r="B171" s="41"/>
      <c r="C171" s="281" t="s">
        <v>383</v>
      </c>
      <c r="D171" s="281" t="s">
        <v>226</v>
      </c>
      <c r="E171" s="282" t="s">
        <v>627</v>
      </c>
      <c r="F171" s="283" t="s">
        <v>628</v>
      </c>
      <c r="G171" s="284" t="s">
        <v>498</v>
      </c>
      <c r="H171" s="285">
        <v>1</v>
      </c>
      <c r="I171" s="286"/>
      <c r="J171" s="287">
        <f>ROUND(I171*H171,2)</f>
        <v>0</v>
      </c>
      <c r="K171" s="288"/>
      <c r="L171" s="289"/>
      <c r="M171" s="290" t="s">
        <v>1</v>
      </c>
      <c r="N171" s="291" t="s">
        <v>41</v>
      </c>
      <c r="O171" s="93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57" t="s">
        <v>197</v>
      </c>
      <c r="AT171" s="257" t="s">
        <v>226</v>
      </c>
      <c r="AU171" s="257" t="s">
        <v>76</v>
      </c>
      <c r="AY171" s="17" t="s">
        <v>155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84</v>
      </c>
      <c r="BK171" s="145">
        <f>ROUND(I171*H171,2)</f>
        <v>0</v>
      </c>
      <c r="BL171" s="17" t="s">
        <v>161</v>
      </c>
      <c r="BM171" s="257" t="s">
        <v>629</v>
      </c>
    </row>
    <row r="172" spans="1:65" s="2" customFormat="1" ht="14.4" customHeight="1">
      <c r="A172" s="40"/>
      <c r="B172" s="41"/>
      <c r="C172" s="281" t="s">
        <v>387</v>
      </c>
      <c r="D172" s="281" t="s">
        <v>226</v>
      </c>
      <c r="E172" s="282" t="s">
        <v>630</v>
      </c>
      <c r="F172" s="283" t="s">
        <v>631</v>
      </c>
      <c r="G172" s="284" t="s">
        <v>498</v>
      </c>
      <c r="H172" s="285">
        <v>9</v>
      </c>
      <c r="I172" s="286"/>
      <c r="J172" s="287">
        <f>ROUND(I172*H172,2)</f>
        <v>0</v>
      </c>
      <c r="K172" s="288"/>
      <c r="L172" s="289"/>
      <c r="M172" s="290" t="s">
        <v>1</v>
      </c>
      <c r="N172" s="291" t="s">
        <v>41</v>
      </c>
      <c r="O172" s="93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7" t="s">
        <v>197</v>
      </c>
      <c r="AT172" s="257" t="s">
        <v>226</v>
      </c>
      <c r="AU172" s="257" t="s">
        <v>76</v>
      </c>
      <c r="AY172" s="17" t="s">
        <v>155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84</v>
      </c>
      <c r="BK172" s="145">
        <f>ROUND(I172*H172,2)</f>
        <v>0</v>
      </c>
      <c r="BL172" s="17" t="s">
        <v>161</v>
      </c>
      <c r="BM172" s="257" t="s">
        <v>632</v>
      </c>
    </row>
    <row r="173" spans="1:65" s="2" customFormat="1" ht="14.4" customHeight="1">
      <c r="A173" s="40"/>
      <c r="B173" s="41"/>
      <c r="C173" s="281" t="s">
        <v>392</v>
      </c>
      <c r="D173" s="281" t="s">
        <v>226</v>
      </c>
      <c r="E173" s="282" t="s">
        <v>633</v>
      </c>
      <c r="F173" s="283" t="s">
        <v>634</v>
      </c>
      <c r="G173" s="284" t="s">
        <v>498</v>
      </c>
      <c r="H173" s="285">
        <v>5</v>
      </c>
      <c r="I173" s="286"/>
      <c r="J173" s="287">
        <f>ROUND(I173*H173,2)</f>
        <v>0</v>
      </c>
      <c r="K173" s="288"/>
      <c r="L173" s="289"/>
      <c r="M173" s="290" t="s">
        <v>1</v>
      </c>
      <c r="N173" s="291" t="s">
        <v>41</v>
      </c>
      <c r="O173" s="93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57" t="s">
        <v>197</v>
      </c>
      <c r="AT173" s="257" t="s">
        <v>226</v>
      </c>
      <c r="AU173" s="257" t="s">
        <v>76</v>
      </c>
      <c r="AY173" s="17" t="s">
        <v>155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84</v>
      </c>
      <c r="BK173" s="145">
        <f>ROUND(I173*H173,2)</f>
        <v>0</v>
      </c>
      <c r="BL173" s="17" t="s">
        <v>161</v>
      </c>
      <c r="BM173" s="257" t="s">
        <v>635</v>
      </c>
    </row>
    <row r="174" spans="1:65" s="2" customFormat="1" ht="14.4" customHeight="1">
      <c r="A174" s="40"/>
      <c r="B174" s="41"/>
      <c r="C174" s="281" t="s">
        <v>396</v>
      </c>
      <c r="D174" s="281" t="s">
        <v>226</v>
      </c>
      <c r="E174" s="282" t="s">
        <v>636</v>
      </c>
      <c r="F174" s="283" t="s">
        <v>637</v>
      </c>
      <c r="G174" s="284" t="s">
        <v>498</v>
      </c>
      <c r="H174" s="285">
        <v>13</v>
      </c>
      <c r="I174" s="286"/>
      <c r="J174" s="287">
        <f>ROUND(I174*H174,2)</f>
        <v>0</v>
      </c>
      <c r="K174" s="288"/>
      <c r="L174" s="289"/>
      <c r="M174" s="290" t="s">
        <v>1</v>
      </c>
      <c r="N174" s="291" t="s">
        <v>41</v>
      </c>
      <c r="O174" s="93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57" t="s">
        <v>197</v>
      </c>
      <c r="AT174" s="257" t="s">
        <v>226</v>
      </c>
      <c r="AU174" s="257" t="s">
        <v>76</v>
      </c>
      <c r="AY174" s="17" t="s">
        <v>155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84</v>
      </c>
      <c r="BK174" s="145">
        <f>ROUND(I174*H174,2)</f>
        <v>0</v>
      </c>
      <c r="BL174" s="17" t="s">
        <v>161</v>
      </c>
      <c r="BM174" s="257" t="s">
        <v>638</v>
      </c>
    </row>
    <row r="175" spans="1:65" s="2" customFormat="1" ht="14.4" customHeight="1">
      <c r="A175" s="40"/>
      <c r="B175" s="41"/>
      <c r="C175" s="281" t="s">
        <v>400</v>
      </c>
      <c r="D175" s="281" t="s">
        <v>226</v>
      </c>
      <c r="E175" s="282" t="s">
        <v>639</v>
      </c>
      <c r="F175" s="283" t="s">
        <v>640</v>
      </c>
      <c r="G175" s="284" t="s">
        <v>498</v>
      </c>
      <c r="H175" s="285">
        <v>40</v>
      </c>
      <c r="I175" s="286"/>
      <c r="J175" s="287">
        <f>ROUND(I175*H175,2)</f>
        <v>0</v>
      </c>
      <c r="K175" s="288"/>
      <c r="L175" s="289"/>
      <c r="M175" s="290" t="s">
        <v>1</v>
      </c>
      <c r="N175" s="291" t="s">
        <v>41</v>
      </c>
      <c r="O175" s="93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57" t="s">
        <v>197</v>
      </c>
      <c r="AT175" s="257" t="s">
        <v>226</v>
      </c>
      <c r="AU175" s="257" t="s">
        <v>76</v>
      </c>
      <c r="AY175" s="17" t="s">
        <v>155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84</v>
      </c>
      <c r="BK175" s="145">
        <f>ROUND(I175*H175,2)</f>
        <v>0</v>
      </c>
      <c r="BL175" s="17" t="s">
        <v>161</v>
      </c>
      <c r="BM175" s="257" t="s">
        <v>641</v>
      </c>
    </row>
    <row r="176" spans="1:65" s="2" customFormat="1" ht="14.4" customHeight="1">
      <c r="A176" s="40"/>
      <c r="B176" s="41"/>
      <c r="C176" s="281" t="s">
        <v>405</v>
      </c>
      <c r="D176" s="281" t="s">
        <v>226</v>
      </c>
      <c r="E176" s="282" t="s">
        <v>642</v>
      </c>
      <c r="F176" s="283" t="s">
        <v>643</v>
      </c>
      <c r="G176" s="284" t="s">
        <v>511</v>
      </c>
      <c r="H176" s="285">
        <v>1</v>
      </c>
      <c r="I176" s="286"/>
      <c r="J176" s="287">
        <f>ROUND(I176*H176,2)</f>
        <v>0</v>
      </c>
      <c r="K176" s="288"/>
      <c r="L176" s="289"/>
      <c r="M176" s="290" t="s">
        <v>1</v>
      </c>
      <c r="N176" s="291" t="s">
        <v>41</v>
      </c>
      <c r="O176" s="93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7" t="s">
        <v>197</v>
      </c>
      <c r="AT176" s="257" t="s">
        <v>226</v>
      </c>
      <c r="AU176" s="257" t="s">
        <v>76</v>
      </c>
      <c r="AY176" s="17" t="s">
        <v>155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84</v>
      </c>
      <c r="BK176" s="145">
        <f>ROUND(I176*H176,2)</f>
        <v>0</v>
      </c>
      <c r="BL176" s="17" t="s">
        <v>161</v>
      </c>
      <c r="BM176" s="257" t="s">
        <v>644</v>
      </c>
    </row>
    <row r="177" spans="1:65" s="2" customFormat="1" ht="14.4" customHeight="1">
      <c r="A177" s="40"/>
      <c r="B177" s="41"/>
      <c r="C177" s="281" t="s">
        <v>409</v>
      </c>
      <c r="D177" s="281" t="s">
        <v>226</v>
      </c>
      <c r="E177" s="282" t="s">
        <v>645</v>
      </c>
      <c r="F177" s="283" t="s">
        <v>646</v>
      </c>
      <c r="G177" s="284" t="s">
        <v>511</v>
      </c>
      <c r="H177" s="285">
        <v>1</v>
      </c>
      <c r="I177" s="286"/>
      <c r="J177" s="287">
        <f>ROUND(I177*H177,2)</f>
        <v>0</v>
      </c>
      <c r="K177" s="288"/>
      <c r="L177" s="289"/>
      <c r="M177" s="290" t="s">
        <v>1</v>
      </c>
      <c r="N177" s="291" t="s">
        <v>41</v>
      </c>
      <c r="O177" s="93"/>
      <c r="P177" s="255">
        <f>O177*H177</f>
        <v>0</v>
      </c>
      <c r="Q177" s="255">
        <v>0</v>
      </c>
      <c r="R177" s="255">
        <f>Q177*H177</f>
        <v>0</v>
      </c>
      <c r="S177" s="255">
        <v>0</v>
      </c>
      <c r="T177" s="25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57" t="s">
        <v>197</v>
      </c>
      <c r="AT177" s="257" t="s">
        <v>226</v>
      </c>
      <c r="AU177" s="257" t="s">
        <v>76</v>
      </c>
      <c r="AY177" s="17" t="s">
        <v>155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84</v>
      </c>
      <c r="BK177" s="145">
        <f>ROUND(I177*H177,2)</f>
        <v>0</v>
      </c>
      <c r="BL177" s="17" t="s">
        <v>161</v>
      </c>
      <c r="BM177" s="257" t="s">
        <v>647</v>
      </c>
    </row>
    <row r="178" spans="1:65" s="2" customFormat="1" ht="14.4" customHeight="1">
      <c r="A178" s="40"/>
      <c r="B178" s="41"/>
      <c r="C178" s="281" t="s">
        <v>415</v>
      </c>
      <c r="D178" s="281" t="s">
        <v>226</v>
      </c>
      <c r="E178" s="282" t="s">
        <v>648</v>
      </c>
      <c r="F178" s="283" t="s">
        <v>649</v>
      </c>
      <c r="G178" s="284" t="s">
        <v>511</v>
      </c>
      <c r="H178" s="285">
        <v>1</v>
      </c>
      <c r="I178" s="286"/>
      <c r="J178" s="287">
        <f>ROUND(I178*H178,2)</f>
        <v>0</v>
      </c>
      <c r="K178" s="288"/>
      <c r="L178" s="289"/>
      <c r="M178" s="290" t="s">
        <v>1</v>
      </c>
      <c r="N178" s="291" t="s">
        <v>41</v>
      </c>
      <c r="O178" s="93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7" t="s">
        <v>197</v>
      </c>
      <c r="AT178" s="257" t="s">
        <v>226</v>
      </c>
      <c r="AU178" s="257" t="s">
        <v>76</v>
      </c>
      <c r="AY178" s="17" t="s">
        <v>155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84</v>
      </c>
      <c r="BK178" s="145">
        <f>ROUND(I178*H178,2)</f>
        <v>0</v>
      </c>
      <c r="BL178" s="17" t="s">
        <v>161</v>
      </c>
      <c r="BM178" s="257" t="s">
        <v>650</v>
      </c>
    </row>
    <row r="179" spans="1:65" s="2" customFormat="1" ht="24.15" customHeight="1">
      <c r="A179" s="40"/>
      <c r="B179" s="41"/>
      <c r="C179" s="281" t="s">
        <v>421</v>
      </c>
      <c r="D179" s="281" t="s">
        <v>226</v>
      </c>
      <c r="E179" s="282" t="s">
        <v>651</v>
      </c>
      <c r="F179" s="283" t="s">
        <v>652</v>
      </c>
      <c r="G179" s="284" t="s">
        <v>511</v>
      </c>
      <c r="H179" s="285">
        <v>1</v>
      </c>
      <c r="I179" s="286"/>
      <c r="J179" s="287">
        <f>ROUND(I179*H179,2)</f>
        <v>0</v>
      </c>
      <c r="K179" s="288"/>
      <c r="L179" s="289"/>
      <c r="M179" s="290" t="s">
        <v>1</v>
      </c>
      <c r="N179" s="291" t="s">
        <v>41</v>
      </c>
      <c r="O179" s="93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57" t="s">
        <v>197</v>
      </c>
      <c r="AT179" s="257" t="s">
        <v>226</v>
      </c>
      <c r="AU179" s="257" t="s">
        <v>76</v>
      </c>
      <c r="AY179" s="17" t="s">
        <v>155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84</v>
      </c>
      <c r="BK179" s="145">
        <f>ROUND(I179*H179,2)</f>
        <v>0</v>
      </c>
      <c r="BL179" s="17" t="s">
        <v>161</v>
      </c>
      <c r="BM179" s="257" t="s">
        <v>653</v>
      </c>
    </row>
    <row r="180" spans="1:65" s="2" customFormat="1" ht="14.4" customHeight="1">
      <c r="A180" s="40"/>
      <c r="B180" s="41"/>
      <c r="C180" s="281" t="s">
        <v>426</v>
      </c>
      <c r="D180" s="281" t="s">
        <v>226</v>
      </c>
      <c r="E180" s="282" t="s">
        <v>654</v>
      </c>
      <c r="F180" s="283" t="s">
        <v>655</v>
      </c>
      <c r="G180" s="284" t="s">
        <v>511</v>
      </c>
      <c r="H180" s="285">
        <v>1</v>
      </c>
      <c r="I180" s="286"/>
      <c r="J180" s="287">
        <f>ROUND(I180*H180,2)</f>
        <v>0</v>
      </c>
      <c r="K180" s="288"/>
      <c r="L180" s="289"/>
      <c r="M180" s="290" t="s">
        <v>1</v>
      </c>
      <c r="N180" s="291" t="s">
        <v>41</v>
      </c>
      <c r="O180" s="93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57" t="s">
        <v>197</v>
      </c>
      <c r="AT180" s="257" t="s">
        <v>226</v>
      </c>
      <c r="AU180" s="257" t="s">
        <v>76</v>
      </c>
      <c r="AY180" s="17" t="s">
        <v>155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84</v>
      </c>
      <c r="BK180" s="145">
        <f>ROUND(I180*H180,2)</f>
        <v>0</v>
      </c>
      <c r="BL180" s="17" t="s">
        <v>161</v>
      </c>
      <c r="BM180" s="257" t="s">
        <v>656</v>
      </c>
    </row>
    <row r="181" spans="1:65" s="2" customFormat="1" ht="14.4" customHeight="1">
      <c r="A181" s="40"/>
      <c r="B181" s="41"/>
      <c r="C181" s="281" t="s">
        <v>431</v>
      </c>
      <c r="D181" s="281" t="s">
        <v>226</v>
      </c>
      <c r="E181" s="282" t="s">
        <v>657</v>
      </c>
      <c r="F181" s="283" t="s">
        <v>658</v>
      </c>
      <c r="G181" s="284" t="s">
        <v>511</v>
      </c>
      <c r="H181" s="285">
        <v>1</v>
      </c>
      <c r="I181" s="286"/>
      <c r="J181" s="287">
        <f>ROUND(I181*H181,2)</f>
        <v>0</v>
      </c>
      <c r="K181" s="288"/>
      <c r="L181" s="289"/>
      <c r="M181" s="290" t="s">
        <v>1</v>
      </c>
      <c r="N181" s="291" t="s">
        <v>41</v>
      </c>
      <c r="O181" s="93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57" t="s">
        <v>197</v>
      </c>
      <c r="AT181" s="257" t="s">
        <v>226</v>
      </c>
      <c r="AU181" s="257" t="s">
        <v>76</v>
      </c>
      <c r="AY181" s="17" t="s">
        <v>155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84</v>
      </c>
      <c r="BK181" s="145">
        <f>ROUND(I181*H181,2)</f>
        <v>0</v>
      </c>
      <c r="BL181" s="17" t="s">
        <v>161</v>
      </c>
      <c r="BM181" s="257" t="s">
        <v>659</v>
      </c>
    </row>
    <row r="182" spans="1:65" s="2" customFormat="1" ht="14.4" customHeight="1">
      <c r="A182" s="40"/>
      <c r="B182" s="41"/>
      <c r="C182" s="281" t="s">
        <v>436</v>
      </c>
      <c r="D182" s="281" t="s">
        <v>226</v>
      </c>
      <c r="E182" s="282" t="s">
        <v>660</v>
      </c>
      <c r="F182" s="283" t="s">
        <v>661</v>
      </c>
      <c r="G182" s="284" t="s">
        <v>511</v>
      </c>
      <c r="H182" s="285">
        <v>1</v>
      </c>
      <c r="I182" s="286"/>
      <c r="J182" s="287">
        <f>ROUND(I182*H182,2)</f>
        <v>0</v>
      </c>
      <c r="K182" s="288"/>
      <c r="L182" s="289"/>
      <c r="M182" s="290" t="s">
        <v>1</v>
      </c>
      <c r="N182" s="291" t="s">
        <v>41</v>
      </c>
      <c r="O182" s="93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57" t="s">
        <v>197</v>
      </c>
      <c r="AT182" s="257" t="s">
        <v>226</v>
      </c>
      <c r="AU182" s="257" t="s">
        <v>76</v>
      </c>
      <c r="AY182" s="17" t="s">
        <v>155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84</v>
      </c>
      <c r="BK182" s="145">
        <f>ROUND(I182*H182,2)</f>
        <v>0</v>
      </c>
      <c r="BL182" s="17" t="s">
        <v>161</v>
      </c>
      <c r="BM182" s="257" t="s">
        <v>662</v>
      </c>
    </row>
    <row r="183" spans="1:65" s="2" customFormat="1" ht="14.4" customHeight="1">
      <c r="A183" s="40"/>
      <c r="B183" s="41"/>
      <c r="C183" s="281" t="s">
        <v>440</v>
      </c>
      <c r="D183" s="281" t="s">
        <v>226</v>
      </c>
      <c r="E183" s="282" t="s">
        <v>663</v>
      </c>
      <c r="F183" s="283" t="s">
        <v>664</v>
      </c>
      <c r="G183" s="284" t="s">
        <v>511</v>
      </c>
      <c r="H183" s="285">
        <v>1</v>
      </c>
      <c r="I183" s="286"/>
      <c r="J183" s="287">
        <f>ROUND(I183*H183,2)</f>
        <v>0</v>
      </c>
      <c r="K183" s="288"/>
      <c r="L183" s="289"/>
      <c r="M183" s="290" t="s">
        <v>1</v>
      </c>
      <c r="N183" s="291" t="s">
        <v>41</v>
      </c>
      <c r="O183" s="93"/>
      <c r="P183" s="255">
        <f>O183*H183</f>
        <v>0</v>
      </c>
      <c r="Q183" s="255">
        <v>0</v>
      </c>
      <c r="R183" s="255">
        <f>Q183*H183</f>
        <v>0</v>
      </c>
      <c r="S183" s="255">
        <v>0</v>
      </c>
      <c r="T183" s="25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57" t="s">
        <v>197</v>
      </c>
      <c r="AT183" s="257" t="s">
        <v>226</v>
      </c>
      <c r="AU183" s="257" t="s">
        <v>76</v>
      </c>
      <c r="AY183" s="17" t="s">
        <v>155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84</v>
      </c>
      <c r="BK183" s="145">
        <f>ROUND(I183*H183,2)</f>
        <v>0</v>
      </c>
      <c r="BL183" s="17" t="s">
        <v>161</v>
      </c>
      <c r="BM183" s="257" t="s">
        <v>665</v>
      </c>
    </row>
    <row r="184" spans="1:65" s="2" customFormat="1" ht="14.4" customHeight="1">
      <c r="A184" s="40"/>
      <c r="B184" s="41"/>
      <c r="C184" s="281" t="s">
        <v>444</v>
      </c>
      <c r="D184" s="281" t="s">
        <v>226</v>
      </c>
      <c r="E184" s="282" t="s">
        <v>666</v>
      </c>
      <c r="F184" s="283" t="s">
        <v>667</v>
      </c>
      <c r="G184" s="284" t="s">
        <v>511</v>
      </c>
      <c r="H184" s="285">
        <v>1</v>
      </c>
      <c r="I184" s="286"/>
      <c r="J184" s="287">
        <f>ROUND(I184*H184,2)</f>
        <v>0</v>
      </c>
      <c r="K184" s="288"/>
      <c r="L184" s="289"/>
      <c r="M184" s="290" t="s">
        <v>1</v>
      </c>
      <c r="N184" s="291" t="s">
        <v>41</v>
      </c>
      <c r="O184" s="93"/>
      <c r="P184" s="255">
        <f>O184*H184</f>
        <v>0</v>
      </c>
      <c r="Q184" s="255">
        <v>0</v>
      </c>
      <c r="R184" s="255">
        <f>Q184*H184</f>
        <v>0</v>
      </c>
      <c r="S184" s="255">
        <v>0</v>
      </c>
      <c r="T184" s="25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57" t="s">
        <v>197</v>
      </c>
      <c r="AT184" s="257" t="s">
        <v>226</v>
      </c>
      <c r="AU184" s="257" t="s">
        <v>76</v>
      </c>
      <c r="AY184" s="17" t="s">
        <v>155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84</v>
      </c>
      <c r="BK184" s="145">
        <f>ROUND(I184*H184,2)</f>
        <v>0</v>
      </c>
      <c r="BL184" s="17" t="s">
        <v>161</v>
      </c>
      <c r="BM184" s="257" t="s">
        <v>668</v>
      </c>
    </row>
    <row r="185" spans="1:65" s="2" customFormat="1" ht="14.4" customHeight="1">
      <c r="A185" s="40"/>
      <c r="B185" s="41"/>
      <c r="C185" s="281" t="s">
        <v>448</v>
      </c>
      <c r="D185" s="281" t="s">
        <v>226</v>
      </c>
      <c r="E185" s="282" t="s">
        <v>669</v>
      </c>
      <c r="F185" s="283" t="s">
        <v>625</v>
      </c>
      <c r="G185" s="284" t="s">
        <v>511</v>
      </c>
      <c r="H185" s="285">
        <v>1</v>
      </c>
      <c r="I185" s="286"/>
      <c r="J185" s="287">
        <f>ROUND(I185*H185,2)</f>
        <v>0</v>
      </c>
      <c r="K185" s="288"/>
      <c r="L185" s="289"/>
      <c r="M185" s="307" t="s">
        <v>1</v>
      </c>
      <c r="N185" s="308" t="s">
        <v>41</v>
      </c>
      <c r="O185" s="304"/>
      <c r="P185" s="305">
        <f>O185*H185</f>
        <v>0</v>
      </c>
      <c r="Q185" s="305">
        <v>0</v>
      </c>
      <c r="R185" s="305">
        <f>Q185*H185</f>
        <v>0</v>
      </c>
      <c r="S185" s="305">
        <v>0</v>
      </c>
      <c r="T185" s="30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57" t="s">
        <v>197</v>
      </c>
      <c r="AT185" s="257" t="s">
        <v>226</v>
      </c>
      <c r="AU185" s="257" t="s">
        <v>76</v>
      </c>
      <c r="AY185" s="17" t="s">
        <v>155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84</v>
      </c>
      <c r="BK185" s="145">
        <f>ROUND(I185*H185,2)</f>
        <v>0</v>
      </c>
      <c r="BL185" s="17" t="s">
        <v>161</v>
      </c>
      <c r="BM185" s="257" t="s">
        <v>670</v>
      </c>
    </row>
    <row r="186" spans="1:31" s="2" customFormat="1" ht="6.95" customHeight="1">
      <c r="A186" s="40"/>
      <c r="B186" s="68"/>
      <c r="C186" s="69"/>
      <c r="D186" s="69"/>
      <c r="E186" s="69"/>
      <c r="F186" s="69"/>
      <c r="G186" s="69"/>
      <c r="H186" s="69"/>
      <c r="I186" s="69"/>
      <c r="J186" s="69"/>
      <c r="K186" s="69"/>
      <c r="L186" s="43"/>
      <c r="M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</row>
  </sheetData>
  <sheetProtection password="CC35" sheet="1" objects="1" scenarios="1" formatColumns="0" formatRows="0" autoFilter="0"/>
  <autoFilter ref="C125:K185"/>
  <mergeCells count="14">
    <mergeCell ref="E7:H7"/>
    <mergeCell ref="E9:H9"/>
    <mergeCell ref="E18:H18"/>
    <mergeCell ref="E27:H27"/>
    <mergeCell ref="E85:H85"/>
    <mergeCell ref="E87:H87"/>
    <mergeCell ref="D100:F100"/>
    <mergeCell ref="D101:F101"/>
    <mergeCell ref="D102:F102"/>
    <mergeCell ref="D103:F103"/>
    <mergeCell ref="D104:F10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86</v>
      </c>
    </row>
    <row r="4" spans="2:46" s="1" customFormat="1" ht="24.95" customHeight="1">
      <c r="B4" s="20"/>
      <c r="D4" s="155" t="s">
        <v>108</v>
      </c>
      <c r="L4" s="20"/>
      <c r="M4" s="15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7" t="s">
        <v>16</v>
      </c>
      <c r="L6" s="20"/>
    </row>
    <row r="7" spans="2:12" s="1" customFormat="1" ht="16.5" customHeight="1">
      <c r="B7" s="20"/>
      <c r="E7" s="158" t="str">
        <f>'Rekapitulace stavby'!K6</f>
        <v>Revitalizace skladového objektu-VV</v>
      </c>
      <c r="F7" s="157"/>
      <c r="G7" s="157"/>
      <c r="H7" s="157"/>
      <c r="L7" s="20"/>
    </row>
    <row r="8" spans="1:31" s="2" customFormat="1" ht="12" customHeight="1">
      <c r="A8" s="40"/>
      <c r="B8" s="43"/>
      <c r="C8" s="40"/>
      <c r="D8" s="157" t="s">
        <v>109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59" t="s">
        <v>671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7" t="s">
        <v>20</v>
      </c>
      <c r="E12" s="40"/>
      <c r="F12" s="160" t="s">
        <v>26</v>
      </c>
      <c r="G12" s="40"/>
      <c r="H12" s="40"/>
      <c r="I12" s="157" t="s">
        <v>22</v>
      </c>
      <c r="J12" s="161" t="str">
        <f>'Rekapitulace stavby'!AN8</f>
        <v>14. 12. 2020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0" t="str">
        <f>IF('Rekapitulace stavby'!E11="","",'Rekapitulace stavby'!E11)</f>
        <v xml:space="preserve"> </v>
      </c>
      <c r="F15" s="40"/>
      <c r="G15" s="40"/>
      <c r="H15" s="40"/>
      <c r="I15" s="157" t="s">
        <v>27</v>
      </c>
      <c r="J15" s="160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7" t="s">
        <v>28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7" t="s">
        <v>30</v>
      </c>
      <c r="E20" s="40"/>
      <c r="F20" s="40"/>
      <c r="G20" s="40"/>
      <c r="H20" s="40"/>
      <c r="I20" s="157" t="s">
        <v>25</v>
      </c>
      <c r="J20" s="160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0" t="str">
        <f>IF('Rekapitulace stavby'!E17="","",'Rekapitulace stavby'!E17)</f>
        <v xml:space="preserve"> </v>
      </c>
      <c r="F21" s="40"/>
      <c r="G21" s="40"/>
      <c r="H21" s="40"/>
      <c r="I21" s="157" t="s">
        <v>27</v>
      </c>
      <c r="J21" s="160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7" t="s">
        <v>32</v>
      </c>
      <c r="E23" s="40"/>
      <c r="F23" s="40"/>
      <c r="G23" s="40"/>
      <c r="H23" s="40"/>
      <c r="I23" s="157" t="s">
        <v>25</v>
      </c>
      <c r="J23" s="160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0" t="str">
        <f>IF('Rekapitulace stavby'!E20="","",'Rekapitulace stavby'!E20)</f>
        <v xml:space="preserve"> </v>
      </c>
      <c r="F24" s="40"/>
      <c r="G24" s="40"/>
      <c r="H24" s="40"/>
      <c r="I24" s="157" t="s">
        <v>27</v>
      </c>
      <c r="J24" s="160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7" t="s">
        <v>33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0" t="s">
        <v>111</v>
      </c>
      <c r="E30" s="40"/>
      <c r="F30" s="40"/>
      <c r="G30" s="40"/>
      <c r="H30" s="40"/>
      <c r="I30" s="40"/>
      <c r="J30" s="167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8" t="s">
        <v>102</v>
      </c>
      <c r="E31" s="40"/>
      <c r="F31" s="40"/>
      <c r="G31" s="40"/>
      <c r="H31" s="40"/>
      <c r="I31" s="40"/>
      <c r="J31" s="167">
        <f>J100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69" t="s">
        <v>36</v>
      </c>
      <c r="E32" s="40"/>
      <c r="F32" s="40"/>
      <c r="G32" s="40"/>
      <c r="H32" s="40"/>
      <c r="I32" s="40"/>
      <c r="J32" s="170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6"/>
      <c r="E33" s="166"/>
      <c r="F33" s="166"/>
      <c r="G33" s="166"/>
      <c r="H33" s="166"/>
      <c r="I33" s="166"/>
      <c r="J33" s="166"/>
      <c r="K33" s="166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1" t="s">
        <v>38</v>
      </c>
      <c r="G34" s="40"/>
      <c r="H34" s="40"/>
      <c r="I34" s="171" t="s">
        <v>37</v>
      </c>
      <c r="J34" s="171" t="s">
        <v>39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2" t="s">
        <v>40</v>
      </c>
      <c r="E35" s="157" t="s">
        <v>41</v>
      </c>
      <c r="F35" s="173">
        <f>ROUND((SUM(BE100:BE107)+SUM(BE127:BE150)),2)</f>
        <v>0</v>
      </c>
      <c r="G35" s="40"/>
      <c r="H35" s="40"/>
      <c r="I35" s="174">
        <v>0.21</v>
      </c>
      <c r="J35" s="173">
        <f>ROUND(((SUM(BE100:BE107)+SUM(BE127:BE150))*I35),2)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7" t="s">
        <v>42</v>
      </c>
      <c r="F36" s="173">
        <f>ROUND((SUM(BF100:BF107)+SUM(BF127:BF150)),2)</f>
        <v>0</v>
      </c>
      <c r="G36" s="40"/>
      <c r="H36" s="40"/>
      <c r="I36" s="174">
        <v>0.15</v>
      </c>
      <c r="J36" s="173">
        <f>ROUND(((SUM(BF100:BF107)+SUM(BF127:BF150))*I36),2)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7" t="s">
        <v>43</v>
      </c>
      <c r="F37" s="173">
        <f>ROUND((SUM(BG100:BG107)+SUM(BG127:BG150)),2)</f>
        <v>0</v>
      </c>
      <c r="G37" s="40"/>
      <c r="H37" s="40"/>
      <c r="I37" s="174">
        <v>0.21</v>
      </c>
      <c r="J37" s="17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7" t="s">
        <v>44</v>
      </c>
      <c r="F38" s="173">
        <f>ROUND((SUM(BH100:BH107)+SUM(BH127:BH150)),2)</f>
        <v>0</v>
      </c>
      <c r="G38" s="40"/>
      <c r="H38" s="40"/>
      <c r="I38" s="174">
        <v>0.15</v>
      </c>
      <c r="J38" s="173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7" t="s">
        <v>45</v>
      </c>
      <c r="F39" s="173">
        <f>ROUND((SUM(BI100:BI107)+SUM(BI127:BI150)),2)</f>
        <v>0</v>
      </c>
      <c r="G39" s="40"/>
      <c r="H39" s="40"/>
      <c r="I39" s="174">
        <v>0</v>
      </c>
      <c r="J39" s="173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5"/>
      <c r="D41" s="176" t="s">
        <v>46</v>
      </c>
      <c r="E41" s="177"/>
      <c r="F41" s="177"/>
      <c r="G41" s="178" t="s">
        <v>47</v>
      </c>
      <c r="H41" s="179" t="s">
        <v>48</v>
      </c>
      <c r="I41" s="177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2" t="s">
        <v>49</v>
      </c>
      <c r="E50" s="183"/>
      <c r="F50" s="183"/>
      <c r="G50" s="182" t="s">
        <v>50</v>
      </c>
      <c r="H50" s="183"/>
      <c r="I50" s="183"/>
      <c r="J50" s="183"/>
      <c r="K50" s="183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4" t="s">
        <v>51</v>
      </c>
      <c r="E61" s="185"/>
      <c r="F61" s="186" t="s">
        <v>52</v>
      </c>
      <c r="G61" s="184" t="s">
        <v>51</v>
      </c>
      <c r="H61" s="185"/>
      <c r="I61" s="185"/>
      <c r="J61" s="187" t="s">
        <v>52</v>
      </c>
      <c r="K61" s="18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2" t="s">
        <v>53</v>
      </c>
      <c r="E65" s="188"/>
      <c r="F65" s="188"/>
      <c r="G65" s="182" t="s">
        <v>54</v>
      </c>
      <c r="H65" s="188"/>
      <c r="I65" s="188"/>
      <c r="J65" s="188"/>
      <c r="K65" s="18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4" t="s">
        <v>51</v>
      </c>
      <c r="E76" s="185"/>
      <c r="F76" s="186" t="s">
        <v>52</v>
      </c>
      <c r="G76" s="184" t="s">
        <v>51</v>
      </c>
      <c r="H76" s="185"/>
      <c r="I76" s="185"/>
      <c r="J76" s="187" t="s">
        <v>52</v>
      </c>
      <c r="K76" s="18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3" t="str">
        <f>E7</f>
        <v>Revitalizace skladového objektu-VV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109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PACS4 - Vzduchotechnika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32" t="s">
        <v>22</v>
      </c>
      <c r="J89" s="81" t="str">
        <f>IF(J12="","",J12)</f>
        <v>14. 12. 2020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 xml:space="preserve"> </v>
      </c>
      <c r="G91" s="42"/>
      <c r="H91" s="42"/>
      <c r="I91" s="32" t="s">
        <v>30</v>
      </c>
      <c r="J91" s="36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32" t="s">
        <v>32</v>
      </c>
      <c r="J92" s="36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4" t="s">
        <v>113</v>
      </c>
      <c r="D94" s="151"/>
      <c r="E94" s="151"/>
      <c r="F94" s="151"/>
      <c r="G94" s="151"/>
      <c r="H94" s="151"/>
      <c r="I94" s="151"/>
      <c r="J94" s="195" t="s">
        <v>114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6" t="s">
        <v>115</v>
      </c>
      <c r="D96" s="42"/>
      <c r="E96" s="42"/>
      <c r="F96" s="42"/>
      <c r="G96" s="42"/>
      <c r="H96" s="42"/>
      <c r="I96" s="42"/>
      <c r="J96" s="112">
        <f>J127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116</v>
      </c>
    </row>
    <row r="97" spans="1:31" s="9" customFormat="1" ht="24.95" customHeight="1">
      <c r="A97" s="9"/>
      <c r="B97" s="197"/>
      <c r="C97" s="198"/>
      <c r="D97" s="199" t="s">
        <v>672</v>
      </c>
      <c r="E97" s="200"/>
      <c r="F97" s="200"/>
      <c r="G97" s="200"/>
      <c r="H97" s="200"/>
      <c r="I97" s="200"/>
      <c r="J97" s="201">
        <f>J128</f>
        <v>0</v>
      </c>
      <c r="K97" s="198"/>
      <c r="L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29.25" customHeight="1">
      <c r="A100" s="40"/>
      <c r="B100" s="41"/>
      <c r="C100" s="196" t="s">
        <v>131</v>
      </c>
      <c r="D100" s="42"/>
      <c r="E100" s="42"/>
      <c r="F100" s="42"/>
      <c r="G100" s="42"/>
      <c r="H100" s="42"/>
      <c r="I100" s="42"/>
      <c r="J100" s="209">
        <f>ROUND(J101+J102+J103+J104+J105+J106,2)</f>
        <v>0</v>
      </c>
      <c r="K100" s="42"/>
      <c r="L100" s="65"/>
      <c r="N100" s="210" t="s">
        <v>40</v>
      </c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65" s="2" customFormat="1" ht="18" customHeight="1">
      <c r="A101" s="40"/>
      <c r="B101" s="41"/>
      <c r="C101" s="42"/>
      <c r="D101" s="146" t="s">
        <v>132</v>
      </c>
      <c r="E101" s="139"/>
      <c r="F101" s="139"/>
      <c r="G101" s="42"/>
      <c r="H101" s="42"/>
      <c r="I101" s="42"/>
      <c r="J101" s="140">
        <v>0</v>
      </c>
      <c r="K101" s="42"/>
      <c r="L101" s="211"/>
      <c r="M101" s="212"/>
      <c r="N101" s="213" t="s">
        <v>41</v>
      </c>
      <c r="O101" s="212"/>
      <c r="P101" s="212"/>
      <c r="Q101" s="212"/>
      <c r="R101" s="212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5" t="s">
        <v>133</v>
      </c>
      <c r="AZ101" s="212"/>
      <c r="BA101" s="212"/>
      <c r="BB101" s="212"/>
      <c r="BC101" s="212"/>
      <c r="BD101" s="212"/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215" t="s">
        <v>84</v>
      </c>
      <c r="BK101" s="212"/>
      <c r="BL101" s="212"/>
      <c r="BM101" s="212"/>
    </row>
    <row r="102" spans="1:65" s="2" customFormat="1" ht="18" customHeight="1">
      <c r="A102" s="40"/>
      <c r="B102" s="41"/>
      <c r="C102" s="42"/>
      <c r="D102" s="146" t="s">
        <v>134</v>
      </c>
      <c r="E102" s="139"/>
      <c r="F102" s="139"/>
      <c r="G102" s="42"/>
      <c r="H102" s="42"/>
      <c r="I102" s="42"/>
      <c r="J102" s="140">
        <v>0</v>
      </c>
      <c r="K102" s="42"/>
      <c r="L102" s="211"/>
      <c r="M102" s="212"/>
      <c r="N102" s="213" t="s">
        <v>41</v>
      </c>
      <c r="O102" s="212"/>
      <c r="P102" s="212"/>
      <c r="Q102" s="212"/>
      <c r="R102" s="212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5" t="s">
        <v>133</v>
      </c>
      <c r="AZ102" s="212"/>
      <c r="BA102" s="212"/>
      <c r="BB102" s="212"/>
      <c r="BC102" s="212"/>
      <c r="BD102" s="212"/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215" t="s">
        <v>84</v>
      </c>
      <c r="BK102" s="212"/>
      <c r="BL102" s="212"/>
      <c r="BM102" s="212"/>
    </row>
    <row r="103" spans="1:65" s="2" customFormat="1" ht="18" customHeight="1">
      <c r="A103" s="40"/>
      <c r="B103" s="41"/>
      <c r="C103" s="42"/>
      <c r="D103" s="146" t="s">
        <v>135</v>
      </c>
      <c r="E103" s="139"/>
      <c r="F103" s="139"/>
      <c r="G103" s="42"/>
      <c r="H103" s="42"/>
      <c r="I103" s="42"/>
      <c r="J103" s="140">
        <v>0</v>
      </c>
      <c r="K103" s="42"/>
      <c r="L103" s="211"/>
      <c r="M103" s="212"/>
      <c r="N103" s="213" t="s">
        <v>41</v>
      </c>
      <c r="O103" s="212"/>
      <c r="P103" s="212"/>
      <c r="Q103" s="212"/>
      <c r="R103" s="212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5" t="s">
        <v>133</v>
      </c>
      <c r="AZ103" s="212"/>
      <c r="BA103" s="212"/>
      <c r="BB103" s="212"/>
      <c r="BC103" s="212"/>
      <c r="BD103" s="212"/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215" t="s">
        <v>84</v>
      </c>
      <c r="BK103" s="212"/>
      <c r="BL103" s="212"/>
      <c r="BM103" s="212"/>
    </row>
    <row r="104" spans="1:65" s="2" customFormat="1" ht="18" customHeight="1">
      <c r="A104" s="40"/>
      <c r="B104" s="41"/>
      <c r="C104" s="42"/>
      <c r="D104" s="146" t="s">
        <v>136</v>
      </c>
      <c r="E104" s="139"/>
      <c r="F104" s="139"/>
      <c r="G104" s="42"/>
      <c r="H104" s="42"/>
      <c r="I104" s="42"/>
      <c r="J104" s="140">
        <v>0</v>
      </c>
      <c r="K104" s="42"/>
      <c r="L104" s="211"/>
      <c r="M104" s="212"/>
      <c r="N104" s="213" t="s">
        <v>41</v>
      </c>
      <c r="O104" s="212"/>
      <c r="P104" s="212"/>
      <c r="Q104" s="212"/>
      <c r="R104" s="212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5" t="s">
        <v>133</v>
      </c>
      <c r="AZ104" s="212"/>
      <c r="BA104" s="212"/>
      <c r="BB104" s="212"/>
      <c r="BC104" s="212"/>
      <c r="BD104" s="212"/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215" t="s">
        <v>84</v>
      </c>
      <c r="BK104" s="212"/>
      <c r="BL104" s="212"/>
      <c r="BM104" s="212"/>
    </row>
    <row r="105" spans="1:65" s="2" customFormat="1" ht="18" customHeight="1">
      <c r="A105" s="40"/>
      <c r="B105" s="41"/>
      <c r="C105" s="42"/>
      <c r="D105" s="146" t="s">
        <v>495</v>
      </c>
      <c r="E105" s="139"/>
      <c r="F105" s="139"/>
      <c r="G105" s="42"/>
      <c r="H105" s="42"/>
      <c r="I105" s="42"/>
      <c r="J105" s="140">
        <v>0</v>
      </c>
      <c r="K105" s="42"/>
      <c r="L105" s="211"/>
      <c r="M105" s="212"/>
      <c r="N105" s="213" t="s">
        <v>41</v>
      </c>
      <c r="O105" s="212"/>
      <c r="P105" s="212"/>
      <c r="Q105" s="212"/>
      <c r="R105" s="212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5" t="s">
        <v>133</v>
      </c>
      <c r="AZ105" s="212"/>
      <c r="BA105" s="212"/>
      <c r="BB105" s="212"/>
      <c r="BC105" s="212"/>
      <c r="BD105" s="212"/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215" t="s">
        <v>84</v>
      </c>
      <c r="BK105" s="212"/>
      <c r="BL105" s="212"/>
      <c r="BM105" s="212"/>
    </row>
    <row r="106" spans="1:65" s="2" customFormat="1" ht="18" customHeight="1">
      <c r="A106" s="40"/>
      <c r="B106" s="41"/>
      <c r="C106" s="42"/>
      <c r="D106" s="139" t="s">
        <v>138</v>
      </c>
      <c r="E106" s="42"/>
      <c r="F106" s="42"/>
      <c r="G106" s="42"/>
      <c r="H106" s="42"/>
      <c r="I106" s="42"/>
      <c r="J106" s="140">
        <f>ROUND(J30*T106,2)</f>
        <v>0</v>
      </c>
      <c r="K106" s="42"/>
      <c r="L106" s="211"/>
      <c r="M106" s="212"/>
      <c r="N106" s="213" t="s">
        <v>41</v>
      </c>
      <c r="O106" s="212"/>
      <c r="P106" s="212"/>
      <c r="Q106" s="212"/>
      <c r="R106" s="212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5" t="s">
        <v>139</v>
      </c>
      <c r="AZ106" s="212"/>
      <c r="BA106" s="212"/>
      <c r="BB106" s="212"/>
      <c r="BC106" s="212"/>
      <c r="BD106" s="212"/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215" t="s">
        <v>84</v>
      </c>
      <c r="BK106" s="212"/>
      <c r="BL106" s="212"/>
      <c r="BM106" s="212"/>
    </row>
    <row r="107" spans="1:31" s="2" customFormat="1" ht="12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9.25" customHeight="1">
      <c r="A108" s="40"/>
      <c r="B108" s="41"/>
      <c r="C108" s="150" t="s">
        <v>107</v>
      </c>
      <c r="D108" s="151"/>
      <c r="E108" s="151"/>
      <c r="F108" s="151"/>
      <c r="G108" s="151"/>
      <c r="H108" s="151"/>
      <c r="I108" s="151"/>
      <c r="J108" s="152">
        <f>ROUND(J96+J100,2)</f>
        <v>0</v>
      </c>
      <c r="K108" s="151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3" spans="1:31" s="2" customFormat="1" ht="6.95" customHeight="1">
      <c r="A113" s="40"/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24.95" customHeight="1">
      <c r="A114" s="40"/>
      <c r="B114" s="41"/>
      <c r="C114" s="23" t="s">
        <v>140</v>
      </c>
      <c r="D114" s="42"/>
      <c r="E114" s="42"/>
      <c r="F114" s="42"/>
      <c r="G114" s="42"/>
      <c r="H114" s="42"/>
      <c r="I114" s="42"/>
      <c r="J114" s="42"/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6.95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12" customHeight="1">
      <c r="A116" s="40"/>
      <c r="B116" s="41"/>
      <c r="C116" s="32" t="s">
        <v>16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6.5" customHeight="1">
      <c r="A117" s="40"/>
      <c r="B117" s="41"/>
      <c r="C117" s="42"/>
      <c r="D117" s="42"/>
      <c r="E117" s="193" t="str">
        <f>E7</f>
        <v>Revitalizace skladového objektu-VV</v>
      </c>
      <c r="F117" s="32"/>
      <c r="G117" s="32"/>
      <c r="H117" s="3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2" t="s">
        <v>109</v>
      </c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6.5" customHeight="1">
      <c r="A119" s="40"/>
      <c r="B119" s="41"/>
      <c r="C119" s="42"/>
      <c r="D119" s="42"/>
      <c r="E119" s="78" t="str">
        <f>E9</f>
        <v>PACS4 - Vzduchotechnika</v>
      </c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2" t="s">
        <v>20</v>
      </c>
      <c r="D121" s="42"/>
      <c r="E121" s="42"/>
      <c r="F121" s="27" t="str">
        <f>F12</f>
        <v xml:space="preserve"> </v>
      </c>
      <c r="G121" s="42"/>
      <c r="H121" s="42"/>
      <c r="I121" s="32" t="s">
        <v>22</v>
      </c>
      <c r="J121" s="81" t="str">
        <f>IF(J12="","",J12)</f>
        <v>14. 12. 2020</v>
      </c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5.15" customHeight="1">
      <c r="A123" s="40"/>
      <c r="B123" s="41"/>
      <c r="C123" s="32" t="s">
        <v>24</v>
      </c>
      <c r="D123" s="42"/>
      <c r="E123" s="42"/>
      <c r="F123" s="27" t="str">
        <f>E15</f>
        <v xml:space="preserve"> </v>
      </c>
      <c r="G123" s="42"/>
      <c r="H123" s="42"/>
      <c r="I123" s="32" t="s">
        <v>30</v>
      </c>
      <c r="J123" s="36" t="str">
        <f>E21</f>
        <v xml:space="preserve"> 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5.15" customHeight="1">
      <c r="A124" s="40"/>
      <c r="B124" s="41"/>
      <c r="C124" s="32" t="s">
        <v>28</v>
      </c>
      <c r="D124" s="42"/>
      <c r="E124" s="42"/>
      <c r="F124" s="27" t="str">
        <f>IF(E18="","",E18)</f>
        <v>Vyplň údaj</v>
      </c>
      <c r="G124" s="42"/>
      <c r="H124" s="42"/>
      <c r="I124" s="32" t="s">
        <v>32</v>
      </c>
      <c r="J124" s="36" t="str">
        <f>E24</f>
        <v xml:space="preserve"> 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10.3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11" customFormat="1" ht="29.25" customHeight="1">
      <c r="A126" s="217"/>
      <c r="B126" s="218"/>
      <c r="C126" s="219" t="s">
        <v>141</v>
      </c>
      <c r="D126" s="220" t="s">
        <v>61</v>
      </c>
      <c r="E126" s="220" t="s">
        <v>57</v>
      </c>
      <c r="F126" s="220" t="s">
        <v>58</v>
      </c>
      <c r="G126" s="220" t="s">
        <v>142</v>
      </c>
      <c r="H126" s="220" t="s">
        <v>143</v>
      </c>
      <c r="I126" s="220" t="s">
        <v>144</v>
      </c>
      <c r="J126" s="221" t="s">
        <v>114</v>
      </c>
      <c r="K126" s="222" t="s">
        <v>145</v>
      </c>
      <c r="L126" s="223"/>
      <c r="M126" s="102" t="s">
        <v>1</v>
      </c>
      <c r="N126" s="103" t="s">
        <v>40</v>
      </c>
      <c r="O126" s="103" t="s">
        <v>146</v>
      </c>
      <c r="P126" s="103" t="s">
        <v>147</v>
      </c>
      <c r="Q126" s="103" t="s">
        <v>148</v>
      </c>
      <c r="R126" s="103" t="s">
        <v>149</v>
      </c>
      <c r="S126" s="103" t="s">
        <v>150</v>
      </c>
      <c r="T126" s="104" t="s">
        <v>151</v>
      </c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</row>
    <row r="127" spans="1:63" s="2" customFormat="1" ht="22.8" customHeight="1">
      <c r="A127" s="40"/>
      <c r="B127" s="41"/>
      <c r="C127" s="109" t="s">
        <v>152</v>
      </c>
      <c r="D127" s="42"/>
      <c r="E127" s="42"/>
      <c r="F127" s="42"/>
      <c r="G127" s="42"/>
      <c r="H127" s="42"/>
      <c r="I127" s="42"/>
      <c r="J127" s="224">
        <f>BK127</f>
        <v>0</v>
      </c>
      <c r="K127" s="42"/>
      <c r="L127" s="43"/>
      <c r="M127" s="105"/>
      <c r="N127" s="225"/>
      <c r="O127" s="106"/>
      <c r="P127" s="226">
        <f>P128</f>
        <v>0</v>
      </c>
      <c r="Q127" s="106"/>
      <c r="R127" s="226">
        <f>R128</f>
        <v>0</v>
      </c>
      <c r="S127" s="106"/>
      <c r="T127" s="227">
        <f>T128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7" t="s">
        <v>75</v>
      </c>
      <c r="AU127" s="17" t="s">
        <v>116</v>
      </c>
      <c r="BK127" s="228">
        <f>BK128</f>
        <v>0</v>
      </c>
    </row>
    <row r="128" spans="1:63" s="12" customFormat="1" ht="25.9" customHeight="1">
      <c r="A128" s="12"/>
      <c r="B128" s="229"/>
      <c r="C128" s="230"/>
      <c r="D128" s="231" t="s">
        <v>75</v>
      </c>
      <c r="E128" s="232" t="s">
        <v>673</v>
      </c>
      <c r="F128" s="232" t="s">
        <v>674</v>
      </c>
      <c r="G128" s="230"/>
      <c r="H128" s="230"/>
      <c r="I128" s="233"/>
      <c r="J128" s="234">
        <f>BK128</f>
        <v>0</v>
      </c>
      <c r="K128" s="230"/>
      <c r="L128" s="235"/>
      <c r="M128" s="236"/>
      <c r="N128" s="237"/>
      <c r="O128" s="237"/>
      <c r="P128" s="238">
        <f>SUM(P129:P150)</f>
        <v>0</v>
      </c>
      <c r="Q128" s="237"/>
      <c r="R128" s="238">
        <f>SUM(R129:R150)</f>
        <v>0</v>
      </c>
      <c r="S128" s="237"/>
      <c r="T128" s="239">
        <f>SUM(T129:T150)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40" t="s">
        <v>84</v>
      </c>
      <c r="AT128" s="241" t="s">
        <v>75</v>
      </c>
      <c r="AU128" s="241" t="s">
        <v>76</v>
      </c>
      <c r="AY128" s="240" t="s">
        <v>155</v>
      </c>
      <c r="BK128" s="242">
        <f>SUM(BK129:BK150)</f>
        <v>0</v>
      </c>
    </row>
    <row r="129" spans="1:65" s="2" customFormat="1" ht="37.8" customHeight="1">
      <c r="A129" s="40"/>
      <c r="B129" s="41"/>
      <c r="C129" s="245" t="s">
        <v>84</v>
      </c>
      <c r="D129" s="245" t="s">
        <v>157</v>
      </c>
      <c r="E129" s="246" t="s">
        <v>675</v>
      </c>
      <c r="F129" s="247" t="s">
        <v>676</v>
      </c>
      <c r="G129" s="248" t="s">
        <v>511</v>
      </c>
      <c r="H129" s="249">
        <v>1</v>
      </c>
      <c r="I129" s="250"/>
      <c r="J129" s="251">
        <f>ROUND(I129*H129,2)</f>
        <v>0</v>
      </c>
      <c r="K129" s="252"/>
      <c r="L129" s="43"/>
      <c r="M129" s="253" t="s">
        <v>1</v>
      </c>
      <c r="N129" s="254" t="s">
        <v>41</v>
      </c>
      <c r="O129" s="93"/>
      <c r="P129" s="255">
        <f>O129*H129</f>
        <v>0</v>
      </c>
      <c r="Q129" s="255">
        <v>0</v>
      </c>
      <c r="R129" s="255">
        <f>Q129*H129</f>
        <v>0</v>
      </c>
      <c r="S129" s="255">
        <v>0</v>
      </c>
      <c r="T129" s="25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57" t="s">
        <v>161</v>
      </c>
      <c r="AT129" s="257" t="s">
        <v>157</v>
      </c>
      <c r="AU129" s="257" t="s">
        <v>84</v>
      </c>
      <c r="AY129" s="17" t="s">
        <v>155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7" t="s">
        <v>84</v>
      </c>
      <c r="BK129" s="145">
        <f>ROUND(I129*H129,2)</f>
        <v>0</v>
      </c>
      <c r="BL129" s="17" t="s">
        <v>161</v>
      </c>
      <c r="BM129" s="257" t="s">
        <v>86</v>
      </c>
    </row>
    <row r="130" spans="1:65" s="2" customFormat="1" ht="14.4" customHeight="1">
      <c r="A130" s="40"/>
      <c r="B130" s="41"/>
      <c r="C130" s="245" t="s">
        <v>86</v>
      </c>
      <c r="D130" s="245" t="s">
        <v>157</v>
      </c>
      <c r="E130" s="246" t="s">
        <v>677</v>
      </c>
      <c r="F130" s="247" t="s">
        <v>678</v>
      </c>
      <c r="G130" s="248" t="s">
        <v>498</v>
      </c>
      <c r="H130" s="249">
        <v>10</v>
      </c>
      <c r="I130" s="250"/>
      <c r="J130" s="251">
        <f>ROUND(I130*H130,2)</f>
        <v>0</v>
      </c>
      <c r="K130" s="252"/>
      <c r="L130" s="43"/>
      <c r="M130" s="253" t="s">
        <v>1</v>
      </c>
      <c r="N130" s="254" t="s">
        <v>41</v>
      </c>
      <c r="O130" s="93"/>
      <c r="P130" s="255">
        <f>O130*H130</f>
        <v>0</v>
      </c>
      <c r="Q130" s="255">
        <v>0</v>
      </c>
      <c r="R130" s="255">
        <f>Q130*H130</f>
        <v>0</v>
      </c>
      <c r="S130" s="255">
        <v>0</v>
      </c>
      <c r="T130" s="25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57" t="s">
        <v>161</v>
      </c>
      <c r="AT130" s="257" t="s">
        <v>157</v>
      </c>
      <c r="AU130" s="257" t="s">
        <v>84</v>
      </c>
      <c r="AY130" s="17" t="s">
        <v>155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7" t="s">
        <v>84</v>
      </c>
      <c r="BK130" s="145">
        <f>ROUND(I130*H130,2)</f>
        <v>0</v>
      </c>
      <c r="BL130" s="17" t="s">
        <v>161</v>
      </c>
      <c r="BM130" s="257" t="s">
        <v>161</v>
      </c>
    </row>
    <row r="131" spans="1:65" s="2" customFormat="1" ht="24.15" customHeight="1">
      <c r="A131" s="40"/>
      <c r="B131" s="41"/>
      <c r="C131" s="245" t="s">
        <v>170</v>
      </c>
      <c r="D131" s="245" t="s">
        <v>157</v>
      </c>
      <c r="E131" s="246" t="s">
        <v>679</v>
      </c>
      <c r="F131" s="247" t="s">
        <v>680</v>
      </c>
      <c r="G131" s="248" t="s">
        <v>498</v>
      </c>
      <c r="H131" s="249">
        <v>12</v>
      </c>
      <c r="I131" s="250"/>
      <c r="J131" s="251">
        <f>ROUND(I131*H131,2)</f>
        <v>0</v>
      </c>
      <c r="K131" s="252"/>
      <c r="L131" s="43"/>
      <c r="M131" s="253" t="s">
        <v>1</v>
      </c>
      <c r="N131" s="254" t="s">
        <v>41</v>
      </c>
      <c r="O131" s="93"/>
      <c r="P131" s="255">
        <f>O131*H131</f>
        <v>0</v>
      </c>
      <c r="Q131" s="255">
        <v>0</v>
      </c>
      <c r="R131" s="255">
        <f>Q131*H131</f>
        <v>0</v>
      </c>
      <c r="S131" s="255">
        <v>0</v>
      </c>
      <c r="T131" s="25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7" t="s">
        <v>161</v>
      </c>
      <c r="AT131" s="257" t="s">
        <v>157</v>
      </c>
      <c r="AU131" s="257" t="s">
        <v>84</v>
      </c>
      <c r="AY131" s="17" t="s">
        <v>155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84</v>
      </c>
      <c r="BK131" s="145">
        <f>ROUND(I131*H131,2)</f>
        <v>0</v>
      </c>
      <c r="BL131" s="17" t="s">
        <v>161</v>
      </c>
      <c r="BM131" s="257" t="s">
        <v>186</v>
      </c>
    </row>
    <row r="132" spans="1:65" s="2" customFormat="1" ht="24.15" customHeight="1">
      <c r="A132" s="40"/>
      <c r="B132" s="41"/>
      <c r="C132" s="245" t="s">
        <v>161</v>
      </c>
      <c r="D132" s="245" t="s">
        <v>157</v>
      </c>
      <c r="E132" s="246" t="s">
        <v>681</v>
      </c>
      <c r="F132" s="247" t="s">
        <v>682</v>
      </c>
      <c r="G132" s="248" t="s">
        <v>498</v>
      </c>
      <c r="H132" s="249">
        <v>10</v>
      </c>
      <c r="I132" s="250"/>
      <c r="J132" s="251">
        <f>ROUND(I132*H132,2)</f>
        <v>0</v>
      </c>
      <c r="K132" s="252"/>
      <c r="L132" s="43"/>
      <c r="M132" s="253" t="s">
        <v>1</v>
      </c>
      <c r="N132" s="254" t="s">
        <v>41</v>
      </c>
      <c r="O132" s="93"/>
      <c r="P132" s="255">
        <f>O132*H132</f>
        <v>0</v>
      </c>
      <c r="Q132" s="255">
        <v>0</v>
      </c>
      <c r="R132" s="255">
        <f>Q132*H132</f>
        <v>0</v>
      </c>
      <c r="S132" s="255">
        <v>0</v>
      </c>
      <c r="T132" s="25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7" t="s">
        <v>161</v>
      </c>
      <c r="AT132" s="257" t="s">
        <v>157</v>
      </c>
      <c r="AU132" s="257" t="s">
        <v>84</v>
      </c>
      <c r="AY132" s="17" t="s">
        <v>155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84</v>
      </c>
      <c r="BK132" s="145">
        <f>ROUND(I132*H132,2)</f>
        <v>0</v>
      </c>
      <c r="BL132" s="17" t="s">
        <v>161</v>
      </c>
      <c r="BM132" s="257" t="s">
        <v>197</v>
      </c>
    </row>
    <row r="133" spans="1:65" s="2" customFormat="1" ht="24.15" customHeight="1">
      <c r="A133" s="40"/>
      <c r="B133" s="41"/>
      <c r="C133" s="245" t="s">
        <v>180</v>
      </c>
      <c r="D133" s="245" t="s">
        <v>157</v>
      </c>
      <c r="E133" s="246" t="s">
        <v>683</v>
      </c>
      <c r="F133" s="247" t="s">
        <v>684</v>
      </c>
      <c r="G133" s="248" t="s">
        <v>160</v>
      </c>
      <c r="H133" s="249">
        <v>75</v>
      </c>
      <c r="I133" s="250"/>
      <c r="J133" s="251">
        <f>ROUND(I133*H133,2)</f>
        <v>0</v>
      </c>
      <c r="K133" s="252"/>
      <c r="L133" s="43"/>
      <c r="M133" s="253" t="s">
        <v>1</v>
      </c>
      <c r="N133" s="254" t="s">
        <v>41</v>
      </c>
      <c r="O133" s="93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7" t="s">
        <v>161</v>
      </c>
      <c r="AT133" s="257" t="s">
        <v>157</v>
      </c>
      <c r="AU133" s="257" t="s">
        <v>84</v>
      </c>
      <c r="AY133" s="17" t="s">
        <v>155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84</v>
      </c>
      <c r="BK133" s="145">
        <f>ROUND(I133*H133,2)</f>
        <v>0</v>
      </c>
      <c r="BL133" s="17" t="s">
        <v>161</v>
      </c>
      <c r="BM133" s="257" t="s">
        <v>206</v>
      </c>
    </row>
    <row r="134" spans="1:65" s="2" customFormat="1" ht="14.4" customHeight="1">
      <c r="A134" s="40"/>
      <c r="B134" s="41"/>
      <c r="C134" s="245" t="s">
        <v>186</v>
      </c>
      <c r="D134" s="245" t="s">
        <v>157</v>
      </c>
      <c r="E134" s="246" t="s">
        <v>685</v>
      </c>
      <c r="F134" s="247" t="s">
        <v>686</v>
      </c>
      <c r="G134" s="248" t="s">
        <v>687</v>
      </c>
      <c r="H134" s="249">
        <v>95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41</v>
      </c>
      <c r="O134" s="93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7" t="s">
        <v>161</v>
      </c>
      <c r="AT134" s="257" t="s">
        <v>157</v>
      </c>
      <c r="AU134" s="257" t="s">
        <v>84</v>
      </c>
      <c r="AY134" s="17" t="s">
        <v>155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84</v>
      </c>
      <c r="BK134" s="145">
        <f>ROUND(I134*H134,2)</f>
        <v>0</v>
      </c>
      <c r="BL134" s="17" t="s">
        <v>161</v>
      </c>
      <c r="BM134" s="257" t="s">
        <v>215</v>
      </c>
    </row>
    <row r="135" spans="1:65" s="2" customFormat="1" ht="14.4" customHeight="1">
      <c r="A135" s="40"/>
      <c r="B135" s="41"/>
      <c r="C135" s="245" t="s">
        <v>190</v>
      </c>
      <c r="D135" s="245" t="s">
        <v>157</v>
      </c>
      <c r="E135" s="246" t="s">
        <v>688</v>
      </c>
      <c r="F135" s="247" t="s">
        <v>689</v>
      </c>
      <c r="G135" s="248" t="s">
        <v>687</v>
      </c>
      <c r="H135" s="249">
        <v>17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41</v>
      </c>
      <c r="O135" s="93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7" t="s">
        <v>161</v>
      </c>
      <c r="AT135" s="257" t="s">
        <v>157</v>
      </c>
      <c r="AU135" s="257" t="s">
        <v>84</v>
      </c>
      <c r="AY135" s="17" t="s">
        <v>155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84</v>
      </c>
      <c r="BK135" s="145">
        <f>ROUND(I135*H135,2)</f>
        <v>0</v>
      </c>
      <c r="BL135" s="17" t="s">
        <v>161</v>
      </c>
      <c r="BM135" s="257" t="s">
        <v>225</v>
      </c>
    </row>
    <row r="136" spans="1:65" s="2" customFormat="1" ht="14.4" customHeight="1">
      <c r="A136" s="40"/>
      <c r="B136" s="41"/>
      <c r="C136" s="245" t="s">
        <v>197</v>
      </c>
      <c r="D136" s="245" t="s">
        <v>157</v>
      </c>
      <c r="E136" s="246" t="s">
        <v>690</v>
      </c>
      <c r="F136" s="247" t="s">
        <v>691</v>
      </c>
      <c r="G136" s="248" t="s">
        <v>687</v>
      </c>
      <c r="H136" s="249">
        <v>14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41</v>
      </c>
      <c r="O136" s="93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7" t="s">
        <v>161</v>
      </c>
      <c r="AT136" s="257" t="s">
        <v>157</v>
      </c>
      <c r="AU136" s="257" t="s">
        <v>84</v>
      </c>
      <c r="AY136" s="17" t="s">
        <v>155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84</v>
      </c>
      <c r="BK136" s="145">
        <f>ROUND(I136*H136,2)</f>
        <v>0</v>
      </c>
      <c r="BL136" s="17" t="s">
        <v>161</v>
      </c>
      <c r="BM136" s="257" t="s">
        <v>237</v>
      </c>
    </row>
    <row r="137" spans="1:65" s="2" customFormat="1" ht="14.4" customHeight="1">
      <c r="A137" s="40"/>
      <c r="B137" s="41"/>
      <c r="C137" s="245" t="s">
        <v>202</v>
      </c>
      <c r="D137" s="245" t="s">
        <v>157</v>
      </c>
      <c r="E137" s="246" t="s">
        <v>692</v>
      </c>
      <c r="F137" s="247" t="s">
        <v>693</v>
      </c>
      <c r="G137" s="248" t="s">
        <v>687</v>
      </c>
      <c r="H137" s="249">
        <v>16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41</v>
      </c>
      <c r="O137" s="93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7" t="s">
        <v>161</v>
      </c>
      <c r="AT137" s="257" t="s">
        <v>157</v>
      </c>
      <c r="AU137" s="257" t="s">
        <v>84</v>
      </c>
      <c r="AY137" s="17" t="s">
        <v>155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84</v>
      </c>
      <c r="BK137" s="145">
        <f>ROUND(I137*H137,2)</f>
        <v>0</v>
      </c>
      <c r="BL137" s="17" t="s">
        <v>161</v>
      </c>
      <c r="BM137" s="257" t="s">
        <v>248</v>
      </c>
    </row>
    <row r="138" spans="1:65" s="2" customFormat="1" ht="14.4" customHeight="1">
      <c r="A138" s="40"/>
      <c r="B138" s="41"/>
      <c r="C138" s="245" t="s">
        <v>206</v>
      </c>
      <c r="D138" s="245" t="s">
        <v>157</v>
      </c>
      <c r="E138" s="246" t="s">
        <v>694</v>
      </c>
      <c r="F138" s="247" t="s">
        <v>695</v>
      </c>
      <c r="G138" s="248" t="s">
        <v>160</v>
      </c>
      <c r="H138" s="249">
        <v>14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41</v>
      </c>
      <c r="O138" s="93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7" t="s">
        <v>161</v>
      </c>
      <c r="AT138" s="257" t="s">
        <v>157</v>
      </c>
      <c r="AU138" s="257" t="s">
        <v>84</v>
      </c>
      <c r="AY138" s="17" t="s">
        <v>155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84</v>
      </c>
      <c r="BK138" s="145">
        <f>ROUND(I138*H138,2)</f>
        <v>0</v>
      </c>
      <c r="BL138" s="17" t="s">
        <v>161</v>
      </c>
      <c r="BM138" s="257" t="s">
        <v>261</v>
      </c>
    </row>
    <row r="139" spans="1:65" s="2" customFormat="1" ht="14.4" customHeight="1">
      <c r="A139" s="40"/>
      <c r="B139" s="41"/>
      <c r="C139" s="245" t="s">
        <v>210</v>
      </c>
      <c r="D139" s="245" t="s">
        <v>157</v>
      </c>
      <c r="E139" s="246" t="s">
        <v>696</v>
      </c>
      <c r="F139" s="247" t="s">
        <v>697</v>
      </c>
      <c r="G139" s="248" t="s">
        <v>160</v>
      </c>
      <c r="H139" s="249">
        <v>17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41</v>
      </c>
      <c r="O139" s="93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7" t="s">
        <v>161</v>
      </c>
      <c r="AT139" s="257" t="s">
        <v>157</v>
      </c>
      <c r="AU139" s="257" t="s">
        <v>84</v>
      </c>
      <c r="AY139" s="17" t="s">
        <v>155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84</v>
      </c>
      <c r="BK139" s="145">
        <f>ROUND(I139*H139,2)</f>
        <v>0</v>
      </c>
      <c r="BL139" s="17" t="s">
        <v>161</v>
      </c>
      <c r="BM139" s="257" t="s">
        <v>269</v>
      </c>
    </row>
    <row r="140" spans="1:65" s="2" customFormat="1" ht="24.15" customHeight="1">
      <c r="A140" s="40"/>
      <c r="B140" s="41"/>
      <c r="C140" s="245" t="s">
        <v>215</v>
      </c>
      <c r="D140" s="245" t="s">
        <v>157</v>
      </c>
      <c r="E140" s="246" t="s">
        <v>698</v>
      </c>
      <c r="F140" s="247" t="s">
        <v>699</v>
      </c>
      <c r="G140" s="248" t="s">
        <v>498</v>
      </c>
      <c r="H140" s="249">
        <v>5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41</v>
      </c>
      <c r="O140" s="93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57" t="s">
        <v>161</v>
      </c>
      <c r="AT140" s="257" t="s">
        <v>157</v>
      </c>
      <c r="AU140" s="257" t="s">
        <v>84</v>
      </c>
      <c r="AY140" s="17" t="s">
        <v>155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84</v>
      </c>
      <c r="BK140" s="145">
        <f>ROUND(I140*H140,2)</f>
        <v>0</v>
      </c>
      <c r="BL140" s="17" t="s">
        <v>161</v>
      </c>
      <c r="BM140" s="257" t="s">
        <v>282</v>
      </c>
    </row>
    <row r="141" spans="1:65" s="2" customFormat="1" ht="14.4" customHeight="1">
      <c r="A141" s="40"/>
      <c r="B141" s="41"/>
      <c r="C141" s="245" t="s">
        <v>220</v>
      </c>
      <c r="D141" s="245" t="s">
        <v>157</v>
      </c>
      <c r="E141" s="246" t="s">
        <v>700</v>
      </c>
      <c r="F141" s="247" t="s">
        <v>701</v>
      </c>
      <c r="G141" s="248" t="s">
        <v>511</v>
      </c>
      <c r="H141" s="249">
        <v>5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41</v>
      </c>
      <c r="O141" s="93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7" t="s">
        <v>161</v>
      </c>
      <c r="AT141" s="257" t="s">
        <v>157</v>
      </c>
      <c r="AU141" s="257" t="s">
        <v>84</v>
      </c>
      <c r="AY141" s="17" t="s">
        <v>155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84</v>
      </c>
      <c r="BK141" s="145">
        <f>ROUND(I141*H141,2)</f>
        <v>0</v>
      </c>
      <c r="BL141" s="17" t="s">
        <v>161</v>
      </c>
      <c r="BM141" s="257" t="s">
        <v>290</v>
      </c>
    </row>
    <row r="142" spans="1:65" s="2" customFormat="1" ht="37.8" customHeight="1">
      <c r="A142" s="40"/>
      <c r="B142" s="41"/>
      <c r="C142" s="245" t="s">
        <v>225</v>
      </c>
      <c r="D142" s="245" t="s">
        <v>157</v>
      </c>
      <c r="E142" s="246" t="s">
        <v>702</v>
      </c>
      <c r="F142" s="247" t="s">
        <v>703</v>
      </c>
      <c r="G142" s="248" t="s">
        <v>511</v>
      </c>
      <c r="H142" s="249">
        <v>4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41</v>
      </c>
      <c r="O142" s="93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7" t="s">
        <v>161</v>
      </c>
      <c r="AT142" s="257" t="s">
        <v>157</v>
      </c>
      <c r="AU142" s="257" t="s">
        <v>84</v>
      </c>
      <c r="AY142" s="17" t="s">
        <v>155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84</v>
      </c>
      <c r="BK142" s="145">
        <f>ROUND(I142*H142,2)</f>
        <v>0</v>
      </c>
      <c r="BL142" s="17" t="s">
        <v>161</v>
      </c>
      <c r="BM142" s="257" t="s">
        <v>302</v>
      </c>
    </row>
    <row r="143" spans="1:65" s="2" customFormat="1" ht="14.4" customHeight="1">
      <c r="A143" s="40"/>
      <c r="B143" s="41"/>
      <c r="C143" s="245" t="s">
        <v>8</v>
      </c>
      <c r="D143" s="245" t="s">
        <v>157</v>
      </c>
      <c r="E143" s="246" t="s">
        <v>704</v>
      </c>
      <c r="F143" s="247" t="s">
        <v>705</v>
      </c>
      <c r="G143" s="248" t="s">
        <v>511</v>
      </c>
      <c r="H143" s="249">
        <v>1</v>
      </c>
      <c r="I143" s="250"/>
      <c r="J143" s="251">
        <f>ROUND(I143*H143,2)</f>
        <v>0</v>
      </c>
      <c r="K143" s="252"/>
      <c r="L143" s="43"/>
      <c r="M143" s="253" t="s">
        <v>1</v>
      </c>
      <c r="N143" s="254" t="s">
        <v>41</v>
      </c>
      <c r="O143" s="93"/>
      <c r="P143" s="255">
        <f>O143*H143</f>
        <v>0</v>
      </c>
      <c r="Q143" s="255">
        <v>0</v>
      </c>
      <c r="R143" s="255">
        <f>Q143*H143</f>
        <v>0</v>
      </c>
      <c r="S143" s="255">
        <v>0</v>
      </c>
      <c r="T143" s="25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7" t="s">
        <v>161</v>
      </c>
      <c r="AT143" s="257" t="s">
        <v>157</v>
      </c>
      <c r="AU143" s="257" t="s">
        <v>84</v>
      </c>
      <c r="AY143" s="17" t="s">
        <v>155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84</v>
      </c>
      <c r="BK143" s="145">
        <f>ROUND(I143*H143,2)</f>
        <v>0</v>
      </c>
      <c r="BL143" s="17" t="s">
        <v>161</v>
      </c>
      <c r="BM143" s="257" t="s">
        <v>311</v>
      </c>
    </row>
    <row r="144" spans="1:65" s="2" customFormat="1" ht="14.4" customHeight="1">
      <c r="A144" s="40"/>
      <c r="B144" s="41"/>
      <c r="C144" s="245" t="s">
        <v>237</v>
      </c>
      <c r="D144" s="245" t="s">
        <v>157</v>
      </c>
      <c r="E144" s="246" t="s">
        <v>706</v>
      </c>
      <c r="F144" s="247" t="s">
        <v>707</v>
      </c>
      <c r="G144" s="248" t="s">
        <v>511</v>
      </c>
      <c r="H144" s="249">
        <v>1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41</v>
      </c>
      <c r="O144" s="93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7" t="s">
        <v>161</v>
      </c>
      <c r="AT144" s="257" t="s">
        <v>157</v>
      </c>
      <c r="AU144" s="257" t="s">
        <v>84</v>
      </c>
      <c r="AY144" s="17" t="s">
        <v>155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84</v>
      </c>
      <c r="BK144" s="145">
        <f>ROUND(I144*H144,2)</f>
        <v>0</v>
      </c>
      <c r="BL144" s="17" t="s">
        <v>161</v>
      </c>
      <c r="BM144" s="257" t="s">
        <v>321</v>
      </c>
    </row>
    <row r="145" spans="1:65" s="2" customFormat="1" ht="14.4" customHeight="1">
      <c r="A145" s="40"/>
      <c r="B145" s="41"/>
      <c r="C145" s="245" t="s">
        <v>243</v>
      </c>
      <c r="D145" s="245" t="s">
        <v>157</v>
      </c>
      <c r="E145" s="246" t="s">
        <v>708</v>
      </c>
      <c r="F145" s="247" t="s">
        <v>709</v>
      </c>
      <c r="G145" s="248" t="s">
        <v>511</v>
      </c>
      <c r="H145" s="249">
        <v>1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41</v>
      </c>
      <c r="O145" s="93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7" t="s">
        <v>161</v>
      </c>
      <c r="AT145" s="257" t="s">
        <v>157</v>
      </c>
      <c r="AU145" s="257" t="s">
        <v>84</v>
      </c>
      <c r="AY145" s="17" t="s">
        <v>155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84</v>
      </c>
      <c r="BK145" s="145">
        <f>ROUND(I145*H145,2)</f>
        <v>0</v>
      </c>
      <c r="BL145" s="17" t="s">
        <v>161</v>
      </c>
      <c r="BM145" s="257" t="s">
        <v>333</v>
      </c>
    </row>
    <row r="146" spans="1:65" s="2" customFormat="1" ht="14.4" customHeight="1">
      <c r="A146" s="40"/>
      <c r="B146" s="41"/>
      <c r="C146" s="245" t="s">
        <v>248</v>
      </c>
      <c r="D146" s="245" t="s">
        <v>157</v>
      </c>
      <c r="E146" s="246" t="s">
        <v>710</v>
      </c>
      <c r="F146" s="247" t="s">
        <v>711</v>
      </c>
      <c r="G146" s="248" t="s">
        <v>511</v>
      </c>
      <c r="H146" s="249">
        <v>1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41</v>
      </c>
      <c r="O146" s="93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7" t="s">
        <v>161</v>
      </c>
      <c r="AT146" s="257" t="s">
        <v>157</v>
      </c>
      <c r="AU146" s="257" t="s">
        <v>84</v>
      </c>
      <c r="AY146" s="17" t="s">
        <v>155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84</v>
      </c>
      <c r="BK146" s="145">
        <f>ROUND(I146*H146,2)</f>
        <v>0</v>
      </c>
      <c r="BL146" s="17" t="s">
        <v>161</v>
      </c>
      <c r="BM146" s="257" t="s">
        <v>346</v>
      </c>
    </row>
    <row r="147" spans="1:65" s="2" customFormat="1" ht="24.15" customHeight="1">
      <c r="A147" s="40"/>
      <c r="B147" s="41"/>
      <c r="C147" s="245" t="s">
        <v>255</v>
      </c>
      <c r="D147" s="245" t="s">
        <v>157</v>
      </c>
      <c r="E147" s="246" t="s">
        <v>712</v>
      </c>
      <c r="F147" s="247" t="s">
        <v>713</v>
      </c>
      <c r="G147" s="248" t="s">
        <v>511</v>
      </c>
      <c r="H147" s="249">
        <v>1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41</v>
      </c>
      <c r="O147" s="93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7" t="s">
        <v>161</v>
      </c>
      <c r="AT147" s="257" t="s">
        <v>157</v>
      </c>
      <c r="AU147" s="257" t="s">
        <v>84</v>
      </c>
      <c r="AY147" s="17" t="s">
        <v>155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84</v>
      </c>
      <c r="BK147" s="145">
        <f>ROUND(I147*H147,2)</f>
        <v>0</v>
      </c>
      <c r="BL147" s="17" t="s">
        <v>161</v>
      </c>
      <c r="BM147" s="257" t="s">
        <v>354</v>
      </c>
    </row>
    <row r="148" spans="1:65" s="2" customFormat="1" ht="14.4" customHeight="1">
      <c r="A148" s="40"/>
      <c r="B148" s="41"/>
      <c r="C148" s="245" t="s">
        <v>261</v>
      </c>
      <c r="D148" s="245" t="s">
        <v>157</v>
      </c>
      <c r="E148" s="246" t="s">
        <v>714</v>
      </c>
      <c r="F148" s="247" t="s">
        <v>715</v>
      </c>
      <c r="G148" s="248" t="s">
        <v>511</v>
      </c>
      <c r="H148" s="249">
        <v>1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41</v>
      </c>
      <c r="O148" s="93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7" t="s">
        <v>161</v>
      </c>
      <c r="AT148" s="257" t="s">
        <v>157</v>
      </c>
      <c r="AU148" s="257" t="s">
        <v>84</v>
      </c>
      <c r="AY148" s="17" t="s">
        <v>155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84</v>
      </c>
      <c r="BK148" s="145">
        <f>ROUND(I148*H148,2)</f>
        <v>0</v>
      </c>
      <c r="BL148" s="17" t="s">
        <v>161</v>
      </c>
      <c r="BM148" s="257" t="s">
        <v>375</v>
      </c>
    </row>
    <row r="149" spans="1:65" s="2" customFormat="1" ht="24.15" customHeight="1">
      <c r="A149" s="40"/>
      <c r="B149" s="41"/>
      <c r="C149" s="245" t="s">
        <v>7</v>
      </c>
      <c r="D149" s="245" t="s">
        <v>157</v>
      </c>
      <c r="E149" s="246" t="s">
        <v>716</v>
      </c>
      <c r="F149" s="247" t="s">
        <v>717</v>
      </c>
      <c r="G149" s="248" t="s">
        <v>511</v>
      </c>
      <c r="H149" s="249">
        <v>1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41</v>
      </c>
      <c r="O149" s="93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7" t="s">
        <v>161</v>
      </c>
      <c r="AT149" s="257" t="s">
        <v>157</v>
      </c>
      <c r="AU149" s="257" t="s">
        <v>84</v>
      </c>
      <c r="AY149" s="17" t="s">
        <v>155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84</v>
      </c>
      <c r="BK149" s="145">
        <f>ROUND(I149*H149,2)</f>
        <v>0</v>
      </c>
      <c r="BL149" s="17" t="s">
        <v>161</v>
      </c>
      <c r="BM149" s="257" t="s">
        <v>383</v>
      </c>
    </row>
    <row r="150" spans="1:65" s="2" customFormat="1" ht="14.4" customHeight="1">
      <c r="A150" s="40"/>
      <c r="B150" s="41"/>
      <c r="C150" s="245" t="s">
        <v>269</v>
      </c>
      <c r="D150" s="245" t="s">
        <v>157</v>
      </c>
      <c r="E150" s="246" t="s">
        <v>718</v>
      </c>
      <c r="F150" s="247" t="s">
        <v>719</v>
      </c>
      <c r="G150" s="248" t="s">
        <v>511</v>
      </c>
      <c r="H150" s="249">
        <v>1</v>
      </c>
      <c r="I150" s="250"/>
      <c r="J150" s="251">
        <f>ROUND(I150*H150,2)</f>
        <v>0</v>
      </c>
      <c r="K150" s="252"/>
      <c r="L150" s="43"/>
      <c r="M150" s="302" t="s">
        <v>1</v>
      </c>
      <c r="N150" s="303" t="s">
        <v>41</v>
      </c>
      <c r="O150" s="304"/>
      <c r="P150" s="305">
        <f>O150*H150</f>
        <v>0</v>
      </c>
      <c r="Q150" s="305">
        <v>0</v>
      </c>
      <c r="R150" s="305">
        <f>Q150*H150</f>
        <v>0</v>
      </c>
      <c r="S150" s="305">
        <v>0</v>
      </c>
      <c r="T150" s="30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7" t="s">
        <v>161</v>
      </c>
      <c r="AT150" s="257" t="s">
        <v>157</v>
      </c>
      <c r="AU150" s="257" t="s">
        <v>84</v>
      </c>
      <c r="AY150" s="17" t="s">
        <v>155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84</v>
      </c>
      <c r="BK150" s="145">
        <f>ROUND(I150*H150,2)</f>
        <v>0</v>
      </c>
      <c r="BL150" s="17" t="s">
        <v>161</v>
      </c>
      <c r="BM150" s="257" t="s">
        <v>392</v>
      </c>
    </row>
    <row r="151" spans="1:31" s="2" customFormat="1" ht="6.95" customHeight="1">
      <c r="A151" s="40"/>
      <c r="B151" s="68"/>
      <c r="C151" s="69"/>
      <c r="D151" s="69"/>
      <c r="E151" s="69"/>
      <c r="F151" s="69"/>
      <c r="G151" s="69"/>
      <c r="H151" s="69"/>
      <c r="I151" s="69"/>
      <c r="J151" s="69"/>
      <c r="K151" s="69"/>
      <c r="L151" s="43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password="CC35" sheet="1" objects="1" scenarios="1" formatColumns="0" formatRows="0" autoFilter="0"/>
  <autoFilter ref="C126:K150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86</v>
      </c>
    </row>
    <row r="4" spans="2:46" s="1" customFormat="1" ht="24.95" customHeight="1">
      <c r="B4" s="20"/>
      <c r="D4" s="155" t="s">
        <v>108</v>
      </c>
      <c r="L4" s="20"/>
      <c r="M4" s="15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7" t="s">
        <v>16</v>
      </c>
      <c r="L6" s="20"/>
    </row>
    <row r="7" spans="2:12" s="1" customFormat="1" ht="16.5" customHeight="1">
      <c r="B7" s="20"/>
      <c r="E7" s="158" t="str">
        <f>'Rekapitulace stavby'!K6</f>
        <v>Revitalizace skladového objektu-VV</v>
      </c>
      <c r="F7" s="157"/>
      <c r="G7" s="157"/>
      <c r="H7" s="157"/>
      <c r="L7" s="20"/>
    </row>
    <row r="8" spans="1:31" s="2" customFormat="1" ht="12" customHeight="1">
      <c r="A8" s="40"/>
      <c r="B8" s="43"/>
      <c r="C8" s="40"/>
      <c r="D8" s="157" t="s">
        <v>109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59" t="s">
        <v>720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7" t="s">
        <v>20</v>
      </c>
      <c r="E12" s="40"/>
      <c r="F12" s="160" t="s">
        <v>26</v>
      </c>
      <c r="G12" s="40"/>
      <c r="H12" s="40"/>
      <c r="I12" s="157" t="s">
        <v>22</v>
      </c>
      <c r="J12" s="161" t="str">
        <f>'Rekapitulace stavby'!AN8</f>
        <v>14. 12. 2020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0" t="str">
        <f>IF('Rekapitulace stavby'!E11="","",'Rekapitulace stavby'!E11)</f>
        <v xml:space="preserve"> </v>
      </c>
      <c r="F15" s="40"/>
      <c r="G15" s="40"/>
      <c r="H15" s="40"/>
      <c r="I15" s="157" t="s">
        <v>27</v>
      </c>
      <c r="J15" s="160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7" t="s">
        <v>28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7" t="s">
        <v>30</v>
      </c>
      <c r="E20" s="40"/>
      <c r="F20" s="40"/>
      <c r="G20" s="40"/>
      <c r="H20" s="40"/>
      <c r="I20" s="157" t="s">
        <v>25</v>
      </c>
      <c r="J20" s="160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0" t="str">
        <f>IF('Rekapitulace stavby'!E17="","",'Rekapitulace stavby'!E17)</f>
        <v xml:space="preserve"> </v>
      </c>
      <c r="F21" s="40"/>
      <c r="G21" s="40"/>
      <c r="H21" s="40"/>
      <c r="I21" s="157" t="s">
        <v>27</v>
      </c>
      <c r="J21" s="160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7" t="s">
        <v>32</v>
      </c>
      <c r="E23" s="40"/>
      <c r="F23" s="40"/>
      <c r="G23" s="40"/>
      <c r="H23" s="40"/>
      <c r="I23" s="157" t="s">
        <v>25</v>
      </c>
      <c r="J23" s="160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0" t="str">
        <f>IF('Rekapitulace stavby'!E20="","",'Rekapitulace stavby'!E20)</f>
        <v xml:space="preserve"> </v>
      </c>
      <c r="F24" s="40"/>
      <c r="G24" s="40"/>
      <c r="H24" s="40"/>
      <c r="I24" s="157" t="s">
        <v>27</v>
      </c>
      <c r="J24" s="160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7" t="s">
        <v>33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0" t="s">
        <v>111</v>
      </c>
      <c r="E30" s="40"/>
      <c r="F30" s="40"/>
      <c r="G30" s="40"/>
      <c r="H30" s="40"/>
      <c r="I30" s="40"/>
      <c r="J30" s="167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8" t="s">
        <v>102</v>
      </c>
      <c r="E31" s="40"/>
      <c r="F31" s="40"/>
      <c r="G31" s="40"/>
      <c r="H31" s="40"/>
      <c r="I31" s="40"/>
      <c r="J31" s="167">
        <f>J105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69" t="s">
        <v>36</v>
      </c>
      <c r="E32" s="40"/>
      <c r="F32" s="40"/>
      <c r="G32" s="40"/>
      <c r="H32" s="40"/>
      <c r="I32" s="40"/>
      <c r="J32" s="170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6"/>
      <c r="E33" s="166"/>
      <c r="F33" s="166"/>
      <c r="G33" s="166"/>
      <c r="H33" s="166"/>
      <c r="I33" s="166"/>
      <c r="J33" s="166"/>
      <c r="K33" s="166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1" t="s">
        <v>38</v>
      </c>
      <c r="G34" s="40"/>
      <c r="H34" s="40"/>
      <c r="I34" s="171" t="s">
        <v>37</v>
      </c>
      <c r="J34" s="171" t="s">
        <v>39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2" t="s">
        <v>40</v>
      </c>
      <c r="E35" s="157" t="s">
        <v>41</v>
      </c>
      <c r="F35" s="173">
        <f>ROUND((SUM(BE105:BE112)+SUM(BE132:BE183)),2)</f>
        <v>0</v>
      </c>
      <c r="G35" s="40"/>
      <c r="H35" s="40"/>
      <c r="I35" s="174">
        <v>0.21</v>
      </c>
      <c r="J35" s="173">
        <f>ROUND(((SUM(BE105:BE112)+SUM(BE132:BE183))*I35),2)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7" t="s">
        <v>42</v>
      </c>
      <c r="F36" s="173">
        <f>ROUND((SUM(BF105:BF112)+SUM(BF132:BF183)),2)</f>
        <v>0</v>
      </c>
      <c r="G36" s="40"/>
      <c r="H36" s="40"/>
      <c r="I36" s="174">
        <v>0.15</v>
      </c>
      <c r="J36" s="173">
        <f>ROUND(((SUM(BF105:BF112)+SUM(BF132:BF183))*I36),2)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7" t="s">
        <v>43</v>
      </c>
      <c r="F37" s="173">
        <f>ROUND((SUM(BG105:BG112)+SUM(BG132:BG183)),2)</f>
        <v>0</v>
      </c>
      <c r="G37" s="40"/>
      <c r="H37" s="40"/>
      <c r="I37" s="174">
        <v>0.21</v>
      </c>
      <c r="J37" s="17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7" t="s">
        <v>44</v>
      </c>
      <c r="F38" s="173">
        <f>ROUND((SUM(BH105:BH112)+SUM(BH132:BH183)),2)</f>
        <v>0</v>
      </c>
      <c r="G38" s="40"/>
      <c r="H38" s="40"/>
      <c r="I38" s="174">
        <v>0.15</v>
      </c>
      <c r="J38" s="173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7" t="s">
        <v>45</v>
      </c>
      <c r="F39" s="173">
        <f>ROUND((SUM(BI105:BI112)+SUM(BI132:BI183)),2)</f>
        <v>0</v>
      </c>
      <c r="G39" s="40"/>
      <c r="H39" s="40"/>
      <c r="I39" s="174">
        <v>0</v>
      </c>
      <c r="J39" s="173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5"/>
      <c r="D41" s="176" t="s">
        <v>46</v>
      </c>
      <c r="E41" s="177"/>
      <c r="F41" s="177"/>
      <c r="G41" s="178" t="s">
        <v>47</v>
      </c>
      <c r="H41" s="179" t="s">
        <v>48</v>
      </c>
      <c r="I41" s="177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2" t="s">
        <v>49</v>
      </c>
      <c r="E50" s="183"/>
      <c r="F50" s="183"/>
      <c r="G50" s="182" t="s">
        <v>50</v>
      </c>
      <c r="H50" s="183"/>
      <c r="I50" s="183"/>
      <c r="J50" s="183"/>
      <c r="K50" s="183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4" t="s">
        <v>51</v>
      </c>
      <c r="E61" s="185"/>
      <c r="F61" s="186" t="s">
        <v>52</v>
      </c>
      <c r="G61" s="184" t="s">
        <v>51</v>
      </c>
      <c r="H61" s="185"/>
      <c r="I61" s="185"/>
      <c r="J61" s="187" t="s">
        <v>52</v>
      </c>
      <c r="K61" s="18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2" t="s">
        <v>53</v>
      </c>
      <c r="E65" s="188"/>
      <c r="F65" s="188"/>
      <c r="G65" s="182" t="s">
        <v>54</v>
      </c>
      <c r="H65" s="188"/>
      <c r="I65" s="188"/>
      <c r="J65" s="188"/>
      <c r="K65" s="18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4" t="s">
        <v>51</v>
      </c>
      <c r="E76" s="185"/>
      <c r="F76" s="186" t="s">
        <v>52</v>
      </c>
      <c r="G76" s="184" t="s">
        <v>51</v>
      </c>
      <c r="H76" s="185"/>
      <c r="I76" s="185"/>
      <c r="J76" s="187" t="s">
        <v>52</v>
      </c>
      <c r="K76" s="18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112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3" t="str">
        <f>E7</f>
        <v>Revitalizace skladového objektu-VV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109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PACS5 - Vytápění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32" t="s">
        <v>22</v>
      </c>
      <c r="J89" s="81" t="str">
        <f>IF(J12="","",J12)</f>
        <v>14. 12. 2020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2" t="s">
        <v>24</v>
      </c>
      <c r="D91" s="42"/>
      <c r="E91" s="42"/>
      <c r="F91" s="27" t="str">
        <f>E15</f>
        <v xml:space="preserve"> </v>
      </c>
      <c r="G91" s="42"/>
      <c r="H91" s="42"/>
      <c r="I91" s="32" t="s">
        <v>30</v>
      </c>
      <c r="J91" s="36" t="str">
        <f>E21</f>
        <v xml:space="preserve"> 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32" t="s">
        <v>32</v>
      </c>
      <c r="J92" s="36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4" t="s">
        <v>113</v>
      </c>
      <c r="D94" s="151"/>
      <c r="E94" s="151"/>
      <c r="F94" s="151"/>
      <c r="G94" s="151"/>
      <c r="H94" s="151"/>
      <c r="I94" s="151"/>
      <c r="J94" s="195" t="s">
        <v>114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6" t="s">
        <v>115</v>
      </c>
      <c r="D96" s="42"/>
      <c r="E96" s="42"/>
      <c r="F96" s="42"/>
      <c r="G96" s="42"/>
      <c r="H96" s="42"/>
      <c r="I96" s="42"/>
      <c r="J96" s="112">
        <f>J132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116</v>
      </c>
    </row>
    <row r="97" spans="1:31" s="9" customFormat="1" ht="24.95" customHeight="1">
      <c r="A97" s="9"/>
      <c r="B97" s="197"/>
      <c r="C97" s="198"/>
      <c r="D97" s="199" t="s">
        <v>721</v>
      </c>
      <c r="E97" s="200"/>
      <c r="F97" s="200"/>
      <c r="G97" s="200"/>
      <c r="H97" s="200"/>
      <c r="I97" s="200"/>
      <c r="J97" s="201">
        <f>J133</f>
        <v>0</v>
      </c>
      <c r="K97" s="198"/>
      <c r="L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7"/>
      <c r="C98" s="198"/>
      <c r="D98" s="199" t="s">
        <v>722</v>
      </c>
      <c r="E98" s="200"/>
      <c r="F98" s="200"/>
      <c r="G98" s="200"/>
      <c r="H98" s="200"/>
      <c r="I98" s="200"/>
      <c r="J98" s="201">
        <f>J143</f>
        <v>0</v>
      </c>
      <c r="K98" s="198"/>
      <c r="L98" s="20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7"/>
      <c r="C99" s="198"/>
      <c r="D99" s="199" t="s">
        <v>723</v>
      </c>
      <c r="E99" s="200"/>
      <c r="F99" s="200"/>
      <c r="G99" s="200"/>
      <c r="H99" s="200"/>
      <c r="I99" s="200"/>
      <c r="J99" s="201">
        <f>J153</f>
        <v>0</v>
      </c>
      <c r="K99" s="198"/>
      <c r="L99" s="20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7"/>
      <c r="C100" s="198"/>
      <c r="D100" s="199" t="s">
        <v>724</v>
      </c>
      <c r="E100" s="200"/>
      <c r="F100" s="200"/>
      <c r="G100" s="200"/>
      <c r="H100" s="200"/>
      <c r="I100" s="200"/>
      <c r="J100" s="201">
        <f>J167</f>
        <v>0</v>
      </c>
      <c r="K100" s="198"/>
      <c r="L100" s="20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7"/>
      <c r="C101" s="198"/>
      <c r="D101" s="199" t="s">
        <v>725</v>
      </c>
      <c r="E101" s="200"/>
      <c r="F101" s="200"/>
      <c r="G101" s="200"/>
      <c r="H101" s="200"/>
      <c r="I101" s="200"/>
      <c r="J101" s="201">
        <f>J169</f>
        <v>0</v>
      </c>
      <c r="K101" s="198"/>
      <c r="L101" s="20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97"/>
      <c r="C102" s="198"/>
      <c r="D102" s="199" t="s">
        <v>726</v>
      </c>
      <c r="E102" s="200"/>
      <c r="F102" s="200"/>
      <c r="G102" s="200"/>
      <c r="H102" s="200"/>
      <c r="I102" s="200"/>
      <c r="J102" s="201">
        <f>J177</f>
        <v>0</v>
      </c>
      <c r="K102" s="198"/>
      <c r="L102" s="20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9.25" customHeight="1">
      <c r="A105" s="40"/>
      <c r="B105" s="41"/>
      <c r="C105" s="196" t="s">
        <v>131</v>
      </c>
      <c r="D105" s="42"/>
      <c r="E105" s="42"/>
      <c r="F105" s="42"/>
      <c r="G105" s="42"/>
      <c r="H105" s="42"/>
      <c r="I105" s="42"/>
      <c r="J105" s="209">
        <f>ROUND(J106+J107+J108+J109+J110+J111,2)</f>
        <v>0</v>
      </c>
      <c r="K105" s="42"/>
      <c r="L105" s="65"/>
      <c r="N105" s="210" t="s">
        <v>40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65" s="2" customFormat="1" ht="18" customHeight="1">
      <c r="A106" s="40"/>
      <c r="B106" s="41"/>
      <c r="C106" s="42"/>
      <c r="D106" s="146" t="s">
        <v>132</v>
      </c>
      <c r="E106" s="139"/>
      <c r="F106" s="139"/>
      <c r="G106" s="42"/>
      <c r="H106" s="42"/>
      <c r="I106" s="42"/>
      <c r="J106" s="140">
        <v>0</v>
      </c>
      <c r="K106" s="42"/>
      <c r="L106" s="211"/>
      <c r="M106" s="212"/>
      <c r="N106" s="213" t="s">
        <v>41</v>
      </c>
      <c r="O106" s="212"/>
      <c r="P106" s="212"/>
      <c r="Q106" s="212"/>
      <c r="R106" s="212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5" t="s">
        <v>133</v>
      </c>
      <c r="AZ106" s="212"/>
      <c r="BA106" s="212"/>
      <c r="BB106" s="212"/>
      <c r="BC106" s="212"/>
      <c r="BD106" s="212"/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215" t="s">
        <v>84</v>
      </c>
      <c r="BK106" s="212"/>
      <c r="BL106" s="212"/>
      <c r="BM106" s="212"/>
    </row>
    <row r="107" spans="1:65" s="2" customFormat="1" ht="18" customHeight="1">
      <c r="A107" s="40"/>
      <c r="B107" s="41"/>
      <c r="C107" s="42"/>
      <c r="D107" s="146" t="s">
        <v>134</v>
      </c>
      <c r="E107" s="139"/>
      <c r="F107" s="139"/>
      <c r="G107" s="42"/>
      <c r="H107" s="42"/>
      <c r="I107" s="42"/>
      <c r="J107" s="140">
        <v>0</v>
      </c>
      <c r="K107" s="42"/>
      <c r="L107" s="211"/>
      <c r="M107" s="212"/>
      <c r="N107" s="213" t="s">
        <v>41</v>
      </c>
      <c r="O107" s="212"/>
      <c r="P107" s="212"/>
      <c r="Q107" s="212"/>
      <c r="R107" s="212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5" t="s">
        <v>133</v>
      </c>
      <c r="AZ107" s="212"/>
      <c r="BA107" s="212"/>
      <c r="BB107" s="212"/>
      <c r="BC107" s="212"/>
      <c r="BD107" s="212"/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215" t="s">
        <v>84</v>
      </c>
      <c r="BK107" s="212"/>
      <c r="BL107" s="212"/>
      <c r="BM107" s="212"/>
    </row>
    <row r="108" spans="1:65" s="2" customFormat="1" ht="18" customHeight="1">
      <c r="A108" s="40"/>
      <c r="B108" s="41"/>
      <c r="C108" s="42"/>
      <c r="D108" s="146" t="s">
        <v>135</v>
      </c>
      <c r="E108" s="139"/>
      <c r="F108" s="139"/>
      <c r="G108" s="42"/>
      <c r="H108" s="42"/>
      <c r="I108" s="42"/>
      <c r="J108" s="140">
        <v>0</v>
      </c>
      <c r="K108" s="42"/>
      <c r="L108" s="211"/>
      <c r="M108" s="212"/>
      <c r="N108" s="213" t="s">
        <v>41</v>
      </c>
      <c r="O108" s="212"/>
      <c r="P108" s="212"/>
      <c r="Q108" s="212"/>
      <c r="R108" s="212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5" t="s">
        <v>133</v>
      </c>
      <c r="AZ108" s="212"/>
      <c r="BA108" s="212"/>
      <c r="BB108" s="212"/>
      <c r="BC108" s="212"/>
      <c r="BD108" s="212"/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215" t="s">
        <v>84</v>
      </c>
      <c r="BK108" s="212"/>
      <c r="BL108" s="212"/>
      <c r="BM108" s="212"/>
    </row>
    <row r="109" spans="1:65" s="2" customFormat="1" ht="18" customHeight="1">
      <c r="A109" s="40"/>
      <c r="B109" s="41"/>
      <c r="C109" s="42"/>
      <c r="D109" s="146" t="s">
        <v>136</v>
      </c>
      <c r="E109" s="139"/>
      <c r="F109" s="139"/>
      <c r="G109" s="42"/>
      <c r="H109" s="42"/>
      <c r="I109" s="42"/>
      <c r="J109" s="140">
        <v>0</v>
      </c>
      <c r="K109" s="42"/>
      <c r="L109" s="211"/>
      <c r="M109" s="212"/>
      <c r="N109" s="213" t="s">
        <v>41</v>
      </c>
      <c r="O109" s="212"/>
      <c r="P109" s="212"/>
      <c r="Q109" s="212"/>
      <c r="R109" s="212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5" t="s">
        <v>133</v>
      </c>
      <c r="AZ109" s="212"/>
      <c r="BA109" s="212"/>
      <c r="BB109" s="212"/>
      <c r="BC109" s="212"/>
      <c r="BD109" s="212"/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215" t="s">
        <v>84</v>
      </c>
      <c r="BK109" s="212"/>
      <c r="BL109" s="212"/>
      <c r="BM109" s="212"/>
    </row>
    <row r="110" spans="1:65" s="2" customFormat="1" ht="18" customHeight="1">
      <c r="A110" s="40"/>
      <c r="B110" s="41"/>
      <c r="C110" s="42"/>
      <c r="D110" s="146" t="s">
        <v>495</v>
      </c>
      <c r="E110" s="139"/>
      <c r="F110" s="139"/>
      <c r="G110" s="42"/>
      <c r="H110" s="42"/>
      <c r="I110" s="42"/>
      <c r="J110" s="140">
        <v>0</v>
      </c>
      <c r="K110" s="42"/>
      <c r="L110" s="211"/>
      <c r="M110" s="212"/>
      <c r="N110" s="213" t="s">
        <v>41</v>
      </c>
      <c r="O110" s="212"/>
      <c r="P110" s="212"/>
      <c r="Q110" s="212"/>
      <c r="R110" s="212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5" t="s">
        <v>133</v>
      </c>
      <c r="AZ110" s="212"/>
      <c r="BA110" s="212"/>
      <c r="BB110" s="212"/>
      <c r="BC110" s="212"/>
      <c r="BD110" s="212"/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215" t="s">
        <v>84</v>
      </c>
      <c r="BK110" s="212"/>
      <c r="BL110" s="212"/>
      <c r="BM110" s="212"/>
    </row>
    <row r="111" spans="1:65" s="2" customFormat="1" ht="18" customHeight="1">
      <c r="A111" s="40"/>
      <c r="B111" s="41"/>
      <c r="C111" s="42"/>
      <c r="D111" s="139" t="s">
        <v>138</v>
      </c>
      <c r="E111" s="42"/>
      <c r="F111" s="42"/>
      <c r="G111" s="42"/>
      <c r="H111" s="42"/>
      <c r="I111" s="42"/>
      <c r="J111" s="140">
        <f>ROUND(J30*T111,2)</f>
        <v>0</v>
      </c>
      <c r="K111" s="42"/>
      <c r="L111" s="211"/>
      <c r="M111" s="212"/>
      <c r="N111" s="213" t="s">
        <v>41</v>
      </c>
      <c r="O111" s="212"/>
      <c r="P111" s="212"/>
      <c r="Q111" s="212"/>
      <c r="R111" s="212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5" t="s">
        <v>139</v>
      </c>
      <c r="AZ111" s="212"/>
      <c r="BA111" s="212"/>
      <c r="BB111" s="212"/>
      <c r="BC111" s="212"/>
      <c r="BD111" s="212"/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215" t="s">
        <v>84</v>
      </c>
      <c r="BK111" s="212"/>
      <c r="BL111" s="212"/>
      <c r="BM111" s="212"/>
    </row>
    <row r="112" spans="1:31" s="2" customFormat="1" ht="12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9.25" customHeight="1">
      <c r="A113" s="40"/>
      <c r="B113" s="41"/>
      <c r="C113" s="150" t="s">
        <v>107</v>
      </c>
      <c r="D113" s="151"/>
      <c r="E113" s="151"/>
      <c r="F113" s="151"/>
      <c r="G113" s="151"/>
      <c r="H113" s="151"/>
      <c r="I113" s="151"/>
      <c r="J113" s="152">
        <f>ROUND(J96+J105,2)</f>
        <v>0</v>
      </c>
      <c r="K113" s="151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8" spans="1:31" s="2" customFormat="1" ht="6.95" customHeight="1">
      <c r="A118" s="40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4.95" customHeight="1">
      <c r="A119" s="40"/>
      <c r="B119" s="41"/>
      <c r="C119" s="23" t="s">
        <v>140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2" t="s">
        <v>16</v>
      </c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6.5" customHeight="1">
      <c r="A122" s="40"/>
      <c r="B122" s="41"/>
      <c r="C122" s="42"/>
      <c r="D122" s="42"/>
      <c r="E122" s="193" t="str">
        <f>E7</f>
        <v>Revitalizace skladového objektu-VV</v>
      </c>
      <c r="F122" s="32"/>
      <c r="G122" s="32"/>
      <c r="H122" s="3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2" t="s">
        <v>109</v>
      </c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6.5" customHeight="1">
      <c r="A124" s="40"/>
      <c r="B124" s="41"/>
      <c r="C124" s="42"/>
      <c r="D124" s="42"/>
      <c r="E124" s="78" t="str">
        <f>E9</f>
        <v>PACS5 - Vytápění</v>
      </c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2" t="s">
        <v>20</v>
      </c>
      <c r="D126" s="42"/>
      <c r="E126" s="42"/>
      <c r="F126" s="27" t="str">
        <f>F12</f>
        <v xml:space="preserve"> </v>
      </c>
      <c r="G126" s="42"/>
      <c r="H126" s="42"/>
      <c r="I126" s="32" t="s">
        <v>22</v>
      </c>
      <c r="J126" s="81" t="str">
        <f>IF(J12="","",J12)</f>
        <v>14. 12. 2020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5.15" customHeight="1">
      <c r="A128" s="40"/>
      <c r="B128" s="41"/>
      <c r="C128" s="32" t="s">
        <v>24</v>
      </c>
      <c r="D128" s="42"/>
      <c r="E128" s="42"/>
      <c r="F128" s="27" t="str">
        <f>E15</f>
        <v xml:space="preserve"> </v>
      </c>
      <c r="G128" s="42"/>
      <c r="H128" s="42"/>
      <c r="I128" s="32" t="s">
        <v>30</v>
      </c>
      <c r="J128" s="36" t="str">
        <f>E21</f>
        <v xml:space="preserve"> 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5.15" customHeight="1">
      <c r="A129" s="40"/>
      <c r="B129" s="41"/>
      <c r="C129" s="32" t="s">
        <v>28</v>
      </c>
      <c r="D129" s="42"/>
      <c r="E129" s="42"/>
      <c r="F129" s="27" t="str">
        <f>IF(E18="","",E18)</f>
        <v>Vyplň údaj</v>
      </c>
      <c r="G129" s="42"/>
      <c r="H129" s="42"/>
      <c r="I129" s="32" t="s">
        <v>32</v>
      </c>
      <c r="J129" s="36" t="str">
        <f>E24</f>
        <v xml:space="preserve"> 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0.3" customHeight="1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11" customFormat="1" ht="29.25" customHeight="1">
      <c r="A131" s="217"/>
      <c r="B131" s="218"/>
      <c r="C131" s="219" t="s">
        <v>141</v>
      </c>
      <c r="D131" s="220" t="s">
        <v>61</v>
      </c>
      <c r="E131" s="220" t="s">
        <v>57</v>
      </c>
      <c r="F131" s="220" t="s">
        <v>58</v>
      </c>
      <c r="G131" s="220" t="s">
        <v>142</v>
      </c>
      <c r="H131" s="220" t="s">
        <v>143</v>
      </c>
      <c r="I131" s="220" t="s">
        <v>144</v>
      </c>
      <c r="J131" s="221" t="s">
        <v>114</v>
      </c>
      <c r="K131" s="222" t="s">
        <v>145</v>
      </c>
      <c r="L131" s="223"/>
      <c r="M131" s="102" t="s">
        <v>1</v>
      </c>
      <c r="N131" s="103" t="s">
        <v>40</v>
      </c>
      <c r="O131" s="103" t="s">
        <v>146</v>
      </c>
      <c r="P131" s="103" t="s">
        <v>147</v>
      </c>
      <c r="Q131" s="103" t="s">
        <v>148</v>
      </c>
      <c r="R131" s="103" t="s">
        <v>149</v>
      </c>
      <c r="S131" s="103" t="s">
        <v>150</v>
      </c>
      <c r="T131" s="104" t="s">
        <v>151</v>
      </c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</row>
    <row r="132" spans="1:63" s="2" customFormat="1" ht="22.8" customHeight="1">
      <c r="A132" s="40"/>
      <c r="B132" s="41"/>
      <c r="C132" s="109" t="s">
        <v>152</v>
      </c>
      <c r="D132" s="42"/>
      <c r="E132" s="42"/>
      <c r="F132" s="42"/>
      <c r="G132" s="42"/>
      <c r="H132" s="42"/>
      <c r="I132" s="42"/>
      <c r="J132" s="224">
        <f>BK132</f>
        <v>0</v>
      </c>
      <c r="K132" s="42"/>
      <c r="L132" s="43"/>
      <c r="M132" s="105"/>
      <c r="N132" s="225"/>
      <c r="O132" s="106"/>
      <c r="P132" s="226">
        <f>P133+P143+P153+P167+P169+P177</f>
        <v>0</v>
      </c>
      <c r="Q132" s="106"/>
      <c r="R132" s="226">
        <f>R133+R143+R153+R167+R169+R177</f>
        <v>0</v>
      </c>
      <c r="S132" s="106"/>
      <c r="T132" s="227">
        <f>T133+T143+T153+T167+T169+T177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7" t="s">
        <v>75</v>
      </c>
      <c r="AU132" s="17" t="s">
        <v>116</v>
      </c>
      <c r="BK132" s="228">
        <f>BK133+BK143+BK153+BK167+BK169+BK177</f>
        <v>0</v>
      </c>
    </row>
    <row r="133" spans="1:63" s="12" customFormat="1" ht="25.9" customHeight="1">
      <c r="A133" s="12"/>
      <c r="B133" s="229"/>
      <c r="C133" s="230"/>
      <c r="D133" s="231" t="s">
        <v>75</v>
      </c>
      <c r="E133" s="232" t="s">
        <v>727</v>
      </c>
      <c r="F133" s="232" t="s">
        <v>728</v>
      </c>
      <c r="G133" s="230"/>
      <c r="H133" s="230"/>
      <c r="I133" s="233"/>
      <c r="J133" s="234">
        <f>BK133</f>
        <v>0</v>
      </c>
      <c r="K133" s="230"/>
      <c r="L133" s="235"/>
      <c r="M133" s="236"/>
      <c r="N133" s="237"/>
      <c r="O133" s="237"/>
      <c r="P133" s="238">
        <f>SUM(P134:P142)</f>
        <v>0</v>
      </c>
      <c r="Q133" s="237"/>
      <c r="R133" s="238">
        <f>SUM(R134:R142)</f>
        <v>0</v>
      </c>
      <c r="S133" s="237"/>
      <c r="T133" s="239">
        <f>SUM(T134:T142)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86</v>
      </c>
      <c r="AT133" s="241" t="s">
        <v>75</v>
      </c>
      <c r="AU133" s="241" t="s">
        <v>76</v>
      </c>
      <c r="AY133" s="240" t="s">
        <v>155</v>
      </c>
      <c r="BK133" s="242">
        <f>SUM(BK134:BK142)</f>
        <v>0</v>
      </c>
    </row>
    <row r="134" spans="1:65" s="2" customFormat="1" ht="14.4" customHeight="1">
      <c r="A134" s="40"/>
      <c r="B134" s="41"/>
      <c r="C134" s="245" t="s">
        <v>84</v>
      </c>
      <c r="D134" s="245" t="s">
        <v>157</v>
      </c>
      <c r="E134" s="246" t="s">
        <v>729</v>
      </c>
      <c r="F134" s="247" t="s">
        <v>730</v>
      </c>
      <c r="G134" s="248" t="s">
        <v>240</v>
      </c>
      <c r="H134" s="249">
        <v>1</v>
      </c>
      <c r="I134" s="250"/>
      <c r="J134" s="251">
        <f>ROUND(I134*H134,2)</f>
        <v>0</v>
      </c>
      <c r="K134" s="252"/>
      <c r="L134" s="43"/>
      <c r="M134" s="253" t="s">
        <v>1</v>
      </c>
      <c r="N134" s="254" t="s">
        <v>41</v>
      </c>
      <c r="O134" s="93"/>
      <c r="P134" s="255">
        <f>O134*H134</f>
        <v>0</v>
      </c>
      <c r="Q134" s="255">
        <v>0</v>
      </c>
      <c r="R134" s="255">
        <f>Q134*H134</f>
        <v>0</v>
      </c>
      <c r="S134" s="255">
        <v>0</v>
      </c>
      <c r="T134" s="25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7" t="s">
        <v>237</v>
      </c>
      <c r="AT134" s="257" t="s">
        <v>157</v>
      </c>
      <c r="AU134" s="257" t="s">
        <v>84</v>
      </c>
      <c r="AY134" s="17" t="s">
        <v>155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84</v>
      </c>
      <c r="BK134" s="145">
        <f>ROUND(I134*H134,2)</f>
        <v>0</v>
      </c>
      <c r="BL134" s="17" t="s">
        <v>237</v>
      </c>
      <c r="BM134" s="257" t="s">
        <v>86</v>
      </c>
    </row>
    <row r="135" spans="1:65" s="2" customFormat="1" ht="24.15" customHeight="1">
      <c r="A135" s="40"/>
      <c r="B135" s="41"/>
      <c r="C135" s="245" t="s">
        <v>86</v>
      </c>
      <c r="D135" s="245" t="s">
        <v>157</v>
      </c>
      <c r="E135" s="246" t="s">
        <v>731</v>
      </c>
      <c r="F135" s="247" t="s">
        <v>732</v>
      </c>
      <c r="G135" s="248" t="s">
        <v>733</v>
      </c>
      <c r="H135" s="249">
        <v>1</v>
      </c>
      <c r="I135" s="250"/>
      <c r="J135" s="251">
        <f>ROUND(I135*H135,2)</f>
        <v>0</v>
      </c>
      <c r="K135" s="252"/>
      <c r="L135" s="43"/>
      <c r="M135" s="253" t="s">
        <v>1</v>
      </c>
      <c r="N135" s="254" t="s">
        <v>41</v>
      </c>
      <c r="O135" s="93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7" t="s">
        <v>237</v>
      </c>
      <c r="AT135" s="257" t="s">
        <v>157</v>
      </c>
      <c r="AU135" s="257" t="s">
        <v>84</v>
      </c>
      <c r="AY135" s="17" t="s">
        <v>155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84</v>
      </c>
      <c r="BK135" s="145">
        <f>ROUND(I135*H135,2)</f>
        <v>0</v>
      </c>
      <c r="BL135" s="17" t="s">
        <v>237</v>
      </c>
      <c r="BM135" s="257" t="s">
        <v>161</v>
      </c>
    </row>
    <row r="136" spans="1:65" s="2" customFormat="1" ht="14.4" customHeight="1">
      <c r="A136" s="40"/>
      <c r="B136" s="41"/>
      <c r="C136" s="245" t="s">
        <v>170</v>
      </c>
      <c r="D136" s="245" t="s">
        <v>157</v>
      </c>
      <c r="E136" s="246" t="s">
        <v>734</v>
      </c>
      <c r="F136" s="247" t="s">
        <v>735</v>
      </c>
      <c r="G136" s="248" t="s">
        <v>736</v>
      </c>
      <c r="H136" s="249">
        <v>1</v>
      </c>
      <c r="I136" s="250"/>
      <c r="J136" s="251">
        <f>ROUND(I136*H136,2)</f>
        <v>0</v>
      </c>
      <c r="K136" s="252"/>
      <c r="L136" s="43"/>
      <c r="M136" s="253" t="s">
        <v>1</v>
      </c>
      <c r="N136" s="254" t="s">
        <v>41</v>
      </c>
      <c r="O136" s="93"/>
      <c r="P136" s="255">
        <f>O136*H136</f>
        <v>0</v>
      </c>
      <c r="Q136" s="255">
        <v>0</v>
      </c>
      <c r="R136" s="255">
        <f>Q136*H136</f>
        <v>0</v>
      </c>
      <c r="S136" s="255">
        <v>0</v>
      </c>
      <c r="T136" s="25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7" t="s">
        <v>237</v>
      </c>
      <c r="AT136" s="257" t="s">
        <v>157</v>
      </c>
      <c r="AU136" s="257" t="s">
        <v>84</v>
      </c>
      <c r="AY136" s="17" t="s">
        <v>155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84</v>
      </c>
      <c r="BK136" s="145">
        <f>ROUND(I136*H136,2)</f>
        <v>0</v>
      </c>
      <c r="BL136" s="17" t="s">
        <v>237</v>
      </c>
      <c r="BM136" s="257" t="s">
        <v>186</v>
      </c>
    </row>
    <row r="137" spans="1:65" s="2" customFormat="1" ht="24.15" customHeight="1">
      <c r="A137" s="40"/>
      <c r="B137" s="41"/>
      <c r="C137" s="245" t="s">
        <v>161</v>
      </c>
      <c r="D137" s="245" t="s">
        <v>157</v>
      </c>
      <c r="E137" s="246" t="s">
        <v>737</v>
      </c>
      <c r="F137" s="247" t="s">
        <v>738</v>
      </c>
      <c r="G137" s="248" t="s">
        <v>736</v>
      </c>
      <c r="H137" s="249">
        <v>1</v>
      </c>
      <c r="I137" s="250"/>
      <c r="J137" s="251">
        <f>ROUND(I137*H137,2)</f>
        <v>0</v>
      </c>
      <c r="K137" s="252"/>
      <c r="L137" s="43"/>
      <c r="M137" s="253" t="s">
        <v>1</v>
      </c>
      <c r="N137" s="254" t="s">
        <v>41</v>
      </c>
      <c r="O137" s="93"/>
      <c r="P137" s="255">
        <f>O137*H137</f>
        <v>0</v>
      </c>
      <c r="Q137" s="255">
        <v>0</v>
      </c>
      <c r="R137" s="255">
        <f>Q137*H137</f>
        <v>0</v>
      </c>
      <c r="S137" s="255">
        <v>0</v>
      </c>
      <c r="T137" s="25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7" t="s">
        <v>237</v>
      </c>
      <c r="AT137" s="257" t="s">
        <v>157</v>
      </c>
      <c r="AU137" s="257" t="s">
        <v>84</v>
      </c>
      <c r="AY137" s="17" t="s">
        <v>155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84</v>
      </c>
      <c r="BK137" s="145">
        <f>ROUND(I137*H137,2)</f>
        <v>0</v>
      </c>
      <c r="BL137" s="17" t="s">
        <v>237</v>
      </c>
      <c r="BM137" s="257" t="s">
        <v>197</v>
      </c>
    </row>
    <row r="138" spans="1:65" s="2" customFormat="1" ht="14.4" customHeight="1">
      <c r="A138" s="40"/>
      <c r="B138" s="41"/>
      <c r="C138" s="245" t="s">
        <v>180</v>
      </c>
      <c r="D138" s="245" t="s">
        <v>157</v>
      </c>
      <c r="E138" s="246" t="s">
        <v>739</v>
      </c>
      <c r="F138" s="247" t="s">
        <v>740</v>
      </c>
      <c r="G138" s="248" t="s">
        <v>736</v>
      </c>
      <c r="H138" s="249">
        <v>1</v>
      </c>
      <c r="I138" s="250"/>
      <c r="J138" s="251">
        <f>ROUND(I138*H138,2)</f>
        <v>0</v>
      </c>
      <c r="K138" s="252"/>
      <c r="L138" s="43"/>
      <c r="M138" s="253" t="s">
        <v>1</v>
      </c>
      <c r="N138" s="254" t="s">
        <v>41</v>
      </c>
      <c r="O138" s="93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7" t="s">
        <v>237</v>
      </c>
      <c r="AT138" s="257" t="s">
        <v>157</v>
      </c>
      <c r="AU138" s="257" t="s">
        <v>84</v>
      </c>
      <c r="AY138" s="17" t="s">
        <v>155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84</v>
      </c>
      <c r="BK138" s="145">
        <f>ROUND(I138*H138,2)</f>
        <v>0</v>
      </c>
      <c r="BL138" s="17" t="s">
        <v>237</v>
      </c>
      <c r="BM138" s="257" t="s">
        <v>206</v>
      </c>
    </row>
    <row r="139" spans="1:65" s="2" customFormat="1" ht="14.4" customHeight="1">
      <c r="A139" s="40"/>
      <c r="B139" s="41"/>
      <c r="C139" s="245" t="s">
        <v>186</v>
      </c>
      <c r="D139" s="245" t="s">
        <v>157</v>
      </c>
      <c r="E139" s="246" t="s">
        <v>741</v>
      </c>
      <c r="F139" s="247" t="s">
        <v>742</v>
      </c>
      <c r="G139" s="248" t="s">
        <v>736</v>
      </c>
      <c r="H139" s="249">
        <v>1</v>
      </c>
      <c r="I139" s="250"/>
      <c r="J139" s="251">
        <f>ROUND(I139*H139,2)</f>
        <v>0</v>
      </c>
      <c r="K139" s="252"/>
      <c r="L139" s="43"/>
      <c r="M139" s="253" t="s">
        <v>1</v>
      </c>
      <c r="N139" s="254" t="s">
        <v>41</v>
      </c>
      <c r="O139" s="93"/>
      <c r="P139" s="255">
        <f>O139*H139</f>
        <v>0</v>
      </c>
      <c r="Q139" s="255">
        <v>0</v>
      </c>
      <c r="R139" s="255">
        <f>Q139*H139</f>
        <v>0</v>
      </c>
      <c r="S139" s="255">
        <v>0</v>
      </c>
      <c r="T139" s="25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7" t="s">
        <v>237</v>
      </c>
      <c r="AT139" s="257" t="s">
        <v>157</v>
      </c>
      <c r="AU139" s="257" t="s">
        <v>84</v>
      </c>
      <c r="AY139" s="17" t="s">
        <v>155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84</v>
      </c>
      <c r="BK139" s="145">
        <f>ROUND(I139*H139,2)</f>
        <v>0</v>
      </c>
      <c r="BL139" s="17" t="s">
        <v>237</v>
      </c>
      <c r="BM139" s="257" t="s">
        <v>215</v>
      </c>
    </row>
    <row r="140" spans="1:65" s="2" customFormat="1" ht="14.4" customHeight="1">
      <c r="A140" s="40"/>
      <c r="B140" s="41"/>
      <c r="C140" s="245" t="s">
        <v>190</v>
      </c>
      <c r="D140" s="245" t="s">
        <v>157</v>
      </c>
      <c r="E140" s="246" t="s">
        <v>743</v>
      </c>
      <c r="F140" s="247" t="s">
        <v>744</v>
      </c>
      <c r="G140" s="248" t="s">
        <v>736</v>
      </c>
      <c r="H140" s="249">
        <v>3</v>
      </c>
      <c r="I140" s="250"/>
      <c r="J140" s="251">
        <f>ROUND(I140*H140,2)</f>
        <v>0</v>
      </c>
      <c r="K140" s="252"/>
      <c r="L140" s="43"/>
      <c r="M140" s="253" t="s">
        <v>1</v>
      </c>
      <c r="N140" s="254" t="s">
        <v>41</v>
      </c>
      <c r="O140" s="93"/>
      <c r="P140" s="255">
        <f>O140*H140</f>
        <v>0</v>
      </c>
      <c r="Q140" s="255">
        <v>0</v>
      </c>
      <c r="R140" s="255">
        <f>Q140*H140</f>
        <v>0</v>
      </c>
      <c r="S140" s="255">
        <v>0</v>
      </c>
      <c r="T140" s="25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57" t="s">
        <v>237</v>
      </c>
      <c r="AT140" s="257" t="s">
        <v>157</v>
      </c>
      <c r="AU140" s="257" t="s">
        <v>84</v>
      </c>
      <c r="AY140" s="17" t="s">
        <v>155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84</v>
      </c>
      <c r="BK140" s="145">
        <f>ROUND(I140*H140,2)</f>
        <v>0</v>
      </c>
      <c r="BL140" s="17" t="s">
        <v>237</v>
      </c>
      <c r="BM140" s="257" t="s">
        <v>225</v>
      </c>
    </row>
    <row r="141" spans="1:65" s="2" customFormat="1" ht="14.4" customHeight="1">
      <c r="A141" s="40"/>
      <c r="B141" s="41"/>
      <c r="C141" s="245" t="s">
        <v>197</v>
      </c>
      <c r="D141" s="245" t="s">
        <v>157</v>
      </c>
      <c r="E141" s="246" t="s">
        <v>745</v>
      </c>
      <c r="F141" s="247" t="s">
        <v>746</v>
      </c>
      <c r="G141" s="248" t="s">
        <v>736</v>
      </c>
      <c r="H141" s="249">
        <v>1</v>
      </c>
      <c r="I141" s="250"/>
      <c r="J141" s="251">
        <f>ROUND(I141*H141,2)</f>
        <v>0</v>
      </c>
      <c r="K141" s="252"/>
      <c r="L141" s="43"/>
      <c r="M141" s="253" t="s">
        <v>1</v>
      </c>
      <c r="N141" s="254" t="s">
        <v>41</v>
      </c>
      <c r="O141" s="93"/>
      <c r="P141" s="255">
        <f>O141*H141</f>
        <v>0</v>
      </c>
      <c r="Q141" s="255">
        <v>0</v>
      </c>
      <c r="R141" s="255">
        <f>Q141*H141</f>
        <v>0</v>
      </c>
      <c r="S141" s="255">
        <v>0</v>
      </c>
      <c r="T141" s="25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7" t="s">
        <v>237</v>
      </c>
      <c r="AT141" s="257" t="s">
        <v>157</v>
      </c>
      <c r="AU141" s="257" t="s">
        <v>84</v>
      </c>
      <c r="AY141" s="17" t="s">
        <v>155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84</v>
      </c>
      <c r="BK141" s="145">
        <f>ROUND(I141*H141,2)</f>
        <v>0</v>
      </c>
      <c r="BL141" s="17" t="s">
        <v>237</v>
      </c>
      <c r="BM141" s="257" t="s">
        <v>237</v>
      </c>
    </row>
    <row r="142" spans="1:65" s="2" customFormat="1" ht="14.4" customHeight="1">
      <c r="A142" s="40"/>
      <c r="B142" s="41"/>
      <c r="C142" s="245" t="s">
        <v>202</v>
      </c>
      <c r="D142" s="245" t="s">
        <v>157</v>
      </c>
      <c r="E142" s="246" t="s">
        <v>747</v>
      </c>
      <c r="F142" s="247" t="s">
        <v>748</v>
      </c>
      <c r="G142" s="248" t="s">
        <v>193</v>
      </c>
      <c r="H142" s="249">
        <v>1.5</v>
      </c>
      <c r="I142" s="250"/>
      <c r="J142" s="251">
        <f>ROUND(I142*H142,2)</f>
        <v>0</v>
      </c>
      <c r="K142" s="252"/>
      <c r="L142" s="43"/>
      <c r="M142" s="253" t="s">
        <v>1</v>
      </c>
      <c r="N142" s="254" t="s">
        <v>41</v>
      </c>
      <c r="O142" s="93"/>
      <c r="P142" s="255">
        <f>O142*H142</f>
        <v>0</v>
      </c>
      <c r="Q142" s="255">
        <v>0</v>
      </c>
      <c r="R142" s="255">
        <f>Q142*H142</f>
        <v>0</v>
      </c>
      <c r="S142" s="255">
        <v>0</v>
      </c>
      <c r="T142" s="25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7" t="s">
        <v>237</v>
      </c>
      <c r="AT142" s="257" t="s">
        <v>157</v>
      </c>
      <c r="AU142" s="257" t="s">
        <v>84</v>
      </c>
      <c r="AY142" s="17" t="s">
        <v>155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84</v>
      </c>
      <c r="BK142" s="145">
        <f>ROUND(I142*H142,2)</f>
        <v>0</v>
      </c>
      <c r="BL142" s="17" t="s">
        <v>237</v>
      </c>
      <c r="BM142" s="257" t="s">
        <v>248</v>
      </c>
    </row>
    <row r="143" spans="1:63" s="12" customFormat="1" ht="25.9" customHeight="1">
      <c r="A143" s="12"/>
      <c r="B143" s="229"/>
      <c r="C143" s="230"/>
      <c r="D143" s="231" t="s">
        <v>75</v>
      </c>
      <c r="E143" s="232" t="s">
        <v>749</v>
      </c>
      <c r="F143" s="232" t="s">
        <v>750</v>
      </c>
      <c r="G143" s="230"/>
      <c r="H143" s="230"/>
      <c r="I143" s="233"/>
      <c r="J143" s="234">
        <f>BK143</f>
        <v>0</v>
      </c>
      <c r="K143" s="230"/>
      <c r="L143" s="235"/>
      <c r="M143" s="236"/>
      <c r="N143" s="237"/>
      <c r="O143" s="237"/>
      <c r="P143" s="238">
        <f>SUM(P144:P152)</f>
        <v>0</v>
      </c>
      <c r="Q143" s="237"/>
      <c r="R143" s="238">
        <f>SUM(R144:R152)</f>
        <v>0</v>
      </c>
      <c r="S143" s="237"/>
      <c r="T143" s="239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0" t="s">
        <v>86</v>
      </c>
      <c r="AT143" s="241" t="s">
        <v>75</v>
      </c>
      <c r="AU143" s="241" t="s">
        <v>76</v>
      </c>
      <c r="AY143" s="240" t="s">
        <v>155</v>
      </c>
      <c r="BK143" s="242">
        <f>SUM(BK144:BK152)</f>
        <v>0</v>
      </c>
    </row>
    <row r="144" spans="1:65" s="2" customFormat="1" ht="24.15" customHeight="1">
      <c r="A144" s="40"/>
      <c r="B144" s="41"/>
      <c r="C144" s="245" t="s">
        <v>206</v>
      </c>
      <c r="D144" s="245" t="s">
        <v>157</v>
      </c>
      <c r="E144" s="246" t="s">
        <v>751</v>
      </c>
      <c r="F144" s="247" t="s">
        <v>752</v>
      </c>
      <c r="G144" s="248" t="s">
        <v>293</v>
      </c>
      <c r="H144" s="249">
        <v>8</v>
      </c>
      <c r="I144" s="250"/>
      <c r="J144" s="251">
        <f>ROUND(I144*H144,2)</f>
        <v>0</v>
      </c>
      <c r="K144" s="252"/>
      <c r="L144" s="43"/>
      <c r="M144" s="253" t="s">
        <v>1</v>
      </c>
      <c r="N144" s="254" t="s">
        <v>41</v>
      </c>
      <c r="O144" s="93"/>
      <c r="P144" s="255">
        <f>O144*H144</f>
        <v>0</v>
      </c>
      <c r="Q144" s="255">
        <v>0</v>
      </c>
      <c r="R144" s="255">
        <f>Q144*H144</f>
        <v>0</v>
      </c>
      <c r="S144" s="255">
        <v>0</v>
      </c>
      <c r="T144" s="25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7" t="s">
        <v>237</v>
      </c>
      <c r="AT144" s="257" t="s">
        <v>157</v>
      </c>
      <c r="AU144" s="257" t="s">
        <v>84</v>
      </c>
      <c r="AY144" s="17" t="s">
        <v>155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84</v>
      </c>
      <c r="BK144" s="145">
        <f>ROUND(I144*H144,2)</f>
        <v>0</v>
      </c>
      <c r="BL144" s="17" t="s">
        <v>237</v>
      </c>
      <c r="BM144" s="257" t="s">
        <v>261</v>
      </c>
    </row>
    <row r="145" spans="1:65" s="2" customFormat="1" ht="24.15" customHeight="1">
      <c r="A145" s="40"/>
      <c r="B145" s="41"/>
      <c r="C145" s="245" t="s">
        <v>210</v>
      </c>
      <c r="D145" s="245" t="s">
        <v>157</v>
      </c>
      <c r="E145" s="246" t="s">
        <v>753</v>
      </c>
      <c r="F145" s="247" t="s">
        <v>754</v>
      </c>
      <c r="G145" s="248" t="s">
        <v>293</v>
      </c>
      <c r="H145" s="249">
        <v>0</v>
      </c>
      <c r="I145" s="250"/>
      <c r="J145" s="251">
        <f>ROUND(I145*H145,2)</f>
        <v>0</v>
      </c>
      <c r="K145" s="252"/>
      <c r="L145" s="43"/>
      <c r="M145" s="253" t="s">
        <v>1</v>
      </c>
      <c r="N145" s="254" t="s">
        <v>41</v>
      </c>
      <c r="O145" s="93"/>
      <c r="P145" s="255">
        <f>O145*H145</f>
        <v>0</v>
      </c>
      <c r="Q145" s="255">
        <v>0</v>
      </c>
      <c r="R145" s="255">
        <f>Q145*H145</f>
        <v>0</v>
      </c>
      <c r="S145" s="255">
        <v>0</v>
      </c>
      <c r="T145" s="25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7" t="s">
        <v>237</v>
      </c>
      <c r="AT145" s="257" t="s">
        <v>157</v>
      </c>
      <c r="AU145" s="257" t="s">
        <v>84</v>
      </c>
      <c r="AY145" s="17" t="s">
        <v>155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84</v>
      </c>
      <c r="BK145" s="145">
        <f>ROUND(I145*H145,2)</f>
        <v>0</v>
      </c>
      <c r="BL145" s="17" t="s">
        <v>237</v>
      </c>
      <c r="BM145" s="257" t="s">
        <v>269</v>
      </c>
    </row>
    <row r="146" spans="1:65" s="2" customFormat="1" ht="24.15" customHeight="1">
      <c r="A146" s="40"/>
      <c r="B146" s="41"/>
      <c r="C146" s="245" t="s">
        <v>215</v>
      </c>
      <c r="D146" s="245" t="s">
        <v>157</v>
      </c>
      <c r="E146" s="246" t="s">
        <v>755</v>
      </c>
      <c r="F146" s="247" t="s">
        <v>756</v>
      </c>
      <c r="G146" s="248" t="s">
        <v>293</v>
      </c>
      <c r="H146" s="249">
        <v>12</v>
      </c>
      <c r="I146" s="250"/>
      <c r="J146" s="251">
        <f>ROUND(I146*H146,2)</f>
        <v>0</v>
      </c>
      <c r="K146" s="252"/>
      <c r="L146" s="43"/>
      <c r="M146" s="253" t="s">
        <v>1</v>
      </c>
      <c r="N146" s="254" t="s">
        <v>41</v>
      </c>
      <c r="O146" s="93"/>
      <c r="P146" s="255">
        <f>O146*H146</f>
        <v>0</v>
      </c>
      <c r="Q146" s="255">
        <v>0</v>
      </c>
      <c r="R146" s="255">
        <f>Q146*H146</f>
        <v>0</v>
      </c>
      <c r="S146" s="255">
        <v>0</v>
      </c>
      <c r="T146" s="25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7" t="s">
        <v>237</v>
      </c>
      <c r="AT146" s="257" t="s">
        <v>157</v>
      </c>
      <c r="AU146" s="257" t="s">
        <v>84</v>
      </c>
      <c r="AY146" s="17" t="s">
        <v>155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84</v>
      </c>
      <c r="BK146" s="145">
        <f>ROUND(I146*H146,2)</f>
        <v>0</v>
      </c>
      <c r="BL146" s="17" t="s">
        <v>237</v>
      </c>
      <c r="BM146" s="257" t="s">
        <v>282</v>
      </c>
    </row>
    <row r="147" spans="1:65" s="2" customFormat="1" ht="24.15" customHeight="1">
      <c r="A147" s="40"/>
      <c r="B147" s="41"/>
      <c r="C147" s="245" t="s">
        <v>220</v>
      </c>
      <c r="D147" s="245" t="s">
        <v>157</v>
      </c>
      <c r="E147" s="246" t="s">
        <v>757</v>
      </c>
      <c r="F147" s="247" t="s">
        <v>758</v>
      </c>
      <c r="G147" s="248" t="s">
        <v>293</v>
      </c>
      <c r="H147" s="249">
        <v>120</v>
      </c>
      <c r="I147" s="250"/>
      <c r="J147" s="251">
        <f>ROUND(I147*H147,2)</f>
        <v>0</v>
      </c>
      <c r="K147" s="252"/>
      <c r="L147" s="43"/>
      <c r="M147" s="253" t="s">
        <v>1</v>
      </c>
      <c r="N147" s="254" t="s">
        <v>41</v>
      </c>
      <c r="O147" s="93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7" t="s">
        <v>237</v>
      </c>
      <c r="AT147" s="257" t="s">
        <v>157</v>
      </c>
      <c r="AU147" s="257" t="s">
        <v>84</v>
      </c>
      <c r="AY147" s="17" t="s">
        <v>155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84</v>
      </c>
      <c r="BK147" s="145">
        <f>ROUND(I147*H147,2)</f>
        <v>0</v>
      </c>
      <c r="BL147" s="17" t="s">
        <v>237</v>
      </c>
      <c r="BM147" s="257" t="s">
        <v>290</v>
      </c>
    </row>
    <row r="148" spans="1:65" s="2" customFormat="1" ht="37.8" customHeight="1">
      <c r="A148" s="40"/>
      <c r="B148" s="41"/>
      <c r="C148" s="245" t="s">
        <v>225</v>
      </c>
      <c r="D148" s="245" t="s">
        <v>157</v>
      </c>
      <c r="E148" s="246" t="s">
        <v>759</v>
      </c>
      <c r="F148" s="247" t="s">
        <v>760</v>
      </c>
      <c r="G148" s="248" t="s">
        <v>293</v>
      </c>
      <c r="H148" s="249">
        <v>5</v>
      </c>
      <c r="I148" s="250"/>
      <c r="J148" s="251">
        <f>ROUND(I148*H148,2)</f>
        <v>0</v>
      </c>
      <c r="K148" s="252"/>
      <c r="L148" s="43"/>
      <c r="M148" s="253" t="s">
        <v>1</v>
      </c>
      <c r="N148" s="254" t="s">
        <v>41</v>
      </c>
      <c r="O148" s="93"/>
      <c r="P148" s="255">
        <f>O148*H148</f>
        <v>0</v>
      </c>
      <c r="Q148" s="255">
        <v>0</v>
      </c>
      <c r="R148" s="255">
        <f>Q148*H148</f>
        <v>0</v>
      </c>
      <c r="S148" s="255">
        <v>0</v>
      </c>
      <c r="T148" s="25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7" t="s">
        <v>237</v>
      </c>
      <c r="AT148" s="257" t="s">
        <v>157</v>
      </c>
      <c r="AU148" s="257" t="s">
        <v>84</v>
      </c>
      <c r="AY148" s="17" t="s">
        <v>155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84</v>
      </c>
      <c r="BK148" s="145">
        <f>ROUND(I148*H148,2)</f>
        <v>0</v>
      </c>
      <c r="BL148" s="17" t="s">
        <v>237</v>
      </c>
      <c r="BM148" s="257" t="s">
        <v>302</v>
      </c>
    </row>
    <row r="149" spans="1:65" s="2" customFormat="1" ht="24.15" customHeight="1">
      <c r="A149" s="40"/>
      <c r="B149" s="41"/>
      <c r="C149" s="245" t="s">
        <v>8</v>
      </c>
      <c r="D149" s="245" t="s">
        <v>157</v>
      </c>
      <c r="E149" s="246" t="s">
        <v>761</v>
      </c>
      <c r="F149" s="247" t="s">
        <v>762</v>
      </c>
      <c r="G149" s="248" t="s">
        <v>293</v>
      </c>
      <c r="H149" s="249">
        <v>145</v>
      </c>
      <c r="I149" s="250"/>
      <c r="J149" s="251">
        <f>ROUND(I149*H149,2)</f>
        <v>0</v>
      </c>
      <c r="K149" s="252"/>
      <c r="L149" s="43"/>
      <c r="M149" s="253" t="s">
        <v>1</v>
      </c>
      <c r="N149" s="254" t="s">
        <v>41</v>
      </c>
      <c r="O149" s="93"/>
      <c r="P149" s="255">
        <f>O149*H149</f>
        <v>0</v>
      </c>
      <c r="Q149" s="255">
        <v>0</v>
      </c>
      <c r="R149" s="255">
        <f>Q149*H149</f>
        <v>0</v>
      </c>
      <c r="S149" s="255">
        <v>0</v>
      </c>
      <c r="T149" s="25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7" t="s">
        <v>237</v>
      </c>
      <c r="AT149" s="257" t="s">
        <v>157</v>
      </c>
      <c r="AU149" s="257" t="s">
        <v>84</v>
      </c>
      <c r="AY149" s="17" t="s">
        <v>155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84</v>
      </c>
      <c r="BK149" s="145">
        <f>ROUND(I149*H149,2)</f>
        <v>0</v>
      </c>
      <c r="BL149" s="17" t="s">
        <v>237</v>
      </c>
      <c r="BM149" s="257" t="s">
        <v>311</v>
      </c>
    </row>
    <row r="150" spans="1:65" s="2" customFormat="1" ht="24.15" customHeight="1">
      <c r="A150" s="40"/>
      <c r="B150" s="41"/>
      <c r="C150" s="245" t="s">
        <v>237</v>
      </c>
      <c r="D150" s="245" t="s">
        <v>157</v>
      </c>
      <c r="E150" s="246" t="s">
        <v>763</v>
      </c>
      <c r="F150" s="247" t="s">
        <v>764</v>
      </c>
      <c r="G150" s="248" t="s">
        <v>765</v>
      </c>
      <c r="H150" s="249">
        <v>0</v>
      </c>
      <c r="I150" s="250"/>
      <c r="J150" s="251">
        <f>ROUND(I150*H150,2)</f>
        <v>0</v>
      </c>
      <c r="K150" s="252"/>
      <c r="L150" s="43"/>
      <c r="M150" s="253" t="s">
        <v>1</v>
      </c>
      <c r="N150" s="254" t="s">
        <v>41</v>
      </c>
      <c r="O150" s="93"/>
      <c r="P150" s="255">
        <f>O150*H150</f>
        <v>0</v>
      </c>
      <c r="Q150" s="255">
        <v>0</v>
      </c>
      <c r="R150" s="255">
        <f>Q150*H150</f>
        <v>0</v>
      </c>
      <c r="S150" s="255">
        <v>0</v>
      </c>
      <c r="T150" s="25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7" t="s">
        <v>237</v>
      </c>
      <c r="AT150" s="257" t="s">
        <v>157</v>
      </c>
      <c r="AU150" s="257" t="s">
        <v>84</v>
      </c>
      <c r="AY150" s="17" t="s">
        <v>155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84</v>
      </c>
      <c r="BK150" s="145">
        <f>ROUND(I150*H150,2)</f>
        <v>0</v>
      </c>
      <c r="BL150" s="17" t="s">
        <v>237</v>
      </c>
      <c r="BM150" s="257" t="s">
        <v>321</v>
      </c>
    </row>
    <row r="151" spans="1:65" s="2" customFormat="1" ht="14.4" customHeight="1">
      <c r="A151" s="40"/>
      <c r="B151" s="41"/>
      <c r="C151" s="245" t="s">
        <v>243</v>
      </c>
      <c r="D151" s="245" t="s">
        <v>157</v>
      </c>
      <c r="E151" s="246" t="s">
        <v>766</v>
      </c>
      <c r="F151" s="247" t="s">
        <v>767</v>
      </c>
      <c r="G151" s="248" t="s">
        <v>223</v>
      </c>
      <c r="H151" s="249">
        <v>52</v>
      </c>
      <c r="I151" s="250"/>
      <c r="J151" s="251">
        <f>ROUND(I151*H151,2)</f>
        <v>0</v>
      </c>
      <c r="K151" s="252"/>
      <c r="L151" s="43"/>
      <c r="M151" s="253" t="s">
        <v>1</v>
      </c>
      <c r="N151" s="254" t="s">
        <v>41</v>
      </c>
      <c r="O151" s="93"/>
      <c r="P151" s="255">
        <f>O151*H151</f>
        <v>0</v>
      </c>
      <c r="Q151" s="255">
        <v>0</v>
      </c>
      <c r="R151" s="255">
        <f>Q151*H151</f>
        <v>0</v>
      </c>
      <c r="S151" s="255">
        <v>0</v>
      </c>
      <c r="T151" s="25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7" t="s">
        <v>237</v>
      </c>
      <c r="AT151" s="257" t="s">
        <v>157</v>
      </c>
      <c r="AU151" s="257" t="s">
        <v>84</v>
      </c>
      <c r="AY151" s="17" t="s">
        <v>155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84</v>
      </c>
      <c r="BK151" s="145">
        <f>ROUND(I151*H151,2)</f>
        <v>0</v>
      </c>
      <c r="BL151" s="17" t="s">
        <v>237</v>
      </c>
      <c r="BM151" s="257" t="s">
        <v>333</v>
      </c>
    </row>
    <row r="152" spans="1:65" s="2" customFormat="1" ht="14.4" customHeight="1">
      <c r="A152" s="40"/>
      <c r="B152" s="41"/>
      <c r="C152" s="245" t="s">
        <v>248</v>
      </c>
      <c r="D152" s="245" t="s">
        <v>157</v>
      </c>
      <c r="E152" s="246" t="s">
        <v>768</v>
      </c>
      <c r="F152" s="247" t="s">
        <v>769</v>
      </c>
      <c r="G152" s="248" t="s">
        <v>193</v>
      </c>
      <c r="H152" s="249">
        <v>2.2</v>
      </c>
      <c r="I152" s="250"/>
      <c r="J152" s="251">
        <f>ROUND(I152*H152,2)</f>
        <v>0</v>
      </c>
      <c r="K152" s="252"/>
      <c r="L152" s="43"/>
      <c r="M152" s="253" t="s">
        <v>1</v>
      </c>
      <c r="N152" s="254" t="s">
        <v>41</v>
      </c>
      <c r="O152" s="93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7" t="s">
        <v>237</v>
      </c>
      <c r="AT152" s="257" t="s">
        <v>157</v>
      </c>
      <c r="AU152" s="257" t="s">
        <v>84</v>
      </c>
      <c r="AY152" s="17" t="s">
        <v>155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84</v>
      </c>
      <c r="BK152" s="145">
        <f>ROUND(I152*H152,2)</f>
        <v>0</v>
      </c>
      <c r="BL152" s="17" t="s">
        <v>237</v>
      </c>
      <c r="BM152" s="257" t="s">
        <v>346</v>
      </c>
    </row>
    <row r="153" spans="1:63" s="12" customFormat="1" ht="25.9" customHeight="1">
      <c r="A153" s="12"/>
      <c r="B153" s="229"/>
      <c r="C153" s="230"/>
      <c r="D153" s="231" t="s">
        <v>75</v>
      </c>
      <c r="E153" s="232" t="s">
        <v>770</v>
      </c>
      <c r="F153" s="232" t="s">
        <v>771</v>
      </c>
      <c r="G153" s="230"/>
      <c r="H153" s="230"/>
      <c r="I153" s="233"/>
      <c r="J153" s="234">
        <f>BK153</f>
        <v>0</v>
      </c>
      <c r="K153" s="230"/>
      <c r="L153" s="235"/>
      <c r="M153" s="236"/>
      <c r="N153" s="237"/>
      <c r="O153" s="237"/>
      <c r="P153" s="238">
        <f>SUM(P154:P166)</f>
        <v>0</v>
      </c>
      <c r="Q153" s="237"/>
      <c r="R153" s="238">
        <f>SUM(R154:R166)</f>
        <v>0</v>
      </c>
      <c r="S153" s="237"/>
      <c r="T153" s="239">
        <f>SUM(T154:T166)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0" t="s">
        <v>86</v>
      </c>
      <c r="AT153" s="241" t="s">
        <v>75</v>
      </c>
      <c r="AU153" s="241" t="s">
        <v>76</v>
      </c>
      <c r="AY153" s="240" t="s">
        <v>155</v>
      </c>
      <c r="BK153" s="242">
        <f>SUM(BK154:BK166)</f>
        <v>0</v>
      </c>
    </row>
    <row r="154" spans="1:65" s="2" customFormat="1" ht="14.4" customHeight="1">
      <c r="A154" s="40"/>
      <c r="B154" s="41"/>
      <c r="C154" s="245" t="s">
        <v>255</v>
      </c>
      <c r="D154" s="245" t="s">
        <v>157</v>
      </c>
      <c r="E154" s="246" t="s">
        <v>772</v>
      </c>
      <c r="F154" s="247" t="s">
        <v>773</v>
      </c>
      <c r="G154" s="248" t="s">
        <v>240</v>
      </c>
      <c r="H154" s="249">
        <v>1</v>
      </c>
      <c r="I154" s="250"/>
      <c r="J154" s="251">
        <f>ROUND(I154*H154,2)</f>
        <v>0</v>
      </c>
      <c r="K154" s="252"/>
      <c r="L154" s="43"/>
      <c r="M154" s="253" t="s">
        <v>1</v>
      </c>
      <c r="N154" s="254" t="s">
        <v>41</v>
      </c>
      <c r="O154" s="93"/>
      <c r="P154" s="255">
        <f>O154*H154</f>
        <v>0</v>
      </c>
      <c r="Q154" s="255">
        <v>0</v>
      </c>
      <c r="R154" s="255">
        <f>Q154*H154</f>
        <v>0</v>
      </c>
      <c r="S154" s="255">
        <v>0</v>
      </c>
      <c r="T154" s="25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7" t="s">
        <v>237</v>
      </c>
      <c r="AT154" s="257" t="s">
        <v>157</v>
      </c>
      <c r="AU154" s="257" t="s">
        <v>84</v>
      </c>
      <c r="AY154" s="17" t="s">
        <v>155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84</v>
      </c>
      <c r="BK154" s="145">
        <f>ROUND(I154*H154,2)</f>
        <v>0</v>
      </c>
      <c r="BL154" s="17" t="s">
        <v>237</v>
      </c>
      <c r="BM154" s="257" t="s">
        <v>354</v>
      </c>
    </row>
    <row r="155" spans="1:65" s="2" customFormat="1" ht="14.4" customHeight="1">
      <c r="A155" s="40"/>
      <c r="B155" s="41"/>
      <c r="C155" s="245" t="s">
        <v>261</v>
      </c>
      <c r="D155" s="245" t="s">
        <v>157</v>
      </c>
      <c r="E155" s="246" t="s">
        <v>774</v>
      </c>
      <c r="F155" s="247" t="s">
        <v>775</v>
      </c>
      <c r="G155" s="248" t="s">
        <v>240</v>
      </c>
      <c r="H155" s="249">
        <v>2</v>
      </c>
      <c r="I155" s="250"/>
      <c r="J155" s="251">
        <f>ROUND(I155*H155,2)</f>
        <v>0</v>
      </c>
      <c r="K155" s="252"/>
      <c r="L155" s="43"/>
      <c r="M155" s="253" t="s">
        <v>1</v>
      </c>
      <c r="N155" s="254" t="s">
        <v>41</v>
      </c>
      <c r="O155" s="93"/>
      <c r="P155" s="255">
        <f>O155*H155</f>
        <v>0</v>
      </c>
      <c r="Q155" s="255">
        <v>0</v>
      </c>
      <c r="R155" s="255">
        <f>Q155*H155</f>
        <v>0</v>
      </c>
      <c r="S155" s="255">
        <v>0</v>
      </c>
      <c r="T155" s="25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7" t="s">
        <v>237</v>
      </c>
      <c r="AT155" s="257" t="s">
        <v>157</v>
      </c>
      <c r="AU155" s="257" t="s">
        <v>84</v>
      </c>
      <c r="AY155" s="17" t="s">
        <v>155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84</v>
      </c>
      <c r="BK155" s="145">
        <f>ROUND(I155*H155,2)</f>
        <v>0</v>
      </c>
      <c r="BL155" s="17" t="s">
        <v>237</v>
      </c>
      <c r="BM155" s="257" t="s">
        <v>366</v>
      </c>
    </row>
    <row r="156" spans="1:65" s="2" customFormat="1" ht="14.4" customHeight="1">
      <c r="A156" s="40"/>
      <c r="B156" s="41"/>
      <c r="C156" s="245" t="s">
        <v>7</v>
      </c>
      <c r="D156" s="245" t="s">
        <v>157</v>
      </c>
      <c r="E156" s="246" t="s">
        <v>776</v>
      </c>
      <c r="F156" s="247" t="s">
        <v>777</v>
      </c>
      <c r="G156" s="248" t="s">
        <v>240</v>
      </c>
      <c r="H156" s="249">
        <v>4</v>
      </c>
      <c r="I156" s="250"/>
      <c r="J156" s="251">
        <f>ROUND(I156*H156,2)</f>
        <v>0</v>
      </c>
      <c r="K156" s="252"/>
      <c r="L156" s="43"/>
      <c r="M156" s="253" t="s">
        <v>1</v>
      </c>
      <c r="N156" s="254" t="s">
        <v>41</v>
      </c>
      <c r="O156" s="93"/>
      <c r="P156" s="255">
        <f>O156*H156</f>
        <v>0</v>
      </c>
      <c r="Q156" s="255">
        <v>0</v>
      </c>
      <c r="R156" s="255">
        <f>Q156*H156</f>
        <v>0</v>
      </c>
      <c r="S156" s="255">
        <v>0</v>
      </c>
      <c r="T156" s="25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7" t="s">
        <v>237</v>
      </c>
      <c r="AT156" s="257" t="s">
        <v>157</v>
      </c>
      <c r="AU156" s="257" t="s">
        <v>84</v>
      </c>
      <c r="AY156" s="17" t="s">
        <v>155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84</v>
      </c>
      <c r="BK156" s="145">
        <f>ROUND(I156*H156,2)</f>
        <v>0</v>
      </c>
      <c r="BL156" s="17" t="s">
        <v>237</v>
      </c>
      <c r="BM156" s="257" t="s">
        <v>375</v>
      </c>
    </row>
    <row r="157" spans="1:65" s="2" customFormat="1" ht="14.4" customHeight="1">
      <c r="A157" s="40"/>
      <c r="B157" s="41"/>
      <c r="C157" s="245" t="s">
        <v>269</v>
      </c>
      <c r="D157" s="245" t="s">
        <v>157</v>
      </c>
      <c r="E157" s="246" t="s">
        <v>778</v>
      </c>
      <c r="F157" s="247" t="s">
        <v>779</v>
      </c>
      <c r="G157" s="248" t="s">
        <v>240</v>
      </c>
      <c r="H157" s="249">
        <v>3</v>
      </c>
      <c r="I157" s="250"/>
      <c r="J157" s="251">
        <f>ROUND(I157*H157,2)</f>
        <v>0</v>
      </c>
      <c r="K157" s="252"/>
      <c r="L157" s="43"/>
      <c r="M157" s="253" t="s">
        <v>1</v>
      </c>
      <c r="N157" s="254" t="s">
        <v>41</v>
      </c>
      <c r="O157" s="93"/>
      <c r="P157" s="255">
        <f>O157*H157</f>
        <v>0</v>
      </c>
      <c r="Q157" s="255">
        <v>0</v>
      </c>
      <c r="R157" s="255">
        <f>Q157*H157</f>
        <v>0</v>
      </c>
      <c r="S157" s="255">
        <v>0</v>
      </c>
      <c r="T157" s="25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7" t="s">
        <v>237</v>
      </c>
      <c r="AT157" s="257" t="s">
        <v>157</v>
      </c>
      <c r="AU157" s="257" t="s">
        <v>84</v>
      </c>
      <c r="AY157" s="17" t="s">
        <v>155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84</v>
      </c>
      <c r="BK157" s="145">
        <f>ROUND(I157*H157,2)</f>
        <v>0</v>
      </c>
      <c r="BL157" s="17" t="s">
        <v>237</v>
      </c>
      <c r="BM157" s="257" t="s">
        <v>383</v>
      </c>
    </row>
    <row r="158" spans="1:65" s="2" customFormat="1" ht="24.15" customHeight="1">
      <c r="A158" s="40"/>
      <c r="B158" s="41"/>
      <c r="C158" s="245" t="s">
        <v>277</v>
      </c>
      <c r="D158" s="245" t="s">
        <v>157</v>
      </c>
      <c r="E158" s="246" t="s">
        <v>780</v>
      </c>
      <c r="F158" s="247" t="s">
        <v>781</v>
      </c>
      <c r="G158" s="248" t="s">
        <v>240</v>
      </c>
      <c r="H158" s="249">
        <v>8</v>
      </c>
      <c r="I158" s="250"/>
      <c r="J158" s="251">
        <f>ROUND(I158*H158,2)</f>
        <v>0</v>
      </c>
      <c r="K158" s="252"/>
      <c r="L158" s="43"/>
      <c r="M158" s="253" t="s">
        <v>1</v>
      </c>
      <c r="N158" s="254" t="s">
        <v>41</v>
      </c>
      <c r="O158" s="93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7" t="s">
        <v>237</v>
      </c>
      <c r="AT158" s="257" t="s">
        <v>157</v>
      </c>
      <c r="AU158" s="257" t="s">
        <v>84</v>
      </c>
      <c r="AY158" s="17" t="s">
        <v>155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84</v>
      </c>
      <c r="BK158" s="145">
        <f>ROUND(I158*H158,2)</f>
        <v>0</v>
      </c>
      <c r="BL158" s="17" t="s">
        <v>237</v>
      </c>
      <c r="BM158" s="257" t="s">
        <v>392</v>
      </c>
    </row>
    <row r="159" spans="1:65" s="2" customFormat="1" ht="14.4" customHeight="1">
      <c r="A159" s="40"/>
      <c r="B159" s="41"/>
      <c r="C159" s="245" t="s">
        <v>282</v>
      </c>
      <c r="D159" s="245" t="s">
        <v>157</v>
      </c>
      <c r="E159" s="246" t="s">
        <v>782</v>
      </c>
      <c r="F159" s="247" t="s">
        <v>783</v>
      </c>
      <c r="G159" s="248" t="s">
        <v>240</v>
      </c>
      <c r="H159" s="249">
        <v>1</v>
      </c>
      <c r="I159" s="250"/>
      <c r="J159" s="251">
        <f>ROUND(I159*H159,2)</f>
        <v>0</v>
      </c>
      <c r="K159" s="252"/>
      <c r="L159" s="43"/>
      <c r="M159" s="253" t="s">
        <v>1</v>
      </c>
      <c r="N159" s="254" t="s">
        <v>41</v>
      </c>
      <c r="O159" s="93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7" t="s">
        <v>237</v>
      </c>
      <c r="AT159" s="257" t="s">
        <v>157</v>
      </c>
      <c r="AU159" s="257" t="s">
        <v>84</v>
      </c>
      <c r="AY159" s="17" t="s">
        <v>155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84</v>
      </c>
      <c r="BK159" s="145">
        <f>ROUND(I159*H159,2)</f>
        <v>0</v>
      </c>
      <c r="BL159" s="17" t="s">
        <v>237</v>
      </c>
      <c r="BM159" s="257" t="s">
        <v>400</v>
      </c>
    </row>
    <row r="160" spans="1:65" s="2" customFormat="1" ht="14.4" customHeight="1">
      <c r="A160" s="40"/>
      <c r="B160" s="41"/>
      <c r="C160" s="245" t="s">
        <v>286</v>
      </c>
      <c r="D160" s="245" t="s">
        <v>157</v>
      </c>
      <c r="E160" s="246" t="s">
        <v>784</v>
      </c>
      <c r="F160" s="247" t="s">
        <v>785</v>
      </c>
      <c r="G160" s="248" t="s">
        <v>240</v>
      </c>
      <c r="H160" s="249">
        <v>4</v>
      </c>
      <c r="I160" s="250"/>
      <c r="J160" s="251">
        <f>ROUND(I160*H160,2)</f>
        <v>0</v>
      </c>
      <c r="K160" s="252"/>
      <c r="L160" s="43"/>
      <c r="M160" s="253" t="s">
        <v>1</v>
      </c>
      <c r="N160" s="254" t="s">
        <v>41</v>
      </c>
      <c r="O160" s="93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7" t="s">
        <v>237</v>
      </c>
      <c r="AT160" s="257" t="s">
        <v>157</v>
      </c>
      <c r="AU160" s="257" t="s">
        <v>84</v>
      </c>
      <c r="AY160" s="17" t="s">
        <v>155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84</v>
      </c>
      <c r="BK160" s="145">
        <f>ROUND(I160*H160,2)</f>
        <v>0</v>
      </c>
      <c r="BL160" s="17" t="s">
        <v>237</v>
      </c>
      <c r="BM160" s="257" t="s">
        <v>409</v>
      </c>
    </row>
    <row r="161" spans="1:65" s="2" customFormat="1" ht="14.4" customHeight="1">
      <c r="A161" s="40"/>
      <c r="B161" s="41"/>
      <c r="C161" s="245" t="s">
        <v>290</v>
      </c>
      <c r="D161" s="245" t="s">
        <v>157</v>
      </c>
      <c r="E161" s="246" t="s">
        <v>786</v>
      </c>
      <c r="F161" s="247" t="s">
        <v>787</v>
      </c>
      <c r="G161" s="248" t="s">
        <v>240</v>
      </c>
      <c r="H161" s="249">
        <v>2</v>
      </c>
      <c r="I161" s="250"/>
      <c r="J161" s="251">
        <f>ROUND(I161*H161,2)</f>
        <v>0</v>
      </c>
      <c r="K161" s="252"/>
      <c r="L161" s="43"/>
      <c r="M161" s="253" t="s">
        <v>1</v>
      </c>
      <c r="N161" s="254" t="s">
        <v>41</v>
      </c>
      <c r="O161" s="93"/>
      <c r="P161" s="255">
        <f>O161*H161</f>
        <v>0</v>
      </c>
      <c r="Q161" s="255">
        <v>0</v>
      </c>
      <c r="R161" s="255">
        <f>Q161*H161</f>
        <v>0</v>
      </c>
      <c r="S161" s="255">
        <v>0</v>
      </c>
      <c r="T161" s="25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57" t="s">
        <v>237</v>
      </c>
      <c r="AT161" s="257" t="s">
        <v>157</v>
      </c>
      <c r="AU161" s="257" t="s">
        <v>84</v>
      </c>
      <c r="AY161" s="17" t="s">
        <v>155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84</v>
      </c>
      <c r="BK161" s="145">
        <f>ROUND(I161*H161,2)</f>
        <v>0</v>
      </c>
      <c r="BL161" s="17" t="s">
        <v>237</v>
      </c>
      <c r="BM161" s="257" t="s">
        <v>421</v>
      </c>
    </row>
    <row r="162" spans="1:65" s="2" customFormat="1" ht="14.4" customHeight="1">
      <c r="A162" s="40"/>
      <c r="B162" s="41"/>
      <c r="C162" s="245" t="s">
        <v>296</v>
      </c>
      <c r="D162" s="245" t="s">
        <v>157</v>
      </c>
      <c r="E162" s="246" t="s">
        <v>788</v>
      </c>
      <c r="F162" s="247" t="s">
        <v>789</v>
      </c>
      <c r="G162" s="248" t="s">
        <v>240</v>
      </c>
      <c r="H162" s="249">
        <v>1</v>
      </c>
      <c r="I162" s="250"/>
      <c r="J162" s="251">
        <f>ROUND(I162*H162,2)</f>
        <v>0</v>
      </c>
      <c r="K162" s="252"/>
      <c r="L162" s="43"/>
      <c r="M162" s="253" t="s">
        <v>1</v>
      </c>
      <c r="N162" s="254" t="s">
        <v>41</v>
      </c>
      <c r="O162" s="93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7" t="s">
        <v>237</v>
      </c>
      <c r="AT162" s="257" t="s">
        <v>157</v>
      </c>
      <c r="AU162" s="257" t="s">
        <v>84</v>
      </c>
      <c r="AY162" s="17" t="s">
        <v>155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84</v>
      </c>
      <c r="BK162" s="145">
        <f>ROUND(I162*H162,2)</f>
        <v>0</v>
      </c>
      <c r="BL162" s="17" t="s">
        <v>237</v>
      </c>
      <c r="BM162" s="257" t="s">
        <v>431</v>
      </c>
    </row>
    <row r="163" spans="1:65" s="2" customFormat="1" ht="14.4" customHeight="1">
      <c r="A163" s="40"/>
      <c r="B163" s="41"/>
      <c r="C163" s="245" t="s">
        <v>302</v>
      </c>
      <c r="D163" s="245" t="s">
        <v>157</v>
      </c>
      <c r="E163" s="246" t="s">
        <v>790</v>
      </c>
      <c r="F163" s="247" t="s">
        <v>791</v>
      </c>
      <c r="G163" s="248" t="s">
        <v>240</v>
      </c>
      <c r="H163" s="249">
        <v>3</v>
      </c>
      <c r="I163" s="250"/>
      <c r="J163" s="251">
        <f>ROUND(I163*H163,2)</f>
        <v>0</v>
      </c>
      <c r="K163" s="252"/>
      <c r="L163" s="43"/>
      <c r="M163" s="253" t="s">
        <v>1</v>
      </c>
      <c r="N163" s="254" t="s">
        <v>41</v>
      </c>
      <c r="O163" s="93"/>
      <c r="P163" s="255">
        <f>O163*H163</f>
        <v>0</v>
      </c>
      <c r="Q163" s="255">
        <v>0</v>
      </c>
      <c r="R163" s="255">
        <f>Q163*H163</f>
        <v>0</v>
      </c>
      <c r="S163" s="255">
        <v>0</v>
      </c>
      <c r="T163" s="25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7" t="s">
        <v>237</v>
      </c>
      <c r="AT163" s="257" t="s">
        <v>157</v>
      </c>
      <c r="AU163" s="257" t="s">
        <v>84</v>
      </c>
      <c r="AY163" s="17" t="s">
        <v>155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84</v>
      </c>
      <c r="BK163" s="145">
        <f>ROUND(I163*H163,2)</f>
        <v>0</v>
      </c>
      <c r="BL163" s="17" t="s">
        <v>237</v>
      </c>
      <c r="BM163" s="257" t="s">
        <v>440</v>
      </c>
    </row>
    <row r="164" spans="1:65" s="2" customFormat="1" ht="14.4" customHeight="1">
      <c r="A164" s="40"/>
      <c r="B164" s="41"/>
      <c r="C164" s="245" t="s">
        <v>306</v>
      </c>
      <c r="D164" s="245" t="s">
        <v>157</v>
      </c>
      <c r="E164" s="246" t="s">
        <v>792</v>
      </c>
      <c r="F164" s="247" t="s">
        <v>793</v>
      </c>
      <c r="G164" s="248" t="s">
        <v>240</v>
      </c>
      <c r="H164" s="249">
        <v>4</v>
      </c>
      <c r="I164" s="250"/>
      <c r="J164" s="251">
        <f>ROUND(I164*H164,2)</f>
        <v>0</v>
      </c>
      <c r="K164" s="252"/>
      <c r="L164" s="43"/>
      <c r="M164" s="253" t="s">
        <v>1</v>
      </c>
      <c r="N164" s="254" t="s">
        <v>41</v>
      </c>
      <c r="O164" s="93"/>
      <c r="P164" s="255">
        <f>O164*H164</f>
        <v>0</v>
      </c>
      <c r="Q164" s="255">
        <v>0</v>
      </c>
      <c r="R164" s="255">
        <f>Q164*H164</f>
        <v>0</v>
      </c>
      <c r="S164" s="255">
        <v>0</v>
      </c>
      <c r="T164" s="25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57" t="s">
        <v>237</v>
      </c>
      <c r="AT164" s="257" t="s">
        <v>157</v>
      </c>
      <c r="AU164" s="257" t="s">
        <v>84</v>
      </c>
      <c r="AY164" s="17" t="s">
        <v>155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84</v>
      </c>
      <c r="BK164" s="145">
        <f>ROUND(I164*H164,2)</f>
        <v>0</v>
      </c>
      <c r="BL164" s="17" t="s">
        <v>237</v>
      </c>
      <c r="BM164" s="257" t="s">
        <v>448</v>
      </c>
    </row>
    <row r="165" spans="1:65" s="2" customFormat="1" ht="14.4" customHeight="1">
      <c r="A165" s="40"/>
      <c r="B165" s="41"/>
      <c r="C165" s="245" t="s">
        <v>311</v>
      </c>
      <c r="D165" s="245" t="s">
        <v>157</v>
      </c>
      <c r="E165" s="246" t="s">
        <v>794</v>
      </c>
      <c r="F165" s="247" t="s">
        <v>795</v>
      </c>
      <c r="G165" s="248" t="s">
        <v>498</v>
      </c>
      <c r="H165" s="249">
        <v>1</v>
      </c>
      <c r="I165" s="250"/>
      <c r="J165" s="251">
        <f>ROUND(I165*H165,2)</f>
        <v>0</v>
      </c>
      <c r="K165" s="252"/>
      <c r="L165" s="43"/>
      <c r="M165" s="253" t="s">
        <v>1</v>
      </c>
      <c r="N165" s="254" t="s">
        <v>41</v>
      </c>
      <c r="O165" s="93"/>
      <c r="P165" s="255">
        <f>O165*H165</f>
        <v>0</v>
      </c>
      <c r="Q165" s="255">
        <v>0</v>
      </c>
      <c r="R165" s="255">
        <f>Q165*H165</f>
        <v>0</v>
      </c>
      <c r="S165" s="255">
        <v>0</v>
      </c>
      <c r="T165" s="25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57" t="s">
        <v>237</v>
      </c>
      <c r="AT165" s="257" t="s">
        <v>157</v>
      </c>
      <c r="AU165" s="257" t="s">
        <v>84</v>
      </c>
      <c r="AY165" s="17" t="s">
        <v>155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84</v>
      </c>
      <c r="BK165" s="145">
        <f>ROUND(I165*H165,2)</f>
        <v>0</v>
      </c>
      <c r="BL165" s="17" t="s">
        <v>237</v>
      </c>
      <c r="BM165" s="257" t="s">
        <v>456</v>
      </c>
    </row>
    <row r="166" spans="1:65" s="2" customFormat="1" ht="14.4" customHeight="1">
      <c r="A166" s="40"/>
      <c r="B166" s="41"/>
      <c r="C166" s="245" t="s">
        <v>315</v>
      </c>
      <c r="D166" s="245" t="s">
        <v>157</v>
      </c>
      <c r="E166" s="246" t="s">
        <v>796</v>
      </c>
      <c r="F166" s="247" t="s">
        <v>797</v>
      </c>
      <c r="G166" s="248" t="s">
        <v>193</v>
      </c>
      <c r="H166" s="249">
        <v>0.58</v>
      </c>
      <c r="I166" s="250"/>
      <c r="J166" s="251">
        <f>ROUND(I166*H166,2)</f>
        <v>0</v>
      </c>
      <c r="K166" s="252"/>
      <c r="L166" s="43"/>
      <c r="M166" s="253" t="s">
        <v>1</v>
      </c>
      <c r="N166" s="254" t="s">
        <v>41</v>
      </c>
      <c r="O166" s="93"/>
      <c r="P166" s="255">
        <f>O166*H166</f>
        <v>0</v>
      </c>
      <c r="Q166" s="255">
        <v>0</v>
      </c>
      <c r="R166" s="255">
        <f>Q166*H166</f>
        <v>0</v>
      </c>
      <c r="S166" s="255">
        <v>0</v>
      </c>
      <c r="T166" s="25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7" t="s">
        <v>237</v>
      </c>
      <c r="AT166" s="257" t="s">
        <v>157</v>
      </c>
      <c r="AU166" s="257" t="s">
        <v>84</v>
      </c>
      <c r="AY166" s="17" t="s">
        <v>155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84</v>
      </c>
      <c r="BK166" s="145">
        <f>ROUND(I166*H166,2)</f>
        <v>0</v>
      </c>
      <c r="BL166" s="17" t="s">
        <v>237</v>
      </c>
      <c r="BM166" s="257" t="s">
        <v>464</v>
      </c>
    </row>
    <row r="167" spans="1:63" s="12" customFormat="1" ht="25.9" customHeight="1">
      <c r="A167" s="12"/>
      <c r="B167" s="229"/>
      <c r="C167" s="230"/>
      <c r="D167" s="231" t="s">
        <v>75</v>
      </c>
      <c r="E167" s="232" t="s">
        <v>473</v>
      </c>
      <c r="F167" s="232" t="s">
        <v>798</v>
      </c>
      <c r="G167" s="230"/>
      <c r="H167" s="230"/>
      <c r="I167" s="233"/>
      <c r="J167" s="234">
        <f>BK167</f>
        <v>0</v>
      </c>
      <c r="K167" s="230"/>
      <c r="L167" s="235"/>
      <c r="M167" s="236"/>
      <c r="N167" s="237"/>
      <c r="O167" s="237"/>
      <c r="P167" s="238">
        <f>P168</f>
        <v>0</v>
      </c>
      <c r="Q167" s="237"/>
      <c r="R167" s="238">
        <f>R168</f>
        <v>0</v>
      </c>
      <c r="S167" s="237"/>
      <c r="T167" s="239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0" t="s">
        <v>86</v>
      </c>
      <c r="AT167" s="241" t="s">
        <v>75</v>
      </c>
      <c r="AU167" s="241" t="s">
        <v>76</v>
      </c>
      <c r="AY167" s="240" t="s">
        <v>155</v>
      </c>
      <c r="BK167" s="242">
        <f>BK168</f>
        <v>0</v>
      </c>
    </row>
    <row r="168" spans="1:65" s="2" customFormat="1" ht="14.4" customHeight="1">
      <c r="A168" s="40"/>
      <c r="B168" s="41"/>
      <c r="C168" s="245" t="s">
        <v>321</v>
      </c>
      <c r="D168" s="245" t="s">
        <v>157</v>
      </c>
      <c r="E168" s="246" t="s">
        <v>799</v>
      </c>
      <c r="F168" s="247" t="s">
        <v>800</v>
      </c>
      <c r="G168" s="248" t="s">
        <v>687</v>
      </c>
      <c r="H168" s="249">
        <v>145</v>
      </c>
      <c r="I168" s="250"/>
      <c r="J168" s="251">
        <f>ROUND(I168*H168,2)</f>
        <v>0</v>
      </c>
      <c r="K168" s="252"/>
      <c r="L168" s="43"/>
      <c r="M168" s="253" t="s">
        <v>1</v>
      </c>
      <c r="N168" s="254" t="s">
        <v>41</v>
      </c>
      <c r="O168" s="93"/>
      <c r="P168" s="255">
        <f>O168*H168</f>
        <v>0</v>
      </c>
      <c r="Q168" s="255">
        <v>0</v>
      </c>
      <c r="R168" s="255">
        <f>Q168*H168</f>
        <v>0</v>
      </c>
      <c r="S168" s="255">
        <v>0</v>
      </c>
      <c r="T168" s="25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7" t="s">
        <v>237</v>
      </c>
      <c r="AT168" s="257" t="s">
        <v>157</v>
      </c>
      <c r="AU168" s="257" t="s">
        <v>84</v>
      </c>
      <c r="AY168" s="17" t="s">
        <v>155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84</v>
      </c>
      <c r="BK168" s="145">
        <f>ROUND(I168*H168,2)</f>
        <v>0</v>
      </c>
      <c r="BL168" s="17" t="s">
        <v>237</v>
      </c>
      <c r="BM168" s="257" t="s">
        <v>475</v>
      </c>
    </row>
    <row r="169" spans="1:63" s="12" customFormat="1" ht="25.9" customHeight="1">
      <c r="A169" s="12"/>
      <c r="B169" s="229"/>
      <c r="C169" s="230"/>
      <c r="D169" s="231" t="s">
        <v>75</v>
      </c>
      <c r="E169" s="232" t="s">
        <v>801</v>
      </c>
      <c r="F169" s="232" t="s">
        <v>802</v>
      </c>
      <c r="G169" s="230"/>
      <c r="H169" s="230"/>
      <c r="I169" s="233"/>
      <c r="J169" s="234">
        <f>BK169</f>
        <v>0</v>
      </c>
      <c r="K169" s="230"/>
      <c r="L169" s="235"/>
      <c r="M169" s="236"/>
      <c r="N169" s="237"/>
      <c r="O169" s="237"/>
      <c r="P169" s="238">
        <f>SUM(P170:P176)</f>
        <v>0</v>
      </c>
      <c r="Q169" s="237"/>
      <c r="R169" s="238">
        <f>SUM(R170:R176)</f>
        <v>0</v>
      </c>
      <c r="S169" s="237"/>
      <c r="T169" s="239">
        <f>SUM(T170:T176)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40" t="s">
        <v>86</v>
      </c>
      <c r="AT169" s="241" t="s">
        <v>75</v>
      </c>
      <c r="AU169" s="241" t="s">
        <v>76</v>
      </c>
      <c r="AY169" s="240" t="s">
        <v>155</v>
      </c>
      <c r="BK169" s="242">
        <f>SUM(BK170:BK176)</f>
        <v>0</v>
      </c>
    </row>
    <row r="170" spans="1:65" s="2" customFormat="1" ht="14.4" customHeight="1">
      <c r="A170" s="40"/>
      <c r="B170" s="41"/>
      <c r="C170" s="245" t="s">
        <v>325</v>
      </c>
      <c r="D170" s="245" t="s">
        <v>157</v>
      </c>
      <c r="E170" s="246" t="s">
        <v>803</v>
      </c>
      <c r="F170" s="247" t="s">
        <v>804</v>
      </c>
      <c r="G170" s="248" t="s">
        <v>687</v>
      </c>
      <c r="H170" s="249">
        <v>8</v>
      </c>
      <c r="I170" s="250"/>
      <c r="J170" s="251">
        <f>ROUND(I170*H170,2)</f>
        <v>0</v>
      </c>
      <c r="K170" s="252"/>
      <c r="L170" s="43"/>
      <c r="M170" s="253" t="s">
        <v>1</v>
      </c>
      <c r="N170" s="254" t="s">
        <v>41</v>
      </c>
      <c r="O170" s="93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57" t="s">
        <v>237</v>
      </c>
      <c r="AT170" s="257" t="s">
        <v>157</v>
      </c>
      <c r="AU170" s="257" t="s">
        <v>84</v>
      </c>
      <c r="AY170" s="17" t="s">
        <v>155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84</v>
      </c>
      <c r="BK170" s="145">
        <f>ROUND(I170*H170,2)</f>
        <v>0</v>
      </c>
      <c r="BL170" s="17" t="s">
        <v>237</v>
      </c>
      <c r="BM170" s="257" t="s">
        <v>486</v>
      </c>
    </row>
    <row r="171" spans="1:65" s="2" customFormat="1" ht="14.4" customHeight="1">
      <c r="A171" s="40"/>
      <c r="B171" s="41"/>
      <c r="C171" s="245" t="s">
        <v>333</v>
      </c>
      <c r="D171" s="245" t="s">
        <v>157</v>
      </c>
      <c r="E171" s="246" t="s">
        <v>805</v>
      </c>
      <c r="F171" s="247" t="s">
        <v>806</v>
      </c>
      <c r="G171" s="248" t="s">
        <v>687</v>
      </c>
      <c r="H171" s="249">
        <v>0</v>
      </c>
      <c r="I171" s="250"/>
      <c r="J171" s="251">
        <f>ROUND(I171*H171,2)</f>
        <v>0</v>
      </c>
      <c r="K171" s="252"/>
      <c r="L171" s="43"/>
      <c r="M171" s="253" t="s">
        <v>1</v>
      </c>
      <c r="N171" s="254" t="s">
        <v>41</v>
      </c>
      <c r="O171" s="93"/>
      <c r="P171" s="255">
        <f>O171*H171</f>
        <v>0</v>
      </c>
      <c r="Q171" s="255">
        <v>0</v>
      </c>
      <c r="R171" s="255">
        <f>Q171*H171</f>
        <v>0</v>
      </c>
      <c r="S171" s="255">
        <v>0</v>
      </c>
      <c r="T171" s="25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57" t="s">
        <v>237</v>
      </c>
      <c r="AT171" s="257" t="s">
        <v>157</v>
      </c>
      <c r="AU171" s="257" t="s">
        <v>84</v>
      </c>
      <c r="AY171" s="17" t="s">
        <v>155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84</v>
      </c>
      <c r="BK171" s="145">
        <f>ROUND(I171*H171,2)</f>
        <v>0</v>
      </c>
      <c r="BL171" s="17" t="s">
        <v>237</v>
      </c>
      <c r="BM171" s="257" t="s">
        <v>600</v>
      </c>
    </row>
    <row r="172" spans="1:65" s="2" customFormat="1" ht="14.4" customHeight="1">
      <c r="A172" s="40"/>
      <c r="B172" s="41"/>
      <c r="C172" s="245" t="s">
        <v>337</v>
      </c>
      <c r="D172" s="245" t="s">
        <v>157</v>
      </c>
      <c r="E172" s="246" t="s">
        <v>807</v>
      </c>
      <c r="F172" s="247" t="s">
        <v>808</v>
      </c>
      <c r="G172" s="248" t="s">
        <v>687</v>
      </c>
      <c r="H172" s="249">
        <v>12</v>
      </c>
      <c r="I172" s="250"/>
      <c r="J172" s="251">
        <f>ROUND(I172*H172,2)</f>
        <v>0</v>
      </c>
      <c r="K172" s="252"/>
      <c r="L172" s="43"/>
      <c r="M172" s="253" t="s">
        <v>1</v>
      </c>
      <c r="N172" s="254" t="s">
        <v>41</v>
      </c>
      <c r="O172" s="93"/>
      <c r="P172" s="255">
        <f>O172*H172</f>
        <v>0</v>
      </c>
      <c r="Q172" s="255">
        <v>0</v>
      </c>
      <c r="R172" s="255">
        <f>Q172*H172</f>
        <v>0</v>
      </c>
      <c r="S172" s="255">
        <v>0</v>
      </c>
      <c r="T172" s="25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7" t="s">
        <v>237</v>
      </c>
      <c r="AT172" s="257" t="s">
        <v>157</v>
      </c>
      <c r="AU172" s="257" t="s">
        <v>84</v>
      </c>
      <c r="AY172" s="17" t="s">
        <v>155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84</v>
      </c>
      <c r="BK172" s="145">
        <f>ROUND(I172*H172,2)</f>
        <v>0</v>
      </c>
      <c r="BL172" s="17" t="s">
        <v>237</v>
      </c>
      <c r="BM172" s="257" t="s">
        <v>603</v>
      </c>
    </row>
    <row r="173" spans="1:65" s="2" customFormat="1" ht="14.4" customHeight="1">
      <c r="A173" s="40"/>
      <c r="B173" s="41"/>
      <c r="C173" s="245" t="s">
        <v>346</v>
      </c>
      <c r="D173" s="245" t="s">
        <v>157</v>
      </c>
      <c r="E173" s="246" t="s">
        <v>809</v>
      </c>
      <c r="F173" s="247" t="s">
        <v>810</v>
      </c>
      <c r="G173" s="248" t="s">
        <v>687</v>
      </c>
      <c r="H173" s="249">
        <v>120</v>
      </c>
      <c r="I173" s="250"/>
      <c r="J173" s="251">
        <f>ROUND(I173*H173,2)</f>
        <v>0</v>
      </c>
      <c r="K173" s="252"/>
      <c r="L173" s="43"/>
      <c r="M173" s="253" t="s">
        <v>1</v>
      </c>
      <c r="N173" s="254" t="s">
        <v>41</v>
      </c>
      <c r="O173" s="93"/>
      <c r="P173" s="255">
        <f>O173*H173</f>
        <v>0</v>
      </c>
      <c r="Q173" s="255">
        <v>0</v>
      </c>
      <c r="R173" s="255">
        <f>Q173*H173</f>
        <v>0</v>
      </c>
      <c r="S173" s="255">
        <v>0</v>
      </c>
      <c r="T173" s="25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57" t="s">
        <v>237</v>
      </c>
      <c r="AT173" s="257" t="s">
        <v>157</v>
      </c>
      <c r="AU173" s="257" t="s">
        <v>84</v>
      </c>
      <c r="AY173" s="17" t="s">
        <v>155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84</v>
      </c>
      <c r="BK173" s="145">
        <f>ROUND(I173*H173,2)</f>
        <v>0</v>
      </c>
      <c r="BL173" s="17" t="s">
        <v>237</v>
      </c>
      <c r="BM173" s="257" t="s">
        <v>606</v>
      </c>
    </row>
    <row r="174" spans="1:65" s="2" customFormat="1" ht="14.4" customHeight="1">
      <c r="A174" s="40"/>
      <c r="B174" s="41"/>
      <c r="C174" s="245" t="s">
        <v>350</v>
      </c>
      <c r="D174" s="245" t="s">
        <v>157</v>
      </c>
      <c r="E174" s="246" t="s">
        <v>811</v>
      </c>
      <c r="F174" s="247" t="s">
        <v>812</v>
      </c>
      <c r="G174" s="248" t="s">
        <v>687</v>
      </c>
      <c r="H174" s="249">
        <v>5</v>
      </c>
      <c r="I174" s="250"/>
      <c r="J174" s="251">
        <f>ROUND(I174*H174,2)</f>
        <v>0</v>
      </c>
      <c r="K174" s="252"/>
      <c r="L174" s="43"/>
      <c r="M174" s="253" t="s">
        <v>1</v>
      </c>
      <c r="N174" s="254" t="s">
        <v>41</v>
      </c>
      <c r="O174" s="93"/>
      <c r="P174" s="255">
        <f>O174*H174</f>
        <v>0</v>
      </c>
      <c r="Q174" s="255">
        <v>0</v>
      </c>
      <c r="R174" s="255">
        <f>Q174*H174</f>
        <v>0</v>
      </c>
      <c r="S174" s="255">
        <v>0</v>
      </c>
      <c r="T174" s="25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57" t="s">
        <v>237</v>
      </c>
      <c r="AT174" s="257" t="s">
        <v>157</v>
      </c>
      <c r="AU174" s="257" t="s">
        <v>84</v>
      </c>
      <c r="AY174" s="17" t="s">
        <v>155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84</v>
      </c>
      <c r="BK174" s="145">
        <f>ROUND(I174*H174,2)</f>
        <v>0</v>
      </c>
      <c r="BL174" s="17" t="s">
        <v>237</v>
      </c>
      <c r="BM174" s="257" t="s">
        <v>608</v>
      </c>
    </row>
    <row r="175" spans="1:65" s="2" customFormat="1" ht="24.15" customHeight="1">
      <c r="A175" s="40"/>
      <c r="B175" s="41"/>
      <c r="C175" s="245" t="s">
        <v>354</v>
      </c>
      <c r="D175" s="245" t="s">
        <v>157</v>
      </c>
      <c r="E175" s="246" t="s">
        <v>813</v>
      </c>
      <c r="F175" s="247" t="s">
        <v>814</v>
      </c>
      <c r="G175" s="248" t="s">
        <v>293</v>
      </c>
      <c r="H175" s="249">
        <v>145</v>
      </c>
      <c r="I175" s="250"/>
      <c r="J175" s="251">
        <f>ROUND(I175*H175,2)</f>
        <v>0</v>
      </c>
      <c r="K175" s="252"/>
      <c r="L175" s="43"/>
      <c r="M175" s="253" t="s">
        <v>1</v>
      </c>
      <c r="N175" s="254" t="s">
        <v>41</v>
      </c>
      <c r="O175" s="93"/>
      <c r="P175" s="255">
        <f>O175*H175</f>
        <v>0</v>
      </c>
      <c r="Q175" s="255">
        <v>0</v>
      </c>
      <c r="R175" s="255">
        <f>Q175*H175</f>
        <v>0</v>
      </c>
      <c r="S175" s="255">
        <v>0</v>
      </c>
      <c r="T175" s="25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57" t="s">
        <v>237</v>
      </c>
      <c r="AT175" s="257" t="s">
        <v>157</v>
      </c>
      <c r="AU175" s="257" t="s">
        <v>84</v>
      </c>
      <c r="AY175" s="17" t="s">
        <v>155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84</v>
      </c>
      <c r="BK175" s="145">
        <f>ROUND(I175*H175,2)</f>
        <v>0</v>
      </c>
      <c r="BL175" s="17" t="s">
        <v>237</v>
      </c>
      <c r="BM175" s="257" t="s">
        <v>610</v>
      </c>
    </row>
    <row r="176" spans="1:65" s="2" customFormat="1" ht="14.4" customHeight="1">
      <c r="A176" s="40"/>
      <c r="B176" s="41"/>
      <c r="C176" s="245" t="s">
        <v>359</v>
      </c>
      <c r="D176" s="245" t="s">
        <v>157</v>
      </c>
      <c r="E176" s="246" t="s">
        <v>815</v>
      </c>
      <c r="F176" s="247" t="s">
        <v>816</v>
      </c>
      <c r="G176" s="248" t="s">
        <v>193</v>
      </c>
      <c r="H176" s="249">
        <v>0.25</v>
      </c>
      <c r="I176" s="250"/>
      <c r="J176" s="251">
        <f>ROUND(I176*H176,2)</f>
        <v>0</v>
      </c>
      <c r="K176" s="252"/>
      <c r="L176" s="43"/>
      <c r="M176" s="253" t="s">
        <v>1</v>
      </c>
      <c r="N176" s="254" t="s">
        <v>41</v>
      </c>
      <c r="O176" s="93"/>
      <c r="P176" s="255">
        <f>O176*H176</f>
        <v>0</v>
      </c>
      <c r="Q176" s="255">
        <v>0</v>
      </c>
      <c r="R176" s="255">
        <f>Q176*H176</f>
        <v>0</v>
      </c>
      <c r="S176" s="255">
        <v>0</v>
      </c>
      <c r="T176" s="25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7" t="s">
        <v>237</v>
      </c>
      <c r="AT176" s="257" t="s">
        <v>157</v>
      </c>
      <c r="AU176" s="257" t="s">
        <v>84</v>
      </c>
      <c r="AY176" s="17" t="s">
        <v>155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84</v>
      </c>
      <c r="BK176" s="145">
        <f>ROUND(I176*H176,2)</f>
        <v>0</v>
      </c>
      <c r="BL176" s="17" t="s">
        <v>237</v>
      </c>
      <c r="BM176" s="257" t="s">
        <v>613</v>
      </c>
    </row>
    <row r="177" spans="1:63" s="12" customFormat="1" ht="25.9" customHeight="1">
      <c r="A177" s="12"/>
      <c r="B177" s="229"/>
      <c r="C177" s="230"/>
      <c r="D177" s="231" t="s">
        <v>75</v>
      </c>
      <c r="E177" s="232" t="s">
        <v>817</v>
      </c>
      <c r="F177" s="232" t="s">
        <v>818</v>
      </c>
      <c r="G177" s="230"/>
      <c r="H177" s="230"/>
      <c r="I177" s="233"/>
      <c r="J177" s="234">
        <f>BK177</f>
        <v>0</v>
      </c>
      <c r="K177" s="230"/>
      <c r="L177" s="235"/>
      <c r="M177" s="236"/>
      <c r="N177" s="237"/>
      <c r="O177" s="237"/>
      <c r="P177" s="238">
        <f>SUM(P178:P183)</f>
        <v>0</v>
      </c>
      <c r="Q177" s="237"/>
      <c r="R177" s="238">
        <f>SUM(R178:R183)</f>
        <v>0</v>
      </c>
      <c r="S177" s="237"/>
      <c r="T177" s="239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40" t="s">
        <v>84</v>
      </c>
      <c r="AT177" s="241" t="s">
        <v>75</v>
      </c>
      <c r="AU177" s="241" t="s">
        <v>76</v>
      </c>
      <c r="AY177" s="240" t="s">
        <v>155</v>
      </c>
      <c r="BK177" s="242">
        <f>SUM(BK178:BK183)</f>
        <v>0</v>
      </c>
    </row>
    <row r="178" spans="1:65" s="2" customFormat="1" ht="14.4" customHeight="1">
      <c r="A178" s="40"/>
      <c r="B178" s="41"/>
      <c r="C178" s="245" t="s">
        <v>366</v>
      </c>
      <c r="D178" s="245" t="s">
        <v>157</v>
      </c>
      <c r="E178" s="246" t="s">
        <v>819</v>
      </c>
      <c r="F178" s="247" t="s">
        <v>820</v>
      </c>
      <c r="G178" s="248" t="s">
        <v>821</v>
      </c>
      <c r="H178" s="249">
        <v>8</v>
      </c>
      <c r="I178" s="250"/>
      <c r="J178" s="251">
        <f>ROUND(I178*H178,2)</f>
        <v>0</v>
      </c>
      <c r="K178" s="252"/>
      <c r="L178" s="43"/>
      <c r="M178" s="253" t="s">
        <v>1</v>
      </c>
      <c r="N178" s="254" t="s">
        <v>41</v>
      </c>
      <c r="O178" s="93"/>
      <c r="P178" s="255">
        <f>O178*H178</f>
        <v>0</v>
      </c>
      <c r="Q178" s="255">
        <v>0</v>
      </c>
      <c r="R178" s="255">
        <f>Q178*H178</f>
        <v>0</v>
      </c>
      <c r="S178" s="255">
        <v>0</v>
      </c>
      <c r="T178" s="25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7" t="s">
        <v>161</v>
      </c>
      <c r="AT178" s="257" t="s">
        <v>157</v>
      </c>
      <c r="AU178" s="257" t="s">
        <v>84</v>
      </c>
      <c r="AY178" s="17" t="s">
        <v>155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84</v>
      </c>
      <c r="BK178" s="145">
        <f>ROUND(I178*H178,2)</f>
        <v>0</v>
      </c>
      <c r="BL178" s="17" t="s">
        <v>161</v>
      </c>
      <c r="BM178" s="257" t="s">
        <v>616</v>
      </c>
    </row>
    <row r="179" spans="1:65" s="2" customFormat="1" ht="24.15" customHeight="1">
      <c r="A179" s="40"/>
      <c r="B179" s="41"/>
      <c r="C179" s="245" t="s">
        <v>371</v>
      </c>
      <c r="D179" s="245" t="s">
        <v>157</v>
      </c>
      <c r="E179" s="246" t="s">
        <v>822</v>
      </c>
      <c r="F179" s="247" t="s">
        <v>823</v>
      </c>
      <c r="G179" s="248" t="s">
        <v>733</v>
      </c>
      <c r="H179" s="249">
        <v>1</v>
      </c>
      <c r="I179" s="250"/>
      <c r="J179" s="251">
        <f>ROUND(I179*H179,2)</f>
        <v>0</v>
      </c>
      <c r="K179" s="252"/>
      <c r="L179" s="43"/>
      <c r="M179" s="253" t="s">
        <v>1</v>
      </c>
      <c r="N179" s="254" t="s">
        <v>41</v>
      </c>
      <c r="O179" s="93"/>
      <c r="P179" s="255">
        <f>O179*H179</f>
        <v>0</v>
      </c>
      <c r="Q179" s="255">
        <v>0</v>
      </c>
      <c r="R179" s="255">
        <f>Q179*H179</f>
        <v>0</v>
      </c>
      <c r="S179" s="255">
        <v>0</v>
      </c>
      <c r="T179" s="25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57" t="s">
        <v>161</v>
      </c>
      <c r="AT179" s="257" t="s">
        <v>157</v>
      </c>
      <c r="AU179" s="257" t="s">
        <v>84</v>
      </c>
      <c r="AY179" s="17" t="s">
        <v>155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84</v>
      </c>
      <c r="BK179" s="145">
        <f>ROUND(I179*H179,2)</f>
        <v>0</v>
      </c>
      <c r="BL179" s="17" t="s">
        <v>161</v>
      </c>
      <c r="BM179" s="257" t="s">
        <v>618</v>
      </c>
    </row>
    <row r="180" spans="1:65" s="2" customFormat="1" ht="14.4" customHeight="1">
      <c r="A180" s="40"/>
      <c r="B180" s="41"/>
      <c r="C180" s="245" t="s">
        <v>375</v>
      </c>
      <c r="D180" s="245" t="s">
        <v>157</v>
      </c>
      <c r="E180" s="246" t="s">
        <v>824</v>
      </c>
      <c r="F180" s="247" t="s">
        <v>825</v>
      </c>
      <c r="G180" s="248" t="s">
        <v>821</v>
      </c>
      <c r="H180" s="249">
        <v>24</v>
      </c>
      <c r="I180" s="250"/>
      <c r="J180" s="251">
        <f>ROUND(I180*H180,2)</f>
        <v>0</v>
      </c>
      <c r="K180" s="252"/>
      <c r="L180" s="43"/>
      <c r="M180" s="253" t="s">
        <v>1</v>
      </c>
      <c r="N180" s="254" t="s">
        <v>41</v>
      </c>
      <c r="O180" s="93"/>
      <c r="P180" s="255">
        <f>O180*H180</f>
        <v>0</v>
      </c>
      <c r="Q180" s="255">
        <v>0</v>
      </c>
      <c r="R180" s="255">
        <f>Q180*H180</f>
        <v>0</v>
      </c>
      <c r="S180" s="255">
        <v>0</v>
      </c>
      <c r="T180" s="25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57" t="s">
        <v>161</v>
      </c>
      <c r="AT180" s="257" t="s">
        <v>157</v>
      </c>
      <c r="AU180" s="257" t="s">
        <v>84</v>
      </c>
      <c r="AY180" s="17" t="s">
        <v>155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84</v>
      </c>
      <c r="BK180" s="145">
        <f>ROUND(I180*H180,2)</f>
        <v>0</v>
      </c>
      <c r="BL180" s="17" t="s">
        <v>161</v>
      </c>
      <c r="BM180" s="257" t="s">
        <v>620</v>
      </c>
    </row>
    <row r="181" spans="1:65" s="2" customFormat="1" ht="14.4" customHeight="1">
      <c r="A181" s="40"/>
      <c r="B181" s="41"/>
      <c r="C181" s="245" t="s">
        <v>379</v>
      </c>
      <c r="D181" s="245" t="s">
        <v>157</v>
      </c>
      <c r="E181" s="246" t="s">
        <v>826</v>
      </c>
      <c r="F181" s="247" t="s">
        <v>827</v>
      </c>
      <c r="G181" s="248" t="s">
        <v>821</v>
      </c>
      <c r="H181" s="249">
        <v>2</v>
      </c>
      <c r="I181" s="250"/>
      <c r="J181" s="251">
        <f>ROUND(I181*H181,2)</f>
        <v>0</v>
      </c>
      <c r="K181" s="252"/>
      <c r="L181" s="43"/>
      <c r="M181" s="253" t="s">
        <v>1</v>
      </c>
      <c r="N181" s="254" t="s">
        <v>41</v>
      </c>
      <c r="O181" s="93"/>
      <c r="P181" s="255">
        <f>O181*H181</f>
        <v>0</v>
      </c>
      <c r="Q181" s="255">
        <v>0</v>
      </c>
      <c r="R181" s="255">
        <f>Q181*H181</f>
        <v>0</v>
      </c>
      <c r="S181" s="255">
        <v>0</v>
      </c>
      <c r="T181" s="25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57" t="s">
        <v>161</v>
      </c>
      <c r="AT181" s="257" t="s">
        <v>157</v>
      </c>
      <c r="AU181" s="257" t="s">
        <v>84</v>
      </c>
      <c r="AY181" s="17" t="s">
        <v>155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84</v>
      </c>
      <c r="BK181" s="145">
        <f>ROUND(I181*H181,2)</f>
        <v>0</v>
      </c>
      <c r="BL181" s="17" t="s">
        <v>161</v>
      </c>
      <c r="BM181" s="257" t="s">
        <v>623</v>
      </c>
    </row>
    <row r="182" spans="1:65" s="2" customFormat="1" ht="24.15" customHeight="1">
      <c r="A182" s="40"/>
      <c r="B182" s="41"/>
      <c r="C182" s="245" t="s">
        <v>383</v>
      </c>
      <c r="D182" s="245" t="s">
        <v>157</v>
      </c>
      <c r="E182" s="246" t="s">
        <v>828</v>
      </c>
      <c r="F182" s="247" t="s">
        <v>829</v>
      </c>
      <c r="G182" s="248" t="s">
        <v>821</v>
      </c>
      <c r="H182" s="249">
        <v>2</v>
      </c>
      <c r="I182" s="250"/>
      <c r="J182" s="251">
        <f>ROUND(I182*H182,2)</f>
        <v>0</v>
      </c>
      <c r="K182" s="252"/>
      <c r="L182" s="43"/>
      <c r="M182" s="253" t="s">
        <v>1</v>
      </c>
      <c r="N182" s="254" t="s">
        <v>41</v>
      </c>
      <c r="O182" s="93"/>
      <c r="P182" s="255">
        <f>O182*H182</f>
        <v>0</v>
      </c>
      <c r="Q182" s="255">
        <v>0</v>
      </c>
      <c r="R182" s="255">
        <f>Q182*H182</f>
        <v>0</v>
      </c>
      <c r="S182" s="255">
        <v>0</v>
      </c>
      <c r="T182" s="25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57" t="s">
        <v>161</v>
      </c>
      <c r="AT182" s="257" t="s">
        <v>157</v>
      </c>
      <c r="AU182" s="257" t="s">
        <v>84</v>
      </c>
      <c r="AY182" s="17" t="s">
        <v>155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84</v>
      </c>
      <c r="BK182" s="145">
        <f>ROUND(I182*H182,2)</f>
        <v>0</v>
      </c>
      <c r="BL182" s="17" t="s">
        <v>161</v>
      </c>
      <c r="BM182" s="257" t="s">
        <v>626</v>
      </c>
    </row>
    <row r="183" spans="1:65" s="2" customFormat="1" ht="24.15" customHeight="1">
      <c r="A183" s="40"/>
      <c r="B183" s="41"/>
      <c r="C183" s="245" t="s">
        <v>387</v>
      </c>
      <c r="D183" s="245" t="s">
        <v>157</v>
      </c>
      <c r="E183" s="246" t="s">
        <v>830</v>
      </c>
      <c r="F183" s="247" t="s">
        <v>831</v>
      </c>
      <c r="G183" s="248" t="s">
        <v>733</v>
      </c>
      <c r="H183" s="249">
        <v>1</v>
      </c>
      <c r="I183" s="250"/>
      <c r="J183" s="251">
        <f>ROUND(I183*H183,2)</f>
        <v>0</v>
      </c>
      <c r="K183" s="252"/>
      <c r="L183" s="43"/>
      <c r="M183" s="302" t="s">
        <v>1</v>
      </c>
      <c r="N183" s="303" t="s">
        <v>41</v>
      </c>
      <c r="O183" s="304"/>
      <c r="P183" s="305">
        <f>O183*H183</f>
        <v>0</v>
      </c>
      <c r="Q183" s="305">
        <v>0</v>
      </c>
      <c r="R183" s="305">
        <f>Q183*H183</f>
        <v>0</v>
      </c>
      <c r="S183" s="305">
        <v>0</v>
      </c>
      <c r="T183" s="30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57" t="s">
        <v>161</v>
      </c>
      <c r="AT183" s="257" t="s">
        <v>157</v>
      </c>
      <c r="AU183" s="257" t="s">
        <v>84</v>
      </c>
      <c r="AY183" s="17" t="s">
        <v>155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84</v>
      </c>
      <c r="BK183" s="145">
        <f>ROUND(I183*H183,2)</f>
        <v>0</v>
      </c>
      <c r="BL183" s="17" t="s">
        <v>161</v>
      </c>
      <c r="BM183" s="257" t="s">
        <v>629</v>
      </c>
    </row>
    <row r="184" spans="1:31" s="2" customFormat="1" ht="6.95" customHeight="1">
      <c r="A184" s="40"/>
      <c r="B184" s="68"/>
      <c r="C184" s="69"/>
      <c r="D184" s="69"/>
      <c r="E184" s="69"/>
      <c r="F184" s="69"/>
      <c r="G184" s="69"/>
      <c r="H184" s="69"/>
      <c r="I184" s="69"/>
      <c r="J184" s="69"/>
      <c r="K184" s="69"/>
      <c r="L184" s="43"/>
      <c r="M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</row>
  </sheetData>
  <sheetProtection password="CC35" sheet="1" objects="1" scenarios="1" formatColumns="0" formatRows="0" autoFilter="0"/>
  <autoFilter ref="C131:K183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DESKTOP-HDQQFN6\tomas</dc:creator>
  <cp:keywords/>
  <dc:description/>
  <cp:lastModifiedBy>DESKTOP-HDQQFN6\tomas</cp:lastModifiedBy>
  <dcterms:created xsi:type="dcterms:W3CDTF">2021-04-15T04:25:46Z</dcterms:created>
  <dcterms:modified xsi:type="dcterms:W3CDTF">2021-04-15T04:25:54Z</dcterms:modified>
  <cp:category/>
  <cp:version/>
  <cp:contentType/>
  <cp:contentStatus/>
</cp:coreProperties>
</file>