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/>
  <bookViews>
    <workbookView xWindow="65416" yWindow="65416" windowWidth="29040" windowHeight="15840" activeTab="1"/>
  </bookViews>
  <sheets>
    <sheet name="Rekapitulace stavby" sheetId="1" r:id="rId1"/>
    <sheet name="Elektroinstalace" sheetId="2" r:id="rId2"/>
  </sheets>
  <definedNames>
    <definedName name="_xlnm._FilterDatabase" localSheetId="1" hidden="1">'Elektroinstalace'!$C$119:$K$191</definedName>
    <definedName name="_xlnm.Print_Area" localSheetId="1">'Elektroinstalace'!$C$4:$J$76,'Elektroinstalace'!$C$82:$J$103,'Elektroinstalace'!$C$109:$K$191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'Elektroinstalace'!$119:$119</definedName>
  </definedNames>
  <calcPr calcId="191029"/>
  <extLst/>
</workbook>
</file>

<file path=xl/sharedStrings.xml><?xml version="1.0" encoding="utf-8"?>
<sst xmlns="http://schemas.openxmlformats.org/spreadsheetml/2006/main" count="1185" uniqueCount="383">
  <si>
    <t>Export Komplet</t>
  </si>
  <si>
    <t/>
  </si>
  <si>
    <t>2.0</t>
  </si>
  <si>
    <t>ZAMOK</t>
  </si>
  <si>
    <t>False</t>
  </si>
  <si>
    <t>{e171ecae-a2f5-473d-b545-2a2790c70094}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</si>
  <si>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</si>
  <si>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</si>
  <si>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</si>
  <si>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</si>
  <si>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</si>
  <si>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</si>
  <si>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</si>
  <si>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</si>
  <si>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NOVIS06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</si>
  <si>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</si>
  <si>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</si>
  <si>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Zateplení obv.pláště  REPON Žacléř</t>
  </si>
  <si>
    <t>KSO:</t>
  </si>
  <si>
    <t>CC-CZ:</t>
  </si>
  <si>
    <t>Místo:</t>
  </si>
  <si>
    <t>Žacléř</t>
  </si>
  <si>
    <t>Datum:</t>
  </si>
  <si>
    <t>20. 5. 2020</t>
  </si>
  <si>
    <t>Zadavatel:</t>
  </si>
  <si>
    <t>IČ:</t>
  </si>
  <si>
    <t>REPON spol. s.r.o.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</si>
  <si>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</si>
  <si>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</si>
  <si>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</si>
  <si>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</si>
  <si>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</si>
  <si>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</si>
  <si>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</si>
  <si>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Vávra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</si>
  <si>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</si>
  <si>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</si>
  <si>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</si>
  <si>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</si>
  <si>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</si>
  <si>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</si>
  <si>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</si>
  <si>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</si>
  <si>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</si>
  <si>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</si>
  <si>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</si>
  <si>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</si>
  <si>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</si>
  <si>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</si>
  <si>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</si>
  <si>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</si>
  <si>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</si>
  <si>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</si>
  <si>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</si>
  <si>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</si>
  <si>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</si>
  <si>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</si>
  <si>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</si>
  <si>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</si>
  <si>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</si>
  <si>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</si>
  <si>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</si>
  <si>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</si>
  <si>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</si>
  <si>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</si>
  <si>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</si>
  <si>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</si>
  <si>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</si>
  <si>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</si>
  <si>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</si>
  <si>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</si>
  <si>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</si>
  <si>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</si>
  <si>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</si>
  <si>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</si>
  <si>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</si>
  <si>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</si>
  <si>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</si>
  <si>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</si>
  <si>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</si>
  <si>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</si>
  <si>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</si>
  <si>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</si>
  <si>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</si>
  <si>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</si>
  <si>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</si>
  <si>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</si>
  <si>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</si>
  <si>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</si>
  <si>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</si>
  <si>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1 - Zemní práce</t>
  </si>
  <si>
    <t>PSV - Práce a dodávky PSV</t>
  </si>
  <si>
    <t xml:space="preserve">    740 - Elektromontáže - zkoušky a revize</t>
  </si>
  <si>
    <t xml:space="preserve">    741 - Elektroinstalace - silnoproud</t>
  </si>
  <si>
    <t xml:space="preserve">    743 - Elektromontáže - hrubá montáž</t>
  </si>
  <si>
    <t xml:space="preserve">    744 - Elektromontáže - rozvody vodičů měděných</t>
  </si>
  <si>
    <t xml:space="preserve">    747 - Elektromontáže - kompletace rozvodů</t>
  </si>
  <si>
    <t xml:space="preserve">    748 - Elektromontáže - osvětlovací zařízení a svítidla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</si>
  <si>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</si>
  <si>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</si>
  <si>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</si>
  <si>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</si>
  <si>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</si>
  <si>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</si>
  <si>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</si>
  <si>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</si>
  <si>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</si>
  <si>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</si>
  <si>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</si>
  <si>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</si>
  <si>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</si>
  <si>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Zemní práce</t>
  </si>
  <si>
    <t>ROZPOCET</t>
  </si>
  <si>
    <t>89</t>
  </si>
  <si>
    <t>K</t>
  </si>
  <si>
    <t>131201101</t>
  </si>
  <si>
    <t>Hloubení jam nezapažených v hornině tř. 3 objemu do 100 m3</t>
  </si>
  <si>
    <t>m3</t>
  </si>
  <si>
    <t>4</t>
  </si>
  <si>
    <t>538783449</t>
  </si>
  <si>
    <t>90</t>
  </si>
  <si>
    <t>174201101</t>
  </si>
  <si>
    <t>Zásyp jam, šachet rýh nebo kolem objektů sypaninou bez zhutnění</t>
  </si>
  <si>
    <t>873988757</t>
  </si>
  <si>
    <t>PSV</t>
  </si>
  <si>
    <t>Práce a dodávky PSV</t>
  </si>
  <si>
    <t>740</t>
  </si>
  <si>
    <t>Elektromontáže - zkoušky a revize</t>
  </si>
  <si>
    <t>741810003</t>
  </si>
  <si>
    <t>Celková prohlídka elektrického rozvodu a zařízení do 1 milionu Kč</t>
  </si>
  <si>
    <t>kus</t>
  </si>
  <si>
    <t>16</t>
  </si>
  <si>
    <t>-242580257</t>
  </si>
  <si>
    <t>741810011</t>
  </si>
  <si>
    <t>Příplatek k celkové prohlídce za každých dalších 500 000,- Kč</t>
  </si>
  <si>
    <t>1607935891</t>
  </si>
  <si>
    <t>741</t>
  </si>
  <si>
    <t>Elektroinstalace - silnoproud</t>
  </si>
  <si>
    <t>105</t>
  </si>
  <si>
    <t>741120301</t>
  </si>
  <si>
    <t>Montáž vodič Cu izolovaný plný a laněný s PVC pláštěm žíla 0,55-16 mm2 pevně (CY, CHAH-R(V))</t>
  </si>
  <si>
    <t>m</t>
  </si>
  <si>
    <t>-1777713594</t>
  </si>
  <si>
    <t>40</t>
  </si>
  <si>
    <t>741122601</t>
  </si>
  <si>
    <t>Montáž kabel Cu plný kulatý žíla 2x1,5 až 6 mm2 uložený pevně (CYKY)</t>
  </si>
  <si>
    <t>-772262368</t>
  </si>
  <si>
    <t>41</t>
  </si>
  <si>
    <t>741122611</t>
  </si>
  <si>
    <t>Montáž kabel Cu plný kulatý žíla 3x1,5 až 6 mm2 uložený pevně (CYKY)</t>
  </si>
  <si>
    <t>-998224241</t>
  </si>
  <si>
    <t>111</t>
  </si>
  <si>
    <t>741122642</t>
  </si>
  <si>
    <t>Montáž kabel Cu plný kulatý žíla 5x4 až 6 mm2 uložený pevně (CYKY)</t>
  </si>
  <si>
    <t>571584766</t>
  </si>
  <si>
    <t>3</t>
  </si>
  <si>
    <t>741130001</t>
  </si>
  <si>
    <t>Ukončení vodič izolovaný do 2,5mm2 v rozváděči nebo na přístroji</t>
  </si>
  <si>
    <t>-1636133492</t>
  </si>
  <si>
    <t>113</t>
  </si>
  <si>
    <t>741130006</t>
  </si>
  <si>
    <t>Ukončení vodič izolovaný do 16 mm2 v rozváděči nebo na přístroji</t>
  </si>
  <si>
    <t>-1089093941</t>
  </si>
  <si>
    <t>8</t>
  </si>
  <si>
    <t>741210001</t>
  </si>
  <si>
    <t>Montáž rozvodnice oceloplechová nebo plastová běžná do 20 kg</t>
  </si>
  <si>
    <t>1857959934</t>
  </si>
  <si>
    <t>10</t>
  </si>
  <si>
    <t>M</t>
  </si>
  <si>
    <t>357131313</t>
  </si>
  <si>
    <t>rozvaděč RZ1</t>
  </si>
  <si>
    <t>32</t>
  </si>
  <si>
    <t>1265016376</t>
  </si>
  <si>
    <t>11</t>
  </si>
  <si>
    <t>357131314</t>
  </si>
  <si>
    <t>rozvaděč RZ2</t>
  </si>
  <si>
    <t>-361005359</t>
  </si>
  <si>
    <t>101</t>
  </si>
  <si>
    <t>357131315</t>
  </si>
  <si>
    <t>rozvaděč RZ3</t>
  </si>
  <si>
    <t>406430459</t>
  </si>
  <si>
    <t>102</t>
  </si>
  <si>
    <t>357131316</t>
  </si>
  <si>
    <t>rozvaděč RZ4</t>
  </si>
  <si>
    <t>-25422127</t>
  </si>
  <si>
    <t>103</t>
  </si>
  <si>
    <t>357131317</t>
  </si>
  <si>
    <t>rozvaděč RZ5</t>
  </si>
  <si>
    <t>-1954273286</t>
  </si>
  <si>
    <t>114</t>
  </si>
  <si>
    <t>35822402</t>
  </si>
  <si>
    <t>jistič 3pólový-charakteristika B 20A</t>
  </si>
  <si>
    <t>1194025459</t>
  </si>
  <si>
    <t>94</t>
  </si>
  <si>
    <t>741310101</t>
  </si>
  <si>
    <t>Montáž vypínač (polo)zapuštěný bezšroubové připojení 1-jednopólový</t>
  </si>
  <si>
    <t>-263797125</t>
  </si>
  <si>
    <t>108</t>
  </si>
  <si>
    <t>741310111</t>
  </si>
  <si>
    <t>Montáž ovladač (polo)zapuštěný bezšroubové připojení 0/1-tlačítkový vypínací</t>
  </si>
  <si>
    <t>-2099709599</t>
  </si>
  <si>
    <t>96</t>
  </si>
  <si>
    <t>741310121</t>
  </si>
  <si>
    <t>Montáž přepínač (polo)zapuštěný bezšroubové připojení 5-seriový</t>
  </si>
  <si>
    <t>1425569640</t>
  </si>
  <si>
    <t>97</t>
  </si>
  <si>
    <t>741310122</t>
  </si>
  <si>
    <t>Montáž přepínač (polo)zapuštěný bezšroubové připojení 6-střídavý</t>
  </si>
  <si>
    <t>1427712462</t>
  </si>
  <si>
    <t>98</t>
  </si>
  <si>
    <t>741310126</t>
  </si>
  <si>
    <t>Montáž přepínač (polo)zapuštěný bezšroubové připojení 7-křížový</t>
  </si>
  <si>
    <t>1758172117</t>
  </si>
  <si>
    <t>57</t>
  </si>
  <si>
    <t>741310263</t>
  </si>
  <si>
    <t>Montáž přepínač (polo)zapuštěný šroubové připojení 6-střídavých prostředí venkovní/mokré</t>
  </si>
  <si>
    <t>356554414</t>
  </si>
  <si>
    <t>115</t>
  </si>
  <si>
    <t>741320161</t>
  </si>
  <si>
    <t>Montáž jistič třípólový nn do 25 A bez krytu</t>
  </si>
  <si>
    <t>956576558</t>
  </si>
  <si>
    <t>63</t>
  </si>
  <si>
    <t>741910414</t>
  </si>
  <si>
    <t>Montáž žlab kovový šířky do 250 mm bez víka</t>
  </si>
  <si>
    <t>874724119</t>
  </si>
  <si>
    <t>743</t>
  </si>
  <si>
    <t>Elektromontáže - hrubá montáž</t>
  </si>
  <si>
    <t>12</t>
  </si>
  <si>
    <t>741410021</t>
  </si>
  <si>
    <t>Montáž vodič uzemňovací pásek průřezu do 120 mm2 v městské zástavbě v zemi</t>
  </si>
  <si>
    <t>1307003561</t>
  </si>
  <si>
    <t>13</t>
  </si>
  <si>
    <t>741410041</t>
  </si>
  <si>
    <t>Montáž vodič uzemňovací drát nebo lano D do 10 mm v městské zástavbě</t>
  </si>
  <si>
    <t>-1450964791</t>
  </si>
  <si>
    <t>14</t>
  </si>
  <si>
    <t>741420001</t>
  </si>
  <si>
    <t>Montáž drát nebo lano hromosvodné svodové D do 10 mm s podpěrou</t>
  </si>
  <si>
    <t>65160204</t>
  </si>
  <si>
    <t>741420021</t>
  </si>
  <si>
    <t>Montáž svorka hromosvodná se 2 šrouby</t>
  </si>
  <si>
    <t>2030003512</t>
  </si>
  <si>
    <t>741420022</t>
  </si>
  <si>
    <t>Montáž svorka hromosvodná se 3 šrouby</t>
  </si>
  <si>
    <t>661562936</t>
  </si>
  <si>
    <t>17</t>
  </si>
  <si>
    <t>743991100</t>
  </si>
  <si>
    <t>Měření zemních odporů zemniče</t>
  </si>
  <si>
    <t>-1151203195</t>
  </si>
  <si>
    <t>19</t>
  </si>
  <si>
    <t>35441073</t>
  </si>
  <si>
    <t>drát D 10mm FeZn</t>
  </si>
  <si>
    <t>kg</t>
  </si>
  <si>
    <t>-809821316</t>
  </si>
  <si>
    <t>91</t>
  </si>
  <si>
    <t>35441077</t>
  </si>
  <si>
    <t>drát D 8mm AlMgSi</t>
  </si>
  <si>
    <t>619234111</t>
  </si>
  <si>
    <t>20</t>
  </si>
  <si>
    <t>35442062</t>
  </si>
  <si>
    <t>pás zemnící 30x4mm FeZn</t>
  </si>
  <si>
    <t>-900792180</t>
  </si>
  <si>
    <t>92</t>
  </si>
  <si>
    <t>35441721</t>
  </si>
  <si>
    <t xml:space="preserve">podpěry vedení hromosvodu na ploché střechy </t>
  </si>
  <si>
    <t>-324098504</t>
  </si>
  <si>
    <t>23</t>
  </si>
  <si>
    <t>35442110</t>
  </si>
  <si>
    <t>štítek plastový - čísla svodů</t>
  </si>
  <si>
    <t>-1390013261</t>
  </si>
  <si>
    <t>24</t>
  </si>
  <si>
    <t>35442029</t>
  </si>
  <si>
    <t>svorka uzemnění nerez univerzální pro svody</t>
  </si>
  <si>
    <t>-745015847</t>
  </si>
  <si>
    <t>25</t>
  </si>
  <si>
    <t>35441996</t>
  </si>
  <si>
    <t>svorka odbočovací a spojovací pro spojování kruhových a páskových vodičů, FeZn</t>
  </si>
  <si>
    <t>-1502401449</t>
  </si>
  <si>
    <t>26</t>
  </si>
  <si>
    <t>35442037</t>
  </si>
  <si>
    <t>svorka uzemnění nerez křížová</t>
  </si>
  <si>
    <t>-310722158</t>
  </si>
  <si>
    <t>93</t>
  </si>
  <si>
    <t>35441415</t>
  </si>
  <si>
    <t>podpěra vedení FeZn do zdiva 150mm</t>
  </si>
  <si>
    <t>-129605497</t>
  </si>
  <si>
    <t>744</t>
  </si>
  <si>
    <t>Elektromontáže - rozvody vodičů měděných</t>
  </si>
  <si>
    <t>31</t>
  </si>
  <si>
    <t>34111005</t>
  </si>
  <si>
    <t>kabel silový s Cu jádrem 1kV 2x1,5mm2</t>
  </si>
  <si>
    <t>-1613557441</t>
  </si>
  <si>
    <t>34111030</t>
  </si>
  <si>
    <t>kabel silový s Cu jádrem 1kV 3x1,5mm2</t>
  </si>
  <si>
    <t>689606443</t>
  </si>
  <si>
    <t>112</t>
  </si>
  <si>
    <t>34111100</t>
  </si>
  <si>
    <t>kabel silový s Cu jádrem 1kV 5x6mm2</t>
  </si>
  <si>
    <t>124212830</t>
  </si>
  <si>
    <t>106</t>
  </si>
  <si>
    <t>34142159</t>
  </si>
  <si>
    <t>vodič silový s Cu jádrem 16mm2</t>
  </si>
  <si>
    <t>-1655989741</t>
  </si>
  <si>
    <t>747</t>
  </si>
  <si>
    <t>Elektromontáže - kompletace rozvodů</t>
  </si>
  <si>
    <t>46</t>
  </si>
  <si>
    <t>741112001</t>
  </si>
  <si>
    <t>Montáž krabice zapuštěná plastová kruhová</t>
  </si>
  <si>
    <t>692776939</t>
  </si>
  <si>
    <t>47</t>
  </si>
  <si>
    <t>34571521</t>
  </si>
  <si>
    <t>krabice univerzální rozvodná z PH s víčkem a svorkovnicí krabicovou šroubovací s vodiči 12x4mm2 D 73,5mmx43mm</t>
  </si>
  <si>
    <t>-288095327</t>
  </si>
  <si>
    <t>48</t>
  </si>
  <si>
    <t>34571511</t>
  </si>
  <si>
    <t>krabice přístrojová instalační 500V, D 69mmx30mm</t>
  </si>
  <si>
    <t>-424757237</t>
  </si>
  <si>
    <t>64</t>
  </si>
  <si>
    <t>34535512</t>
  </si>
  <si>
    <t>spínač jednopólový 10A bílý</t>
  </si>
  <si>
    <t>-2060940427</t>
  </si>
  <si>
    <t>65</t>
  </si>
  <si>
    <t>34535573</t>
  </si>
  <si>
    <t>spínač řazení 5 10A bílý</t>
  </si>
  <si>
    <t>2120070741</t>
  </si>
  <si>
    <t>66</t>
  </si>
  <si>
    <t>34535553</t>
  </si>
  <si>
    <t>přepínač střídavý řazení 6 10A bílý</t>
  </si>
  <si>
    <t>-1711437391</t>
  </si>
  <si>
    <t>67</t>
  </si>
  <si>
    <t>34535711</t>
  </si>
  <si>
    <t>přepínač křížový řazení 7 10A bílý</t>
  </si>
  <si>
    <t>1192076826</t>
  </si>
  <si>
    <t>69</t>
  </si>
  <si>
    <t>345355112</t>
  </si>
  <si>
    <t>ovladač zapínací řazení 1/0  10A bílý IP66 Al</t>
  </si>
  <si>
    <t>-1570079386</t>
  </si>
  <si>
    <t>71</t>
  </si>
  <si>
    <t>34535541</t>
  </si>
  <si>
    <t>přepínač střídavý řazení 6 10A bílý IP66 Al</t>
  </si>
  <si>
    <t>-145029280</t>
  </si>
  <si>
    <t>80</t>
  </si>
  <si>
    <t>34575492</t>
  </si>
  <si>
    <t>žlab kabelový pozinkovaný 2m/ks 50X125</t>
  </si>
  <si>
    <t>1909798134</t>
  </si>
  <si>
    <t>748</t>
  </si>
  <si>
    <t>Elektromontáže - osvětlovací zařízení a svítidla</t>
  </si>
  <si>
    <t>82</t>
  </si>
  <si>
    <t>741372061</t>
  </si>
  <si>
    <t xml:space="preserve">Montáž svítidlo LED </t>
  </si>
  <si>
    <t>1059995366</t>
  </si>
  <si>
    <t>83</t>
  </si>
  <si>
    <t>3481441100</t>
  </si>
  <si>
    <t>A svítidlo LED,průmyslové,základna z ABS s AL chladiči,difuzor translucentní AC,kab. 1 x LEDLine, 71W, 9620lm  IP66</t>
  </si>
  <si>
    <t>345546443</t>
  </si>
  <si>
    <t>109</t>
  </si>
  <si>
    <t>34814411002</t>
  </si>
  <si>
    <t>A svítidlo LED,průmyslové,základna z ABS s AL chladiči,difuzor translucentní AC,kab. 1 x LEDLine, 44W, 5750lm  IP66</t>
  </si>
  <si>
    <t>424272211</t>
  </si>
  <si>
    <t>84</t>
  </si>
  <si>
    <t>34814411001</t>
  </si>
  <si>
    <t>AN svítidlo LED,průmyslové,základna z ABS s AL chladiči,difuzor translucentní AC,kab. 1 x LEDLine, 71W, 445lm  IP66 + nouzový modul 1h.</t>
  </si>
  <si>
    <t>-1950840783</t>
  </si>
  <si>
    <t>110</t>
  </si>
  <si>
    <t>34814411004</t>
  </si>
  <si>
    <t>AN1 svítidlo LED,průmyslové,základna z ABS s AL chladiči,difuzor translucentní AC,kab. 1 x LEDLine, 44W,445lm  IP66 + nouzový modul 1h.</t>
  </si>
  <si>
    <t>1737731874</t>
  </si>
  <si>
    <t>85</t>
  </si>
  <si>
    <t>3481441101</t>
  </si>
  <si>
    <t>B svítidlo   LED interiérové, stropní, přisazené 1 x LEDLine, 42W, 5210lm, IP54</t>
  </si>
  <si>
    <t>-452038788</t>
  </si>
  <si>
    <t>86</t>
  </si>
  <si>
    <t>34814411011</t>
  </si>
  <si>
    <t>BN svítidlo   LED interiérové, stropní, přisazené 1 x LEDLine, 42W, 5210lm, IP54 +nouzový modul 1h</t>
  </si>
  <si>
    <t>1508638548</t>
  </si>
  <si>
    <t>87</t>
  </si>
  <si>
    <t>3481441102</t>
  </si>
  <si>
    <t>C svítidlo  LED interiérové kruhové, stropní přisazené 1 x LED, 27W, 2930lm, Ra85, IP54</t>
  </si>
  <si>
    <t>-671444711</t>
  </si>
  <si>
    <t>88</t>
  </si>
  <si>
    <t>3481441103</t>
  </si>
  <si>
    <t>Cn svítidlo  LED interiérové kruhové, stropní přisazené 1 x LED, 27W, 2930lm, Ra85, IP54 + NOUZOVÝ MODUL 1H</t>
  </si>
  <si>
    <t>-1064369334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</si>
</sst>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19" xfId="0" applyNumberFormat="1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 locked="0"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2" borderId="22" xfId="0" applyNumberFormat="1" applyFont="1" applyFill="1" applyBorder="1" applyAlignment="1" applyProtection="1">
      <alignment vertical="center"/>
      <protection locked="0"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2" fillId="0" borderId="22" xfId="0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1" fillId="2" borderId="1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1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1" fillId="0" borderId="19" xfId="0" applyNumberFormat="1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29" t="s">
        <v>14</v>
      </c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19"/>
      <c r="AQ5" s="19"/>
      <c r="AR5" s="17"/>
      <c r="BE5" s="226" t="s">
        <v>15</v>
      </c>
      <c r="BS5" s="14" t="s">
        <v>6</v>
      </c>
    </row>
    <row r="6" spans="2:71" s="1" customFormat="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31" t="s">
        <v>17</v>
      </c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19"/>
      <c r="AQ6" s="19"/>
      <c r="AR6" s="17"/>
      <c r="BE6" s="227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27"/>
      <c r="BS7" s="14" t="s">
        <v>6</v>
      </c>
    </row>
    <row r="8" spans="2:71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27"/>
      <c r="BS8" s="14" t="s">
        <v>6</v>
      </c>
    </row>
    <row r="9" spans="2:71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27"/>
      <c r="BS9" s="14" t="s">
        <v>6</v>
      </c>
    </row>
    <row r="10" spans="2:71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27"/>
      <c r="BS10" s="14" t="s">
        <v>6</v>
      </c>
    </row>
    <row r="11" spans="2:71" s="1" customFormat="1" ht="18.4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27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27"/>
      <c r="BS12" s="14" t="s">
        <v>6</v>
      </c>
    </row>
    <row r="13" spans="2:71" s="1" customFormat="1" ht="12" customHeight="1">
      <c r="B13" s="18"/>
      <c r="C13" s="19"/>
      <c r="D13" s="26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29</v>
      </c>
      <c r="AO13" s="19"/>
      <c r="AP13" s="19"/>
      <c r="AQ13" s="19"/>
      <c r="AR13" s="17"/>
      <c r="BE13" s="227"/>
      <c r="BS13" s="14" t="s">
        <v>6</v>
      </c>
    </row>
    <row r="14" spans="2:71" ht="12.75">
      <c r="B14" s="18"/>
      <c r="C14" s="19"/>
      <c r="D14" s="19"/>
      <c r="E14" s="232" t="s">
        <v>29</v>
      </c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6" t="s">
        <v>27</v>
      </c>
      <c r="AL14" s="19"/>
      <c r="AM14" s="19"/>
      <c r="AN14" s="28" t="s">
        <v>29</v>
      </c>
      <c r="AO14" s="19"/>
      <c r="AP14" s="19"/>
      <c r="AQ14" s="19"/>
      <c r="AR14" s="17"/>
      <c r="BE14" s="227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27"/>
      <c r="BS15" s="14" t="s">
        <v>4</v>
      </c>
    </row>
    <row r="16" spans="2:71" s="1" customFormat="1" ht="12" customHeight="1">
      <c r="B16" s="18"/>
      <c r="C16" s="19"/>
      <c r="D16" s="26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27"/>
      <c r="BS16" s="14" t="s">
        <v>4</v>
      </c>
    </row>
    <row r="17" spans="2:71" s="1" customFormat="1" ht="18.4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27"/>
      <c r="BS17" s="14" t="s">
        <v>32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27"/>
      <c r="BS18" s="14" t="s">
        <v>6</v>
      </c>
    </row>
    <row r="19" spans="2:71" s="1" customFormat="1" ht="12" customHeight="1">
      <c r="B19" s="18"/>
      <c r="C19" s="19"/>
      <c r="D19" s="26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27"/>
      <c r="BS19" s="14" t="s">
        <v>6</v>
      </c>
    </row>
    <row r="20" spans="2:71" s="1" customFormat="1" ht="18.4" customHeight="1">
      <c r="B20" s="18"/>
      <c r="C20" s="19"/>
      <c r="D20" s="19"/>
      <c r="E20" s="24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27"/>
      <c r="BS20" s="14" t="s">
        <v>32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27"/>
    </row>
    <row r="22" spans="2:57" s="1" customFormat="1" ht="12" customHeight="1">
      <c r="B22" s="18"/>
      <c r="C22" s="19"/>
      <c r="D22" s="26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27"/>
    </row>
    <row r="23" spans="2:57" s="1" customFormat="1" ht="16.5" customHeight="1">
      <c r="B23" s="18"/>
      <c r="C23" s="19"/>
      <c r="D23" s="19"/>
      <c r="E23" s="234" t="s">
        <v>1</v>
      </c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19"/>
      <c r="AP23" s="19"/>
      <c r="AQ23" s="19"/>
      <c r="AR23" s="17"/>
      <c r="BE23" s="227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27"/>
    </row>
    <row r="25" spans="2:57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27"/>
    </row>
    <row r="26" spans="1:57" s="2" customFormat="1" ht="25.9" customHeight="1">
      <c r="A26" s="31"/>
      <c r="B26" s="32"/>
      <c r="C26" s="33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5">
        <f>ROUND(AG94,2)</f>
        <v>0</v>
      </c>
      <c r="AL26" s="236"/>
      <c r="AM26" s="236"/>
      <c r="AN26" s="236"/>
      <c r="AO26" s="236"/>
      <c r="AP26" s="33"/>
      <c r="AQ26" s="33"/>
      <c r="AR26" s="36"/>
      <c r="BE26" s="227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27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37" t="s">
        <v>37</v>
      </c>
      <c r="M28" s="237"/>
      <c r="N28" s="237"/>
      <c r="O28" s="237"/>
      <c r="P28" s="237"/>
      <c r="Q28" s="33"/>
      <c r="R28" s="33"/>
      <c r="S28" s="33"/>
      <c r="T28" s="33"/>
      <c r="U28" s="33"/>
      <c r="V28" s="33"/>
      <c r="W28" s="237" t="s">
        <v>38</v>
      </c>
      <c r="X28" s="237"/>
      <c r="Y28" s="237"/>
      <c r="Z28" s="237"/>
      <c r="AA28" s="237"/>
      <c r="AB28" s="237"/>
      <c r="AC28" s="237"/>
      <c r="AD28" s="237"/>
      <c r="AE28" s="237"/>
      <c r="AF28" s="33"/>
      <c r="AG28" s="33"/>
      <c r="AH28" s="33"/>
      <c r="AI28" s="33"/>
      <c r="AJ28" s="33"/>
      <c r="AK28" s="237" t="s">
        <v>39</v>
      </c>
      <c r="AL28" s="237"/>
      <c r="AM28" s="237"/>
      <c r="AN28" s="237"/>
      <c r="AO28" s="237"/>
      <c r="AP28" s="33"/>
      <c r="AQ28" s="33"/>
      <c r="AR28" s="36"/>
      <c r="BE28" s="227"/>
    </row>
    <row r="29" spans="2:57" s="3" customFormat="1" ht="14.45" customHeight="1">
      <c r="B29" s="37"/>
      <c r="C29" s="38"/>
      <c r="D29" s="26" t="s">
        <v>40</v>
      </c>
      <c r="E29" s="38"/>
      <c r="F29" s="26" t="s">
        <v>41</v>
      </c>
      <c r="G29" s="38"/>
      <c r="H29" s="38"/>
      <c r="I29" s="38"/>
      <c r="J29" s="38"/>
      <c r="K29" s="38"/>
      <c r="L29" s="240">
        <v>0.21</v>
      </c>
      <c r="M29" s="239"/>
      <c r="N29" s="239"/>
      <c r="O29" s="239"/>
      <c r="P29" s="239"/>
      <c r="Q29" s="38"/>
      <c r="R29" s="38"/>
      <c r="S29" s="38"/>
      <c r="T29" s="38"/>
      <c r="U29" s="38"/>
      <c r="V29" s="38"/>
      <c r="W29" s="238">
        <f>ROUND(AZ94,2)</f>
        <v>0</v>
      </c>
      <c r="X29" s="239"/>
      <c r="Y29" s="239"/>
      <c r="Z29" s="239"/>
      <c r="AA29" s="239"/>
      <c r="AB29" s="239"/>
      <c r="AC29" s="239"/>
      <c r="AD29" s="239"/>
      <c r="AE29" s="239"/>
      <c r="AF29" s="38"/>
      <c r="AG29" s="38"/>
      <c r="AH29" s="38"/>
      <c r="AI29" s="38"/>
      <c r="AJ29" s="38"/>
      <c r="AK29" s="238">
        <f>ROUND(AV94,2)</f>
        <v>0</v>
      </c>
      <c r="AL29" s="239"/>
      <c r="AM29" s="239"/>
      <c r="AN29" s="239"/>
      <c r="AO29" s="239"/>
      <c r="AP29" s="38"/>
      <c r="AQ29" s="38"/>
      <c r="AR29" s="39"/>
      <c r="BE29" s="228"/>
    </row>
    <row r="30" spans="2:57" s="3" customFormat="1" ht="14.45" customHeight="1">
      <c r="B30" s="37"/>
      <c r="C30" s="38"/>
      <c r="D30" s="38"/>
      <c r="E30" s="38"/>
      <c r="F30" s="26" t="s">
        <v>42</v>
      </c>
      <c r="G30" s="38"/>
      <c r="H30" s="38"/>
      <c r="I30" s="38"/>
      <c r="J30" s="38"/>
      <c r="K30" s="38"/>
      <c r="L30" s="240">
        <v>0.15</v>
      </c>
      <c r="M30" s="239"/>
      <c r="N30" s="239"/>
      <c r="O30" s="239"/>
      <c r="P30" s="239"/>
      <c r="Q30" s="38"/>
      <c r="R30" s="38"/>
      <c r="S30" s="38"/>
      <c r="T30" s="38"/>
      <c r="U30" s="38"/>
      <c r="V30" s="38"/>
      <c r="W30" s="238">
        <f>ROUND(BA94,2)</f>
        <v>0</v>
      </c>
      <c r="X30" s="239"/>
      <c r="Y30" s="239"/>
      <c r="Z30" s="239"/>
      <c r="AA30" s="239"/>
      <c r="AB30" s="239"/>
      <c r="AC30" s="239"/>
      <c r="AD30" s="239"/>
      <c r="AE30" s="239"/>
      <c r="AF30" s="38"/>
      <c r="AG30" s="38"/>
      <c r="AH30" s="38"/>
      <c r="AI30" s="38"/>
      <c r="AJ30" s="38"/>
      <c r="AK30" s="238">
        <f>ROUND(AW94,2)</f>
        <v>0</v>
      </c>
      <c r="AL30" s="239"/>
      <c r="AM30" s="239"/>
      <c r="AN30" s="239"/>
      <c r="AO30" s="239"/>
      <c r="AP30" s="38"/>
      <c r="AQ30" s="38"/>
      <c r="AR30" s="39"/>
      <c r="BE30" s="228"/>
    </row>
    <row r="31" spans="2:57" s="3" customFormat="1" ht="14.45" customHeight="1" hidden="1">
      <c r="B31" s="37"/>
      <c r="C31" s="38"/>
      <c r="D31" s="38"/>
      <c r="E31" s="38"/>
      <c r="F31" s="26" t="s">
        <v>43</v>
      </c>
      <c r="G31" s="38"/>
      <c r="H31" s="38"/>
      <c r="I31" s="38"/>
      <c r="J31" s="38"/>
      <c r="K31" s="38"/>
      <c r="L31" s="240">
        <v>0.21</v>
      </c>
      <c r="M31" s="239"/>
      <c r="N31" s="239"/>
      <c r="O31" s="239"/>
      <c r="P31" s="239"/>
      <c r="Q31" s="38"/>
      <c r="R31" s="38"/>
      <c r="S31" s="38"/>
      <c r="T31" s="38"/>
      <c r="U31" s="38"/>
      <c r="V31" s="38"/>
      <c r="W31" s="238">
        <f>ROUND(BB94,2)</f>
        <v>0</v>
      </c>
      <c r="X31" s="239"/>
      <c r="Y31" s="239"/>
      <c r="Z31" s="239"/>
      <c r="AA31" s="239"/>
      <c r="AB31" s="239"/>
      <c r="AC31" s="239"/>
      <c r="AD31" s="239"/>
      <c r="AE31" s="239"/>
      <c r="AF31" s="38"/>
      <c r="AG31" s="38"/>
      <c r="AH31" s="38"/>
      <c r="AI31" s="38"/>
      <c r="AJ31" s="38"/>
      <c r="AK31" s="238">
        <v>0</v>
      </c>
      <c r="AL31" s="239"/>
      <c r="AM31" s="239"/>
      <c r="AN31" s="239"/>
      <c r="AO31" s="239"/>
      <c r="AP31" s="38"/>
      <c r="AQ31" s="38"/>
      <c r="AR31" s="39"/>
      <c r="BE31" s="228"/>
    </row>
    <row r="32" spans="2:57" s="3" customFormat="1" ht="14.45" customHeight="1" hidden="1">
      <c r="B32" s="37"/>
      <c r="C32" s="38"/>
      <c r="D32" s="38"/>
      <c r="E32" s="38"/>
      <c r="F32" s="26" t="s">
        <v>44</v>
      </c>
      <c r="G32" s="38"/>
      <c r="H32" s="38"/>
      <c r="I32" s="38"/>
      <c r="J32" s="38"/>
      <c r="K32" s="38"/>
      <c r="L32" s="240">
        <v>0.15</v>
      </c>
      <c r="M32" s="239"/>
      <c r="N32" s="239"/>
      <c r="O32" s="239"/>
      <c r="P32" s="239"/>
      <c r="Q32" s="38"/>
      <c r="R32" s="38"/>
      <c r="S32" s="38"/>
      <c r="T32" s="38"/>
      <c r="U32" s="38"/>
      <c r="V32" s="38"/>
      <c r="W32" s="238">
        <f>ROUND(BC94,2)</f>
        <v>0</v>
      </c>
      <c r="X32" s="239"/>
      <c r="Y32" s="239"/>
      <c r="Z32" s="239"/>
      <c r="AA32" s="239"/>
      <c r="AB32" s="239"/>
      <c r="AC32" s="239"/>
      <c r="AD32" s="239"/>
      <c r="AE32" s="239"/>
      <c r="AF32" s="38"/>
      <c r="AG32" s="38"/>
      <c r="AH32" s="38"/>
      <c r="AI32" s="38"/>
      <c r="AJ32" s="38"/>
      <c r="AK32" s="238">
        <v>0</v>
      </c>
      <c r="AL32" s="239"/>
      <c r="AM32" s="239"/>
      <c r="AN32" s="239"/>
      <c r="AO32" s="239"/>
      <c r="AP32" s="38"/>
      <c r="AQ32" s="38"/>
      <c r="AR32" s="39"/>
      <c r="BE32" s="228"/>
    </row>
    <row r="33" spans="2:57" s="3" customFormat="1" ht="14.45" customHeight="1" hidden="1">
      <c r="B33" s="37"/>
      <c r="C33" s="38"/>
      <c r="D33" s="38"/>
      <c r="E33" s="38"/>
      <c r="F33" s="26" t="s">
        <v>45</v>
      </c>
      <c r="G33" s="38"/>
      <c r="H33" s="38"/>
      <c r="I33" s="38"/>
      <c r="J33" s="38"/>
      <c r="K33" s="38"/>
      <c r="L33" s="240">
        <v>0</v>
      </c>
      <c r="M33" s="239"/>
      <c r="N33" s="239"/>
      <c r="O33" s="239"/>
      <c r="P33" s="239"/>
      <c r="Q33" s="38"/>
      <c r="R33" s="38"/>
      <c r="S33" s="38"/>
      <c r="T33" s="38"/>
      <c r="U33" s="38"/>
      <c r="V33" s="38"/>
      <c r="W33" s="238">
        <f>ROUND(BD94,2)</f>
        <v>0</v>
      </c>
      <c r="X33" s="239"/>
      <c r="Y33" s="239"/>
      <c r="Z33" s="239"/>
      <c r="AA33" s="239"/>
      <c r="AB33" s="239"/>
      <c r="AC33" s="239"/>
      <c r="AD33" s="239"/>
      <c r="AE33" s="239"/>
      <c r="AF33" s="38"/>
      <c r="AG33" s="38"/>
      <c r="AH33" s="38"/>
      <c r="AI33" s="38"/>
      <c r="AJ33" s="38"/>
      <c r="AK33" s="238">
        <v>0</v>
      </c>
      <c r="AL33" s="239"/>
      <c r="AM33" s="239"/>
      <c r="AN33" s="239"/>
      <c r="AO33" s="239"/>
      <c r="AP33" s="38"/>
      <c r="AQ33" s="38"/>
      <c r="AR33" s="39"/>
      <c r="BE33" s="228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27"/>
    </row>
    <row r="35" spans="1:57" s="2" customFormat="1" ht="25.9" customHeight="1">
      <c r="A35" s="31"/>
      <c r="B35" s="32"/>
      <c r="C35" s="40"/>
      <c r="D35" s="41" t="s">
        <v>46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47</v>
      </c>
      <c r="U35" s="42"/>
      <c r="V35" s="42"/>
      <c r="W35" s="42"/>
      <c r="X35" s="241" t="s">
        <v>48</v>
      </c>
      <c r="Y35" s="242"/>
      <c r="Z35" s="242"/>
      <c r="AA35" s="242"/>
      <c r="AB35" s="242"/>
      <c r="AC35" s="42"/>
      <c r="AD35" s="42"/>
      <c r="AE35" s="42"/>
      <c r="AF35" s="42"/>
      <c r="AG35" s="42"/>
      <c r="AH35" s="42"/>
      <c r="AI35" s="42"/>
      <c r="AJ35" s="42"/>
      <c r="AK35" s="243">
        <f>SUM(AK26:AK33)</f>
        <v>0</v>
      </c>
      <c r="AL35" s="242"/>
      <c r="AM35" s="242"/>
      <c r="AN35" s="242"/>
      <c r="AO35" s="244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5" customHeight="1">
      <c r="B49" s="44"/>
      <c r="C49" s="45"/>
      <c r="D49" s="46" t="s">
        <v>49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50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51</v>
      </c>
      <c r="AI60" s="35"/>
      <c r="AJ60" s="35"/>
      <c r="AK60" s="35"/>
      <c r="AL60" s="35"/>
      <c r="AM60" s="49" t="s">
        <v>52</v>
      </c>
      <c r="AN60" s="35"/>
      <c r="AO60" s="35"/>
      <c r="AP60" s="33"/>
      <c r="AQ60" s="33"/>
      <c r="AR60" s="36"/>
      <c r="BE60" s="31"/>
    </row>
    <row r="61" spans="2:44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53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54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51</v>
      </c>
      <c r="AI75" s="35"/>
      <c r="AJ75" s="35"/>
      <c r="AK75" s="35"/>
      <c r="AL75" s="35"/>
      <c r="AM75" s="49" t="s">
        <v>52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5" customHeight="1">
      <c r="A82" s="31"/>
      <c r="B82" s="32"/>
      <c r="C82" s="20" t="s">
        <v>55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NOVIS06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5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45" t="str">
        <f>K6</f>
        <v>Zateplení obv.pláště  REPON Žacléř</v>
      </c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  <c r="AJ85" s="246"/>
      <c r="AK85" s="246"/>
      <c r="AL85" s="246"/>
      <c r="AM85" s="246"/>
      <c r="AN85" s="246"/>
      <c r="AO85" s="246"/>
      <c r="AP85" s="60"/>
      <c r="AQ85" s="60"/>
      <c r="AR85" s="61"/>
    </row>
    <row r="86" spans="1:5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>Žacléř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47" t="str">
        <f>IF(AN8="","",AN8)</f>
        <v>20. 5. 2020</v>
      </c>
      <c r="AN87" s="247"/>
      <c r="AO87" s="33"/>
      <c r="AP87" s="33"/>
      <c r="AQ87" s="33"/>
      <c r="AR87" s="36"/>
      <c r="BE87" s="31"/>
    </row>
    <row r="88" spans="1:5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15.2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>REPON spol. s.r.o.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30</v>
      </c>
      <c r="AJ89" s="33"/>
      <c r="AK89" s="33"/>
      <c r="AL89" s="33"/>
      <c r="AM89" s="248" t="str">
        <f>IF(E17="","",E17)</f>
        <v xml:space="preserve"> </v>
      </c>
      <c r="AN89" s="249"/>
      <c r="AO89" s="249"/>
      <c r="AP89" s="249"/>
      <c r="AQ89" s="33"/>
      <c r="AR89" s="36"/>
      <c r="AS89" s="250" t="s">
        <v>56</v>
      </c>
      <c r="AT89" s="251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2" customHeight="1">
      <c r="A90" s="31"/>
      <c r="B90" s="32"/>
      <c r="C90" s="26" t="s">
        <v>28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33</v>
      </c>
      <c r="AJ90" s="33"/>
      <c r="AK90" s="33"/>
      <c r="AL90" s="33"/>
      <c r="AM90" s="248" t="str">
        <f>IF(E20="","",E20)</f>
        <v>Vávra</v>
      </c>
      <c r="AN90" s="249"/>
      <c r="AO90" s="249"/>
      <c r="AP90" s="249"/>
      <c r="AQ90" s="33"/>
      <c r="AR90" s="36"/>
      <c r="AS90" s="252"/>
      <c r="AT90" s="253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54"/>
      <c r="AT91" s="255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56" t="s">
        <v>57</v>
      </c>
      <c r="D92" s="257"/>
      <c r="E92" s="257"/>
      <c r="F92" s="257"/>
      <c r="G92" s="257"/>
      <c r="H92" s="70"/>
      <c r="I92" s="258" t="s">
        <v>58</v>
      </c>
      <c r="J92" s="257"/>
      <c r="K92" s="257"/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257"/>
      <c r="W92" s="257"/>
      <c r="X92" s="257"/>
      <c r="Y92" s="257"/>
      <c r="Z92" s="257"/>
      <c r="AA92" s="257"/>
      <c r="AB92" s="257"/>
      <c r="AC92" s="257"/>
      <c r="AD92" s="257"/>
      <c r="AE92" s="257"/>
      <c r="AF92" s="257"/>
      <c r="AG92" s="259" t="s">
        <v>59</v>
      </c>
      <c r="AH92" s="257"/>
      <c r="AI92" s="257"/>
      <c r="AJ92" s="257"/>
      <c r="AK92" s="257"/>
      <c r="AL92" s="257"/>
      <c r="AM92" s="257"/>
      <c r="AN92" s="258" t="s">
        <v>60</v>
      </c>
      <c r="AO92" s="257"/>
      <c r="AP92" s="260"/>
      <c r="AQ92" s="71" t="s">
        <v>61</v>
      </c>
      <c r="AR92" s="36"/>
      <c r="AS92" s="72" t="s">
        <v>62</v>
      </c>
      <c r="AT92" s="73" t="s">
        <v>63</v>
      </c>
      <c r="AU92" s="73" t="s">
        <v>64</v>
      </c>
      <c r="AV92" s="73" t="s">
        <v>65</v>
      </c>
      <c r="AW92" s="73" t="s">
        <v>66</v>
      </c>
      <c r="AX92" s="73" t="s">
        <v>67</v>
      </c>
      <c r="AY92" s="73" t="s">
        <v>68</v>
      </c>
      <c r="AZ92" s="73" t="s">
        <v>69</v>
      </c>
      <c r="BA92" s="73" t="s">
        <v>70</v>
      </c>
      <c r="BB92" s="73" t="s">
        <v>71</v>
      </c>
      <c r="BC92" s="73" t="s">
        <v>72</v>
      </c>
      <c r="BD92" s="74" t="s">
        <v>73</v>
      </c>
      <c r="BE92" s="31"/>
    </row>
    <row r="93" spans="1:57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5" customHeight="1">
      <c r="B94" s="78"/>
      <c r="C94" s="79" t="s">
        <v>74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64">
        <f>ROUND(AG95,2)</f>
        <v>0</v>
      </c>
      <c r="AH94" s="264"/>
      <c r="AI94" s="264"/>
      <c r="AJ94" s="264"/>
      <c r="AK94" s="264"/>
      <c r="AL94" s="264"/>
      <c r="AM94" s="264"/>
      <c r="AN94" s="265">
        <f>SUM(AG94,AT94)</f>
        <v>0</v>
      </c>
      <c r="AO94" s="265"/>
      <c r="AP94" s="265"/>
      <c r="AQ94" s="82" t="s">
        <v>1</v>
      </c>
      <c r="AR94" s="83"/>
      <c r="AS94" s="84">
        <f>ROUND(AS95,2)</f>
        <v>0</v>
      </c>
      <c r="AT94" s="85">
        <f>ROUND(SUM(AV94:AW94),2)</f>
        <v>0</v>
      </c>
      <c r="AU94" s="86">
        <f>ROUND(AU95,5)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ROUND(AZ95,2)</f>
        <v>0</v>
      </c>
      <c r="BA94" s="85">
        <f>ROUND(BA95,2)</f>
        <v>0</v>
      </c>
      <c r="BB94" s="85">
        <f>ROUND(BB95,2)</f>
        <v>0</v>
      </c>
      <c r="BC94" s="85">
        <f>ROUND(BC95,2)</f>
        <v>0</v>
      </c>
      <c r="BD94" s="87">
        <f>ROUND(BD95,2)</f>
        <v>0</v>
      </c>
      <c r="BS94" s="88" t="s">
        <v>75</v>
      </c>
      <c r="BT94" s="88" t="s">
        <v>76</v>
      </c>
      <c r="BV94" s="88" t="s">
        <v>77</v>
      </c>
      <c r="BW94" s="88" t="s">
        <v>5</v>
      </c>
      <c r="BX94" s="88" t="s">
        <v>78</v>
      </c>
      <c r="CL94" s="88" t="s">
        <v>1</v>
      </c>
    </row>
    <row r="95" spans="1:90" s="7" customFormat="1" ht="24.75" customHeight="1">
      <c r="A95" s="89" t="s">
        <v>79</v>
      </c>
      <c r="B95" s="90"/>
      <c r="C95" s="91"/>
      <c r="D95" s="263" t="s">
        <v>14</v>
      </c>
      <c r="E95" s="263"/>
      <c r="F95" s="263"/>
      <c r="G95" s="263"/>
      <c r="H95" s="263"/>
      <c r="I95" s="92"/>
      <c r="J95" s="263" t="s">
        <v>17</v>
      </c>
      <c r="K95" s="263"/>
      <c r="L95" s="263"/>
      <c r="M95" s="263"/>
      <c r="N95" s="263"/>
      <c r="O95" s="263"/>
      <c r="P95" s="263"/>
      <c r="Q95" s="263"/>
      <c r="R95" s="263"/>
      <c r="S95" s="263"/>
      <c r="T95" s="263"/>
      <c r="U95" s="263"/>
      <c r="V95" s="263"/>
      <c r="W95" s="263"/>
      <c r="X95" s="263"/>
      <c r="Y95" s="263"/>
      <c r="Z95" s="263"/>
      <c r="AA95" s="263"/>
      <c r="AB95" s="263"/>
      <c r="AC95" s="263"/>
      <c r="AD95" s="263"/>
      <c r="AE95" s="263"/>
      <c r="AF95" s="263"/>
      <c r="AG95" s="261">
        <f>Elektroinstalace!J28</f>
        <v>0</v>
      </c>
      <c r="AH95" s="262"/>
      <c r="AI95" s="262"/>
      <c r="AJ95" s="262"/>
      <c r="AK95" s="262"/>
      <c r="AL95" s="262"/>
      <c r="AM95" s="262"/>
      <c r="AN95" s="261">
        <f>SUM(AG95,AT95)</f>
        <v>0</v>
      </c>
      <c r="AO95" s="262"/>
      <c r="AP95" s="262"/>
      <c r="AQ95" s="93" t="s">
        <v>80</v>
      </c>
      <c r="AR95" s="94"/>
      <c r="AS95" s="95">
        <v>0</v>
      </c>
      <c r="AT95" s="96">
        <f>ROUND(SUM(AV95:AW95),2)</f>
        <v>0</v>
      </c>
      <c r="AU95" s="97">
        <f>Elektroinstalace!P120</f>
        <v>0</v>
      </c>
      <c r="AV95" s="96">
        <f>Elektroinstalace!J31</f>
        <v>0</v>
      </c>
      <c r="AW95" s="96">
        <f>Elektroinstalace!J32</f>
        <v>0</v>
      </c>
      <c r="AX95" s="96">
        <f>Elektroinstalace!J33</f>
        <v>0</v>
      </c>
      <c r="AY95" s="96">
        <f>Elektroinstalace!J34</f>
        <v>0</v>
      </c>
      <c r="AZ95" s="96">
        <f>Elektroinstalace!F31</f>
        <v>0</v>
      </c>
      <c r="BA95" s="96">
        <f>Elektroinstalace!F32</f>
        <v>0</v>
      </c>
      <c r="BB95" s="96">
        <f>Elektroinstalace!F33</f>
        <v>0</v>
      </c>
      <c r="BC95" s="96">
        <f>Elektroinstalace!F34</f>
        <v>0</v>
      </c>
      <c r="BD95" s="98">
        <f>Elektroinstalace!F35</f>
        <v>0</v>
      </c>
      <c r="BT95" s="99" t="s">
        <v>81</v>
      </c>
      <c r="BU95" s="99" t="s">
        <v>82</v>
      </c>
      <c r="BV95" s="99" t="s">
        <v>77</v>
      </c>
      <c r="BW95" s="99" t="s">
        <v>5</v>
      </c>
      <c r="BX95" s="99" t="s">
        <v>78</v>
      </c>
      <c r="CL95" s="99" t="s">
        <v>1</v>
      </c>
    </row>
    <row r="96" spans="1:57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algorithmName="SHA-512" hashValue="faEQ46cNpoYl7L2zik340SfuOpxY34SDOtbD9BxolyrdHD0YPq8X5m/sfvHf1RPsttxsS6BZt+QaZPqCm4WbHg==" saltValue="Den4ickfIa3FdOjBPn4LVPqqZTc8myRhgIoQVYayT/JgSzB9iJDBsCNP6bSfr/27IZiaDSVqQ22fOkkcL0QjZw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NOVIS06 - Zateplení obv.p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92"/>
  <sheetViews>
    <sheetView showGridLines="0" tabSelected="1" workbookViewId="0" topLeftCell="A132">
      <selection activeCell="G153" sqref="G15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0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0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4" t="s">
        <v>5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3"/>
      <c r="J3" s="102"/>
      <c r="K3" s="102"/>
      <c r="L3" s="17"/>
      <c r="AT3" s="14" t="s">
        <v>83</v>
      </c>
    </row>
    <row r="4" spans="2:46" s="1" customFormat="1" ht="24.95" customHeight="1">
      <c r="B4" s="17"/>
      <c r="D4" s="104" t="s">
        <v>84</v>
      </c>
      <c r="I4" s="100"/>
      <c r="L4" s="17"/>
      <c r="M4" s="105" t="s">
        <v>10</v>
      </c>
      <c r="AT4" s="14" t="s">
        <v>4</v>
      </c>
    </row>
    <row r="5" spans="2:12" s="1" customFormat="1" ht="6.95" customHeight="1">
      <c r="B5" s="17"/>
      <c r="I5" s="100"/>
      <c r="L5" s="17"/>
    </row>
    <row r="6" spans="1:31" s="2" customFormat="1" ht="12" customHeight="1">
      <c r="A6" s="31"/>
      <c r="B6" s="36"/>
      <c r="C6" s="31"/>
      <c r="D6" s="106" t="s">
        <v>16</v>
      </c>
      <c r="E6" s="31"/>
      <c r="F6" s="31"/>
      <c r="G6" s="31"/>
      <c r="H6" s="31"/>
      <c r="I6" s="107"/>
      <c r="J6" s="31"/>
      <c r="K6" s="31"/>
      <c r="L6" s="48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s="2" customFormat="1" ht="16.5" customHeight="1">
      <c r="A7" s="31"/>
      <c r="B7" s="36"/>
      <c r="C7" s="31"/>
      <c r="D7" s="31"/>
      <c r="E7" s="267" t="s">
        <v>17</v>
      </c>
      <c r="F7" s="268"/>
      <c r="G7" s="268"/>
      <c r="H7" s="268"/>
      <c r="I7" s="107"/>
      <c r="J7" s="31"/>
      <c r="K7" s="31"/>
      <c r="L7" s="48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31" s="2" customFormat="1" ht="11.25">
      <c r="A8" s="31"/>
      <c r="B8" s="36"/>
      <c r="C8" s="31"/>
      <c r="D8" s="31"/>
      <c r="E8" s="31"/>
      <c r="F8" s="31"/>
      <c r="G8" s="31"/>
      <c r="H8" s="31"/>
      <c r="I8" s="107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2" customHeight="1">
      <c r="A9" s="31"/>
      <c r="B9" s="36"/>
      <c r="C9" s="31"/>
      <c r="D9" s="106" t="s">
        <v>18</v>
      </c>
      <c r="E9" s="31"/>
      <c r="F9" s="108" t="s">
        <v>1</v>
      </c>
      <c r="G9" s="31"/>
      <c r="H9" s="31"/>
      <c r="I9" s="109" t="s">
        <v>19</v>
      </c>
      <c r="J9" s="108" t="s">
        <v>1</v>
      </c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06" t="s">
        <v>20</v>
      </c>
      <c r="E10" s="31"/>
      <c r="F10" s="108" t="s">
        <v>21</v>
      </c>
      <c r="G10" s="31"/>
      <c r="H10" s="31"/>
      <c r="I10" s="109" t="s">
        <v>22</v>
      </c>
      <c r="J10" s="110" t="str">
        <f>'Rekapitulace stavby'!AN8</f>
        <v>20. 5. 2020</v>
      </c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0.9" customHeight="1">
      <c r="A11" s="31"/>
      <c r="B11" s="36"/>
      <c r="C11" s="31"/>
      <c r="D11" s="31"/>
      <c r="E11" s="31"/>
      <c r="F11" s="31"/>
      <c r="G11" s="31"/>
      <c r="H11" s="31"/>
      <c r="I11" s="107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6" t="s">
        <v>24</v>
      </c>
      <c r="E12" s="31"/>
      <c r="F12" s="31"/>
      <c r="G12" s="31"/>
      <c r="H12" s="31"/>
      <c r="I12" s="109" t="s">
        <v>25</v>
      </c>
      <c r="J12" s="108" t="s">
        <v>1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8" customHeight="1">
      <c r="A13" s="31"/>
      <c r="B13" s="36"/>
      <c r="C13" s="31"/>
      <c r="D13" s="31"/>
      <c r="E13" s="108" t="s">
        <v>26</v>
      </c>
      <c r="F13" s="31"/>
      <c r="G13" s="31"/>
      <c r="H13" s="31"/>
      <c r="I13" s="109" t="s">
        <v>27</v>
      </c>
      <c r="J13" s="108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6.95" customHeight="1">
      <c r="A14" s="31"/>
      <c r="B14" s="36"/>
      <c r="C14" s="31"/>
      <c r="D14" s="31"/>
      <c r="E14" s="31"/>
      <c r="F14" s="31"/>
      <c r="G14" s="31"/>
      <c r="H14" s="31"/>
      <c r="I14" s="107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2" customHeight="1">
      <c r="A15" s="31"/>
      <c r="B15" s="36"/>
      <c r="C15" s="31"/>
      <c r="D15" s="106" t="s">
        <v>28</v>
      </c>
      <c r="E15" s="31"/>
      <c r="F15" s="31"/>
      <c r="G15" s="31"/>
      <c r="H15" s="31"/>
      <c r="I15" s="109" t="s">
        <v>25</v>
      </c>
      <c r="J15" s="27" t="str">
        <f>'Rekapitulace stavby'!AN13</f>
        <v>Vyplň údaj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8" customHeight="1">
      <c r="A16" s="31"/>
      <c r="B16" s="36"/>
      <c r="C16" s="31"/>
      <c r="D16" s="31"/>
      <c r="E16" s="269" t="str">
        <f>'Rekapitulace stavby'!E14</f>
        <v>Vyplň údaj</v>
      </c>
      <c r="F16" s="270"/>
      <c r="G16" s="270"/>
      <c r="H16" s="270"/>
      <c r="I16" s="109" t="s">
        <v>27</v>
      </c>
      <c r="J16" s="27" t="str">
        <f>'Rekapitulace stavby'!AN14</f>
        <v>Vyplň údaj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5" customHeight="1">
      <c r="A17" s="31"/>
      <c r="B17" s="36"/>
      <c r="C17" s="31"/>
      <c r="D17" s="31"/>
      <c r="E17" s="31"/>
      <c r="F17" s="31"/>
      <c r="G17" s="31"/>
      <c r="H17" s="31"/>
      <c r="I17" s="107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6"/>
      <c r="C18" s="31"/>
      <c r="D18" s="106" t="s">
        <v>30</v>
      </c>
      <c r="E18" s="31"/>
      <c r="F18" s="31"/>
      <c r="G18" s="31"/>
      <c r="H18" s="31"/>
      <c r="I18" s="109" t="s">
        <v>25</v>
      </c>
      <c r="J18" s="108" t="str">
        <f>IF('Rekapitulace stavby'!AN16="","",'Rekapitulace stavby'!AN16)</f>
        <v/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6"/>
      <c r="C19" s="31"/>
      <c r="D19" s="31"/>
      <c r="E19" s="108" t="str">
        <f>IF('Rekapitulace stavby'!E17="","",'Rekapitulace stavby'!E17)</f>
        <v xml:space="preserve"> </v>
      </c>
      <c r="F19" s="31"/>
      <c r="G19" s="31"/>
      <c r="H19" s="31"/>
      <c r="I19" s="109" t="s">
        <v>27</v>
      </c>
      <c r="J19" s="108" t="str">
        <f>IF('Rekapitulace stavby'!AN17="","",'Rekapitulace stavby'!AN17)</f>
        <v/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6"/>
      <c r="C20" s="31"/>
      <c r="D20" s="31"/>
      <c r="E20" s="31"/>
      <c r="F20" s="31"/>
      <c r="G20" s="31"/>
      <c r="H20" s="31"/>
      <c r="I20" s="107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6"/>
      <c r="C21" s="31"/>
      <c r="D21" s="106" t="s">
        <v>33</v>
      </c>
      <c r="E21" s="31"/>
      <c r="F21" s="31"/>
      <c r="G21" s="31"/>
      <c r="H21" s="31"/>
      <c r="I21" s="109" t="s">
        <v>25</v>
      </c>
      <c r="J21" s="108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6"/>
      <c r="C22" s="31"/>
      <c r="D22" s="31"/>
      <c r="E22" s="108" t="s">
        <v>34</v>
      </c>
      <c r="F22" s="31"/>
      <c r="G22" s="31"/>
      <c r="H22" s="31"/>
      <c r="I22" s="109" t="s">
        <v>27</v>
      </c>
      <c r="J22" s="108" t="s">
        <v>1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6"/>
      <c r="C23" s="31"/>
      <c r="D23" s="31"/>
      <c r="E23" s="31"/>
      <c r="F23" s="31"/>
      <c r="G23" s="31"/>
      <c r="H23" s="31"/>
      <c r="I23" s="107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6"/>
      <c r="C24" s="31"/>
      <c r="D24" s="106" t="s">
        <v>35</v>
      </c>
      <c r="E24" s="31"/>
      <c r="F24" s="31"/>
      <c r="G24" s="31"/>
      <c r="H24" s="31"/>
      <c r="I24" s="107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>
      <c r="A25" s="111"/>
      <c r="B25" s="112"/>
      <c r="C25" s="111"/>
      <c r="D25" s="111"/>
      <c r="E25" s="271" t="s">
        <v>1</v>
      </c>
      <c r="F25" s="271"/>
      <c r="G25" s="271"/>
      <c r="H25" s="271"/>
      <c r="I25" s="113"/>
      <c r="J25" s="111"/>
      <c r="K25" s="111"/>
      <c r="L25" s="114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</row>
    <row r="26" spans="1:31" s="2" customFormat="1" ht="6.95" customHeight="1">
      <c r="A26" s="31"/>
      <c r="B26" s="36"/>
      <c r="C26" s="31"/>
      <c r="D26" s="31"/>
      <c r="E26" s="31"/>
      <c r="F26" s="31"/>
      <c r="G26" s="31"/>
      <c r="H26" s="31"/>
      <c r="I26" s="107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115"/>
      <c r="E27" s="115"/>
      <c r="F27" s="115"/>
      <c r="G27" s="115"/>
      <c r="H27" s="115"/>
      <c r="I27" s="116"/>
      <c r="J27" s="115"/>
      <c r="K27" s="115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25.35" customHeight="1">
      <c r="A28" s="31"/>
      <c r="B28" s="36"/>
      <c r="C28" s="31"/>
      <c r="D28" s="117" t="s">
        <v>36</v>
      </c>
      <c r="E28" s="31"/>
      <c r="F28" s="31"/>
      <c r="G28" s="31"/>
      <c r="H28" s="31"/>
      <c r="I28" s="107"/>
      <c r="J28" s="118">
        <f>ROUND(J120,2)</f>
        <v>0</v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6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6"/>
      <c r="C30" s="31"/>
      <c r="D30" s="31"/>
      <c r="E30" s="31"/>
      <c r="F30" s="119" t="s">
        <v>38</v>
      </c>
      <c r="G30" s="31"/>
      <c r="H30" s="31"/>
      <c r="I30" s="120" t="s">
        <v>37</v>
      </c>
      <c r="J30" s="119" t="s">
        <v>39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6"/>
      <c r="C31" s="31"/>
      <c r="D31" s="121" t="s">
        <v>40</v>
      </c>
      <c r="E31" s="106" t="s">
        <v>41</v>
      </c>
      <c r="F31" s="122">
        <f>ROUND((SUM(BE120:BE191)),2)</f>
        <v>0</v>
      </c>
      <c r="G31" s="31"/>
      <c r="H31" s="31"/>
      <c r="I31" s="123">
        <v>0.21</v>
      </c>
      <c r="J31" s="122">
        <f>ROUND(((SUM(BE120:BE191))*I31),2)</f>
        <v>0</v>
      </c>
      <c r="K31" s="3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106" t="s">
        <v>42</v>
      </c>
      <c r="F32" s="122">
        <f>ROUND((SUM(BF120:BF191)),2)</f>
        <v>0</v>
      </c>
      <c r="G32" s="31"/>
      <c r="H32" s="31"/>
      <c r="I32" s="123">
        <v>0.15</v>
      </c>
      <c r="J32" s="122">
        <f>ROUND(((SUM(BF120:BF191))*I32),2)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hidden="1">
      <c r="A33" s="31"/>
      <c r="B33" s="36"/>
      <c r="C33" s="31"/>
      <c r="D33" s="31"/>
      <c r="E33" s="106" t="s">
        <v>43</v>
      </c>
      <c r="F33" s="122">
        <f>ROUND((SUM(BG120:BG191)),2)</f>
        <v>0</v>
      </c>
      <c r="G33" s="31"/>
      <c r="H33" s="31"/>
      <c r="I33" s="123">
        <v>0.21</v>
      </c>
      <c r="J33" s="122">
        <f>0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hidden="1">
      <c r="A34" s="31"/>
      <c r="B34" s="36"/>
      <c r="C34" s="31"/>
      <c r="D34" s="31"/>
      <c r="E34" s="106" t="s">
        <v>44</v>
      </c>
      <c r="F34" s="122">
        <f>ROUND((SUM(BH120:BH191)),2)</f>
        <v>0</v>
      </c>
      <c r="G34" s="31"/>
      <c r="H34" s="31"/>
      <c r="I34" s="123">
        <v>0.15</v>
      </c>
      <c r="J34" s="122">
        <f>0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6" t="s">
        <v>45</v>
      </c>
      <c r="F35" s="122">
        <f>ROUND((SUM(BI120:BI191)),2)</f>
        <v>0</v>
      </c>
      <c r="G35" s="31"/>
      <c r="H35" s="31"/>
      <c r="I35" s="123">
        <v>0</v>
      </c>
      <c r="J35" s="122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6.95" customHeight="1">
      <c r="A36" s="31"/>
      <c r="B36" s="36"/>
      <c r="C36" s="31"/>
      <c r="D36" s="31"/>
      <c r="E36" s="31"/>
      <c r="F36" s="31"/>
      <c r="G36" s="31"/>
      <c r="H36" s="31"/>
      <c r="I36" s="107"/>
      <c r="J36" s="31"/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25.35" customHeight="1">
      <c r="A37" s="31"/>
      <c r="B37" s="36"/>
      <c r="C37" s="124"/>
      <c r="D37" s="125" t="s">
        <v>46</v>
      </c>
      <c r="E37" s="126"/>
      <c r="F37" s="126"/>
      <c r="G37" s="127" t="s">
        <v>47</v>
      </c>
      <c r="H37" s="128" t="s">
        <v>48</v>
      </c>
      <c r="I37" s="129"/>
      <c r="J37" s="130">
        <f>SUM(J28:J35)</f>
        <v>0</v>
      </c>
      <c r="K37" s="1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6"/>
      <c r="C38" s="31"/>
      <c r="D38" s="31"/>
      <c r="E38" s="31"/>
      <c r="F38" s="31"/>
      <c r="G38" s="31"/>
      <c r="H38" s="31"/>
      <c r="I38" s="107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2:12" s="1" customFormat="1" ht="14.45" customHeight="1">
      <c r="B39" s="17"/>
      <c r="I39" s="100"/>
      <c r="L39" s="17"/>
    </row>
    <row r="40" spans="2:12" s="1" customFormat="1" ht="14.45" customHeight="1">
      <c r="B40" s="17"/>
      <c r="I40" s="100"/>
      <c r="L40" s="17"/>
    </row>
    <row r="41" spans="2:12" s="1" customFormat="1" ht="14.45" customHeight="1">
      <c r="B41" s="17"/>
      <c r="I41" s="100"/>
      <c r="L41" s="17"/>
    </row>
    <row r="42" spans="2:12" s="1" customFormat="1" ht="14.45" customHeight="1">
      <c r="B42" s="17"/>
      <c r="I42" s="100"/>
      <c r="L42" s="17"/>
    </row>
    <row r="43" spans="2:12" s="1" customFormat="1" ht="14.45" customHeight="1">
      <c r="B43" s="17"/>
      <c r="I43" s="100"/>
      <c r="L43" s="17"/>
    </row>
    <row r="44" spans="2:12" s="1" customFormat="1" ht="14.45" customHeight="1">
      <c r="B44" s="17"/>
      <c r="I44" s="100"/>
      <c r="L44" s="17"/>
    </row>
    <row r="45" spans="2:12" s="1" customFormat="1" ht="14.45" customHeight="1">
      <c r="B45" s="17"/>
      <c r="I45" s="100"/>
      <c r="L45" s="17"/>
    </row>
    <row r="46" spans="2:12" s="1" customFormat="1" ht="14.45" customHeight="1">
      <c r="B46" s="17"/>
      <c r="I46" s="100"/>
      <c r="L46" s="17"/>
    </row>
    <row r="47" spans="2:12" s="1" customFormat="1" ht="14.45" customHeight="1">
      <c r="B47" s="17"/>
      <c r="I47" s="100"/>
      <c r="L47" s="17"/>
    </row>
    <row r="48" spans="2:12" s="1" customFormat="1" ht="14.45" customHeight="1">
      <c r="B48" s="17"/>
      <c r="I48" s="100"/>
      <c r="L48" s="17"/>
    </row>
    <row r="49" spans="2:12" s="1" customFormat="1" ht="14.45" customHeight="1">
      <c r="B49" s="17"/>
      <c r="I49" s="100"/>
      <c r="L49" s="17"/>
    </row>
    <row r="50" spans="2:12" s="2" customFormat="1" ht="14.45" customHeight="1">
      <c r="B50" s="48"/>
      <c r="D50" s="132" t="s">
        <v>49</v>
      </c>
      <c r="E50" s="133"/>
      <c r="F50" s="133"/>
      <c r="G50" s="132" t="s">
        <v>50</v>
      </c>
      <c r="H50" s="133"/>
      <c r="I50" s="134"/>
      <c r="J50" s="133"/>
      <c r="K50" s="133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5" t="s">
        <v>51</v>
      </c>
      <c r="E61" s="136"/>
      <c r="F61" s="137" t="s">
        <v>52</v>
      </c>
      <c r="G61" s="135" t="s">
        <v>51</v>
      </c>
      <c r="H61" s="136"/>
      <c r="I61" s="138"/>
      <c r="J61" s="139" t="s">
        <v>52</v>
      </c>
      <c r="K61" s="136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32" t="s">
        <v>53</v>
      </c>
      <c r="E65" s="140"/>
      <c r="F65" s="140"/>
      <c r="G65" s="132" t="s">
        <v>54</v>
      </c>
      <c r="H65" s="140"/>
      <c r="I65" s="141"/>
      <c r="J65" s="140"/>
      <c r="K65" s="140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5" t="s">
        <v>51</v>
      </c>
      <c r="E76" s="136"/>
      <c r="F76" s="137" t="s">
        <v>52</v>
      </c>
      <c r="G76" s="135" t="s">
        <v>51</v>
      </c>
      <c r="H76" s="136"/>
      <c r="I76" s="138"/>
      <c r="J76" s="139" t="s">
        <v>52</v>
      </c>
      <c r="K76" s="136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2"/>
      <c r="C77" s="143"/>
      <c r="D77" s="143"/>
      <c r="E77" s="143"/>
      <c r="F77" s="143"/>
      <c r="G77" s="143"/>
      <c r="H77" s="143"/>
      <c r="I77" s="144"/>
      <c r="J77" s="143"/>
      <c r="K77" s="143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45"/>
      <c r="C81" s="146"/>
      <c r="D81" s="146"/>
      <c r="E81" s="146"/>
      <c r="F81" s="146"/>
      <c r="G81" s="146"/>
      <c r="H81" s="146"/>
      <c r="I81" s="147"/>
      <c r="J81" s="146"/>
      <c r="K81" s="146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85</v>
      </c>
      <c r="D82" s="33"/>
      <c r="E82" s="33"/>
      <c r="F82" s="33"/>
      <c r="G82" s="33"/>
      <c r="H82" s="33"/>
      <c r="I82" s="107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07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07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45" t="str">
        <f>E7</f>
        <v>Zateplení obv.pláště  REPON Žacléř</v>
      </c>
      <c r="F85" s="272"/>
      <c r="G85" s="272"/>
      <c r="H85" s="272"/>
      <c r="I85" s="107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107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2" customHeight="1">
      <c r="A87" s="31"/>
      <c r="B87" s="32"/>
      <c r="C87" s="26" t="s">
        <v>20</v>
      </c>
      <c r="D87" s="33"/>
      <c r="E87" s="33"/>
      <c r="F87" s="24" t="str">
        <f>F10</f>
        <v>Žacléř</v>
      </c>
      <c r="G87" s="33"/>
      <c r="H87" s="33"/>
      <c r="I87" s="109" t="s">
        <v>22</v>
      </c>
      <c r="J87" s="63" t="str">
        <f>IF(J10="","",J10)</f>
        <v>20. 5. 2020</v>
      </c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107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5.2" customHeight="1">
      <c r="A89" s="31"/>
      <c r="B89" s="32"/>
      <c r="C89" s="26" t="s">
        <v>24</v>
      </c>
      <c r="D89" s="33"/>
      <c r="E89" s="33"/>
      <c r="F89" s="24" t="str">
        <f>E13</f>
        <v>REPON spol. s.r.o.</v>
      </c>
      <c r="G89" s="33"/>
      <c r="H89" s="33"/>
      <c r="I89" s="109" t="s">
        <v>30</v>
      </c>
      <c r="J89" s="29" t="str">
        <f>E19</f>
        <v xml:space="preserve"> 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5.2" customHeight="1">
      <c r="A90" s="31"/>
      <c r="B90" s="32"/>
      <c r="C90" s="26" t="s">
        <v>28</v>
      </c>
      <c r="D90" s="33"/>
      <c r="E90" s="33"/>
      <c r="F90" s="24" t="str">
        <f>IF(E16="","",E16)</f>
        <v>Vyplň údaj</v>
      </c>
      <c r="G90" s="33"/>
      <c r="H90" s="33"/>
      <c r="I90" s="109" t="s">
        <v>33</v>
      </c>
      <c r="J90" s="29" t="str">
        <f>E22</f>
        <v>Vávra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0.35" customHeight="1">
      <c r="A91" s="31"/>
      <c r="B91" s="32"/>
      <c r="C91" s="33"/>
      <c r="D91" s="33"/>
      <c r="E91" s="33"/>
      <c r="F91" s="33"/>
      <c r="G91" s="33"/>
      <c r="H91" s="33"/>
      <c r="I91" s="107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9.25" customHeight="1">
      <c r="A92" s="31"/>
      <c r="B92" s="32"/>
      <c r="C92" s="148" t="s">
        <v>86</v>
      </c>
      <c r="D92" s="149"/>
      <c r="E92" s="149"/>
      <c r="F92" s="149"/>
      <c r="G92" s="149"/>
      <c r="H92" s="149"/>
      <c r="I92" s="150"/>
      <c r="J92" s="151" t="s">
        <v>87</v>
      </c>
      <c r="K92" s="149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107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9" customHeight="1">
      <c r="A94" s="31"/>
      <c r="B94" s="32"/>
      <c r="C94" s="152" t="s">
        <v>88</v>
      </c>
      <c r="D94" s="33"/>
      <c r="E94" s="33"/>
      <c r="F94" s="33"/>
      <c r="G94" s="33"/>
      <c r="H94" s="33"/>
      <c r="I94" s="107"/>
      <c r="J94" s="81">
        <f>J120</f>
        <v>0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4" t="s">
        <v>89</v>
      </c>
    </row>
    <row r="95" spans="2:12" s="9" customFormat="1" ht="24.95" customHeight="1">
      <c r="B95" s="153"/>
      <c r="C95" s="154"/>
      <c r="D95" s="155" t="s">
        <v>90</v>
      </c>
      <c r="E95" s="156"/>
      <c r="F95" s="156"/>
      <c r="G95" s="156"/>
      <c r="H95" s="156"/>
      <c r="I95" s="157"/>
      <c r="J95" s="158">
        <f>J121</f>
        <v>0</v>
      </c>
      <c r="K95" s="154"/>
      <c r="L95" s="159"/>
    </row>
    <row r="96" spans="2:12" s="9" customFormat="1" ht="24.95" customHeight="1">
      <c r="B96" s="153"/>
      <c r="C96" s="154"/>
      <c r="D96" s="155" t="s">
        <v>91</v>
      </c>
      <c r="E96" s="156"/>
      <c r="F96" s="156"/>
      <c r="G96" s="156"/>
      <c r="H96" s="156"/>
      <c r="I96" s="157"/>
      <c r="J96" s="158">
        <f>J124</f>
        <v>0</v>
      </c>
      <c r="K96" s="154"/>
      <c r="L96" s="159"/>
    </row>
    <row r="97" spans="2:12" s="10" customFormat="1" ht="19.9" customHeight="1">
      <c r="B97" s="160"/>
      <c r="C97" s="161"/>
      <c r="D97" s="162" t="s">
        <v>92</v>
      </c>
      <c r="E97" s="163"/>
      <c r="F97" s="163"/>
      <c r="G97" s="163"/>
      <c r="H97" s="163"/>
      <c r="I97" s="164"/>
      <c r="J97" s="165">
        <f>J125</f>
        <v>0</v>
      </c>
      <c r="K97" s="161"/>
      <c r="L97" s="166"/>
    </row>
    <row r="98" spans="2:12" s="10" customFormat="1" ht="19.9" customHeight="1">
      <c r="B98" s="160"/>
      <c r="C98" s="161"/>
      <c r="D98" s="162" t="s">
        <v>93</v>
      </c>
      <c r="E98" s="163"/>
      <c r="F98" s="163"/>
      <c r="G98" s="163"/>
      <c r="H98" s="163"/>
      <c r="I98" s="164"/>
      <c r="J98" s="165">
        <f>J128</f>
        <v>0</v>
      </c>
      <c r="K98" s="161"/>
      <c r="L98" s="166"/>
    </row>
    <row r="99" spans="2:12" s="10" customFormat="1" ht="19.9" customHeight="1">
      <c r="B99" s="160"/>
      <c r="C99" s="161"/>
      <c r="D99" s="162" t="s">
        <v>94</v>
      </c>
      <c r="E99" s="163"/>
      <c r="F99" s="163"/>
      <c r="G99" s="163"/>
      <c r="H99" s="163"/>
      <c r="I99" s="164"/>
      <c r="J99" s="165">
        <f>J150</f>
        <v>0</v>
      </c>
      <c r="K99" s="161"/>
      <c r="L99" s="166"/>
    </row>
    <row r="100" spans="2:12" s="10" customFormat="1" ht="19.9" customHeight="1">
      <c r="B100" s="160"/>
      <c r="C100" s="161"/>
      <c r="D100" s="162" t="s">
        <v>95</v>
      </c>
      <c r="E100" s="163"/>
      <c r="F100" s="163"/>
      <c r="G100" s="163"/>
      <c r="H100" s="163"/>
      <c r="I100" s="164"/>
      <c r="J100" s="165">
        <f>J166</f>
        <v>0</v>
      </c>
      <c r="K100" s="161"/>
      <c r="L100" s="166"/>
    </row>
    <row r="101" spans="2:12" s="10" customFormat="1" ht="19.9" customHeight="1">
      <c r="B101" s="160"/>
      <c r="C101" s="161"/>
      <c r="D101" s="162" t="s">
        <v>96</v>
      </c>
      <c r="E101" s="163"/>
      <c r="F101" s="163"/>
      <c r="G101" s="163"/>
      <c r="H101" s="163"/>
      <c r="I101" s="164"/>
      <c r="J101" s="165">
        <f>J171</f>
        <v>0</v>
      </c>
      <c r="K101" s="161"/>
      <c r="L101" s="166"/>
    </row>
    <row r="102" spans="2:12" s="10" customFormat="1" ht="19.9" customHeight="1">
      <c r="B102" s="160"/>
      <c r="C102" s="161"/>
      <c r="D102" s="162" t="s">
        <v>97</v>
      </c>
      <c r="E102" s="163"/>
      <c r="F102" s="163"/>
      <c r="G102" s="163"/>
      <c r="H102" s="163"/>
      <c r="I102" s="164"/>
      <c r="J102" s="165">
        <f>J182</f>
        <v>0</v>
      </c>
      <c r="K102" s="161"/>
      <c r="L102" s="166"/>
    </row>
    <row r="103" spans="1:31" s="2" customFormat="1" ht="21.75" customHeight="1">
      <c r="A103" s="31"/>
      <c r="B103" s="32"/>
      <c r="C103" s="33"/>
      <c r="D103" s="33"/>
      <c r="E103" s="33"/>
      <c r="F103" s="33"/>
      <c r="G103" s="33"/>
      <c r="H103" s="33"/>
      <c r="I103" s="107"/>
      <c r="J103" s="33"/>
      <c r="K103" s="33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6.95" customHeight="1">
      <c r="A104" s="31"/>
      <c r="B104" s="51"/>
      <c r="C104" s="52"/>
      <c r="D104" s="52"/>
      <c r="E104" s="52"/>
      <c r="F104" s="52"/>
      <c r="G104" s="52"/>
      <c r="H104" s="52"/>
      <c r="I104" s="144"/>
      <c r="J104" s="52"/>
      <c r="K104" s="52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8" spans="1:31" s="2" customFormat="1" ht="6.95" customHeight="1">
      <c r="A108" s="31"/>
      <c r="B108" s="53"/>
      <c r="C108" s="54"/>
      <c r="D108" s="54"/>
      <c r="E108" s="54"/>
      <c r="F108" s="54"/>
      <c r="G108" s="54"/>
      <c r="H108" s="54"/>
      <c r="I108" s="147"/>
      <c r="J108" s="54"/>
      <c r="K108" s="54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24.95" customHeight="1">
      <c r="A109" s="31"/>
      <c r="B109" s="32"/>
      <c r="C109" s="20" t="s">
        <v>98</v>
      </c>
      <c r="D109" s="33"/>
      <c r="E109" s="33"/>
      <c r="F109" s="33"/>
      <c r="G109" s="33"/>
      <c r="H109" s="33"/>
      <c r="I109" s="107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6.95" customHeight="1">
      <c r="A110" s="31"/>
      <c r="B110" s="32"/>
      <c r="C110" s="33"/>
      <c r="D110" s="33"/>
      <c r="E110" s="33"/>
      <c r="F110" s="33"/>
      <c r="G110" s="33"/>
      <c r="H110" s="33"/>
      <c r="I110" s="107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16</v>
      </c>
      <c r="D111" s="33"/>
      <c r="E111" s="33"/>
      <c r="F111" s="33"/>
      <c r="G111" s="33"/>
      <c r="H111" s="33"/>
      <c r="I111" s="107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6.5" customHeight="1">
      <c r="A112" s="31"/>
      <c r="B112" s="32"/>
      <c r="C112" s="33"/>
      <c r="D112" s="33"/>
      <c r="E112" s="245" t="str">
        <f>E7</f>
        <v>Zateplení obv.pláště  REPON Žacléř</v>
      </c>
      <c r="F112" s="272"/>
      <c r="G112" s="272"/>
      <c r="H112" s="272"/>
      <c r="I112" s="107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3"/>
      <c r="D113" s="33"/>
      <c r="E113" s="33"/>
      <c r="F113" s="33"/>
      <c r="G113" s="33"/>
      <c r="H113" s="33"/>
      <c r="I113" s="107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6" t="s">
        <v>20</v>
      </c>
      <c r="D114" s="33"/>
      <c r="E114" s="33"/>
      <c r="F114" s="24" t="str">
        <f>F10</f>
        <v>Žacléř</v>
      </c>
      <c r="G114" s="33"/>
      <c r="H114" s="33"/>
      <c r="I114" s="109" t="s">
        <v>22</v>
      </c>
      <c r="J114" s="63" t="str">
        <f>IF(J10="","",J10)</f>
        <v>20. 5. 2020</v>
      </c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6.95" customHeight="1">
      <c r="A115" s="31"/>
      <c r="B115" s="32"/>
      <c r="C115" s="33"/>
      <c r="D115" s="33"/>
      <c r="E115" s="33"/>
      <c r="F115" s="33"/>
      <c r="G115" s="33"/>
      <c r="H115" s="33"/>
      <c r="I115" s="107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5.2" customHeight="1">
      <c r="A116" s="31"/>
      <c r="B116" s="32"/>
      <c r="C116" s="26" t="s">
        <v>24</v>
      </c>
      <c r="D116" s="33"/>
      <c r="E116" s="33"/>
      <c r="F116" s="24" t="str">
        <f>E13</f>
        <v>REPON spol. s.r.o.</v>
      </c>
      <c r="G116" s="33"/>
      <c r="H116" s="33"/>
      <c r="I116" s="109" t="s">
        <v>30</v>
      </c>
      <c r="J116" s="29" t="str">
        <f>E19</f>
        <v xml:space="preserve"> </v>
      </c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5.2" customHeight="1">
      <c r="A117" s="31"/>
      <c r="B117" s="32"/>
      <c r="C117" s="26" t="s">
        <v>28</v>
      </c>
      <c r="D117" s="33"/>
      <c r="E117" s="33"/>
      <c r="F117" s="24" t="str">
        <f>IF(E16="","",E16)</f>
        <v>Vyplň údaj</v>
      </c>
      <c r="G117" s="33"/>
      <c r="H117" s="33"/>
      <c r="I117" s="109" t="s">
        <v>33</v>
      </c>
      <c r="J117" s="29" t="str">
        <f>E22</f>
        <v>Vávra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0.35" customHeight="1">
      <c r="A118" s="31"/>
      <c r="B118" s="32"/>
      <c r="C118" s="33"/>
      <c r="D118" s="33"/>
      <c r="E118" s="33"/>
      <c r="F118" s="33"/>
      <c r="G118" s="33"/>
      <c r="H118" s="33"/>
      <c r="I118" s="107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11" customFormat="1" ht="29.25" customHeight="1">
      <c r="A119" s="167"/>
      <c r="B119" s="168"/>
      <c r="C119" s="169" t="s">
        <v>99</v>
      </c>
      <c r="D119" s="170" t="s">
        <v>61</v>
      </c>
      <c r="E119" s="170" t="s">
        <v>57</v>
      </c>
      <c r="F119" s="170" t="s">
        <v>58</v>
      </c>
      <c r="G119" s="170" t="s">
        <v>100</v>
      </c>
      <c r="H119" s="170" t="s">
        <v>101</v>
      </c>
      <c r="I119" s="171" t="s">
        <v>102</v>
      </c>
      <c r="J119" s="172" t="s">
        <v>87</v>
      </c>
      <c r="K119" s="173" t="s">
        <v>103</v>
      </c>
      <c r="L119" s="174"/>
      <c r="M119" s="72" t="s">
        <v>1</v>
      </c>
      <c r="N119" s="73" t="s">
        <v>40</v>
      </c>
      <c r="O119" s="73" t="s">
        <v>104</v>
      </c>
      <c r="P119" s="73" t="s">
        <v>105</v>
      </c>
      <c r="Q119" s="73" t="s">
        <v>106</v>
      </c>
      <c r="R119" s="73" t="s">
        <v>107</v>
      </c>
      <c r="S119" s="73" t="s">
        <v>108</v>
      </c>
      <c r="T119" s="74" t="s">
        <v>109</v>
      </c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</row>
    <row r="120" spans="1:63" s="2" customFormat="1" ht="22.9" customHeight="1">
      <c r="A120" s="31"/>
      <c r="B120" s="32"/>
      <c r="C120" s="79" t="s">
        <v>110</v>
      </c>
      <c r="D120" s="33"/>
      <c r="E120" s="33"/>
      <c r="F120" s="33"/>
      <c r="G120" s="33"/>
      <c r="H120" s="33"/>
      <c r="I120" s="107"/>
      <c r="J120" s="175">
        <f>BK120</f>
        <v>0</v>
      </c>
      <c r="K120" s="33"/>
      <c r="L120" s="36"/>
      <c r="M120" s="75"/>
      <c r="N120" s="176"/>
      <c r="O120" s="76"/>
      <c r="P120" s="177">
        <f>P121+P124</f>
        <v>0</v>
      </c>
      <c r="Q120" s="76"/>
      <c r="R120" s="177">
        <f>R121+R124</f>
        <v>3.6849200000000004</v>
      </c>
      <c r="S120" s="76"/>
      <c r="T120" s="178">
        <f>T121+T124</f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T120" s="14" t="s">
        <v>75</v>
      </c>
      <c r="AU120" s="14" t="s">
        <v>89</v>
      </c>
      <c r="BK120" s="179">
        <f>BK121+BK124</f>
        <v>0</v>
      </c>
    </row>
    <row r="121" spans="2:63" s="12" customFormat="1" ht="25.9" customHeight="1">
      <c r="B121" s="180"/>
      <c r="C121" s="181"/>
      <c r="D121" s="182" t="s">
        <v>75</v>
      </c>
      <c r="E121" s="183" t="s">
        <v>81</v>
      </c>
      <c r="F121" s="183" t="s">
        <v>111</v>
      </c>
      <c r="G121" s="181"/>
      <c r="H121" s="181"/>
      <c r="I121" s="184"/>
      <c r="J121" s="185">
        <f>BK121</f>
        <v>0</v>
      </c>
      <c r="K121" s="181"/>
      <c r="L121" s="186"/>
      <c r="M121" s="187"/>
      <c r="N121" s="188"/>
      <c r="O121" s="188"/>
      <c r="P121" s="189">
        <f>SUM(P122:P123)</f>
        <v>0</v>
      </c>
      <c r="Q121" s="188"/>
      <c r="R121" s="189">
        <f>SUM(R122:R123)</f>
        <v>0</v>
      </c>
      <c r="S121" s="188"/>
      <c r="T121" s="190">
        <f>SUM(T122:T123)</f>
        <v>0</v>
      </c>
      <c r="AR121" s="191" t="s">
        <v>81</v>
      </c>
      <c r="AT121" s="192" t="s">
        <v>75</v>
      </c>
      <c r="AU121" s="192" t="s">
        <v>76</v>
      </c>
      <c r="AY121" s="191" t="s">
        <v>112</v>
      </c>
      <c r="BK121" s="193">
        <f>SUM(BK122:BK123)</f>
        <v>0</v>
      </c>
    </row>
    <row r="122" spans="1:65" s="2" customFormat="1" ht="21.75" customHeight="1">
      <c r="A122" s="31"/>
      <c r="B122" s="32"/>
      <c r="C122" s="194" t="s">
        <v>113</v>
      </c>
      <c r="D122" s="194" t="s">
        <v>114</v>
      </c>
      <c r="E122" s="195" t="s">
        <v>115</v>
      </c>
      <c r="F122" s="196" t="s">
        <v>116</v>
      </c>
      <c r="G122" s="197" t="s">
        <v>117</v>
      </c>
      <c r="H122" s="198">
        <v>40</v>
      </c>
      <c r="I122" s="199"/>
      <c r="J122" s="200">
        <f>ROUND(I122*H122,2)</f>
        <v>0</v>
      </c>
      <c r="K122" s="201"/>
      <c r="L122" s="36"/>
      <c r="M122" s="202" t="s">
        <v>1</v>
      </c>
      <c r="N122" s="203" t="s">
        <v>41</v>
      </c>
      <c r="O122" s="68"/>
      <c r="P122" s="204">
        <f>O122*H122</f>
        <v>0</v>
      </c>
      <c r="Q122" s="204">
        <v>0</v>
      </c>
      <c r="R122" s="204">
        <f>Q122*H122</f>
        <v>0</v>
      </c>
      <c r="S122" s="204">
        <v>0</v>
      </c>
      <c r="T122" s="205">
        <f>S122*H122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206" t="s">
        <v>118</v>
      </c>
      <c r="AT122" s="206" t="s">
        <v>114</v>
      </c>
      <c r="AU122" s="206" t="s">
        <v>81</v>
      </c>
      <c r="AY122" s="14" t="s">
        <v>112</v>
      </c>
      <c r="BE122" s="207">
        <f>IF(N122="základní",J122,0)</f>
        <v>0</v>
      </c>
      <c r="BF122" s="207">
        <f>IF(N122="snížená",J122,0)</f>
        <v>0</v>
      </c>
      <c r="BG122" s="207">
        <f>IF(N122="zákl. přenesená",J122,0)</f>
        <v>0</v>
      </c>
      <c r="BH122" s="207">
        <f>IF(N122="sníž. přenesená",J122,0)</f>
        <v>0</v>
      </c>
      <c r="BI122" s="207">
        <f>IF(N122="nulová",J122,0)</f>
        <v>0</v>
      </c>
      <c r="BJ122" s="14" t="s">
        <v>81</v>
      </c>
      <c r="BK122" s="207">
        <f>ROUND(I122*H122,2)</f>
        <v>0</v>
      </c>
      <c r="BL122" s="14" t="s">
        <v>118</v>
      </c>
      <c r="BM122" s="206" t="s">
        <v>119</v>
      </c>
    </row>
    <row r="123" spans="1:65" s="2" customFormat="1" ht="21.75" customHeight="1">
      <c r="A123" s="31"/>
      <c r="B123" s="32"/>
      <c r="C123" s="194" t="s">
        <v>120</v>
      </c>
      <c r="D123" s="194" t="s">
        <v>114</v>
      </c>
      <c r="E123" s="195" t="s">
        <v>121</v>
      </c>
      <c r="F123" s="196" t="s">
        <v>122</v>
      </c>
      <c r="G123" s="197" t="s">
        <v>117</v>
      </c>
      <c r="H123" s="198">
        <v>40</v>
      </c>
      <c r="I123" s="199"/>
      <c r="J123" s="200">
        <f>ROUND(I123*H123,2)</f>
        <v>0</v>
      </c>
      <c r="K123" s="201"/>
      <c r="L123" s="36"/>
      <c r="M123" s="202" t="s">
        <v>1</v>
      </c>
      <c r="N123" s="203" t="s">
        <v>41</v>
      </c>
      <c r="O123" s="68"/>
      <c r="P123" s="204">
        <f>O123*H123</f>
        <v>0</v>
      </c>
      <c r="Q123" s="204">
        <v>0</v>
      </c>
      <c r="R123" s="204">
        <f>Q123*H123</f>
        <v>0</v>
      </c>
      <c r="S123" s="204">
        <v>0</v>
      </c>
      <c r="T123" s="205">
        <f>S123*H123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206" t="s">
        <v>118</v>
      </c>
      <c r="AT123" s="206" t="s">
        <v>114</v>
      </c>
      <c r="AU123" s="206" t="s">
        <v>81</v>
      </c>
      <c r="AY123" s="14" t="s">
        <v>112</v>
      </c>
      <c r="BE123" s="207">
        <f>IF(N123="základní",J123,0)</f>
        <v>0</v>
      </c>
      <c r="BF123" s="207">
        <f>IF(N123="snížená",J123,0)</f>
        <v>0</v>
      </c>
      <c r="BG123" s="207">
        <f>IF(N123="zákl. přenesená",J123,0)</f>
        <v>0</v>
      </c>
      <c r="BH123" s="207">
        <f>IF(N123="sníž. přenesená",J123,0)</f>
        <v>0</v>
      </c>
      <c r="BI123" s="207">
        <f>IF(N123="nulová",J123,0)</f>
        <v>0</v>
      </c>
      <c r="BJ123" s="14" t="s">
        <v>81</v>
      </c>
      <c r="BK123" s="207">
        <f>ROUND(I123*H123,2)</f>
        <v>0</v>
      </c>
      <c r="BL123" s="14" t="s">
        <v>118</v>
      </c>
      <c r="BM123" s="206" t="s">
        <v>123</v>
      </c>
    </row>
    <row r="124" spans="2:63" s="12" customFormat="1" ht="25.9" customHeight="1">
      <c r="B124" s="180"/>
      <c r="C124" s="181"/>
      <c r="D124" s="182" t="s">
        <v>75</v>
      </c>
      <c r="E124" s="183" t="s">
        <v>124</v>
      </c>
      <c r="F124" s="183" t="s">
        <v>125</v>
      </c>
      <c r="G124" s="181"/>
      <c r="H124" s="181"/>
      <c r="I124" s="184"/>
      <c r="J124" s="185">
        <f>BK124</f>
        <v>0</v>
      </c>
      <c r="K124" s="181"/>
      <c r="L124" s="186"/>
      <c r="M124" s="187"/>
      <c r="N124" s="188"/>
      <c r="O124" s="188"/>
      <c r="P124" s="189">
        <f>P125+P128+P150+P166+P171+P182</f>
        <v>0</v>
      </c>
      <c r="Q124" s="188"/>
      <c r="R124" s="189">
        <f>R125+R128+R150+R166+R171+R182</f>
        <v>3.6849200000000004</v>
      </c>
      <c r="S124" s="188"/>
      <c r="T124" s="190">
        <f>T125+T128+T150+T166+T171+T182</f>
        <v>0</v>
      </c>
      <c r="AR124" s="191" t="s">
        <v>83</v>
      </c>
      <c r="AT124" s="192" t="s">
        <v>75</v>
      </c>
      <c r="AU124" s="192" t="s">
        <v>76</v>
      </c>
      <c r="AY124" s="191" t="s">
        <v>112</v>
      </c>
      <c r="BK124" s="193">
        <f>BK125+BK128+BK150+BK166+BK171+BK182</f>
        <v>0</v>
      </c>
    </row>
    <row r="125" spans="2:63" s="12" customFormat="1" ht="22.9" customHeight="1">
      <c r="B125" s="180"/>
      <c r="C125" s="181"/>
      <c r="D125" s="182" t="s">
        <v>75</v>
      </c>
      <c r="E125" s="208" t="s">
        <v>126</v>
      </c>
      <c r="F125" s="208" t="s">
        <v>127</v>
      </c>
      <c r="G125" s="181"/>
      <c r="H125" s="181"/>
      <c r="I125" s="184"/>
      <c r="J125" s="209">
        <f>BK125</f>
        <v>0</v>
      </c>
      <c r="K125" s="181"/>
      <c r="L125" s="186"/>
      <c r="M125" s="187"/>
      <c r="N125" s="188"/>
      <c r="O125" s="188"/>
      <c r="P125" s="189">
        <f>SUM(P126:P127)</f>
        <v>0</v>
      </c>
      <c r="Q125" s="188"/>
      <c r="R125" s="189">
        <f>SUM(R126:R127)</f>
        <v>0</v>
      </c>
      <c r="S125" s="188"/>
      <c r="T125" s="190">
        <f>SUM(T126:T127)</f>
        <v>0</v>
      </c>
      <c r="AR125" s="191" t="s">
        <v>83</v>
      </c>
      <c r="AT125" s="192" t="s">
        <v>75</v>
      </c>
      <c r="AU125" s="192" t="s">
        <v>81</v>
      </c>
      <c r="AY125" s="191" t="s">
        <v>112</v>
      </c>
      <c r="BK125" s="193">
        <f>SUM(BK126:BK127)</f>
        <v>0</v>
      </c>
    </row>
    <row r="126" spans="1:65" s="2" customFormat="1" ht="21.75" customHeight="1">
      <c r="A126" s="31"/>
      <c r="B126" s="32"/>
      <c r="C126" s="194" t="s">
        <v>81</v>
      </c>
      <c r="D126" s="194" t="s">
        <v>114</v>
      </c>
      <c r="E126" s="195" t="s">
        <v>128</v>
      </c>
      <c r="F126" s="196" t="s">
        <v>129</v>
      </c>
      <c r="G126" s="197" t="s">
        <v>130</v>
      </c>
      <c r="H126" s="198">
        <v>1</v>
      </c>
      <c r="I126" s="199"/>
      <c r="J126" s="200">
        <f>ROUND(I126*H126,2)</f>
        <v>0</v>
      </c>
      <c r="K126" s="201"/>
      <c r="L126" s="36"/>
      <c r="M126" s="202" t="s">
        <v>1</v>
      </c>
      <c r="N126" s="203" t="s">
        <v>41</v>
      </c>
      <c r="O126" s="68"/>
      <c r="P126" s="204">
        <f>O126*H126</f>
        <v>0</v>
      </c>
      <c r="Q126" s="204">
        <v>0</v>
      </c>
      <c r="R126" s="204">
        <f>Q126*H126</f>
        <v>0</v>
      </c>
      <c r="S126" s="204">
        <v>0</v>
      </c>
      <c r="T126" s="205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06" t="s">
        <v>131</v>
      </c>
      <c r="AT126" s="206" t="s">
        <v>114</v>
      </c>
      <c r="AU126" s="206" t="s">
        <v>83</v>
      </c>
      <c r="AY126" s="14" t="s">
        <v>112</v>
      </c>
      <c r="BE126" s="207">
        <f>IF(N126="základní",J126,0)</f>
        <v>0</v>
      </c>
      <c r="BF126" s="207">
        <f>IF(N126="snížená",J126,0)</f>
        <v>0</v>
      </c>
      <c r="BG126" s="207">
        <f>IF(N126="zákl. přenesená",J126,0)</f>
        <v>0</v>
      </c>
      <c r="BH126" s="207">
        <f>IF(N126="sníž. přenesená",J126,0)</f>
        <v>0</v>
      </c>
      <c r="BI126" s="207">
        <f>IF(N126="nulová",J126,0)</f>
        <v>0</v>
      </c>
      <c r="BJ126" s="14" t="s">
        <v>81</v>
      </c>
      <c r="BK126" s="207">
        <f>ROUND(I126*H126,2)</f>
        <v>0</v>
      </c>
      <c r="BL126" s="14" t="s">
        <v>131</v>
      </c>
      <c r="BM126" s="206" t="s">
        <v>132</v>
      </c>
    </row>
    <row r="127" spans="1:65" s="2" customFormat="1" ht="21.75" customHeight="1">
      <c r="A127" s="31"/>
      <c r="B127" s="32"/>
      <c r="C127" s="194" t="s">
        <v>83</v>
      </c>
      <c r="D127" s="194" t="s">
        <v>114</v>
      </c>
      <c r="E127" s="195" t="s">
        <v>133</v>
      </c>
      <c r="F127" s="196" t="s">
        <v>134</v>
      </c>
      <c r="G127" s="197" t="s">
        <v>130</v>
      </c>
      <c r="H127" s="198">
        <v>1</v>
      </c>
      <c r="I127" s="199"/>
      <c r="J127" s="200">
        <f>ROUND(I127*H127,2)</f>
        <v>0</v>
      </c>
      <c r="K127" s="201"/>
      <c r="L127" s="36"/>
      <c r="M127" s="202" t="s">
        <v>1</v>
      </c>
      <c r="N127" s="203" t="s">
        <v>41</v>
      </c>
      <c r="O127" s="68"/>
      <c r="P127" s="204">
        <f>O127*H127</f>
        <v>0</v>
      </c>
      <c r="Q127" s="204">
        <v>0</v>
      </c>
      <c r="R127" s="204">
        <f>Q127*H127</f>
        <v>0</v>
      </c>
      <c r="S127" s="204">
        <v>0</v>
      </c>
      <c r="T127" s="205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06" t="s">
        <v>131</v>
      </c>
      <c r="AT127" s="206" t="s">
        <v>114</v>
      </c>
      <c r="AU127" s="206" t="s">
        <v>83</v>
      </c>
      <c r="AY127" s="14" t="s">
        <v>112</v>
      </c>
      <c r="BE127" s="207">
        <f>IF(N127="základní",J127,0)</f>
        <v>0</v>
      </c>
      <c r="BF127" s="207">
        <f>IF(N127="snížená",J127,0)</f>
        <v>0</v>
      </c>
      <c r="BG127" s="207">
        <f>IF(N127="zákl. přenesená",J127,0)</f>
        <v>0</v>
      </c>
      <c r="BH127" s="207">
        <f>IF(N127="sníž. přenesená",J127,0)</f>
        <v>0</v>
      </c>
      <c r="BI127" s="207">
        <f>IF(N127="nulová",J127,0)</f>
        <v>0</v>
      </c>
      <c r="BJ127" s="14" t="s">
        <v>81</v>
      </c>
      <c r="BK127" s="207">
        <f>ROUND(I127*H127,2)</f>
        <v>0</v>
      </c>
      <c r="BL127" s="14" t="s">
        <v>131</v>
      </c>
      <c r="BM127" s="206" t="s">
        <v>135</v>
      </c>
    </row>
    <row r="128" spans="2:63" s="12" customFormat="1" ht="22.9" customHeight="1">
      <c r="B128" s="180"/>
      <c r="C128" s="181"/>
      <c r="D128" s="182" t="s">
        <v>75</v>
      </c>
      <c r="E128" s="208" t="s">
        <v>136</v>
      </c>
      <c r="F128" s="208" t="s">
        <v>137</v>
      </c>
      <c r="G128" s="181"/>
      <c r="H128" s="181"/>
      <c r="I128" s="184"/>
      <c r="J128" s="209">
        <f>BK128</f>
        <v>0</v>
      </c>
      <c r="K128" s="181"/>
      <c r="L128" s="186"/>
      <c r="M128" s="187"/>
      <c r="N128" s="188"/>
      <c r="O128" s="188"/>
      <c r="P128" s="189">
        <f>SUM(P129:P149)</f>
        <v>0</v>
      </c>
      <c r="Q128" s="188"/>
      <c r="R128" s="189">
        <f>SUM(R129:R149)</f>
        <v>0.00555</v>
      </c>
      <c r="S128" s="188"/>
      <c r="T128" s="190">
        <f>SUM(T129:T149)</f>
        <v>0</v>
      </c>
      <c r="AR128" s="191" t="s">
        <v>83</v>
      </c>
      <c r="AT128" s="192" t="s">
        <v>75</v>
      </c>
      <c r="AU128" s="192" t="s">
        <v>81</v>
      </c>
      <c r="AY128" s="191" t="s">
        <v>112</v>
      </c>
      <c r="BK128" s="193">
        <f>SUM(BK129:BK149)</f>
        <v>0</v>
      </c>
    </row>
    <row r="129" spans="1:65" s="2" customFormat="1" ht="21.75" customHeight="1">
      <c r="A129" s="31"/>
      <c r="B129" s="32"/>
      <c r="C129" s="194" t="s">
        <v>138</v>
      </c>
      <c r="D129" s="194" t="s">
        <v>114</v>
      </c>
      <c r="E129" s="195" t="s">
        <v>139</v>
      </c>
      <c r="F129" s="196" t="s">
        <v>140</v>
      </c>
      <c r="G129" s="197" t="s">
        <v>141</v>
      </c>
      <c r="H129" s="198">
        <v>400</v>
      </c>
      <c r="I129" s="199"/>
      <c r="J129" s="200">
        <f aca="true" t="shared" si="0" ref="J129:J149">ROUND(I129*H129,2)</f>
        <v>0</v>
      </c>
      <c r="K129" s="201"/>
      <c r="L129" s="36"/>
      <c r="M129" s="202" t="s">
        <v>1</v>
      </c>
      <c r="N129" s="203" t="s">
        <v>41</v>
      </c>
      <c r="O129" s="68"/>
      <c r="P129" s="204">
        <f aca="true" t="shared" si="1" ref="P129:P149">O129*H129</f>
        <v>0</v>
      </c>
      <c r="Q129" s="204">
        <v>0</v>
      </c>
      <c r="R129" s="204">
        <f aca="true" t="shared" si="2" ref="R129:R149">Q129*H129</f>
        <v>0</v>
      </c>
      <c r="S129" s="204">
        <v>0</v>
      </c>
      <c r="T129" s="205">
        <f aca="true" t="shared" si="3" ref="T129:T149"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06" t="s">
        <v>131</v>
      </c>
      <c r="AT129" s="206" t="s">
        <v>114</v>
      </c>
      <c r="AU129" s="206" t="s">
        <v>83</v>
      </c>
      <c r="AY129" s="14" t="s">
        <v>112</v>
      </c>
      <c r="BE129" s="207">
        <f aca="true" t="shared" si="4" ref="BE129:BE149">IF(N129="základní",J129,0)</f>
        <v>0</v>
      </c>
      <c r="BF129" s="207">
        <f aca="true" t="shared" si="5" ref="BF129:BF149">IF(N129="snížená",J129,0)</f>
        <v>0</v>
      </c>
      <c r="BG129" s="207">
        <f aca="true" t="shared" si="6" ref="BG129:BG149">IF(N129="zákl. přenesená",J129,0)</f>
        <v>0</v>
      </c>
      <c r="BH129" s="207">
        <f aca="true" t="shared" si="7" ref="BH129:BH149">IF(N129="sníž. přenesená",J129,0)</f>
        <v>0</v>
      </c>
      <c r="BI129" s="207">
        <f aca="true" t="shared" si="8" ref="BI129:BI149">IF(N129="nulová",J129,0)</f>
        <v>0</v>
      </c>
      <c r="BJ129" s="14" t="s">
        <v>81</v>
      </c>
      <c r="BK129" s="207">
        <f aca="true" t="shared" si="9" ref="BK129:BK149">ROUND(I129*H129,2)</f>
        <v>0</v>
      </c>
      <c r="BL129" s="14" t="s">
        <v>131</v>
      </c>
      <c r="BM129" s="206" t="s">
        <v>142</v>
      </c>
    </row>
    <row r="130" spans="1:65" s="2" customFormat="1" ht="21.75" customHeight="1">
      <c r="A130" s="31"/>
      <c r="B130" s="32"/>
      <c r="C130" s="194" t="s">
        <v>143</v>
      </c>
      <c r="D130" s="194" t="s">
        <v>114</v>
      </c>
      <c r="E130" s="195" t="s">
        <v>144</v>
      </c>
      <c r="F130" s="196" t="s">
        <v>145</v>
      </c>
      <c r="G130" s="197" t="s">
        <v>141</v>
      </c>
      <c r="H130" s="198">
        <v>400</v>
      </c>
      <c r="I130" s="199"/>
      <c r="J130" s="200">
        <f t="shared" si="0"/>
        <v>0</v>
      </c>
      <c r="K130" s="201"/>
      <c r="L130" s="36"/>
      <c r="M130" s="202" t="s">
        <v>1</v>
      </c>
      <c r="N130" s="203" t="s">
        <v>41</v>
      </c>
      <c r="O130" s="68"/>
      <c r="P130" s="204">
        <f t="shared" si="1"/>
        <v>0</v>
      </c>
      <c r="Q130" s="204">
        <v>0</v>
      </c>
      <c r="R130" s="204">
        <f t="shared" si="2"/>
        <v>0</v>
      </c>
      <c r="S130" s="204">
        <v>0</v>
      </c>
      <c r="T130" s="205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6" t="s">
        <v>131</v>
      </c>
      <c r="AT130" s="206" t="s">
        <v>114</v>
      </c>
      <c r="AU130" s="206" t="s">
        <v>83</v>
      </c>
      <c r="AY130" s="14" t="s">
        <v>112</v>
      </c>
      <c r="BE130" s="207">
        <f t="shared" si="4"/>
        <v>0</v>
      </c>
      <c r="BF130" s="207">
        <f t="shared" si="5"/>
        <v>0</v>
      </c>
      <c r="BG130" s="207">
        <f t="shared" si="6"/>
        <v>0</v>
      </c>
      <c r="BH130" s="207">
        <f t="shared" si="7"/>
        <v>0</v>
      </c>
      <c r="BI130" s="207">
        <f t="shared" si="8"/>
        <v>0</v>
      </c>
      <c r="BJ130" s="14" t="s">
        <v>81</v>
      </c>
      <c r="BK130" s="207">
        <f t="shared" si="9"/>
        <v>0</v>
      </c>
      <c r="BL130" s="14" t="s">
        <v>131</v>
      </c>
      <c r="BM130" s="206" t="s">
        <v>146</v>
      </c>
    </row>
    <row r="131" spans="1:65" s="2" customFormat="1" ht="21.75" customHeight="1">
      <c r="A131" s="31"/>
      <c r="B131" s="32"/>
      <c r="C131" s="194" t="s">
        <v>147</v>
      </c>
      <c r="D131" s="194" t="s">
        <v>114</v>
      </c>
      <c r="E131" s="195" t="s">
        <v>148</v>
      </c>
      <c r="F131" s="196" t="s">
        <v>149</v>
      </c>
      <c r="G131" s="197" t="s">
        <v>141</v>
      </c>
      <c r="H131" s="198">
        <v>2000</v>
      </c>
      <c r="I131" s="199"/>
      <c r="J131" s="200">
        <f t="shared" si="0"/>
        <v>0</v>
      </c>
      <c r="K131" s="201"/>
      <c r="L131" s="36"/>
      <c r="M131" s="202" t="s">
        <v>1</v>
      </c>
      <c r="N131" s="203" t="s">
        <v>41</v>
      </c>
      <c r="O131" s="68"/>
      <c r="P131" s="204">
        <f t="shared" si="1"/>
        <v>0</v>
      </c>
      <c r="Q131" s="204">
        <v>0</v>
      </c>
      <c r="R131" s="204">
        <f t="shared" si="2"/>
        <v>0</v>
      </c>
      <c r="S131" s="204">
        <v>0</v>
      </c>
      <c r="T131" s="205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06" t="s">
        <v>131</v>
      </c>
      <c r="AT131" s="206" t="s">
        <v>114</v>
      </c>
      <c r="AU131" s="206" t="s">
        <v>83</v>
      </c>
      <c r="AY131" s="14" t="s">
        <v>112</v>
      </c>
      <c r="BE131" s="207">
        <f t="shared" si="4"/>
        <v>0</v>
      </c>
      <c r="BF131" s="207">
        <f t="shared" si="5"/>
        <v>0</v>
      </c>
      <c r="BG131" s="207">
        <f t="shared" si="6"/>
        <v>0</v>
      </c>
      <c r="BH131" s="207">
        <f t="shared" si="7"/>
        <v>0</v>
      </c>
      <c r="BI131" s="207">
        <f t="shared" si="8"/>
        <v>0</v>
      </c>
      <c r="BJ131" s="14" t="s">
        <v>81</v>
      </c>
      <c r="BK131" s="207">
        <f t="shared" si="9"/>
        <v>0</v>
      </c>
      <c r="BL131" s="14" t="s">
        <v>131</v>
      </c>
      <c r="BM131" s="206" t="s">
        <v>150</v>
      </c>
    </row>
    <row r="132" spans="1:65" s="2" customFormat="1" ht="21.75" customHeight="1">
      <c r="A132" s="31"/>
      <c r="B132" s="32"/>
      <c r="C132" s="194" t="s">
        <v>151</v>
      </c>
      <c r="D132" s="194" t="s">
        <v>114</v>
      </c>
      <c r="E132" s="195" t="s">
        <v>152</v>
      </c>
      <c r="F132" s="196" t="s">
        <v>153</v>
      </c>
      <c r="G132" s="197" t="s">
        <v>141</v>
      </c>
      <c r="H132" s="198">
        <v>400</v>
      </c>
      <c r="I132" s="199"/>
      <c r="J132" s="200">
        <f t="shared" si="0"/>
        <v>0</v>
      </c>
      <c r="K132" s="201"/>
      <c r="L132" s="36"/>
      <c r="M132" s="202" t="s">
        <v>1</v>
      </c>
      <c r="N132" s="203" t="s">
        <v>41</v>
      </c>
      <c r="O132" s="68"/>
      <c r="P132" s="204">
        <f t="shared" si="1"/>
        <v>0</v>
      </c>
      <c r="Q132" s="204">
        <v>0</v>
      </c>
      <c r="R132" s="204">
        <f t="shared" si="2"/>
        <v>0</v>
      </c>
      <c r="S132" s="204">
        <v>0</v>
      </c>
      <c r="T132" s="205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6" t="s">
        <v>131</v>
      </c>
      <c r="AT132" s="206" t="s">
        <v>114</v>
      </c>
      <c r="AU132" s="206" t="s">
        <v>83</v>
      </c>
      <c r="AY132" s="14" t="s">
        <v>112</v>
      </c>
      <c r="BE132" s="207">
        <f t="shared" si="4"/>
        <v>0</v>
      </c>
      <c r="BF132" s="207">
        <f t="shared" si="5"/>
        <v>0</v>
      </c>
      <c r="BG132" s="207">
        <f t="shared" si="6"/>
        <v>0</v>
      </c>
      <c r="BH132" s="207">
        <f t="shared" si="7"/>
        <v>0</v>
      </c>
      <c r="BI132" s="207">
        <f t="shared" si="8"/>
        <v>0</v>
      </c>
      <c r="BJ132" s="14" t="s">
        <v>81</v>
      </c>
      <c r="BK132" s="207">
        <f t="shared" si="9"/>
        <v>0</v>
      </c>
      <c r="BL132" s="14" t="s">
        <v>131</v>
      </c>
      <c r="BM132" s="206" t="s">
        <v>154</v>
      </c>
    </row>
    <row r="133" spans="1:65" s="2" customFormat="1" ht="21.75" customHeight="1">
      <c r="A133" s="31"/>
      <c r="B133" s="32"/>
      <c r="C133" s="194" t="s">
        <v>155</v>
      </c>
      <c r="D133" s="194" t="s">
        <v>114</v>
      </c>
      <c r="E133" s="195" t="s">
        <v>156</v>
      </c>
      <c r="F133" s="196" t="s">
        <v>157</v>
      </c>
      <c r="G133" s="197" t="s">
        <v>130</v>
      </c>
      <c r="H133" s="198">
        <v>80</v>
      </c>
      <c r="I133" s="199"/>
      <c r="J133" s="200">
        <f t="shared" si="0"/>
        <v>0</v>
      </c>
      <c r="K133" s="201"/>
      <c r="L133" s="36"/>
      <c r="M133" s="202" t="s">
        <v>1</v>
      </c>
      <c r="N133" s="203" t="s">
        <v>41</v>
      </c>
      <c r="O133" s="68"/>
      <c r="P133" s="204">
        <f t="shared" si="1"/>
        <v>0</v>
      </c>
      <c r="Q133" s="204">
        <v>0</v>
      </c>
      <c r="R133" s="204">
        <f t="shared" si="2"/>
        <v>0</v>
      </c>
      <c r="S133" s="204">
        <v>0</v>
      </c>
      <c r="T133" s="205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6" t="s">
        <v>131</v>
      </c>
      <c r="AT133" s="206" t="s">
        <v>114</v>
      </c>
      <c r="AU133" s="206" t="s">
        <v>83</v>
      </c>
      <c r="AY133" s="14" t="s">
        <v>112</v>
      </c>
      <c r="BE133" s="207">
        <f t="shared" si="4"/>
        <v>0</v>
      </c>
      <c r="BF133" s="207">
        <f t="shared" si="5"/>
        <v>0</v>
      </c>
      <c r="BG133" s="207">
        <f t="shared" si="6"/>
        <v>0</v>
      </c>
      <c r="BH133" s="207">
        <f t="shared" si="7"/>
        <v>0</v>
      </c>
      <c r="BI133" s="207">
        <f t="shared" si="8"/>
        <v>0</v>
      </c>
      <c r="BJ133" s="14" t="s">
        <v>81</v>
      </c>
      <c r="BK133" s="207">
        <f t="shared" si="9"/>
        <v>0</v>
      </c>
      <c r="BL133" s="14" t="s">
        <v>131</v>
      </c>
      <c r="BM133" s="206" t="s">
        <v>158</v>
      </c>
    </row>
    <row r="134" spans="1:65" s="2" customFormat="1" ht="21.75" customHeight="1">
      <c r="A134" s="31"/>
      <c r="B134" s="32"/>
      <c r="C134" s="194" t="s">
        <v>159</v>
      </c>
      <c r="D134" s="194" t="s">
        <v>114</v>
      </c>
      <c r="E134" s="195" t="s">
        <v>160</v>
      </c>
      <c r="F134" s="196" t="s">
        <v>161</v>
      </c>
      <c r="G134" s="197" t="s">
        <v>130</v>
      </c>
      <c r="H134" s="198">
        <v>400</v>
      </c>
      <c r="I134" s="199"/>
      <c r="J134" s="200">
        <f t="shared" si="0"/>
        <v>0</v>
      </c>
      <c r="K134" s="201"/>
      <c r="L134" s="36"/>
      <c r="M134" s="202" t="s">
        <v>1</v>
      </c>
      <c r="N134" s="203" t="s">
        <v>41</v>
      </c>
      <c r="O134" s="68"/>
      <c r="P134" s="204">
        <f t="shared" si="1"/>
        <v>0</v>
      </c>
      <c r="Q134" s="204">
        <v>0</v>
      </c>
      <c r="R134" s="204">
        <f t="shared" si="2"/>
        <v>0</v>
      </c>
      <c r="S134" s="204">
        <v>0</v>
      </c>
      <c r="T134" s="205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6" t="s">
        <v>131</v>
      </c>
      <c r="AT134" s="206" t="s">
        <v>114</v>
      </c>
      <c r="AU134" s="206" t="s">
        <v>83</v>
      </c>
      <c r="AY134" s="14" t="s">
        <v>112</v>
      </c>
      <c r="BE134" s="207">
        <f t="shared" si="4"/>
        <v>0</v>
      </c>
      <c r="BF134" s="207">
        <f t="shared" si="5"/>
        <v>0</v>
      </c>
      <c r="BG134" s="207">
        <f t="shared" si="6"/>
        <v>0</v>
      </c>
      <c r="BH134" s="207">
        <f t="shared" si="7"/>
        <v>0</v>
      </c>
      <c r="BI134" s="207">
        <f t="shared" si="8"/>
        <v>0</v>
      </c>
      <c r="BJ134" s="14" t="s">
        <v>81</v>
      </c>
      <c r="BK134" s="207">
        <f t="shared" si="9"/>
        <v>0</v>
      </c>
      <c r="BL134" s="14" t="s">
        <v>131</v>
      </c>
      <c r="BM134" s="206" t="s">
        <v>162</v>
      </c>
    </row>
    <row r="135" spans="1:65" s="2" customFormat="1" ht="21.75" customHeight="1">
      <c r="A135" s="31"/>
      <c r="B135" s="32"/>
      <c r="C135" s="194" t="s">
        <v>163</v>
      </c>
      <c r="D135" s="194" t="s">
        <v>114</v>
      </c>
      <c r="E135" s="195" t="s">
        <v>164</v>
      </c>
      <c r="F135" s="196" t="s">
        <v>165</v>
      </c>
      <c r="G135" s="197" t="s">
        <v>130</v>
      </c>
      <c r="H135" s="198">
        <v>5</v>
      </c>
      <c r="I135" s="199"/>
      <c r="J135" s="200">
        <f t="shared" si="0"/>
        <v>0</v>
      </c>
      <c r="K135" s="201"/>
      <c r="L135" s="36"/>
      <c r="M135" s="202" t="s">
        <v>1</v>
      </c>
      <c r="N135" s="203" t="s">
        <v>41</v>
      </c>
      <c r="O135" s="68"/>
      <c r="P135" s="204">
        <f t="shared" si="1"/>
        <v>0</v>
      </c>
      <c r="Q135" s="204">
        <v>0</v>
      </c>
      <c r="R135" s="204">
        <f t="shared" si="2"/>
        <v>0</v>
      </c>
      <c r="S135" s="204">
        <v>0</v>
      </c>
      <c r="T135" s="205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6" t="s">
        <v>131</v>
      </c>
      <c r="AT135" s="206" t="s">
        <v>114</v>
      </c>
      <c r="AU135" s="206" t="s">
        <v>83</v>
      </c>
      <c r="AY135" s="14" t="s">
        <v>112</v>
      </c>
      <c r="BE135" s="207">
        <f t="shared" si="4"/>
        <v>0</v>
      </c>
      <c r="BF135" s="207">
        <f t="shared" si="5"/>
        <v>0</v>
      </c>
      <c r="BG135" s="207">
        <f t="shared" si="6"/>
        <v>0</v>
      </c>
      <c r="BH135" s="207">
        <f t="shared" si="7"/>
        <v>0</v>
      </c>
      <c r="BI135" s="207">
        <f t="shared" si="8"/>
        <v>0</v>
      </c>
      <c r="BJ135" s="14" t="s">
        <v>81</v>
      </c>
      <c r="BK135" s="207">
        <f t="shared" si="9"/>
        <v>0</v>
      </c>
      <c r="BL135" s="14" t="s">
        <v>131</v>
      </c>
      <c r="BM135" s="206" t="s">
        <v>166</v>
      </c>
    </row>
    <row r="136" spans="1:65" s="2" customFormat="1" ht="16.5" customHeight="1">
      <c r="A136" s="31"/>
      <c r="B136" s="32"/>
      <c r="C136" s="210" t="s">
        <v>167</v>
      </c>
      <c r="D136" s="210" t="s">
        <v>168</v>
      </c>
      <c r="E136" s="211" t="s">
        <v>169</v>
      </c>
      <c r="F136" s="212" t="s">
        <v>170</v>
      </c>
      <c r="G136" s="213" t="s">
        <v>130</v>
      </c>
      <c r="H136" s="214">
        <v>1</v>
      </c>
      <c r="I136" s="215"/>
      <c r="J136" s="216">
        <f t="shared" si="0"/>
        <v>0</v>
      </c>
      <c r="K136" s="217"/>
      <c r="L136" s="218"/>
      <c r="M136" s="219" t="s">
        <v>1</v>
      </c>
      <c r="N136" s="220" t="s">
        <v>41</v>
      </c>
      <c r="O136" s="68"/>
      <c r="P136" s="204">
        <f t="shared" si="1"/>
        <v>0</v>
      </c>
      <c r="Q136" s="204">
        <v>0.00071</v>
      </c>
      <c r="R136" s="204">
        <f t="shared" si="2"/>
        <v>0.00071</v>
      </c>
      <c r="S136" s="204">
        <v>0</v>
      </c>
      <c r="T136" s="205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6" t="s">
        <v>171</v>
      </c>
      <c r="AT136" s="206" t="s">
        <v>168</v>
      </c>
      <c r="AU136" s="206" t="s">
        <v>83</v>
      </c>
      <c r="AY136" s="14" t="s">
        <v>112</v>
      </c>
      <c r="BE136" s="207">
        <f t="shared" si="4"/>
        <v>0</v>
      </c>
      <c r="BF136" s="207">
        <f t="shared" si="5"/>
        <v>0</v>
      </c>
      <c r="BG136" s="207">
        <f t="shared" si="6"/>
        <v>0</v>
      </c>
      <c r="BH136" s="207">
        <f t="shared" si="7"/>
        <v>0</v>
      </c>
      <c r="BI136" s="207">
        <f t="shared" si="8"/>
        <v>0</v>
      </c>
      <c r="BJ136" s="14" t="s">
        <v>81</v>
      </c>
      <c r="BK136" s="207">
        <f t="shared" si="9"/>
        <v>0</v>
      </c>
      <c r="BL136" s="14" t="s">
        <v>131</v>
      </c>
      <c r="BM136" s="206" t="s">
        <v>172</v>
      </c>
    </row>
    <row r="137" spans="1:65" s="2" customFormat="1" ht="16.5" customHeight="1">
      <c r="A137" s="31"/>
      <c r="B137" s="32"/>
      <c r="C137" s="210" t="s">
        <v>173</v>
      </c>
      <c r="D137" s="210" t="s">
        <v>168</v>
      </c>
      <c r="E137" s="211" t="s">
        <v>174</v>
      </c>
      <c r="F137" s="212" t="s">
        <v>175</v>
      </c>
      <c r="G137" s="213" t="s">
        <v>130</v>
      </c>
      <c r="H137" s="214">
        <v>1</v>
      </c>
      <c r="I137" s="215"/>
      <c r="J137" s="216">
        <f t="shared" si="0"/>
        <v>0</v>
      </c>
      <c r="K137" s="217"/>
      <c r="L137" s="218"/>
      <c r="M137" s="219" t="s">
        <v>1</v>
      </c>
      <c r="N137" s="220" t="s">
        <v>41</v>
      </c>
      <c r="O137" s="68"/>
      <c r="P137" s="204">
        <f t="shared" si="1"/>
        <v>0</v>
      </c>
      <c r="Q137" s="204">
        <v>0.00071</v>
      </c>
      <c r="R137" s="204">
        <f t="shared" si="2"/>
        <v>0.00071</v>
      </c>
      <c r="S137" s="204">
        <v>0</v>
      </c>
      <c r="T137" s="205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6" t="s">
        <v>171</v>
      </c>
      <c r="AT137" s="206" t="s">
        <v>168</v>
      </c>
      <c r="AU137" s="206" t="s">
        <v>83</v>
      </c>
      <c r="AY137" s="14" t="s">
        <v>112</v>
      </c>
      <c r="BE137" s="207">
        <f t="shared" si="4"/>
        <v>0</v>
      </c>
      <c r="BF137" s="207">
        <f t="shared" si="5"/>
        <v>0</v>
      </c>
      <c r="BG137" s="207">
        <f t="shared" si="6"/>
        <v>0</v>
      </c>
      <c r="BH137" s="207">
        <f t="shared" si="7"/>
        <v>0</v>
      </c>
      <c r="BI137" s="207">
        <f t="shared" si="8"/>
        <v>0</v>
      </c>
      <c r="BJ137" s="14" t="s">
        <v>81</v>
      </c>
      <c r="BK137" s="207">
        <f t="shared" si="9"/>
        <v>0</v>
      </c>
      <c r="BL137" s="14" t="s">
        <v>131</v>
      </c>
      <c r="BM137" s="206" t="s">
        <v>176</v>
      </c>
    </row>
    <row r="138" spans="1:65" s="2" customFormat="1" ht="16.5" customHeight="1">
      <c r="A138" s="31"/>
      <c r="B138" s="32"/>
      <c r="C138" s="210" t="s">
        <v>177</v>
      </c>
      <c r="D138" s="210" t="s">
        <v>168</v>
      </c>
      <c r="E138" s="211" t="s">
        <v>178</v>
      </c>
      <c r="F138" s="212" t="s">
        <v>179</v>
      </c>
      <c r="G138" s="213" t="s">
        <v>130</v>
      </c>
      <c r="H138" s="214">
        <v>1</v>
      </c>
      <c r="I138" s="215"/>
      <c r="J138" s="216">
        <f t="shared" si="0"/>
        <v>0</v>
      </c>
      <c r="K138" s="217"/>
      <c r="L138" s="218"/>
      <c r="M138" s="219" t="s">
        <v>1</v>
      </c>
      <c r="N138" s="220" t="s">
        <v>41</v>
      </c>
      <c r="O138" s="68"/>
      <c r="P138" s="204">
        <f t="shared" si="1"/>
        <v>0</v>
      </c>
      <c r="Q138" s="204">
        <v>0.00071</v>
      </c>
      <c r="R138" s="204">
        <f t="shared" si="2"/>
        <v>0.00071</v>
      </c>
      <c r="S138" s="204">
        <v>0</v>
      </c>
      <c r="T138" s="205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6" t="s">
        <v>171</v>
      </c>
      <c r="AT138" s="206" t="s">
        <v>168</v>
      </c>
      <c r="AU138" s="206" t="s">
        <v>83</v>
      </c>
      <c r="AY138" s="14" t="s">
        <v>112</v>
      </c>
      <c r="BE138" s="207">
        <f t="shared" si="4"/>
        <v>0</v>
      </c>
      <c r="BF138" s="207">
        <f t="shared" si="5"/>
        <v>0</v>
      </c>
      <c r="BG138" s="207">
        <f t="shared" si="6"/>
        <v>0</v>
      </c>
      <c r="BH138" s="207">
        <f t="shared" si="7"/>
        <v>0</v>
      </c>
      <c r="BI138" s="207">
        <f t="shared" si="8"/>
        <v>0</v>
      </c>
      <c r="BJ138" s="14" t="s">
        <v>81</v>
      </c>
      <c r="BK138" s="207">
        <f t="shared" si="9"/>
        <v>0</v>
      </c>
      <c r="BL138" s="14" t="s">
        <v>131</v>
      </c>
      <c r="BM138" s="206" t="s">
        <v>180</v>
      </c>
    </row>
    <row r="139" spans="1:65" s="2" customFormat="1" ht="16.5" customHeight="1">
      <c r="A139" s="31"/>
      <c r="B139" s="32"/>
      <c r="C139" s="210" t="s">
        <v>181</v>
      </c>
      <c r="D139" s="210" t="s">
        <v>168</v>
      </c>
      <c r="E139" s="211" t="s">
        <v>182</v>
      </c>
      <c r="F139" s="212" t="s">
        <v>183</v>
      </c>
      <c r="G139" s="213" t="s">
        <v>130</v>
      </c>
      <c r="H139" s="214">
        <v>1</v>
      </c>
      <c r="I139" s="215"/>
      <c r="J139" s="216">
        <f t="shared" si="0"/>
        <v>0</v>
      </c>
      <c r="K139" s="217"/>
      <c r="L139" s="218"/>
      <c r="M139" s="219" t="s">
        <v>1</v>
      </c>
      <c r="N139" s="220" t="s">
        <v>41</v>
      </c>
      <c r="O139" s="68"/>
      <c r="P139" s="204">
        <f t="shared" si="1"/>
        <v>0</v>
      </c>
      <c r="Q139" s="204">
        <v>0.00071</v>
      </c>
      <c r="R139" s="204">
        <f t="shared" si="2"/>
        <v>0.00071</v>
      </c>
      <c r="S139" s="204">
        <v>0</v>
      </c>
      <c r="T139" s="205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6" t="s">
        <v>171</v>
      </c>
      <c r="AT139" s="206" t="s">
        <v>168</v>
      </c>
      <c r="AU139" s="206" t="s">
        <v>83</v>
      </c>
      <c r="AY139" s="14" t="s">
        <v>112</v>
      </c>
      <c r="BE139" s="207">
        <f t="shared" si="4"/>
        <v>0</v>
      </c>
      <c r="BF139" s="207">
        <f t="shared" si="5"/>
        <v>0</v>
      </c>
      <c r="BG139" s="207">
        <f t="shared" si="6"/>
        <v>0</v>
      </c>
      <c r="BH139" s="207">
        <f t="shared" si="7"/>
        <v>0</v>
      </c>
      <c r="BI139" s="207">
        <f t="shared" si="8"/>
        <v>0</v>
      </c>
      <c r="BJ139" s="14" t="s">
        <v>81</v>
      </c>
      <c r="BK139" s="207">
        <f t="shared" si="9"/>
        <v>0</v>
      </c>
      <c r="BL139" s="14" t="s">
        <v>131</v>
      </c>
      <c r="BM139" s="206" t="s">
        <v>184</v>
      </c>
    </row>
    <row r="140" spans="1:65" s="2" customFormat="1" ht="16.5" customHeight="1">
      <c r="A140" s="31"/>
      <c r="B140" s="32"/>
      <c r="C140" s="210" t="s">
        <v>185</v>
      </c>
      <c r="D140" s="210" t="s">
        <v>168</v>
      </c>
      <c r="E140" s="211" t="s">
        <v>186</v>
      </c>
      <c r="F140" s="212" t="s">
        <v>187</v>
      </c>
      <c r="G140" s="213" t="s">
        <v>130</v>
      </c>
      <c r="H140" s="214">
        <v>1</v>
      </c>
      <c r="I140" s="215"/>
      <c r="J140" s="216">
        <f t="shared" si="0"/>
        <v>0</v>
      </c>
      <c r="K140" s="217"/>
      <c r="L140" s="218"/>
      <c r="M140" s="219" t="s">
        <v>1</v>
      </c>
      <c r="N140" s="220" t="s">
        <v>41</v>
      </c>
      <c r="O140" s="68"/>
      <c r="P140" s="204">
        <f t="shared" si="1"/>
        <v>0</v>
      </c>
      <c r="Q140" s="204">
        <v>0.00071</v>
      </c>
      <c r="R140" s="204">
        <f t="shared" si="2"/>
        <v>0.00071</v>
      </c>
      <c r="S140" s="204">
        <v>0</v>
      </c>
      <c r="T140" s="205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6" t="s">
        <v>171</v>
      </c>
      <c r="AT140" s="206" t="s">
        <v>168</v>
      </c>
      <c r="AU140" s="206" t="s">
        <v>83</v>
      </c>
      <c r="AY140" s="14" t="s">
        <v>112</v>
      </c>
      <c r="BE140" s="207">
        <f t="shared" si="4"/>
        <v>0</v>
      </c>
      <c r="BF140" s="207">
        <f t="shared" si="5"/>
        <v>0</v>
      </c>
      <c r="BG140" s="207">
        <f t="shared" si="6"/>
        <v>0</v>
      </c>
      <c r="BH140" s="207">
        <f t="shared" si="7"/>
        <v>0</v>
      </c>
      <c r="BI140" s="207">
        <f t="shared" si="8"/>
        <v>0</v>
      </c>
      <c r="BJ140" s="14" t="s">
        <v>81</v>
      </c>
      <c r="BK140" s="207">
        <f t="shared" si="9"/>
        <v>0</v>
      </c>
      <c r="BL140" s="14" t="s">
        <v>131</v>
      </c>
      <c r="BM140" s="206" t="s">
        <v>188</v>
      </c>
    </row>
    <row r="141" spans="1:65" s="2" customFormat="1" ht="16.5" customHeight="1">
      <c r="A141" s="31"/>
      <c r="B141" s="32"/>
      <c r="C141" s="210" t="s">
        <v>189</v>
      </c>
      <c r="D141" s="210" t="s">
        <v>168</v>
      </c>
      <c r="E141" s="211" t="s">
        <v>190</v>
      </c>
      <c r="F141" s="212" t="s">
        <v>191</v>
      </c>
      <c r="G141" s="213" t="s">
        <v>130</v>
      </c>
      <c r="H141" s="214">
        <v>5</v>
      </c>
      <c r="I141" s="215"/>
      <c r="J141" s="216">
        <f t="shared" si="0"/>
        <v>0</v>
      </c>
      <c r="K141" s="217"/>
      <c r="L141" s="218"/>
      <c r="M141" s="219" t="s">
        <v>1</v>
      </c>
      <c r="N141" s="220" t="s">
        <v>41</v>
      </c>
      <c r="O141" s="68"/>
      <c r="P141" s="204">
        <f t="shared" si="1"/>
        <v>0</v>
      </c>
      <c r="Q141" s="204">
        <v>0.0004</v>
      </c>
      <c r="R141" s="204">
        <f t="shared" si="2"/>
        <v>0.002</v>
      </c>
      <c r="S141" s="204">
        <v>0</v>
      </c>
      <c r="T141" s="205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06" t="s">
        <v>171</v>
      </c>
      <c r="AT141" s="206" t="s">
        <v>168</v>
      </c>
      <c r="AU141" s="206" t="s">
        <v>83</v>
      </c>
      <c r="AY141" s="14" t="s">
        <v>112</v>
      </c>
      <c r="BE141" s="207">
        <f t="shared" si="4"/>
        <v>0</v>
      </c>
      <c r="BF141" s="207">
        <f t="shared" si="5"/>
        <v>0</v>
      </c>
      <c r="BG141" s="207">
        <f t="shared" si="6"/>
        <v>0</v>
      </c>
      <c r="BH141" s="207">
        <f t="shared" si="7"/>
        <v>0</v>
      </c>
      <c r="BI141" s="207">
        <f t="shared" si="8"/>
        <v>0</v>
      </c>
      <c r="BJ141" s="14" t="s">
        <v>81</v>
      </c>
      <c r="BK141" s="207">
        <f t="shared" si="9"/>
        <v>0</v>
      </c>
      <c r="BL141" s="14" t="s">
        <v>131</v>
      </c>
      <c r="BM141" s="206" t="s">
        <v>192</v>
      </c>
    </row>
    <row r="142" spans="1:65" s="2" customFormat="1" ht="21.75" customHeight="1">
      <c r="A142" s="31"/>
      <c r="B142" s="32"/>
      <c r="C142" s="194" t="s">
        <v>193</v>
      </c>
      <c r="D142" s="194" t="s">
        <v>114</v>
      </c>
      <c r="E142" s="195" t="s">
        <v>194</v>
      </c>
      <c r="F142" s="196" t="s">
        <v>195</v>
      </c>
      <c r="G142" s="197" t="s">
        <v>130</v>
      </c>
      <c r="H142" s="198">
        <v>10</v>
      </c>
      <c r="I142" s="199"/>
      <c r="J142" s="200">
        <f t="shared" si="0"/>
        <v>0</v>
      </c>
      <c r="K142" s="201"/>
      <c r="L142" s="36"/>
      <c r="M142" s="202" t="s">
        <v>1</v>
      </c>
      <c r="N142" s="203" t="s">
        <v>41</v>
      </c>
      <c r="O142" s="68"/>
      <c r="P142" s="204">
        <f t="shared" si="1"/>
        <v>0</v>
      </c>
      <c r="Q142" s="204">
        <v>0</v>
      </c>
      <c r="R142" s="204">
        <f t="shared" si="2"/>
        <v>0</v>
      </c>
      <c r="S142" s="204">
        <v>0</v>
      </c>
      <c r="T142" s="205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6" t="s">
        <v>131</v>
      </c>
      <c r="AT142" s="206" t="s">
        <v>114</v>
      </c>
      <c r="AU142" s="206" t="s">
        <v>83</v>
      </c>
      <c r="AY142" s="14" t="s">
        <v>112</v>
      </c>
      <c r="BE142" s="207">
        <f t="shared" si="4"/>
        <v>0</v>
      </c>
      <c r="BF142" s="207">
        <f t="shared" si="5"/>
        <v>0</v>
      </c>
      <c r="BG142" s="207">
        <f t="shared" si="6"/>
        <v>0</v>
      </c>
      <c r="BH142" s="207">
        <f t="shared" si="7"/>
        <v>0</v>
      </c>
      <c r="BI142" s="207">
        <f t="shared" si="8"/>
        <v>0</v>
      </c>
      <c r="BJ142" s="14" t="s">
        <v>81</v>
      </c>
      <c r="BK142" s="207">
        <f t="shared" si="9"/>
        <v>0</v>
      </c>
      <c r="BL142" s="14" t="s">
        <v>131</v>
      </c>
      <c r="BM142" s="206" t="s">
        <v>196</v>
      </c>
    </row>
    <row r="143" spans="1:65" s="2" customFormat="1" ht="21.75" customHeight="1">
      <c r="A143" s="31"/>
      <c r="B143" s="32"/>
      <c r="C143" s="194" t="s">
        <v>197</v>
      </c>
      <c r="D143" s="194" t="s">
        <v>114</v>
      </c>
      <c r="E143" s="195" t="s">
        <v>198</v>
      </c>
      <c r="F143" s="196" t="s">
        <v>199</v>
      </c>
      <c r="G143" s="197" t="s">
        <v>130</v>
      </c>
      <c r="H143" s="198">
        <v>21</v>
      </c>
      <c r="I143" s="199"/>
      <c r="J143" s="200">
        <f t="shared" si="0"/>
        <v>0</v>
      </c>
      <c r="K143" s="201"/>
      <c r="L143" s="36"/>
      <c r="M143" s="202" t="s">
        <v>1</v>
      </c>
      <c r="N143" s="203" t="s">
        <v>41</v>
      </c>
      <c r="O143" s="68"/>
      <c r="P143" s="204">
        <f t="shared" si="1"/>
        <v>0</v>
      </c>
      <c r="Q143" s="204">
        <v>0</v>
      </c>
      <c r="R143" s="204">
        <f t="shared" si="2"/>
        <v>0</v>
      </c>
      <c r="S143" s="204">
        <v>0</v>
      </c>
      <c r="T143" s="205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6" t="s">
        <v>131</v>
      </c>
      <c r="AT143" s="206" t="s">
        <v>114</v>
      </c>
      <c r="AU143" s="206" t="s">
        <v>83</v>
      </c>
      <c r="AY143" s="14" t="s">
        <v>112</v>
      </c>
      <c r="BE143" s="207">
        <f t="shared" si="4"/>
        <v>0</v>
      </c>
      <c r="BF143" s="207">
        <f t="shared" si="5"/>
        <v>0</v>
      </c>
      <c r="BG143" s="207">
        <f t="shared" si="6"/>
        <v>0</v>
      </c>
      <c r="BH143" s="207">
        <f t="shared" si="7"/>
        <v>0</v>
      </c>
      <c r="BI143" s="207">
        <f t="shared" si="8"/>
        <v>0</v>
      </c>
      <c r="BJ143" s="14" t="s">
        <v>81</v>
      </c>
      <c r="BK143" s="207">
        <f t="shared" si="9"/>
        <v>0</v>
      </c>
      <c r="BL143" s="14" t="s">
        <v>131</v>
      </c>
      <c r="BM143" s="206" t="s">
        <v>200</v>
      </c>
    </row>
    <row r="144" spans="1:65" s="2" customFormat="1" ht="21.75" customHeight="1">
      <c r="A144" s="31"/>
      <c r="B144" s="32"/>
      <c r="C144" s="194" t="s">
        <v>201</v>
      </c>
      <c r="D144" s="194" t="s">
        <v>114</v>
      </c>
      <c r="E144" s="195" t="s">
        <v>202</v>
      </c>
      <c r="F144" s="196" t="s">
        <v>203</v>
      </c>
      <c r="G144" s="197" t="s">
        <v>130</v>
      </c>
      <c r="H144" s="198">
        <v>5</v>
      </c>
      <c r="I144" s="199"/>
      <c r="J144" s="200">
        <f t="shared" si="0"/>
        <v>0</v>
      </c>
      <c r="K144" s="201"/>
      <c r="L144" s="36"/>
      <c r="M144" s="202" t="s">
        <v>1</v>
      </c>
      <c r="N144" s="203" t="s">
        <v>41</v>
      </c>
      <c r="O144" s="68"/>
      <c r="P144" s="204">
        <f t="shared" si="1"/>
        <v>0</v>
      </c>
      <c r="Q144" s="204">
        <v>0</v>
      </c>
      <c r="R144" s="204">
        <f t="shared" si="2"/>
        <v>0</v>
      </c>
      <c r="S144" s="204">
        <v>0</v>
      </c>
      <c r="T144" s="205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6" t="s">
        <v>131</v>
      </c>
      <c r="AT144" s="206" t="s">
        <v>114</v>
      </c>
      <c r="AU144" s="206" t="s">
        <v>83</v>
      </c>
      <c r="AY144" s="14" t="s">
        <v>112</v>
      </c>
      <c r="BE144" s="207">
        <f t="shared" si="4"/>
        <v>0</v>
      </c>
      <c r="BF144" s="207">
        <f t="shared" si="5"/>
        <v>0</v>
      </c>
      <c r="BG144" s="207">
        <f t="shared" si="6"/>
        <v>0</v>
      </c>
      <c r="BH144" s="207">
        <f t="shared" si="7"/>
        <v>0</v>
      </c>
      <c r="BI144" s="207">
        <f t="shared" si="8"/>
        <v>0</v>
      </c>
      <c r="BJ144" s="14" t="s">
        <v>81</v>
      </c>
      <c r="BK144" s="207">
        <f t="shared" si="9"/>
        <v>0</v>
      </c>
      <c r="BL144" s="14" t="s">
        <v>131</v>
      </c>
      <c r="BM144" s="206" t="s">
        <v>204</v>
      </c>
    </row>
    <row r="145" spans="1:65" s="2" customFormat="1" ht="21.75" customHeight="1">
      <c r="A145" s="31"/>
      <c r="B145" s="32"/>
      <c r="C145" s="194" t="s">
        <v>205</v>
      </c>
      <c r="D145" s="194" t="s">
        <v>114</v>
      </c>
      <c r="E145" s="195" t="s">
        <v>206</v>
      </c>
      <c r="F145" s="196" t="s">
        <v>207</v>
      </c>
      <c r="G145" s="197" t="s">
        <v>130</v>
      </c>
      <c r="H145" s="198">
        <v>10</v>
      </c>
      <c r="I145" s="199"/>
      <c r="J145" s="200">
        <f t="shared" si="0"/>
        <v>0</v>
      </c>
      <c r="K145" s="201"/>
      <c r="L145" s="36"/>
      <c r="M145" s="202" t="s">
        <v>1</v>
      </c>
      <c r="N145" s="203" t="s">
        <v>41</v>
      </c>
      <c r="O145" s="68"/>
      <c r="P145" s="204">
        <f t="shared" si="1"/>
        <v>0</v>
      </c>
      <c r="Q145" s="204">
        <v>0</v>
      </c>
      <c r="R145" s="204">
        <f t="shared" si="2"/>
        <v>0</v>
      </c>
      <c r="S145" s="204">
        <v>0</v>
      </c>
      <c r="T145" s="205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6" t="s">
        <v>131</v>
      </c>
      <c r="AT145" s="206" t="s">
        <v>114</v>
      </c>
      <c r="AU145" s="206" t="s">
        <v>83</v>
      </c>
      <c r="AY145" s="14" t="s">
        <v>112</v>
      </c>
      <c r="BE145" s="207">
        <f t="shared" si="4"/>
        <v>0</v>
      </c>
      <c r="BF145" s="207">
        <f t="shared" si="5"/>
        <v>0</v>
      </c>
      <c r="BG145" s="207">
        <f t="shared" si="6"/>
        <v>0</v>
      </c>
      <c r="BH145" s="207">
        <f t="shared" si="7"/>
        <v>0</v>
      </c>
      <c r="BI145" s="207">
        <f t="shared" si="8"/>
        <v>0</v>
      </c>
      <c r="BJ145" s="14" t="s">
        <v>81</v>
      </c>
      <c r="BK145" s="207">
        <f t="shared" si="9"/>
        <v>0</v>
      </c>
      <c r="BL145" s="14" t="s">
        <v>131</v>
      </c>
      <c r="BM145" s="206" t="s">
        <v>208</v>
      </c>
    </row>
    <row r="146" spans="1:65" s="2" customFormat="1" ht="21.75" customHeight="1">
      <c r="A146" s="31"/>
      <c r="B146" s="32"/>
      <c r="C146" s="194" t="s">
        <v>209</v>
      </c>
      <c r="D146" s="194" t="s">
        <v>114</v>
      </c>
      <c r="E146" s="195" t="s">
        <v>210</v>
      </c>
      <c r="F146" s="196" t="s">
        <v>211</v>
      </c>
      <c r="G146" s="197" t="s">
        <v>130</v>
      </c>
      <c r="H146" s="198">
        <v>3</v>
      </c>
      <c r="I146" s="199"/>
      <c r="J146" s="200">
        <f t="shared" si="0"/>
        <v>0</v>
      </c>
      <c r="K146" s="201"/>
      <c r="L146" s="36"/>
      <c r="M146" s="202" t="s">
        <v>1</v>
      </c>
      <c r="N146" s="203" t="s">
        <v>41</v>
      </c>
      <c r="O146" s="68"/>
      <c r="P146" s="204">
        <f t="shared" si="1"/>
        <v>0</v>
      </c>
      <c r="Q146" s="204">
        <v>0</v>
      </c>
      <c r="R146" s="204">
        <f t="shared" si="2"/>
        <v>0</v>
      </c>
      <c r="S146" s="204">
        <v>0</v>
      </c>
      <c r="T146" s="205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6" t="s">
        <v>131</v>
      </c>
      <c r="AT146" s="206" t="s">
        <v>114</v>
      </c>
      <c r="AU146" s="206" t="s">
        <v>83</v>
      </c>
      <c r="AY146" s="14" t="s">
        <v>112</v>
      </c>
      <c r="BE146" s="207">
        <f t="shared" si="4"/>
        <v>0</v>
      </c>
      <c r="BF146" s="207">
        <f t="shared" si="5"/>
        <v>0</v>
      </c>
      <c r="BG146" s="207">
        <f t="shared" si="6"/>
        <v>0</v>
      </c>
      <c r="BH146" s="207">
        <f t="shared" si="7"/>
        <v>0</v>
      </c>
      <c r="BI146" s="207">
        <f t="shared" si="8"/>
        <v>0</v>
      </c>
      <c r="BJ146" s="14" t="s">
        <v>81</v>
      </c>
      <c r="BK146" s="207">
        <f t="shared" si="9"/>
        <v>0</v>
      </c>
      <c r="BL146" s="14" t="s">
        <v>131</v>
      </c>
      <c r="BM146" s="206" t="s">
        <v>212</v>
      </c>
    </row>
    <row r="147" spans="1:65" s="2" customFormat="1" ht="21.75" customHeight="1">
      <c r="A147" s="31"/>
      <c r="B147" s="32"/>
      <c r="C147" s="194" t="s">
        <v>213</v>
      </c>
      <c r="D147" s="194" t="s">
        <v>114</v>
      </c>
      <c r="E147" s="195" t="s">
        <v>214</v>
      </c>
      <c r="F147" s="196" t="s">
        <v>215</v>
      </c>
      <c r="G147" s="197" t="s">
        <v>130</v>
      </c>
      <c r="H147" s="198">
        <v>4</v>
      </c>
      <c r="I147" s="199"/>
      <c r="J147" s="200">
        <f t="shared" si="0"/>
        <v>0</v>
      </c>
      <c r="K147" s="201"/>
      <c r="L147" s="36"/>
      <c r="M147" s="202" t="s">
        <v>1</v>
      </c>
      <c r="N147" s="203" t="s">
        <v>41</v>
      </c>
      <c r="O147" s="68"/>
      <c r="P147" s="204">
        <f t="shared" si="1"/>
        <v>0</v>
      </c>
      <c r="Q147" s="204">
        <v>0</v>
      </c>
      <c r="R147" s="204">
        <f t="shared" si="2"/>
        <v>0</v>
      </c>
      <c r="S147" s="204">
        <v>0</v>
      </c>
      <c r="T147" s="205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6" t="s">
        <v>131</v>
      </c>
      <c r="AT147" s="206" t="s">
        <v>114</v>
      </c>
      <c r="AU147" s="206" t="s">
        <v>83</v>
      </c>
      <c r="AY147" s="14" t="s">
        <v>112</v>
      </c>
      <c r="BE147" s="207">
        <f t="shared" si="4"/>
        <v>0</v>
      </c>
      <c r="BF147" s="207">
        <f t="shared" si="5"/>
        <v>0</v>
      </c>
      <c r="BG147" s="207">
        <f t="shared" si="6"/>
        <v>0</v>
      </c>
      <c r="BH147" s="207">
        <f t="shared" si="7"/>
        <v>0</v>
      </c>
      <c r="BI147" s="207">
        <f t="shared" si="8"/>
        <v>0</v>
      </c>
      <c r="BJ147" s="14" t="s">
        <v>81</v>
      </c>
      <c r="BK147" s="207">
        <f t="shared" si="9"/>
        <v>0</v>
      </c>
      <c r="BL147" s="14" t="s">
        <v>131</v>
      </c>
      <c r="BM147" s="206" t="s">
        <v>216</v>
      </c>
    </row>
    <row r="148" spans="1:65" s="2" customFormat="1" ht="16.5" customHeight="1">
      <c r="A148" s="31"/>
      <c r="B148" s="32"/>
      <c r="C148" s="194" t="s">
        <v>217</v>
      </c>
      <c r="D148" s="194" t="s">
        <v>114</v>
      </c>
      <c r="E148" s="195" t="s">
        <v>218</v>
      </c>
      <c r="F148" s="196" t="s">
        <v>219</v>
      </c>
      <c r="G148" s="197" t="s">
        <v>130</v>
      </c>
      <c r="H148" s="198">
        <v>5</v>
      </c>
      <c r="I148" s="199"/>
      <c r="J148" s="200">
        <f t="shared" si="0"/>
        <v>0</v>
      </c>
      <c r="K148" s="201"/>
      <c r="L148" s="36"/>
      <c r="M148" s="202" t="s">
        <v>1</v>
      </c>
      <c r="N148" s="203" t="s">
        <v>41</v>
      </c>
      <c r="O148" s="68"/>
      <c r="P148" s="204">
        <f t="shared" si="1"/>
        <v>0</v>
      </c>
      <c r="Q148" s="204">
        <v>0</v>
      </c>
      <c r="R148" s="204">
        <f t="shared" si="2"/>
        <v>0</v>
      </c>
      <c r="S148" s="204">
        <v>0</v>
      </c>
      <c r="T148" s="205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6" t="s">
        <v>131</v>
      </c>
      <c r="AT148" s="206" t="s">
        <v>114</v>
      </c>
      <c r="AU148" s="206" t="s">
        <v>83</v>
      </c>
      <c r="AY148" s="14" t="s">
        <v>112</v>
      </c>
      <c r="BE148" s="207">
        <f t="shared" si="4"/>
        <v>0</v>
      </c>
      <c r="BF148" s="207">
        <f t="shared" si="5"/>
        <v>0</v>
      </c>
      <c r="BG148" s="207">
        <f t="shared" si="6"/>
        <v>0</v>
      </c>
      <c r="BH148" s="207">
        <f t="shared" si="7"/>
        <v>0</v>
      </c>
      <c r="BI148" s="207">
        <f t="shared" si="8"/>
        <v>0</v>
      </c>
      <c r="BJ148" s="14" t="s">
        <v>81</v>
      </c>
      <c r="BK148" s="207">
        <f t="shared" si="9"/>
        <v>0</v>
      </c>
      <c r="BL148" s="14" t="s">
        <v>131</v>
      </c>
      <c r="BM148" s="206" t="s">
        <v>220</v>
      </c>
    </row>
    <row r="149" spans="1:65" s="2" customFormat="1" ht="16.5" customHeight="1">
      <c r="A149" s="31"/>
      <c r="B149" s="32"/>
      <c r="C149" s="194" t="s">
        <v>221</v>
      </c>
      <c r="D149" s="194" t="s">
        <v>114</v>
      </c>
      <c r="E149" s="195" t="s">
        <v>222</v>
      </c>
      <c r="F149" s="196" t="s">
        <v>223</v>
      </c>
      <c r="G149" s="197" t="s">
        <v>141</v>
      </c>
      <c r="H149" s="198">
        <v>300</v>
      </c>
      <c r="I149" s="199"/>
      <c r="J149" s="200">
        <f t="shared" si="0"/>
        <v>0</v>
      </c>
      <c r="K149" s="201"/>
      <c r="L149" s="36"/>
      <c r="M149" s="202" t="s">
        <v>1</v>
      </c>
      <c r="N149" s="203" t="s">
        <v>41</v>
      </c>
      <c r="O149" s="68"/>
      <c r="P149" s="204">
        <f t="shared" si="1"/>
        <v>0</v>
      </c>
      <c r="Q149" s="204">
        <v>0</v>
      </c>
      <c r="R149" s="204">
        <f t="shared" si="2"/>
        <v>0</v>
      </c>
      <c r="S149" s="204">
        <v>0</v>
      </c>
      <c r="T149" s="205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6" t="s">
        <v>131</v>
      </c>
      <c r="AT149" s="206" t="s">
        <v>114</v>
      </c>
      <c r="AU149" s="206" t="s">
        <v>83</v>
      </c>
      <c r="AY149" s="14" t="s">
        <v>112</v>
      </c>
      <c r="BE149" s="207">
        <f t="shared" si="4"/>
        <v>0</v>
      </c>
      <c r="BF149" s="207">
        <f t="shared" si="5"/>
        <v>0</v>
      </c>
      <c r="BG149" s="207">
        <f t="shared" si="6"/>
        <v>0</v>
      </c>
      <c r="BH149" s="207">
        <f t="shared" si="7"/>
        <v>0</v>
      </c>
      <c r="BI149" s="207">
        <f t="shared" si="8"/>
        <v>0</v>
      </c>
      <c r="BJ149" s="14" t="s">
        <v>81</v>
      </c>
      <c r="BK149" s="207">
        <f t="shared" si="9"/>
        <v>0</v>
      </c>
      <c r="BL149" s="14" t="s">
        <v>131</v>
      </c>
      <c r="BM149" s="206" t="s">
        <v>224</v>
      </c>
    </row>
    <row r="150" spans="2:63" s="12" customFormat="1" ht="22.9" customHeight="1">
      <c r="B150" s="180"/>
      <c r="C150" s="181"/>
      <c r="D150" s="182" t="s">
        <v>75</v>
      </c>
      <c r="E150" s="208" t="s">
        <v>225</v>
      </c>
      <c r="F150" s="208" t="s">
        <v>226</v>
      </c>
      <c r="G150" s="181"/>
      <c r="H150" s="181"/>
      <c r="I150" s="184"/>
      <c r="J150" s="209">
        <f>BK150</f>
        <v>0</v>
      </c>
      <c r="K150" s="181"/>
      <c r="L150" s="186"/>
      <c r="M150" s="187"/>
      <c r="N150" s="188"/>
      <c r="O150" s="188"/>
      <c r="P150" s="189">
        <f>SUM(P151:P165)</f>
        <v>0</v>
      </c>
      <c r="Q150" s="188"/>
      <c r="R150" s="189">
        <f>SUM(R151:R165)</f>
        <v>0.5218000000000002</v>
      </c>
      <c r="S150" s="188"/>
      <c r="T150" s="190">
        <f>SUM(T151:T165)</f>
        <v>0</v>
      </c>
      <c r="AR150" s="191" t="s">
        <v>83</v>
      </c>
      <c r="AT150" s="192" t="s">
        <v>75</v>
      </c>
      <c r="AU150" s="192" t="s">
        <v>81</v>
      </c>
      <c r="AY150" s="191" t="s">
        <v>112</v>
      </c>
      <c r="BK150" s="193">
        <f>SUM(BK151:BK165)</f>
        <v>0</v>
      </c>
    </row>
    <row r="151" spans="1:65" s="2" customFormat="1" ht="21.75" customHeight="1">
      <c r="A151" s="31"/>
      <c r="B151" s="32"/>
      <c r="C151" s="194" t="s">
        <v>227</v>
      </c>
      <c r="D151" s="194" t="s">
        <v>114</v>
      </c>
      <c r="E151" s="195" t="s">
        <v>228</v>
      </c>
      <c r="F151" s="196" t="s">
        <v>229</v>
      </c>
      <c r="G151" s="197" t="s">
        <v>141</v>
      </c>
      <c r="H151" s="198">
        <v>200</v>
      </c>
      <c r="I151" s="199"/>
      <c r="J151" s="200">
        <f aca="true" t="shared" si="10" ref="J151:J165">ROUND(I151*H151,2)</f>
        <v>0</v>
      </c>
      <c r="K151" s="201"/>
      <c r="L151" s="36"/>
      <c r="M151" s="202" t="s">
        <v>1</v>
      </c>
      <c r="N151" s="203" t="s">
        <v>41</v>
      </c>
      <c r="O151" s="68"/>
      <c r="P151" s="204">
        <f aca="true" t="shared" si="11" ref="P151:P165">O151*H151</f>
        <v>0</v>
      </c>
      <c r="Q151" s="204">
        <v>0</v>
      </c>
      <c r="R151" s="204">
        <f aca="true" t="shared" si="12" ref="R151:R165">Q151*H151</f>
        <v>0</v>
      </c>
      <c r="S151" s="204">
        <v>0</v>
      </c>
      <c r="T151" s="205">
        <f aca="true" t="shared" si="13" ref="T151:T165"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6" t="s">
        <v>131</v>
      </c>
      <c r="AT151" s="206" t="s">
        <v>114</v>
      </c>
      <c r="AU151" s="206" t="s">
        <v>83</v>
      </c>
      <c r="AY151" s="14" t="s">
        <v>112</v>
      </c>
      <c r="BE151" s="207">
        <f aca="true" t="shared" si="14" ref="BE151:BE165">IF(N151="základní",J151,0)</f>
        <v>0</v>
      </c>
      <c r="BF151" s="207">
        <f aca="true" t="shared" si="15" ref="BF151:BF165">IF(N151="snížená",J151,0)</f>
        <v>0</v>
      </c>
      <c r="BG151" s="207">
        <f aca="true" t="shared" si="16" ref="BG151:BG165">IF(N151="zákl. přenesená",J151,0)</f>
        <v>0</v>
      </c>
      <c r="BH151" s="207">
        <f aca="true" t="shared" si="17" ref="BH151:BH165">IF(N151="sníž. přenesená",J151,0)</f>
        <v>0</v>
      </c>
      <c r="BI151" s="207">
        <f aca="true" t="shared" si="18" ref="BI151:BI165">IF(N151="nulová",J151,0)</f>
        <v>0</v>
      </c>
      <c r="BJ151" s="14" t="s">
        <v>81</v>
      </c>
      <c r="BK151" s="207">
        <f aca="true" t="shared" si="19" ref="BK151:BK165">ROUND(I151*H151,2)</f>
        <v>0</v>
      </c>
      <c r="BL151" s="14" t="s">
        <v>131</v>
      </c>
      <c r="BM151" s="206" t="s">
        <v>230</v>
      </c>
    </row>
    <row r="152" spans="1:65" s="2" customFormat="1" ht="21.75" customHeight="1">
      <c r="A152" s="31"/>
      <c r="B152" s="32"/>
      <c r="C152" s="194" t="s">
        <v>231</v>
      </c>
      <c r="D152" s="194" t="s">
        <v>114</v>
      </c>
      <c r="E152" s="195" t="s">
        <v>232</v>
      </c>
      <c r="F152" s="196" t="s">
        <v>233</v>
      </c>
      <c r="G152" s="197" t="s">
        <v>141</v>
      </c>
      <c r="H152" s="198">
        <v>70</v>
      </c>
      <c r="I152" s="199"/>
      <c r="J152" s="200">
        <f t="shared" si="10"/>
        <v>0</v>
      </c>
      <c r="K152" s="201"/>
      <c r="L152" s="36"/>
      <c r="M152" s="202" t="s">
        <v>1</v>
      </c>
      <c r="N152" s="203" t="s">
        <v>41</v>
      </c>
      <c r="O152" s="68"/>
      <c r="P152" s="204">
        <f t="shared" si="11"/>
        <v>0</v>
      </c>
      <c r="Q152" s="204">
        <v>0</v>
      </c>
      <c r="R152" s="204">
        <f t="shared" si="12"/>
        <v>0</v>
      </c>
      <c r="S152" s="204">
        <v>0</v>
      </c>
      <c r="T152" s="205">
        <f t="shared" si="1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6" t="s">
        <v>131</v>
      </c>
      <c r="AT152" s="206" t="s">
        <v>114</v>
      </c>
      <c r="AU152" s="206" t="s">
        <v>83</v>
      </c>
      <c r="AY152" s="14" t="s">
        <v>112</v>
      </c>
      <c r="BE152" s="207">
        <f t="shared" si="14"/>
        <v>0</v>
      </c>
      <c r="BF152" s="207">
        <f t="shared" si="15"/>
        <v>0</v>
      </c>
      <c r="BG152" s="207">
        <f t="shared" si="16"/>
        <v>0</v>
      </c>
      <c r="BH152" s="207">
        <f t="shared" si="17"/>
        <v>0</v>
      </c>
      <c r="BI152" s="207">
        <f t="shared" si="18"/>
        <v>0</v>
      </c>
      <c r="BJ152" s="14" t="s">
        <v>81</v>
      </c>
      <c r="BK152" s="207">
        <f t="shared" si="19"/>
        <v>0</v>
      </c>
      <c r="BL152" s="14" t="s">
        <v>131</v>
      </c>
      <c r="BM152" s="206" t="s">
        <v>234</v>
      </c>
    </row>
    <row r="153" spans="1:65" s="2" customFormat="1" ht="21.75" customHeight="1">
      <c r="A153" s="31"/>
      <c r="B153" s="32"/>
      <c r="C153" s="194" t="s">
        <v>235</v>
      </c>
      <c r="D153" s="194" t="s">
        <v>114</v>
      </c>
      <c r="E153" s="195" t="s">
        <v>236</v>
      </c>
      <c r="F153" s="196" t="s">
        <v>237</v>
      </c>
      <c r="G153" s="197" t="s">
        <v>141</v>
      </c>
      <c r="H153" s="198">
        <v>900</v>
      </c>
      <c r="I153" s="199"/>
      <c r="J153" s="200">
        <f t="shared" si="10"/>
        <v>0</v>
      </c>
      <c r="K153" s="201"/>
      <c r="L153" s="36"/>
      <c r="M153" s="202" t="s">
        <v>1</v>
      </c>
      <c r="N153" s="203" t="s">
        <v>41</v>
      </c>
      <c r="O153" s="68"/>
      <c r="P153" s="204">
        <f t="shared" si="11"/>
        <v>0</v>
      </c>
      <c r="Q153" s="204">
        <v>0</v>
      </c>
      <c r="R153" s="204">
        <f t="shared" si="12"/>
        <v>0</v>
      </c>
      <c r="S153" s="204">
        <v>0</v>
      </c>
      <c r="T153" s="205">
        <f t="shared" si="1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6" t="s">
        <v>131</v>
      </c>
      <c r="AT153" s="206" t="s">
        <v>114</v>
      </c>
      <c r="AU153" s="206" t="s">
        <v>83</v>
      </c>
      <c r="AY153" s="14" t="s">
        <v>112</v>
      </c>
      <c r="BE153" s="207">
        <f t="shared" si="14"/>
        <v>0</v>
      </c>
      <c r="BF153" s="207">
        <f t="shared" si="15"/>
        <v>0</v>
      </c>
      <c r="BG153" s="207">
        <f t="shared" si="16"/>
        <v>0</v>
      </c>
      <c r="BH153" s="207">
        <f t="shared" si="17"/>
        <v>0</v>
      </c>
      <c r="BI153" s="207">
        <f t="shared" si="18"/>
        <v>0</v>
      </c>
      <c r="BJ153" s="14" t="s">
        <v>81</v>
      </c>
      <c r="BK153" s="207">
        <f t="shared" si="19"/>
        <v>0</v>
      </c>
      <c r="BL153" s="14" t="s">
        <v>131</v>
      </c>
      <c r="BM153" s="206" t="s">
        <v>238</v>
      </c>
    </row>
    <row r="154" spans="1:65" s="2" customFormat="1" ht="16.5" customHeight="1">
      <c r="A154" s="31"/>
      <c r="B154" s="32"/>
      <c r="C154" s="194" t="s">
        <v>8</v>
      </c>
      <c r="D154" s="194" t="s">
        <v>114</v>
      </c>
      <c r="E154" s="195" t="s">
        <v>239</v>
      </c>
      <c r="F154" s="196" t="s">
        <v>240</v>
      </c>
      <c r="G154" s="197" t="s">
        <v>130</v>
      </c>
      <c r="H154" s="198">
        <v>530</v>
      </c>
      <c r="I154" s="199"/>
      <c r="J154" s="200">
        <f t="shared" si="10"/>
        <v>0</v>
      </c>
      <c r="K154" s="201"/>
      <c r="L154" s="36"/>
      <c r="M154" s="202" t="s">
        <v>1</v>
      </c>
      <c r="N154" s="203" t="s">
        <v>41</v>
      </c>
      <c r="O154" s="68"/>
      <c r="P154" s="204">
        <f t="shared" si="11"/>
        <v>0</v>
      </c>
      <c r="Q154" s="204">
        <v>0</v>
      </c>
      <c r="R154" s="204">
        <f t="shared" si="12"/>
        <v>0</v>
      </c>
      <c r="S154" s="204">
        <v>0</v>
      </c>
      <c r="T154" s="205">
        <f t="shared" si="1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06" t="s">
        <v>131</v>
      </c>
      <c r="AT154" s="206" t="s">
        <v>114</v>
      </c>
      <c r="AU154" s="206" t="s">
        <v>83</v>
      </c>
      <c r="AY154" s="14" t="s">
        <v>112</v>
      </c>
      <c r="BE154" s="207">
        <f t="shared" si="14"/>
        <v>0</v>
      </c>
      <c r="BF154" s="207">
        <f t="shared" si="15"/>
        <v>0</v>
      </c>
      <c r="BG154" s="207">
        <f t="shared" si="16"/>
        <v>0</v>
      </c>
      <c r="BH154" s="207">
        <f t="shared" si="17"/>
        <v>0</v>
      </c>
      <c r="BI154" s="207">
        <f t="shared" si="18"/>
        <v>0</v>
      </c>
      <c r="BJ154" s="14" t="s">
        <v>81</v>
      </c>
      <c r="BK154" s="207">
        <f t="shared" si="19"/>
        <v>0</v>
      </c>
      <c r="BL154" s="14" t="s">
        <v>131</v>
      </c>
      <c r="BM154" s="206" t="s">
        <v>241</v>
      </c>
    </row>
    <row r="155" spans="1:65" s="2" customFormat="1" ht="16.5" customHeight="1">
      <c r="A155" s="31"/>
      <c r="B155" s="32"/>
      <c r="C155" s="194" t="s">
        <v>131</v>
      </c>
      <c r="D155" s="194" t="s">
        <v>114</v>
      </c>
      <c r="E155" s="195" t="s">
        <v>242</v>
      </c>
      <c r="F155" s="196" t="s">
        <v>243</v>
      </c>
      <c r="G155" s="197" t="s">
        <v>130</v>
      </c>
      <c r="H155" s="198">
        <v>44</v>
      </c>
      <c r="I155" s="199"/>
      <c r="J155" s="200">
        <f t="shared" si="10"/>
        <v>0</v>
      </c>
      <c r="K155" s="201"/>
      <c r="L155" s="36"/>
      <c r="M155" s="202" t="s">
        <v>1</v>
      </c>
      <c r="N155" s="203" t="s">
        <v>41</v>
      </c>
      <c r="O155" s="68"/>
      <c r="P155" s="204">
        <f t="shared" si="11"/>
        <v>0</v>
      </c>
      <c r="Q155" s="204">
        <v>0</v>
      </c>
      <c r="R155" s="204">
        <f t="shared" si="12"/>
        <v>0</v>
      </c>
      <c r="S155" s="204">
        <v>0</v>
      </c>
      <c r="T155" s="205">
        <f t="shared" si="1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6" t="s">
        <v>131</v>
      </c>
      <c r="AT155" s="206" t="s">
        <v>114</v>
      </c>
      <c r="AU155" s="206" t="s">
        <v>83</v>
      </c>
      <c r="AY155" s="14" t="s">
        <v>112</v>
      </c>
      <c r="BE155" s="207">
        <f t="shared" si="14"/>
        <v>0</v>
      </c>
      <c r="BF155" s="207">
        <f t="shared" si="15"/>
        <v>0</v>
      </c>
      <c r="BG155" s="207">
        <f t="shared" si="16"/>
        <v>0</v>
      </c>
      <c r="BH155" s="207">
        <f t="shared" si="17"/>
        <v>0</v>
      </c>
      <c r="BI155" s="207">
        <f t="shared" si="18"/>
        <v>0</v>
      </c>
      <c r="BJ155" s="14" t="s">
        <v>81</v>
      </c>
      <c r="BK155" s="207">
        <f t="shared" si="19"/>
        <v>0</v>
      </c>
      <c r="BL155" s="14" t="s">
        <v>131</v>
      </c>
      <c r="BM155" s="206" t="s">
        <v>244</v>
      </c>
    </row>
    <row r="156" spans="1:65" s="2" customFormat="1" ht="16.5" customHeight="1">
      <c r="A156" s="31"/>
      <c r="B156" s="32"/>
      <c r="C156" s="194" t="s">
        <v>245</v>
      </c>
      <c r="D156" s="194" t="s">
        <v>114</v>
      </c>
      <c r="E156" s="195" t="s">
        <v>246</v>
      </c>
      <c r="F156" s="196" t="s">
        <v>247</v>
      </c>
      <c r="G156" s="197" t="s">
        <v>130</v>
      </c>
      <c r="H156" s="198">
        <v>1</v>
      </c>
      <c r="I156" s="199"/>
      <c r="J156" s="200">
        <f t="shared" si="10"/>
        <v>0</v>
      </c>
      <c r="K156" s="201"/>
      <c r="L156" s="36"/>
      <c r="M156" s="202" t="s">
        <v>1</v>
      </c>
      <c r="N156" s="203" t="s">
        <v>41</v>
      </c>
      <c r="O156" s="68"/>
      <c r="P156" s="204">
        <f t="shared" si="11"/>
        <v>0</v>
      </c>
      <c r="Q156" s="204">
        <v>0</v>
      </c>
      <c r="R156" s="204">
        <f t="shared" si="12"/>
        <v>0</v>
      </c>
      <c r="S156" s="204">
        <v>0</v>
      </c>
      <c r="T156" s="205">
        <f t="shared" si="1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06" t="s">
        <v>131</v>
      </c>
      <c r="AT156" s="206" t="s">
        <v>114</v>
      </c>
      <c r="AU156" s="206" t="s">
        <v>83</v>
      </c>
      <c r="AY156" s="14" t="s">
        <v>112</v>
      </c>
      <c r="BE156" s="207">
        <f t="shared" si="14"/>
        <v>0</v>
      </c>
      <c r="BF156" s="207">
        <f t="shared" si="15"/>
        <v>0</v>
      </c>
      <c r="BG156" s="207">
        <f t="shared" si="16"/>
        <v>0</v>
      </c>
      <c r="BH156" s="207">
        <f t="shared" si="17"/>
        <v>0</v>
      </c>
      <c r="BI156" s="207">
        <f t="shared" si="18"/>
        <v>0</v>
      </c>
      <c r="BJ156" s="14" t="s">
        <v>81</v>
      </c>
      <c r="BK156" s="207">
        <f t="shared" si="19"/>
        <v>0</v>
      </c>
      <c r="BL156" s="14" t="s">
        <v>131</v>
      </c>
      <c r="BM156" s="206" t="s">
        <v>248</v>
      </c>
    </row>
    <row r="157" spans="1:65" s="2" customFormat="1" ht="16.5" customHeight="1">
      <c r="A157" s="31"/>
      <c r="B157" s="32"/>
      <c r="C157" s="210" t="s">
        <v>249</v>
      </c>
      <c r="D157" s="210" t="s">
        <v>168</v>
      </c>
      <c r="E157" s="211" t="s">
        <v>250</v>
      </c>
      <c r="F157" s="212" t="s">
        <v>251</v>
      </c>
      <c r="G157" s="213" t="s">
        <v>252</v>
      </c>
      <c r="H157" s="214">
        <v>42</v>
      </c>
      <c r="I157" s="215"/>
      <c r="J157" s="216">
        <f t="shared" si="10"/>
        <v>0</v>
      </c>
      <c r="K157" s="217"/>
      <c r="L157" s="218"/>
      <c r="M157" s="219" t="s">
        <v>1</v>
      </c>
      <c r="N157" s="220" t="s">
        <v>41</v>
      </c>
      <c r="O157" s="68"/>
      <c r="P157" s="204">
        <f t="shared" si="11"/>
        <v>0</v>
      </c>
      <c r="Q157" s="204">
        <v>0.001</v>
      </c>
      <c r="R157" s="204">
        <f t="shared" si="12"/>
        <v>0.042</v>
      </c>
      <c r="S157" s="204">
        <v>0</v>
      </c>
      <c r="T157" s="205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06" t="s">
        <v>171</v>
      </c>
      <c r="AT157" s="206" t="s">
        <v>168</v>
      </c>
      <c r="AU157" s="206" t="s">
        <v>83</v>
      </c>
      <c r="AY157" s="14" t="s">
        <v>112</v>
      </c>
      <c r="BE157" s="207">
        <f t="shared" si="14"/>
        <v>0</v>
      </c>
      <c r="BF157" s="207">
        <f t="shared" si="15"/>
        <v>0</v>
      </c>
      <c r="BG157" s="207">
        <f t="shared" si="16"/>
        <v>0</v>
      </c>
      <c r="BH157" s="207">
        <f t="shared" si="17"/>
        <v>0</v>
      </c>
      <c r="BI157" s="207">
        <f t="shared" si="18"/>
        <v>0</v>
      </c>
      <c r="BJ157" s="14" t="s">
        <v>81</v>
      </c>
      <c r="BK157" s="207">
        <f t="shared" si="19"/>
        <v>0</v>
      </c>
      <c r="BL157" s="14" t="s">
        <v>131</v>
      </c>
      <c r="BM157" s="206" t="s">
        <v>253</v>
      </c>
    </row>
    <row r="158" spans="1:65" s="2" customFormat="1" ht="16.5" customHeight="1">
      <c r="A158" s="31"/>
      <c r="B158" s="32"/>
      <c r="C158" s="210" t="s">
        <v>254</v>
      </c>
      <c r="D158" s="210" t="s">
        <v>168</v>
      </c>
      <c r="E158" s="211" t="s">
        <v>255</v>
      </c>
      <c r="F158" s="212" t="s">
        <v>256</v>
      </c>
      <c r="G158" s="213" t="s">
        <v>252</v>
      </c>
      <c r="H158" s="214">
        <v>126</v>
      </c>
      <c r="I158" s="215"/>
      <c r="J158" s="216">
        <f t="shared" si="10"/>
        <v>0</v>
      </c>
      <c r="K158" s="217"/>
      <c r="L158" s="218"/>
      <c r="M158" s="219" t="s">
        <v>1</v>
      </c>
      <c r="N158" s="220" t="s">
        <v>41</v>
      </c>
      <c r="O158" s="68"/>
      <c r="P158" s="204">
        <f t="shared" si="11"/>
        <v>0</v>
      </c>
      <c r="Q158" s="204">
        <v>0.001</v>
      </c>
      <c r="R158" s="204">
        <f t="shared" si="12"/>
        <v>0.126</v>
      </c>
      <c r="S158" s="204">
        <v>0</v>
      </c>
      <c r="T158" s="205">
        <f t="shared" si="1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06" t="s">
        <v>171</v>
      </c>
      <c r="AT158" s="206" t="s">
        <v>168</v>
      </c>
      <c r="AU158" s="206" t="s">
        <v>83</v>
      </c>
      <c r="AY158" s="14" t="s">
        <v>112</v>
      </c>
      <c r="BE158" s="207">
        <f t="shared" si="14"/>
        <v>0</v>
      </c>
      <c r="BF158" s="207">
        <f t="shared" si="15"/>
        <v>0</v>
      </c>
      <c r="BG158" s="207">
        <f t="shared" si="16"/>
        <v>0</v>
      </c>
      <c r="BH158" s="207">
        <f t="shared" si="17"/>
        <v>0</v>
      </c>
      <c r="BI158" s="207">
        <f t="shared" si="18"/>
        <v>0</v>
      </c>
      <c r="BJ158" s="14" t="s">
        <v>81</v>
      </c>
      <c r="BK158" s="207">
        <f t="shared" si="19"/>
        <v>0</v>
      </c>
      <c r="BL158" s="14" t="s">
        <v>131</v>
      </c>
      <c r="BM158" s="206" t="s">
        <v>257</v>
      </c>
    </row>
    <row r="159" spans="1:65" s="2" customFormat="1" ht="16.5" customHeight="1">
      <c r="A159" s="31"/>
      <c r="B159" s="32"/>
      <c r="C159" s="210" t="s">
        <v>258</v>
      </c>
      <c r="D159" s="210" t="s">
        <v>168</v>
      </c>
      <c r="E159" s="211" t="s">
        <v>259</v>
      </c>
      <c r="F159" s="212" t="s">
        <v>260</v>
      </c>
      <c r="G159" s="213" t="s">
        <v>252</v>
      </c>
      <c r="H159" s="214">
        <v>202</v>
      </c>
      <c r="I159" s="215"/>
      <c r="J159" s="216">
        <f t="shared" si="10"/>
        <v>0</v>
      </c>
      <c r="K159" s="217"/>
      <c r="L159" s="218"/>
      <c r="M159" s="219" t="s">
        <v>1</v>
      </c>
      <c r="N159" s="220" t="s">
        <v>41</v>
      </c>
      <c r="O159" s="68"/>
      <c r="P159" s="204">
        <f t="shared" si="11"/>
        <v>0</v>
      </c>
      <c r="Q159" s="204">
        <v>0.001</v>
      </c>
      <c r="R159" s="204">
        <f t="shared" si="12"/>
        <v>0.202</v>
      </c>
      <c r="S159" s="204">
        <v>0</v>
      </c>
      <c r="T159" s="205">
        <f t="shared" si="1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06" t="s">
        <v>171</v>
      </c>
      <c r="AT159" s="206" t="s">
        <v>168</v>
      </c>
      <c r="AU159" s="206" t="s">
        <v>83</v>
      </c>
      <c r="AY159" s="14" t="s">
        <v>112</v>
      </c>
      <c r="BE159" s="207">
        <f t="shared" si="14"/>
        <v>0</v>
      </c>
      <c r="BF159" s="207">
        <f t="shared" si="15"/>
        <v>0</v>
      </c>
      <c r="BG159" s="207">
        <f t="shared" si="16"/>
        <v>0</v>
      </c>
      <c r="BH159" s="207">
        <f t="shared" si="17"/>
        <v>0</v>
      </c>
      <c r="BI159" s="207">
        <f t="shared" si="18"/>
        <v>0</v>
      </c>
      <c r="BJ159" s="14" t="s">
        <v>81</v>
      </c>
      <c r="BK159" s="207">
        <f t="shared" si="19"/>
        <v>0</v>
      </c>
      <c r="BL159" s="14" t="s">
        <v>131</v>
      </c>
      <c r="BM159" s="206" t="s">
        <v>261</v>
      </c>
    </row>
    <row r="160" spans="1:65" s="2" customFormat="1" ht="16.5" customHeight="1">
      <c r="A160" s="31"/>
      <c r="B160" s="32"/>
      <c r="C160" s="210" t="s">
        <v>262</v>
      </c>
      <c r="D160" s="210" t="s">
        <v>168</v>
      </c>
      <c r="E160" s="211" t="s">
        <v>263</v>
      </c>
      <c r="F160" s="212" t="s">
        <v>264</v>
      </c>
      <c r="G160" s="213" t="s">
        <v>130</v>
      </c>
      <c r="H160" s="214">
        <v>180</v>
      </c>
      <c r="I160" s="215"/>
      <c r="J160" s="216">
        <f t="shared" si="10"/>
        <v>0</v>
      </c>
      <c r="K160" s="217"/>
      <c r="L160" s="218"/>
      <c r="M160" s="219" t="s">
        <v>1</v>
      </c>
      <c r="N160" s="220" t="s">
        <v>41</v>
      </c>
      <c r="O160" s="68"/>
      <c r="P160" s="204">
        <f t="shared" si="11"/>
        <v>0</v>
      </c>
      <c r="Q160" s="204">
        <v>0.00048</v>
      </c>
      <c r="R160" s="204">
        <f t="shared" si="12"/>
        <v>0.0864</v>
      </c>
      <c r="S160" s="204">
        <v>0</v>
      </c>
      <c r="T160" s="205">
        <f t="shared" si="1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06" t="s">
        <v>171</v>
      </c>
      <c r="AT160" s="206" t="s">
        <v>168</v>
      </c>
      <c r="AU160" s="206" t="s">
        <v>83</v>
      </c>
      <c r="AY160" s="14" t="s">
        <v>112</v>
      </c>
      <c r="BE160" s="207">
        <f t="shared" si="14"/>
        <v>0</v>
      </c>
      <c r="BF160" s="207">
        <f t="shared" si="15"/>
        <v>0</v>
      </c>
      <c r="BG160" s="207">
        <f t="shared" si="16"/>
        <v>0</v>
      </c>
      <c r="BH160" s="207">
        <f t="shared" si="17"/>
        <v>0</v>
      </c>
      <c r="BI160" s="207">
        <f t="shared" si="18"/>
        <v>0</v>
      </c>
      <c r="BJ160" s="14" t="s">
        <v>81</v>
      </c>
      <c r="BK160" s="207">
        <f t="shared" si="19"/>
        <v>0</v>
      </c>
      <c r="BL160" s="14" t="s">
        <v>131</v>
      </c>
      <c r="BM160" s="206" t="s">
        <v>265</v>
      </c>
    </row>
    <row r="161" spans="1:65" s="2" customFormat="1" ht="16.5" customHeight="1">
      <c r="A161" s="31"/>
      <c r="B161" s="32"/>
      <c r="C161" s="210" t="s">
        <v>266</v>
      </c>
      <c r="D161" s="210" t="s">
        <v>168</v>
      </c>
      <c r="E161" s="211" t="s">
        <v>267</v>
      </c>
      <c r="F161" s="212" t="s">
        <v>268</v>
      </c>
      <c r="G161" s="213" t="s">
        <v>130</v>
      </c>
      <c r="H161" s="214">
        <v>14</v>
      </c>
      <c r="I161" s="215"/>
      <c r="J161" s="216">
        <f t="shared" si="10"/>
        <v>0</v>
      </c>
      <c r="K161" s="217"/>
      <c r="L161" s="218"/>
      <c r="M161" s="219" t="s">
        <v>1</v>
      </c>
      <c r="N161" s="220" t="s">
        <v>41</v>
      </c>
      <c r="O161" s="68"/>
      <c r="P161" s="204">
        <f t="shared" si="11"/>
        <v>0</v>
      </c>
      <c r="Q161" s="204">
        <v>0</v>
      </c>
      <c r="R161" s="204">
        <f t="shared" si="12"/>
        <v>0</v>
      </c>
      <c r="S161" s="204">
        <v>0</v>
      </c>
      <c r="T161" s="205">
        <f t="shared" si="1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06" t="s">
        <v>171</v>
      </c>
      <c r="AT161" s="206" t="s">
        <v>168</v>
      </c>
      <c r="AU161" s="206" t="s">
        <v>83</v>
      </c>
      <c r="AY161" s="14" t="s">
        <v>112</v>
      </c>
      <c r="BE161" s="207">
        <f t="shared" si="14"/>
        <v>0</v>
      </c>
      <c r="BF161" s="207">
        <f t="shared" si="15"/>
        <v>0</v>
      </c>
      <c r="BG161" s="207">
        <f t="shared" si="16"/>
        <v>0</v>
      </c>
      <c r="BH161" s="207">
        <f t="shared" si="17"/>
        <v>0</v>
      </c>
      <c r="BI161" s="207">
        <f t="shared" si="18"/>
        <v>0</v>
      </c>
      <c r="BJ161" s="14" t="s">
        <v>81</v>
      </c>
      <c r="BK161" s="207">
        <f t="shared" si="19"/>
        <v>0</v>
      </c>
      <c r="BL161" s="14" t="s">
        <v>131</v>
      </c>
      <c r="BM161" s="206" t="s">
        <v>269</v>
      </c>
    </row>
    <row r="162" spans="1:65" s="2" customFormat="1" ht="16.5" customHeight="1">
      <c r="A162" s="31"/>
      <c r="B162" s="32"/>
      <c r="C162" s="210" t="s">
        <v>270</v>
      </c>
      <c r="D162" s="210" t="s">
        <v>168</v>
      </c>
      <c r="E162" s="211" t="s">
        <v>271</v>
      </c>
      <c r="F162" s="212" t="s">
        <v>272</v>
      </c>
      <c r="G162" s="213" t="s">
        <v>130</v>
      </c>
      <c r="H162" s="214">
        <v>280</v>
      </c>
      <c r="I162" s="215"/>
      <c r="J162" s="216">
        <f t="shared" si="10"/>
        <v>0</v>
      </c>
      <c r="K162" s="217"/>
      <c r="L162" s="218"/>
      <c r="M162" s="219" t="s">
        <v>1</v>
      </c>
      <c r="N162" s="220" t="s">
        <v>41</v>
      </c>
      <c r="O162" s="68"/>
      <c r="P162" s="204">
        <f t="shared" si="11"/>
        <v>0</v>
      </c>
      <c r="Q162" s="204">
        <v>0.00014</v>
      </c>
      <c r="R162" s="204">
        <f t="shared" si="12"/>
        <v>0.0392</v>
      </c>
      <c r="S162" s="204">
        <v>0</v>
      </c>
      <c r="T162" s="205">
        <f t="shared" si="1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06" t="s">
        <v>171</v>
      </c>
      <c r="AT162" s="206" t="s">
        <v>168</v>
      </c>
      <c r="AU162" s="206" t="s">
        <v>83</v>
      </c>
      <c r="AY162" s="14" t="s">
        <v>112</v>
      </c>
      <c r="BE162" s="207">
        <f t="shared" si="14"/>
        <v>0</v>
      </c>
      <c r="BF162" s="207">
        <f t="shared" si="15"/>
        <v>0</v>
      </c>
      <c r="BG162" s="207">
        <f t="shared" si="16"/>
        <v>0</v>
      </c>
      <c r="BH162" s="207">
        <f t="shared" si="17"/>
        <v>0</v>
      </c>
      <c r="BI162" s="207">
        <f t="shared" si="18"/>
        <v>0</v>
      </c>
      <c r="BJ162" s="14" t="s">
        <v>81</v>
      </c>
      <c r="BK162" s="207">
        <f t="shared" si="19"/>
        <v>0</v>
      </c>
      <c r="BL162" s="14" t="s">
        <v>131</v>
      </c>
      <c r="BM162" s="206" t="s">
        <v>273</v>
      </c>
    </row>
    <row r="163" spans="1:65" s="2" customFormat="1" ht="21.75" customHeight="1">
      <c r="A163" s="31"/>
      <c r="B163" s="32"/>
      <c r="C163" s="210" t="s">
        <v>274</v>
      </c>
      <c r="D163" s="210" t="s">
        <v>168</v>
      </c>
      <c r="E163" s="211" t="s">
        <v>275</v>
      </c>
      <c r="F163" s="212" t="s">
        <v>276</v>
      </c>
      <c r="G163" s="213" t="s">
        <v>130</v>
      </c>
      <c r="H163" s="214">
        <v>14</v>
      </c>
      <c r="I163" s="215"/>
      <c r="J163" s="216">
        <f t="shared" si="10"/>
        <v>0</v>
      </c>
      <c r="K163" s="217"/>
      <c r="L163" s="218"/>
      <c r="M163" s="219" t="s">
        <v>1</v>
      </c>
      <c r="N163" s="220" t="s">
        <v>41</v>
      </c>
      <c r="O163" s="68"/>
      <c r="P163" s="204">
        <f t="shared" si="11"/>
        <v>0</v>
      </c>
      <c r="Q163" s="204">
        <v>0.0007</v>
      </c>
      <c r="R163" s="204">
        <f t="shared" si="12"/>
        <v>0.0098</v>
      </c>
      <c r="S163" s="204">
        <v>0</v>
      </c>
      <c r="T163" s="205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06" t="s">
        <v>171</v>
      </c>
      <c r="AT163" s="206" t="s">
        <v>168</v>
      </c>
      <c r="AU163" s="206" t="s">
        <v>83</v>
      </c>
      <c r="AY163" s="14" t="s">
        <v>112</v>
      </c>
      <c r="BE163" s="207">
        <f t="shared" si="14"/>
        <v>0</v>
      </c>
      <c r="BF163" s="207">
        <f t="shared" si="15"/>
        <v>0</v>
      </c>
      <c r="BG163" s="207">
        <f t="shared" si="16"/>
        <v>0</v>
      </c>
      <c r="BH163" s="207">
        <f t="shared" si="17"/>
        <v>0</v>
      </c>
      <c r="BI163" s="207">
        <f t="shared" si="18"/>
        <v>0</v>
      </c>
      <c r="BJ163" s="14" t="s">
        <v>81</v>
      </c>
      <c r="BK163" s="207">
        <f t="shared" si="19"/>
        <v>0</v>
      </c>
      <c r="BL163" s="14" t="s">
        <v>131</v>
      </c>
      <c r="BM163" s="206" t="s">
        <v>277</v>
      </c>
    </row>
    <row r="164" spans="1:65" s="2" customFormat="1" ht="16.5" customHeight="1">
      <c r="A164" s="31"/>
      <c r="B164" s="32"/>
      <c r="C164" s="210" t="s">
        <v>278</v>
      </c>
      <c r="D164" s="210" t="s">
        <v>168</v>
      </c>
      <c r="E164" s="211" t="s">
        <v>279</v>
      </c>
      <c r="F164" s="212" t="s">
        <v>280</v>
      </c>
      <c r="G164" s="213" t="s">
        <v>130</v>
      </c>
      <c r="H164" s="214">
        <v>30</v>
      </c>
      <c r="I164" s="215"/>
      <c r="J164" s="216">
        <f t="shared" si="10"/>
        <v>0</v>
      </c>
      <c r="K164" s="217"/>
      <c r="L164" s="218"/>
      <c r="M164" s="219" t="s">
        <v>1</v>
      </c>
      <c r="N164" s="220" t="s">
        <v>41</v>
      </c>
      <c r="O164" s="68"/>
      <c r="P164" s="204">
        <f t="shared" si="11"/>
        <v>0</v>
      </c>
      <c r="Q164" s="204">
        <v>0.00022</v>
      </c>
      <c r="R164" s="204">
        <f t="shared" si="12"/>
        <v>0.0066</v>
      </c>
      <c r="S164" s="204">
        <v>0</v>
      </c>
      <c r="T164" s="205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06" t="s">
        <v>171</v>
      </c>
      <c r="AT164" s="206" t="s">
        <v>168</v>
      </c>
      <c r="AU164" s="206" t="s">
        <v>83</v>
      </c>
      <c r="AY164" s="14" t="s">
        <v>112</v>
      </c>
      <c r="BE164" s="207">
        <f t="shared" si="14"/>
        <v>0</v>
      </c>
      <c r="BF164" s="207">
        <f t="shared" si="15"/>
        <v>0</v>
      </c>
      <c r="BG164" s="207">
        <f t="shared" si="16"/>
        <v>0</v>
      </c>
      <c r="BH164" s="207">
        <f t="shared" si="17"/>
        <v>0</v>
      </c>
      <c r="BI164" s="207">
        <f t="shared" si="18"/>
        <v>0</v>
      </c>
      <c r="BJ164" s="14" t="s">
        <v>81</v>
      </c>
      <c r="BK164" s="207">
        <f t="shared" si="19"/>
        <v>0</v>
      </c>
      <c r="BL164" s="14" t="s">
        <v>131</v>
      </c>
      <c r="BM164" s="206" t="s">
        <v>281</v>
      </c>
    </row>
    <row r="165" spans="1:65" s="2" customFormat="1" ht="16.5" customHeight="1">
      <c r="A165" s="31"/>
      <c r="B165" s="32"/>
      <c r="C165" s="210" t="s">
        <v>282</v>
      </c>
      <c r="D165" s="210" t="s">
        <v>168</v>
      </c>
      <c r="E165" s="211" t="s">
        <v>283</v>
      </c>
      <c r="F165" s="212" t="s">
        <v>284</v>
      </c>
      <c r="G165" s="213" t="s">
        <v>130</v>
      </c>
      <c r="H165" s="214">
        <v>70</v>
      </c>
      <c r="I165" s="215"/>
      <c r="J165" s="216">
        <f t="shared" si="10"/>
        <v>0</v>
      </c>
      <c r="K165" s="217"/>
      <c r="L165" s="218"/>
      <c r="M165" s="219" t="s">
        <v>1</v>
      </c>
      <c r="N165" s="220" t="s">
        <v>41</v>
      </c>
      <c r="O165" s="68"/>
      <c r="P165" s="204">
        <f t="shared" si="11"/>
        <v>0</v>
      </c>
      <c r="Q165" s="204">
        <v>0.00014</v>
      </c>
      <c r="R165" s="204">
        <f t="shared" si="12"/>
        <v>0.0098</v>
      </c>
      <c r="S165" s="204">
        <v>0</v>
      </c>
      <c r="T165" s="205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6" t="s">
        <v>171</v>
      </c>
      <c r="AT165" s="206" t="s">
        <v>168</v>
      </c>
      <c r="AU165" s="206" t="s">
        <v>83</v>
      </c>
      <c r="AY165" s="14" t="s">
        <v>112</v>
      </c>
      <c r="BE165" s="207">
        <f t="shared" si="14"/>
        <v>0</v>
      </c>
      <c r="BF165" s="207">
        <f t="shared" si="15"/>
        <v>0</v>
      </c>
      <c r="BG165" s="207">
        <f t="shared" si="16"/>
        <v>0</v>
      </c>
      <c r="BH165" s="207">
        <f t="shared" si="17"/>
        <v>0</v>
      </c>
      <c r="BI165" s="207">
        <f t="shared" si="18"/>
        <v>0</v>
      </c>
      <c r="BJ165" s="14" t="s">
        <v>81</v>
      </c>
      <c r="BK165" s="207">
        <f t="shared" si="19"/>
        <v>0</v>
      </c>
      <c r="BL165" s="14" t="s">
        <v>131</v>
      </c>
      <c r="BM165" s="206" t="s">
        <v>285</v>
      </c>
    </row>
    <row r="166" spans="2:63" s="12" customFormat="1" ht="22.9" customHeight="1">
      <c r="B166" s="180"/>
      <c r="C166" s="181"/>
      <c r="D166" s="182" t="s">
        <v>75</v>
      </c>
      <c r="E166" s="208" t="s">
        <v>286</v>
      </c>
      <c r="F166" s="208" t="s">
        <v>287</v>
      </c>
      <c r="G166" s="181"/>
      <c r="H166" s="181"/>
      <c r="I166" s="184"/>
      <c r="J166" s="209">
        <f>BK166</f>
        <v>0</v>
      </c>
      <c r="K166" s="181"/>
      <c r="L166" s="186"/>
      <c r="M166" s="187"/>
      <c r="N166" s="188"/>
      <c r="O166" s="188"/>
      <c r="P166" s="189">
        <f>SUM(P167:P170)</f>
        <v>0</v>
      </c>
      <c r="Q166" s="188"/>
      <c r="R166" s="189">
        <f>SUM(R167:R170)</f>
        <v>0.5640000000000001</v>
      </c>
      <c r="S166" s="188"/>
      <c r="T166" s="190">
        <f>SUM(T167:T170)</f>
        <v>0</v>
      </c>
      <c r="AR166" s="191" t="s">
        <v>83</v>
      </c>
      <c r="AT166" s="192" t="s">
        <v>75</v>
      </c>
      <c r="AU166" s="192" t="s">
        <v>81</v>
      </c>
      <c r="AY166" s="191" t="s">
        <v>112</v>
      </c>
      <c r="BK166" s="193">
        <f>SUM(BK167:BK170)</f>
        <v>0</v>
      </c>
    </row>
    <row r="167" spans="1:65" s="2" customFormat="1" ht="16.5" customHeight="1">
      <c r="A167" s="31"/>
      <c r="B167" s="32"/>
      <c r="C167" s="210" t="s">
        <v>288</v>
      </c>
      <c r="D167" s="210" t="s">
        <v>168</v>
      </c>
      <c r="E167" s="211" t="s">
        <v>289</v>
      </c>
      <c r="F167" s="212" t="s">
        <v>290</v>
      </c>
      <c r="G167" s="213" t="s">
        <v>141</v>
      </c>
      <c r="H167" s="214">
        <v>400</v>
      </c>
      <c r="I167" s="215"/>
      <c r="J167" s="216">
        <f>ROUND(I167*H167,2)</f>
        <v>0</v>
      </c>
      <c r="K167" s="217"/>
      <c r="L167" s="218"/>
      <c r="M167" s="219" t="s">
        <v>1</v>
      </c>
      <c r="N167" s="220" t="s">
        <v>41</v>
      </c>
      <c r="O167" s="68"/>
      <c r="P167" s="204">
        <f>O167*H167</f>
        <v>0</v>
      </c>
      <c r="Q167" s="204">
        <v>0.0001</v>
      </c>
      <c r="R167" s="204">
        <f>Q167*H167</f>
        <v>0.04</v>
      </c>
      <c r="S167" s="204">
        <v>0</v>
      </c>
      <c r="T167" s="205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06" t="s">
        <v>171</v>
      </c>
      <c r="AT167" s="206" t="s">
        <v>168</v>
      </c>
      <c r="AU167" s="206" t="s">
        <v>83</v>
      </c>
      <c r="AY167" s="14" t="s">
        <v>112</v>
      </c>
      <c r="BE167" s="207">
        <f>IF(N167="základní",J167,0)</f>
        <v>0</v>
      </c>
      <c r="BF167" s="207">
        <f>IF(N167="snížená",J167,0)</f>
        <v>0</v>
      </c>
      <c r="BG167" s="207">
        <f>IF(N167="zákl. přenesená",J167,0)</f>
        <v>0</v>
      </c>
      <c r="BH167" s="207">
        <f>IF(N167="sníž. přenesená",J167,0)</f>
        <v>0</v>
      </c>
      <c r="BI167" s="207">
        <f>IF(N167="nulová",J167,0)</f>
        <v>0</v>
      </c>
      <c r="BJ167" s="14" t="s">
        <v>81</v>
      </c>
      <c r="BK167" s="207">
        <f>ROUND(I167*H167,2)</f>
        <v>0</v>
      </c>
      <c r="BL167" s="14" t="s">
        <v>131</v>
      </c>
      <c r="BM167" s="206" t="s">
        <v>291</v>
      </c>
    </row>
    <row r="168" spans="1:65" s="2" customFormat="1" ht="16.5" customHeight="1">
      <c r="A168" s="31"/>
      <c r="B168" s="32"/>
      <c r="C168" s="210" t="s">
        <v>171</v>
      </c>
      <c r="D168" s="210" t="s">
        <v>168</v>
      </c>
      <c r="E168" s="211" t="s">
        <v>292</v>
      </c>
      <c r="F168" s="212" t="s">
        <v>293</v>
      </c>
      <c r="G168" s="213" t="s">
        <v>141</v>
      </c>
      <c r="H168" s="214">
        <v>2000</v>
      </c>
      <c r="I168" s="215"/>
      <c r="J168" s="216">
        <f>ROUND(I168*H168,2)</f>
        <v>0</v>
      </c>
      <c r="K168" s="217"/>
      <c r="L168" s="218"/>
      <c r="M168" s="219" t="s">
        <v>1</v>
      </c>
      <c r="N168" s="220" t="s">
        <v>41</v>
      </c>
      <c r="O168" s="68"/>
      <c r="P168" s="204">
        <f>O168*H168</f>
        <v>0</v>
      </c>
      <c r="Q168" s="204">
        <v>0.00012</v>
      </c>
      <c r="R168" s="204">
        <f>Q168*H168</f>
        <v>0.24000000000000002</v>
      </c>
      <c r="S168" s="204">
        <v>0</v>
      </c>
      <c r="T168" s="205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06" t="s">
        <v>171</v>
      </c>
      <c r="AT168" s="206" t="s">
        <v>168</v>
      </c>
      <c r="AU168" s="206" t="s">
        <v>83</v>
      </c>
      <c r="AY168" s="14" t="s">
        <v>112</v>
      </c>
      <c r="BE168" s="207">
        <f>IF(N168="základní",J168,0)</f>
        <v>0</v>
      </c>
      <c r="BF168" s="207">
        <f>IF(N168="snížená",J168,0)</f>
        <v>0</v>
      </c>
      <c r="BG168" s="207">
        <f>IF(N168="zákl. přenesená",J168,0)</f>
        <v>0</v>
      </c>
      <c r="BH168" s="207">
        <f>IF(N168="sníž. přenesená",J168,0)</f>
        <v>0</v>
      </c>
      <c r="BI168" s="207">
        <f>IF(N168="nulová",J168,0)</f>
        <v>0</v>
      </c>
      <c r="BJ168" s="14" t="s">
        <v>81</v>
      </c>
      <c r="BK168" s="207">
        <f>ROUND(I168*H168,2)</f>
        <v>0</v>
      </c>
      <c r="BL168" s="14" t="s">
        <v>131</v>
      </c>
      <c r="BM168" s="206" t="s">
        <v>294</v>
      </c>
    </row>
    <row r="169" spans="1:65" s="2" customFormat="1" ht="16.5" customHeight="1">
      <c r="A169" s="31"/>
      <c r="B169" s="32"/>
      <c r="C169" s="210" t="s">
        <v>295</v>
      </c>
      <c r="D169" s="210" t="s">
        <v>168</v>
      </c>
      <c r="E169" s="211" t="s">
        <v>296</v>
      </c>
      <c r="F169" s="212" t="s">
        <v>297</v>
      </c>
      <c r="G169" s="213" t="s">
        <v>141</v>
      </c>
      <c r="H169" s="214">
        <v>400</v>
      </c>
      <c r="I169" s="215"/>
      <c r="J169" s="216">
        <f>ROUND(I169*H169,2)</f>
        <v>0</v>
      </c>
      <c r="K169" s="217"/>
      <c r="L169" s="218"/>
      <c r="M169" s="219" t="s">
        <v>1</v>
      </c>
      <c r="N169" s="220" t="s">
        <v>41</v>
      </c>
      <c r="O169" s="68"/>
      <c r="P169" s="204">
        <f>O169*H169</f>
        <v>0</v>
      </c>
      <c r="Q169" s="204">
        <v>0.00053</v>
      </c>
      <c r="R169" s="204">
        <f>Q169*H169</f>
        <v>0.212</v>
      </c>
      <c r="S169" s="204">
        <v>0</v>
      </c>
      <c r="T169" s="205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06" t="s">
        <v>171</v>
      </c>
      <c r="AT169" s="206" t="s">
        <v>168</v>
      </c>
      <c r="AU169" s="206" t="s">
        <v>83</v>
      </c>
      <c r="AY169" s="14" t="s">
        <v>112</v>
      </c>
      <c r="BE169" s="207">
        <f>IF(N169="základní",J169,0)</f>
        <v>0</v>
      </c>
      <c r="BF169" s="207">
        <f>IF(N169="snížená",J169,0)</f>
        <v>0</v>
      </c>
      <c r="BG169" s="207">
        <f>IF(N169="zákl. přenesená",J169,0)</f>
        <v>0</v>
      </c>
      <c r="BH169" s="207">
        <f>IF(N169="sníž. přenesená",J169,0)</f>
        <v>0</v>
      </c>
      <c r="BI169" s="207">
        <f>IF(N169="nulová",J169,0)</f>
        <v>0</v>
      </c>
      <c r="BJ169" s="14" t="s">
        <v>81</v>
      </c>
      <c r="BK169" s="207">
        <f>ROUND(I169*H169,2)</f>
        <v>0</v>
      </c>
      <c r="BL169" s="14" t="s">
        <v>131</v>
      </c>
      <c r="BM169" s="206" t="s">
        <v>298</v>
      </c>
    </row>
    <row r="170" spans="1:65" s="2" customFormat="1" ht="16.5" customHeight="1">
      <c r="A170" s="31"/>
      <c r="B170" s="32"/>
      <c r="C170" s="210" t="s">
        <v>299</v>
      </c>
      <c r="D170" s="210" t="s">
        <v>168</v>
      </c>
      <c r="E170" s="211" t="s">
        <v>300</v>
      </c>
      <c r="F170" s="212" t="s">
        <v>301</v>
      </c>
      <c r="G170" s="213" t="s">
        <v>141</v>
      </c>
      <c r="H170" s="214">
        <v>400</v>
      </c>
      <c r="I170" s="215"/>
      <c r="J170" s="216">
        <f>ROUND(I170*H170,2)</f>
        <v>0</v>
      </c>
      <c r="K170" s="217"/>
      <c r="L170" s="218"/>
      <c r="M170" s="219" t="s">
        <v>1</v>
      </c>
      <c r="N170" s="220" t="s">
        <v>41</v>
      </c>
      <c r="O170" s="68"/>
      <c r="P170" s="204">
        <f>O170*H170</f>
        <v>0</v>
      </c>
      <c r="Q170" s="204">
        <v>0.00018</v>
      </c>
      <c r="R170" s="204">
        <f>Q170*H170</f>
        <v>0.07200000000000001</v>
      </c>
      <c r="S170" s="204">
        <v>0</v>
      </c>
      <c r="T170" s="205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06" t="s">
        <v>171</v>
      </c>
      <c r="AT170" s="206" t="s">
        <v>168</v>
      </c>
      <c r="AU170" s="206" t="s">
        <v>83</v>
      </c>
      <c r="AY170" s="14" t="s">
        <v>112</v>
      </c>
      <c r="BE170" s="207">
        <f>IF(N170="základní",J170,0)</f>
        <v>0</v>
      </c>
      <c r="BF170" s="207">
        <f>IF(N170="snížená",J170,0)</f>
        <v>0</v>
      </c>
      <c r="BG170" s="207">
        <f>IF(N170="zákl. přenesená",J170,0)</f>
        <v>0</v>
      </c>
      <c r="BH170" s="207">
        <f>IF(N170="sníž. přenesená",J170,0)</f>
        <v>0</v>
      </c>
      <c r="BI170" s="207">
        <f>IF(N170="nulová",J170,0)</f>
        <v>0</v>
      </c>
      <c r="BJ170" s="14" t="s">
        <v>81</v>
      </c>
      <c r="BK170" s="207">
        <f>ROUND(I170*H170,2)</f>
        <v>0</v>
      </c>
      <c r="BL170" s="14" t="s">
        <v>131</v>
      </c>
      <c r="BM170" s="206" t="s">
        <v>302</v>
      </c>
    </row>
    <row r="171" spans="2:63" s="12" customFormat="1" ht="22.9" customHeight="1">
      <c r="B171" s="180"/>
      <c r="C171" s="181"/>
      <c r="D171" s="182" t="s">
        <v>75</v>
      </c>
      <c r="E171" s="208" t="s">
        <v>303</v>
      </c>
      <c r="F171" s="208" t="s">
        <v>304</v>
      </c>
      <c r="G171" s="181"/>
      <c r="H171" s="181"/>
      <c r="I171" s="184"/>
      <c r="J171" s="209">
        <f>BK171</f>
        <v>0</v>
      </c>
      <c r="K171" s="181"/>
      <c r="L171" s="186"/>
      <c r="M171" s="187"/>
      <c r="N171" s="188"/>
      <c r="O171" s="188"/>
      <c r="P171" s="189">
        <f>SUM(P172:P181)</f>
        <v>0</v>
      </c>
      <c r="Q171" s="188"/>
      <c r="R171" s="189">
        <f>SUM(R172:R181)</f>
        <v>1.05637</v>
      </c>
      <c r="S171" s="188"/>
      <c r="T171" s="190">
        <f>SUM(T172:T181)</f>
        <v>0</v>
      </c>
      <c r="AR171" s="191" t="s">
        <v>83</v>
      </c>
      <c r="AT171" s="192" t="s">
        <v>75</v>
      </c>
      <c r="AU171" s="192" t="s">
        <v>81</v>
      </c>
      <c r="AY171" s="191" t="s">
        <v>112</v>
      </c>
      <c r="BK171" s="193">
        <f>SUM(BK172:BK181)</f>
        <v>0</v>
      </c>
    </row>
    <row r="172" spans="1:65" s="2" customFormat="1" ht="16.5" customHeight="1">
      <c r="A172" s="31"/>
      <c r="B172" s="32"/>
      <c r="C172" s="194" t="s">
        <v>305</v>
      </c>
      <c r="D172" s="194" t="s">
        <v>114</v>
      </c>
      <c r="E172" s="195" t="s">
        <v>306</v>
      </c>
      <c r="F172" s="196" t="s">
        <v>307</v>
      </c>
      <c r="G172" s="197" t="s">
        <v>130</v>
      </c>
      <c r="H172" s="198">
        <v>60</v>
      </c>
      <c r="I172" s="199"/>
      <c r="J172" s="200">
        <f aca="true" t="shared" si="20" ref="J172:J181">ROUND(I172*H172,2)</f>
        <v>0</v>
      </c>
      <c r="K172" s="201"/>
      <c r="L172" s="36"/>
      <c r="M172" s="202" t="s">
        <v>1</v>
      </c>
      <c r="N172" s="203" t="s">
        <v>41</v>
      </c>
      <c r="O172" s="68"/>
      <c r="P172" s="204">
        <f aca="true" t="shared" si="21" ref="P172:P181">O172*H172</f>
        <v>0</v>
      </c>
      <c r="Q172" s="204">
        <v>0</v>
      </c>
      <c r="R172" s="204">
        <f aca="true" t="shared" si="22" ref="R172:R181">Q172*H172</f>
        <v>0</v>
      </c>
      <c r="S172" s="204">
        <v>0</v>
      </c>
      <c r="T172" s="205">
        <f aca="true" t="shared" si="23" ref="T172:T181"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06" t="s">
        <v>131</v>
      </c>
      <c r="AT172" s="206" t="s">
        <v>114</v>
      </c>
      <c r="AU172" s="206" t="s">
        <v>83</v>
      </c>
      <c r="AY172" s="14" t="s">
        <v>112</v>
      </c>
      <c r="BE172" s="207">
        <f aca="true" t="shared" si="24" ref="BE172:BE181">IF(N172="základní",J172,0)</f>
        <v>0</v>
      </c>
      <c r="BF172" s="207">
        <f aca="true" t="shared" si="25" ref="BF172:BF181">IF(N172="snížená",J172,0)</f>
        <v>0</v>
      </c>
      <c r="BG172" s="207">
        <f aca="true" t="shared" si="26" ref="BG172:BG181">IF(N172="zákl. přenesená",J172,0)</f>
        <v>0</v>
      </c>
      <c r="BH172" s="207">
        <f aca="true" t="shared" si="27" ref="BH172:BH181">IF(N172="sníž. přenesená",J172,0)</f>
        <v>0</v>
      </c>
      <c r="BI172" s="207">
        <f aca="true" t="shared" si="28" ref="BI172:BI181">IF(N172="nulová",J172,0)</f>
        <v>0</v>
      </c>
      <c r="BJ172" s="14" t="s">
        <v>81</v>
      </c>
      <c r="BK172" s="207">
        <f aca="true" t="shared" si="29" ref="BK172:BK181">ROUND(I172*H172,2)</f>
        <v>0</v>
      </c>
      <c r="BL172" s="14" t="s">
        <v>131</v>
      </c>
      <c r="BM172" s="206" t="s">
        <v>308</v>
      </c>
    </row>
    <row r="173" spans="1:65" s="2" customFormat="1" ht="33" customHeight="1">
      <c r="A173" s="31"/>
      <c r="B173" s="32"/>
      <c r="C173" s="210" t="s">
        <v>309</v>
      </c>
      <c r="D173" s="210" t="s">
        <v>168</v>
      </c>
      <c r="E173" s="211" t="s">
        <v>310</v>
      </c>
      <c r="F173" s="212" t="s">
        <v>311</v>
      </c>
      <c r="G173" s="213" t="s">
        <v>130</v>
      </c>
      <c r="H173" s="214">
        <v>32</v>
      </c>
      <c r="I173" s="215"/>
      <c r="J173" s="216">
        <f t="shared" si="20"/>
        <v>0</v>
      </c>
      <c r="K173" s="217"/>
      <c r="L173" s="218"/>
      <c r="M173" s="219" t="s">
        <v>1</v>
      </c>
      <c r="N173" s="220" t="s">
        <v>41</v>
      </c>
      <c r="O173" s="68"/>
      <c r="P173" s="204">
        <f t="shared" si="21"/>
        <v>0</v>
      </c>
      <c r="Q173" s="204">
        <v>9E-05</v>
      </c>
      <c r="R173" s="204">
        <f t="shared" si="22"/>
        <v>0.00288</v>
      </c>
      <c r="S173" s="204">
        <v>0</v>
      </c>
      <c r="T173" s="205">
        <f t="shared" si="2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06" t="s">
        <v>171</v>
      </c>
      <c r="AT173" s="206" t="s">
        <v>168</v>
      </c>
      <c r="AU173" s="206" t="s">
        <v>83</v>
      </c>
      <c r="AY173" s="14" t="s">
        <v>112</v>
      </c>
      <c r="BE173" s="207">
        <f t="shared" si="24"/>
        <v>0</v>
      </c>
      <c r="BF173" s="207">
        <f t="shared" si="25"/>
        <v>0</v>
      </c>
      <c r="BG173" s="207">
        <f t="shared" si="26"/>
        <v>0</v>
      </c>
      <c r="BH173" s="207">
        <f t="shared" si="27"/>
        <v>0</v>
      </c>
      <c r="BI173" s="207">
        <f t="shared" si="28"/>
        <v>0</v>
      </c>
      <c r="BJ173" s="14" t="s">
        <v>81</v>
      </c>
      <c r="BK173" s="207">
        <f t="shared" si="29"/>
        <v>0</v>
      </c>
      <c r="BL173" s="14" t="s">
        <v>131</v>
      </c>
      <c r="BM173" s="206" t="s">
        <v>312</v>
      </c>
    </row>
    <row r="174" spans="1:65" s="2" customFormat="1" ht="16.5" customHeight="1">
      <c r="A174" s="31"/>
      <c r="B174" s="32"/>
      <c r="C174" s="210" t="s">
        <v>313</v>
      </c>
      <c r="D174" s="210" t="s">
        <v>168</v>
      </c>
      <c r="E174" s="211" t="s">
        <v>314</v>
      </c>
      <c r="F174" s="212" t="s">
        <v>315</v>
      </c>
      <c r="G174" s="213" t="s">
        <v>130</v>
      </c>
      <c r="H174" s="214">
        <v>28</v>
      </c>
      <c r="I174" s="215"/>
      <c r="J174" s="216">
        <f t="shared" si="20"/>
        <v>0</v>
      </c>
      <c r="K174" s="217"/>
      <c r="L174" s="218"/>
      <c r="M174" s="219" t="s">
        <v>1</v>
      </c>
      <c r="N174" s="220" t="s">
        <v>41</v>
      </c>
      <c r="O174" s="68"/>
      <c r="P174" s="204">
        <f t="shared" si="21"/>
        <v>0</v>
      </c>
      <c r="Q174" s="204">
        <v>3E-05</v>
      </c>
      <c r="R174" s="204">
        <f t="shared" si="22"/>
        <v>0.00084</v>
      </c>
      <c r="S174" s="204">
        <v>0</v>
      </c>
      <c r="T174" s="205">
        <f t="shared" si="2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06" t="s">
        <v>171</v>
      </c>
      <c r="AT174" s="206" t="s">
        <v>168</v>
      </c>
      <c r="AU174" s="206" t="s">
        <v>83</v>
      </c>
      <c r="AY174" s="14" t="s">
        <v>112</v>
      </c>
      <c r="BE174" s="207">
        <f t="shared" si="24"/>
        <v>0</v>
      </c>
      <c r="BF174" s="207">
        <f t="shared" si="25"/>
        <v>0</v>
      </c>
      <c r="BG174" s="207">
        <f t="shared" si="26"/>
        <v>0</v>
      </c>
      <c r="BH174" s="207">
        <f t="shared" si="27"/>
        <v>0</v>
      </c>
      <c r="BI174" s="207">
        <f t="shared" si="28"/>
        <v>0</v>
      </c>
      <c r="BJ174" s="14" t="s">
        <v>81</v>
      </c>
      <c r="BK174" s="207">
        <f t="shared" si="29"/>
        <v>0</v>
      </c>
      <c r="BL174" s="14" t="s">
        <v>131</v>
      </c>
      <c r="BM174" s="206" t="s">
        <v>316</v>
      </c>
    </row>
    <row r="175" spans="1:65" s="2" customFormat="1" ht="16.5" customHeight="1">
      <c r="A175" s="31"/>
      <c r="B175" s="32"/>
      <c r="C175" s="210" t="s">
        <v>317</v>
      </c>
      <c r="D175" s="210" t="s">
        <v>168</v>
      </c>
      <c r="E175" s="211" t="s">
        <v>318</v>
      </c>
      <c r="F175" s="212" t="s">
        <v>319</v>
      </c>
      <c r="G175" s="213" t="s">
        <v>130</v>
      </c>
      <c r="H175" s="214">
        <v>10</v>
      </c>
      <c r="I175" s="215"/>
      <c r="J175" s="216">
        <f t="shared" si="20"/>
        <v>0</v>
      </c>
      <c r="K175" s="217"/>
      <c r="L175" s="218"/>
      <c r="M175" s="219" t="s">
        <v>1</v>
      </c>
      <c r="N175" s="220" t="s">
        <v>41</v>
      </c>
      <c r="O175" s="68"/>
      <c r="P175" s="204">
        <f t="shared" si="21"/>
        <v>0</v>
      </c>
      <c r="Q175" s="204">
        <v>5E-05</v>
      </c>
      <c r="R175" s="204">
        <f t="shared" si="22"/>
        <v>0.0005</v>
      </c>
      <c r="S175" s="204">
        <v>0</v>
      </c>
      <c r="T175" s="205">
        <f t="shared" si="2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06" t="s">
        <v>171</v>
      </c>
      <c r="AT175" s="206" t="s">
        <v>168</v>
      </c>
      <c r="AU175" s="206" t="s">
        <v>83</v>
      </c>
      <c r="AY175" s="14" t="s">
        <v>112</v>
      </c>
      <c r="BE175" s="207">
        <f t="shared" si="24"/>
        <v>0</v>
      </c>
      <c r="BF175" s="207">
        <f t="shared" si="25"/>
        <v>0</v>
      </c>
      <c r="BG175" s="207">
        <f t="shared" si="26"/>
        <v>0</v>
      </c>
      <c r="BH175" s="207">
        <f t="shared" si="27"/>
        <v>0</v>
      </c>
      <c r="BI175" s="207">
        <f t="shared" si="28"/>
        <v>0</v>
      </c>
      <c r="BJ175" s="14" t="s">
        <v>81</v>
      </c>
      <c r="BK175" s="207">
        <f t="shared" si="29"/>
        <v>0</v>
      </c>
      <c r="BL175" s="14" t="s">
        <v>131</v>
      </c>
      <c r="BM175" s="206" t="s">
        <v>320</v>
      </c>
    </row>
    <row r="176" spans="1:65" s="2" customFormat="1" ht="16.5" customHeight="1">
      <c r="A176" s="31"/>
      <c r="B176" s="32"/>
      <c r="C176" s="210" t="s">
        <v>321</v>
      </c>
      <c r="D176" s="210" t="s">
        <v>168</v>
      </c>
      <c r="E176" s="211" t="s">
        <v>322</v>
      </c>
      <c r="F176" s="212" t="s">
        <v>323</v>
      </c>
      <c r="G176" s="213" t="s">
        <v>130</v>
      </c>
      <c r="H176" s="214">
        <v>5</v>
      </c>
      <c r="I176" s="215"/>
      <c r="J176" s="216">
        <f t="shared" si="20"/>
        <v>0</v>
      </c>
      <c r="K176" s="217"/>
      <c r="L176" s="218"/>
      <c r="M176" s="219" t="s">
        <v>1</v>
      </c>
      <c r="N176" s="220" t="s">
        <v>41</v>
      </c>
      <c r="O176" s="68"/>
      <c r="P176" s="204">
        <f t="shared" si="21"/>
        <v>0</v>
      </c>
      <c r="Q176" s="204">
        <v>5E-05</v>
      </c>
      <c r="R176" s="204">
        <f t="shared" si="22"/>
        <v>0.00025</v>
      </c>
      <c r="S176" s="204">
        <v>0</v>
      </c>
      <c r="T176" s="205">
        <f t="shared" si="2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06" t="s">
        <v>171</v>
      </c>
      <c r="AT176" s="206" t="s">
        <v>168</v>
      </c>
      <c r="AU176" s="206" t="s">
        <v>83</v>
      </c>
      <c r="AY176" s="14" t="s">
        <v>112</v>
      </c>
      <c r="BE176" s="207">
        <f t="shared" si="24"/>
        <v>0</v>
      </c>
      <c r="BF176" s="207">
        <f t="shared" si="25"/>
        <v>0</v>
      </c>
      <c r="BG176" s="207">
        <f t="shared" si="26"/>
        <v>0</v>
      </c>
      <c r="BH176" s="207">
        <f t="shared" si="27"/>
        <v>0</v>
      </c>
      <c r="BI176" s="207">
        <f t="shared" si="28"/>
        <v>0</v>
      </c>
      <c r="BJ176" s="14" t="s">
        <v>81</v>
      </c>
      <c r="BK176" s="207">
        <f t="shared" si="29"/>
        <v>0</v>
      </c>
      <c r="BL176" s="14" t="s">
        <v>131</v>
      </c>
      <c r="BM176" s="206" t="s">
        <v>324</v>
      </c>
    </row>
    <row r="177" spans="1:65" s="2" customFormat="1" ht="16.5" customHeight="1">
      <c r="A177" s="31"/>
      <c r="B177" s="32"/>
      <c r="C177" s="210" t="s">
        <v>325</v>
      </c>
      <c r="D177" s="210" t="s">
        <v>168</v>
      </c>
      <c r="E177" s="211" t="s">
        <v>326</v>
      </c>
      <c r="F177" s="212" t="s">
        <v>327</v>
      </c>
      <c r="G177" s="213" t="s">
        <v>130</v>
      </c>
      <c r="H177" s="214">
        <v>10</v>
      </c>
      <c r="I177" s="215"/>
      <c r="J177" s="216">
        <f t="shared" si="20"/>
        <v>0</v>
      </c>
      <c r="K177" s="217"/>
      <c r="L177" s="218"/>
      <c r="M177" s="219" t="s">
        <v>1</v>
      </c>
      <c r="N177" s="220" t="s">
        <v>41</v>
      </c>
      <c r="O177" s="68"/>
      <c r="P177" s="204">
        <f t="shared" si="21"/>
        <v>0</v>
      </c>
      <c r="Q177" s="204">
        <v>5E-05</v>
      </c>
      <c r="R177" s="204">
        <f t="shared" si="22"/>
        <v>0.0005</v>
      </c>
      <c r="S177" s="204">
        <v>0</v>
      </c>
      <c r="T177" s="205">
        <f t="shared" si="2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06" t="s">
        <v>171</v>
      </c>
      <c r="AT177" s="206" t="s">
        <v>168</v>
      </c>
      <c r="AU177" s="206" t="s">
        <v>83</v>
      </c>
      <c r="AY177" s="14" t="s">
        <v>112</v>
      </c>
      <c r="BE177" s="207">
        <f t="shared" si="24"/>
        <v>0</v>
      </c>
      <c r="BF177" s="207">
        <f t="shared" si="25"/>
        <v>0</v>
      </c>
      <c r="BG177" s="207">
        <f t="shared" si="26"/>
        <v>0</v>
      </c>
      <c r="BH177" s="207">
        <f t="shared" si="27"/>
        <v>0</v>
      </c>
      <c r="BI177" s="207">
        <f t="shared" si="28"/>
        <v>0</v>
      </c>
      <c r="BJ177" s="14" t="s">
        <v>81</v>
      </c>
      <c r="BK177" s="207">
        <f t="shared" si="29"/>
        <v>0</v>
      </c>
      <c r="BL177" s="14" t="s">
        <v>131</v>
      </c>
      <c r="BM177" s="206" t="s">
        <v>328</v>
      </c>
    </row>
    <row r="178" spans="1:65" s="2" customFormat="1" ht="16.5" customHeight="1">
      <c r="A178" s="31"/>
      <c r="B178" s="32"/>
      <c r="C178" s="210" t="s">
        <v>329</v>
      </c>
      <c r="D178" s="210" t="s">
        <v>168</v>
      </c>
      <c r="E178" s="211" t="s">
        <v>330</v>
      </c>
      <c r="F178" s="212" t="s">
        <v>331</v>
      </c>
      <c r="G178" s="213" t="s">
        <v>130</v>
      </c>
      <c r="H178" s="214">
        <v>3</v>
      </c>
      <c r="I178" s="215"/>
      <c r="J178" s="216">
        <f t="shared" si="20"/>
        <v>0</v>
      </c>
      <c r="K178" s="217"/>
      <c r="L178" s="218"/>
      <c r="M178" s="219" t="s">
        <v>1</v>
      </c>
      <c r="N178" s="220" t="s">
        <v>41</v>
      </c>
      <c r="O178" s="68"/>
      <c r="P178" s="204">
        <f t="shared" si="21"/>
        <v>0</v>
      </c>
      <c r="Q178" s="204">
        <v>5E-05</v>
      </c>
      <c r="R178" s="204">
        <f t="shared" si="22"/>
        <v>0.00015000000000000001</v>
      </c>
      <c r="S178" s="204">
        <v>0</v>
      </c>
      <c r="T178" s="205">
        <f t="shared" si="2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06" t="s">
        <v>171</v>
      </c>
      <c r="AT178" s="206" t="s">
        <v>168</v>
      </c>
      <c r="AU178" s="206" t="s">
        <v>83</v>
      </c>
      <c r="AY178" s="14" t="s">
        <v>112</v>
      </c>
      <c r="BE178" s="207">
        <f t="shared" si="24"/>
        <v>0</v>
      </c>
      <c r="BF178" s="207">
        <f t="shared" si="25"/>
        <v>0</v>
      </c>
      <c r="BG178" s="207">
        <f t="shared" si="26"/>
        <v>0</v>
      </c>
      <c r="BH178" s="207">
        <f t="shared" si="27"/>
        <v>0</v>
      </c>
      <c r="BI178" s="207">
        <f t="shared" si="28"/>
        <v>0</v>
      </c>
      <c r="BJ178" s="14" t="s">
        <v>81</v>
      </c>
      <c r="BK178" s="207">
        <f t="shared" si="29"/>
        <v>0</v>
      </c>
      <c r="BL178" s="14" t="s">
        <v>131</v>
      </c>
      <c r="BM178" s="206" t="s">
        <v>332</v>
      </c>
    </row>
    <row r="179" spans="1:65" s="2" customFormat="1" ht="16.5" customHeight="1">
      <c r="A179" s="31"/>
      <c r="B179" s="32"/>
      <c r="C179" s="210" t="s">
        <v>333</v>
      </c>
      <c r="D179" s="210" t="s">
        <v>168</v>
      </c>
      <c r="E179" s="211" t="s">
        <v>334</v>
      </c>
      <c r="F179" s="212" t="s">
        <v>335</v>
      </c>
      <c r="G179" s="213" t="s">
        <v>130</v>
      </c>
      <c r="H179" s="214">
        <v>21</v>
      </c>
      <c r="I179" s="215"/>
      <c r="J179" s="216">
        <f t="shared" si="20"/>
        <v>0</v>
      </c>
      <c r="K179" s="217"/>
      <c r="L179" s="218"/>
      <c r="M179" s="219" t="s">
        <v>1</v>
      </c>
      <c r="N179" s="220" t="s">
        <v>41</v>
      </c>
      <c r="O179" s="68"/>
      <c r="P179" s="204">
        <f t="shared" si="21"/>
        <v>0</v>
      </c>
      <c r="Q179" s="204">
        <v>5E-05</v>
      </c>
      <c r="R179" s="204">
        <f t="shared" si="22"/>
        <v>0.0010500000000000002</v>
      </c>
      <c r="S179" s="204">
        <v>0</v>
      </c>
      <c r="T179" s="205">
        <f t="shared" si="2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06" t="s">
        <v>171</v>
      </c>
      <c r="AT179" s="206" t="s">
        <v>168</v>
      </c>
      <c r="AU179" s="206" t="s">
        <v>83</v>
      </c>
      <c r="AY179" s="14" t="s">
        <v>112</v>
      </c>
      <c r="BE179" s="207">
        <f t="shared" si="24"/>
        <v>0</v>
      </c>
      <c r="BF179" s="207">
        <f t="shared" si="25"/>
        <v>0</v>
      </c>
      <c r="BG179" s="207">
        <f t="shared" si="26"/>
        <v>0</v>
      </c>
      <c r="BH179" s="207">
        <f t="shared" si="27"/>
        <v>0</v>
      </c>
      <c r="BI179" s="207">
        <f t="shared" si="28"/>
        <v>0</v>
      </c>
      <c r="BJ179" s="14" t="s">
        <v>81</v>
      </c>
      <c r="BK179" s="207">
        <f t="shared" si="29"/>
        <v>0</v>
      </c>
      <c r="BL179" s="14" t="s">
        <v>131</v>
      </c>
      <c r="BM179" s="206" t="s">
        <v>336</v>
      </c>
    </row>
    <row r="180" spans="1:65" s="2" customFormat="1" ht="16.5" customHeight="1">
      <c r="A180" s="31"/>
      <c r="B180" s="32"/>
      <c r="C180" s="210" t="s">
        <v>337</v>
      </c>
      <c r="D180" s="210" t="s">
        <v>168</v>
      </c>
      <c r="E180" s="211" t="s">
        <v>338</v>
      </c>
      <c r="F180" s="212" t="s">
        <v>339</v>
      </c>
      <c r="G180" s="213" t="s">
        <v>130</v>
      </c>
      <c r="H180" s="214">
        <v>4</v>
      </c>
      <c r="I180" s="215"/>
      <c r="J180" s="216">
        <f t="shared" si="20"/>
        <v>0</v>
      </c>
      <c r="K180" s="217"/>
      <c r="L180" s="218"/>
      <c r="M180" s="219" t="s">
        <v>1</v>
      </c>
      <c r="N180" s="220" t="s">
        <v>41</v>
      </c>
      <c r="O180" s="68"/>
      <c r="P180" s="204">
        <f t="shared" si="21"/>
        <v>0</v>
      </c>
      <c r="Q180" s="204">
        <v>5E-05</v>
      </c>
      <c r="R180" s="204">
        <f t="shared" si="22"/>
        <v>0.0002</v>
      </c>
      <c r="S180" s="204">
        <v>0</v>
      </c>
      <c r="T180" s="205">
        <f t="shared" si="2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06" t="s">
        <v>171</v>
      </c>
      <c r="AT180" s="206" t="s">
        <v>168</v>
      </c>
      <c r="AU180" s="206" t="s">
        <v>83</v>
      </c>
      <c r="AY180" s="14" t="s">
        <v>112</v>
      </c>
      <c r="BE180" s="207">
        <f t="shared" si="24"/>
        <v>0</v>
      </c>
      <c r="BF180" s="207">
        <f t="shared" si="25"/>
        <v>0</v>
      </c>
      <c r="BG180" s="207">
        <f t="shared" si="26"/>
        <v>0</v>
      </c>
      <c r="BH180" s="207">
        <f t="shared" si="27"/>
        <v>0</v>
      </c>
      <c r="BI180" s="207">
        <f t="shared" si="28"/>
        <v>0</v>
      </c>
      <c r="BJ180" s="14" t="s">
        <v>81</v>
      </c>
      <c r="BK180" s="207">
        <f t="shared" si="29"/>
        <v>0</v>
      </c>
      <c r="BL180" s="14" t="s">
        <v>131</v>
      </c>
      <c r="BM180" s="206" t="s">
        <v>340</v>
      </c>
    </row>
    <row r="181" spans="1:65" s="2" customFormat="1" ht="16.5" customHeight="1">
      <c r="A181" s="31"/>
      <c r="B181" s="32"/>
      <c r="C181" s="210" t="s">
        <v>341</v>
      </c>
      <c r="D181" s="210" t="s">
        <v>168</v>
      </c>
      <c r="E181" s="211" t="s">
        <v>342</v>
      </c>
      <c r="F181" s="212" t="s">
        <v>343</v>
      </c>
      <c r="G181" s="213" t="s">
        <v>141</v>
      </c>
      <c r="H181" s="214">
        <v>300</v>
      </c>
      <c r="I181" s="215"/>
      <c r="J181" s="216">
        <f t="shared" si="20"/>
        <v>0</v>
      </c>
      <c r="K181" s="217"/>
      <c r="L181" s="218"/>
      <c r="M181" s="219" t="s">
        <v>1</v>
      </c>
      <c r="N181" s="220" t="s">
        <v>41</v>
      </c>
      <c r="O181" s="68"/>
      <c r="P181" s="204">
        <f t="shared" si="21"/>
        <v>0</v>
      </c>
      <c r="Q181" s="204">
        <v>0.0035</v>
      </c>
      <c r="R181" s="204">
        <f t="shared" si="22"/>
        <v>1.05</v>
      </c>
      <c r="S181" s="204">
        <v>0</v>
      </c>
      <c r="T181" s="205">
        <f t="shared" si="2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06" t="s">
        <v>171</v>
      </c>
      <c r="AT181" s="206" t="s">
        <v>168</v>
      </c>
      <c r="AU181" s="206" t="s">
        <v>83</v>
      </c>
      <c r="AY181" s="14" t="s">
        <v>112</v>
      </c>
      <c r="BE181" s="207">
        <f t="shared" si="24"/>
        <v>0</v>
      </c>
      <c r="BF181" s="207">
        <f t="shared" si="25"/>
        <v>0</v>
      </c>
      <c r="BG181" s="207">
        <f t="shared" si="26"/>
        <v>0</v>
      </c>
      <c r="BH181" s="207">
        <f t="shared" si="27"/>
        <v>0</v>
      </c>
      <c r="BI181" s="207">
        <f t="shared" si="28"/>
        <v>0</v>
      </c>
      <c r="BJ181" s="14" t="s">
        <v>81</v>
      </c>
      <c r="BK181" s="207">
        <f t="shared" si="29"/>
        <v>0</v>
      </c>
      <c r="BL181" s="14" t="s">
        <v>131</v>
      </c>
      <c r="BM181" s="206" t="s">
        <v>344</v>
      </c>
    </row>
    <row r="182" spans="2:63" s="12" customFormat="1" ht="22.9" customHeight="1">
      <c r="B182" s="180"/>
      <c r="C182" s="181"/>
      <c r="D182" s="182" t="s">
        <v>75</v>
      </c>
      <c r="E182" s="208" t="s">
        <v>345</v>
      </c>
      <c r="F182" s="208" t="s">
        <v>346</v>
      </c>
      <c r="G182" s="181"/>
      <c r="H182" s="181"/>
      <c r="I182" s="184"/>
      <c r="J182" s="209">
        <f>BK182</f>
        <v>0</v>
      </c>
      <c r="K182" s="181"/>
      <c r="L182" s="186"/>
      <c r="M182" s="187"/>
      <c r="N182" s="188"/>
      <c r="O182" s="188"/>
      <c r="P182" s="189">
        <f>SUM(P183:P191)</f>
        <v>0</v>
      </c>
      <c r="Q182" s="188"/>
      <c r="R182" s="189">
        <f>SUM(R183:R191)</f>
        <v>1.5372</v>
      </c>
      <c r="S182" s="188"/>
      <c r="T182" s="190">
        <f>SUM(T183:T191)</f>
        <v>0</v>
      </c>
      <c r="AR182" s="191" t="s">
        <v>83</v>
      </c>
      <c r="AT182" s="192" t="s">
        <v>75</v>
      </c>
      <c r="AU182" s="192" t="s">
        <v>81</v>
      </c>
      <c r="AY182" s="191" t="s">
        <v>112</v>
      </c>
      <c r="BK182" s="193">
        <f>SUM(BK183:BK191)</f>
        <v>0</v>
      </c>
    </row>
    <row r="183" spans="1:65" s="2" customFormat="1" ht="16.5" customHeight="1">
      <c r="A183" s="31"/>
      <c r="B183" s="32"/>
      <c r="C183" s="194" t="s">
        <v>347</v>
      </c>
      <c r="D183" s="194" t="s">
        <v>114</v>
      </c>
      <c r="E183" s="195" t="s">
        <v>348</v>
      </c>
      <c r="F183" s="196" t="s">
        <v>349</v>
      </c>
      <c r="G183" s="197" t="s">
        <v>130</v>
      </c>
      <c r="H183" s="198">
        <v>183</v>
      </c>
      <c r="I183" s="199"/>
      <c r="J183" s="200">
        <f aca="true" t="shared" si="30" ref="J183:J191">ROUND(I183*H183,2)</f>
        <v>0</v>
      </c>
      <c r="K183" s="201"/>
      <c r="L183" s="36"/>
      <c r="M183" s="202" t="s">
        <v>1</v>
      </c>
      <c r="N183" s="203" t="s">
        <v>41</v>
      </c>
      <c r="O183" s="68"/>
      <c r="P183" s="204">
        <f aca="true" t="shared" si="31" ref="P183:P191">O183*H183</f>
        <v>0</v>
      </c>
      <c r="Q183" s="204">
        <v>0</v>
      </c>
      <c r="R183" s="204">
        <f aca="true" t="shared" si="32" ref="R183:R191">Q183*H183</f>
        <v>0</v>
      </c>
      <c r="S183" s="204">
        <v>0</v>
      </c>
      <c r="T183" s="205">
        <f aca="true" t="shared" si="33" ref="T183:T191"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06" t="s">
        <v>131</v>
      </c>
      <c r="AT183" s="206" t="s">
        <v>114</v>
      </c>
      <c r="AU183" s="206" t="s">
        <v>83</v>
      </c>
      <c r="AY183" s="14" t="s">
        <v>112</v>
      </c>
      <c r="BE183" s="207">
        <f aca="true" t="shared" si="34" ref="BE183:BE191">IF(N183="základní",J183,0)</f>
        <v>0</v>
      </c>
      <c r="BF183" s="207">
        <f aca="true" t="shared" si="35" ref="BF183:BF191">IF(N183="snížená",J183,0)</f>
        <v>0</v>
      </c>
      <c r="BG183" s="207">
        <f aca="true" t="shared" si="36" ref="BG183:BG191">IF(N183="zákl. přenesená",J183,0)</f>
        <v>0</v>
      </c>
      <c r="BH183" s="207">
        <f aca="true" t="shared" si="37" ref="BH183:BH191">IF(N183="sníž. přenesená",J183,0)</f>
        <v>0</v>
      </c>
      <c r="BI183" s="207">
        <f aca="true" t="shared" si="38" ref="BI183:BI191">IF(N183="nulová",J183,0)</f>
        <v>0</v>
      </c>
      <c r="BJ183" s="14" t="s">
        <v>81</v>
      </c>
      <c r="BK183" s="207">
        <f aca="true" t="shared" si="39" ref="BK183:BK191">ROUND(I183*H183,2)</f>
        <v>0</v>
      </c>
      <c r="BL183" s="14" t="s">
        <v>131</v>
      </c>
      <c r="BM183" s="206" t="s">
        <v>350</v>
      </c>
    </row>
    <row r="184" spans="1:65" s="2" customFormat="1" ht="33" customHeight="1">
      <c r="A184" s="31"/>
      <c r="B184" s="32"/>
      <c r="C184" s="210" t="s">
        <v>351</v>
      </c>
      <c r="D184" s="210" t="s">
        <v>168</v>
      </c>
      <c r="E184" s="211" t="s">
        <v>352</v>
      </c>
      <c r="F184" s="212" t="s">
        <v>353</v>
      </c>
      <c r="G184" s="213" t="s">
        <v>130</v>
      </c>
      <c r="H184" s="214">
        <v>118</v>
      </c>
      <c r="I184" s="215"/>
      <c r="J184" s="216">
        <f t="shared" si="30"/>
        <v>0</v>
      </c>
      <c r="K184" s="217"/>
      <c r="L184" s="218"/>
      <c r="M184" s="219" t="s">
        <v>1</v>
      </c>
      <c r="N184" s="220" t="s">
        <v>41</v>
      </c>
      <c r="O184" s="68"/>
      <c r="P184" s="204">
        <f t="shared" si="31"/>
        <v>0</v>
      </c>
      <c r="Q184" s="204">
        <v>0.0084</v>
      </c>
      <c r="R184" s="204">
        <f t="shared" si="32"/>
        <v>0.9912</v>
      </c>
      <c r="S184" s="204">
        <v>0</v>
      </c>
      <c r="T184" s="205">
        <f t="shared" si="3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06" t="s">
        <v>171</v>
      </c>
      <c r="AT184" s="206" t="s">
        <v>168</v>
      </c>
      <c r="AU184" s="206" t="s">
        <v>83</v>
      </c>
      <c r="AY184" s="14" t="s">
        <v>112</v>
      </c>
      <c r="BE184" s="207">
        <f t="shared" si="34"/>
        <v>0</v>
      </c>
      <c r="BF184" s="207">
        <f t="shared" si="35"/>
        <v>0</v>
      </c>
      <c r="BG184" s="207">
        <f t="shared" si="36"/>
        <v>0</v>
      </c>
      <c r="BH184" s="207">
        <f t="shared" si="37"/>
        <v>0</v>
      </c>
      <c r="BI184" s="207">
        <f t="shared" si="38"/>
        <v>0</v>
      </c>
      <c r="BJ184" s="14" t="s">
        <v>81</v>
      </c>
      <c r="BK184" s="207">
        <f t="shared" si="39"/>
        <v>0</v>
      </c>
      <c r="BL184" s="14" t="s">
        <v>131</v>
      </c>
      <c r="BM184" s="206" t="s">
        <v>354</v>
      </c>
    </row>
    <row r="185" spans="1:65" s="2" customFormat="1" ht="33" customHeight="1">
      <c r="A185" s="31"/>
      <c r="B185" s="32"/>
      <c r="C185" s="210" t="s">
        <v>355</v>
      </c>
      <c r="D185" s="210" t="s">
        <v>168</v>
      </c>
      <c r="E185" s="211" t="s">
        <v>356</v>
      </c>
      <c r="F185" s="212" t="s">
        <v>357</v>
      </c>
      <c r="G185" s="213" t="s">
        <v>130</v>
      </c>
      <c r="H185" s="214">
        <v>7</v>
      </c>
      <c r="I185" s="215"/>
      <c r="J185" s="216">
        <f t="shared" si="30"/>
        <v>0</v>
      </c>
      <c r="K185" s="217"/>
      <c r="L185" s="218"/>
      <c r="M185" s="219" t="s">
        <v>1</v>
      </c>
      <c r="N185" s="220" t="s">
        <v>41</v>
      </c>
      <c r="O185" s="68"/>
      <c r="P185" s="204">
        <f t="shared" si="31"/>
        <v>0</v>
      </c>
      <c r="Q185" s="204">
        <v>0.0084</v>
      </c>
      <c r="R185" s="204">
        <f t="shared" si="32"/>
        <v>0.0588</v>
      </c>
      <c r="S185" s="204">
        <v>0</v>
      </c>
      <c r="T185" s="205">
        <f t="shared" si="3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06" t="s">
        <v>171</v>
      </c>
      <c r="AT185" s="206" t="s">
        <v>168</v>
      </c>
      <c r="AU185" s="206" t="s">
        <v>83</v>
      </c>
      <c r="AY185" s="14" t="s">
        <v>112</v>
      </c>
      <c r="BE185" s="207">
        <f t="shared" si="34"/>
        <v>0</v>
      </c>
      <c r="BF185" s="207">
        <f t="shared" si="35"/>
        <v>0</v>
      </c>
      <c r="BG185" s="207">
        <f t="shared" si="36"/>
        <v>0</v>
      </c>
      <c r="BH185" s="207">
        <f t="shared" si="37"/>
        <v>0</v>
      </c>
      <c r="BI185" s="207">
        <f t="shared" si="38"/>
        <v>0</v>
      </c>
      <c r="BJ185" s="14" t="s">
        <v>81</v>
      </c>
      <c r="BK185" s="207">
        <f t="shared" si="39"/>
        <v>0</v>
      </c>
      <c r="BL185" s="14" t="s">
        <v>131</v>
      </c>
      <c r="BM185" s="206" t="s">
        <v>358</v>
      </c>
    </row>
    <row r="186" spans="1:65" s="2" customFormat="1" ht="33" customHeight="1">
      <c r="A186" s="31"/>
      <c r="B186" s="32"/>
      <c r="C186" s="210" t="s">
        <v>359</v>
      </c>
      <c r="D186" s="210" t="s">
        <v>168</v>
      </c>
      <c r="E186" s="211" t="s">
        <v>360</v>
      </c>
      <c r="F186" s="212" t="s">
        <v>361</v>
      </c>
      <c r="G186" s="213" t="s">
        <v>130</v>
      </c>
      <c r="H186" s="214">
        <v>24</v>
      </c>
      <c r="I186" s="215"/>
      <c r="J186" s="216">
        <f t="shared" si="30"/>
        <v>0</v>
      </c>
      <c r="K186" s="217"/>
      <c r="L186" s="218"/>
      <c r="M186" s="219" t="s">
        <v>1</v>
      </c>
      <c r="N186" s="220" t="s">
        <v>41</v>
      </c>
      <c r="O186" s="68"/>
      <c r="P186" s="204">
        <f t="shared" si="31"/>
        <v>0</v>
      </c>
      <c r="Q186" s="204">
        <v>0.0084</v>
      </c>
      <c r="R186" s="204">
        <f t="shared" si="32"/>
        <v>0.2016</v>
      </c>
      <c r="S186" s="204">
        <v>0</v>
      </c>
      <c r="T186" s="205">
        <f t="shared" si="3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06" t="s">
        <v>171</v>
      </c>
      <c r="AT186" s="206" t="s">
        <v>168</v>
      </c>
      <c r="AU186" s="206" t="s">
        <v>83</v>
      </c>
      <c r="AY186" s="14" t="s">
        <v>112</v>
      </c>
      <c r="BE186" s="207">
        <f t="shared" si="34"/>
        <v>0</v>
      </c>
      <c r="BF186" s="207">
        <f t="shared" si="35"/>
        <v>0</v>
      </c>
      <c r="BG186" s="207">
        <f t="shared" si="36"/>
        <v>0</v>
      </c>
      <c r="BH186" s="207">
        <f t="shared" si="37"/>
        <v>0</v>
      </c>
      <c r="BI186" s="207">
        <f t="shared" si="38"/>
        <v>0</v>
      </c>
      <c r="BJ186" s="14" t="s">
        <v>81</v>
      </c>
      <c r="BK186" s="207">
        <f t="shared" si="39"/>
        <v>0</v>
      </c>
      <c r="BL186" s="14" t="s">
        <v>131</v>
      </c>
      <c r="BM186" s="206" t="s">
        <v>362</v>
      </c>
    </row>
    <row r="187" spans="1:65" s="2" customFormat="1" ht="33" customHeight="1">
      <c r="A187" s="31"/>
      <c r="B187" s="32"/>
      <c r="C187" s="210" t="s">
        <v>363</v>
      </c>
      <c r="D187" s="210" t="s">
        <v>168</v>
      </c>
      <c r="E187" s="211" t="s">
        <v>364</v>
      </c>
      <c r="F187" s="212" t="s">
        <v>365</v>
      </c>
      <c r="G187" s="213" t="s">
        <v>130</v>
      </c>
      <c r="H187" s="214">
        <v>5</v>
      </c>
      <c r="I187" s="215"/>
      <c r="J187" s="216">
        <f t="shared" si="30"/>
        <v>0</v>
      </c>
      <c r="K187" s="217"/>
      <c r="L187" s="218"/>
      <c r="M187" s="219" t="s">
        <v>1</v>
      </c>
      <c r="N187" s="220" t="s">
        <v>41</v>
      </c>
      <c r="O187" s="68"/>
      <c r="P187" s="204">
        <f t="shared" si="31"/>
        <v>0</v>
      </c>
      <c r="Q187" s="204">
        <v>0.0084</v>
      </c>
      <c r="R187" s="204">
        <f t="shared" si="32"/>
        <v>0.041999999999999996</v>
      </c>
      <c r="S187" s="204">
        <v>0</v>
      </c>
      <c r="T187" s="205">
        <f t="shared" si="3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06" t="s">
        <v>171</v>
      </c>
      <c r="AT187" s="206" t="s">
        <v>168</v>
      </c>
      <c r="AU187" s="206" t="s">
        <v>83</v>
      </c>
      <c r="AY187" s="14" t="s">
        <v>112</v>
      </c>
      <c r="BE187" s="207">
        <f t="shared" si="34"/>
        <v>0</v>
      </c>
      <c r="BF187" s="207">
        <f t="shared" si="35"/>
        <v>0</v>
      </c>
      <c r="BG187" s="207">
        <f t="shared" si="36"/>
        <v>0</v>
      </c>
      <c r="BH187" s="207">
        <f t="shared" si="37"/>
        <v>0</v>
      </c>
      <c r="BI187" s="207">
        <f t="shared" si="38"/>
        <v>0</v>
      </c>
      <c r="BJ187" s="14" t="s">
        <v>81</v>
      </c>
      <c r="BK187" s="207">
        <f t="shared" si="39"/>
        <v>0</v>
      </c>
      <c r="BL187" s="14" t="s">
        <v>131</v>
      </c>
      <c r="BM187" s="206" t="s">
        <v>366</v>
      </c>
    </row>
    <row r="188" spans="1:65" s="2" customFormat="1" ht="21.75" customHeight="1">
      <c r="A188" s="31"/>
      <c r="B188" s="32"/>
      <c r="C188" s="210" t="s">
        <v>367</v>
      </c>
      <c r="D188" s="210" t="s">
        <v>168</v>
      </c>
      <c r="E188" s="211" t="s">
        <v>368</v>
      </c>
      <c r="F188" s="212" t="s">
        <v>369</v>
      </c>
      <c r="G188" s="213" t="s">
        <v>130</v>
      </c>
      <c r="H188" s="214">
        <v>17</v>
      </c>
      <c r="I188" s="215"/>
      <c r="J188" s="216">
        <f t="shared" si="30"/>
        <v>0</v>
      </c>
      <c r="K188" s="217"/>
      <c r="L188" s="218"/>
      <c r="M188" s="219" t="s">
        <v>1</v>
      </c>
      <c r="N188" s="220" t="s">
        <v>41</v>
      </c>
      <c r="O188" s="68"/>
      <c r="P188" s="204">
        <f t="shared" si="31"/>
        <v>0</v>
      </c>
      <c r="Q188" s="204">
        <v>0.0084</v>
      </c>
      <c r="R188" s="204">
        <f t="shared" si="32"/>
        <v>0.14279999999999998</v>
      </c>
      <c r="S188" s="204">
        <v>0</v>
      </c>
      <c r="T188" s="205">
        <f t="shared" si="3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06" t="s">
        <v>171</v>
      </c>
      <c r="AT188" s="206" t="s">
        <v>168</v>
      </c>
      <c r="AU188" s="206" t="s">
        <v>83</v>
      </c>
      <c r="AY188" s="14" t="s">
        <v>112</v>
      </c>
      <c r="BE188" s="207">
        <f t="shared" si="34"/>
        <v>0</v>
      </c>
      <c r="BF188" s="207">
        <f t="shared" si="35"/>
        <v>0</v>
      </c>
      <c r="BG188" s="207">
        <f t="shared" si="36"/>
        <v>0</v>
      </c>
      <c r="BH188" s="207">
        <f t="shared" si="37"/>
        <v>0</v>
      </c>
      <c r="BI188" s="207">
        <f t="shared" si="38"/>
        <v>0</v>
      </c>
      <c r="BJ188" s="14" t="s">
        <v>81</v>
      </c>
      <c r="BK188" s="207">
        <f t="shared" si="39"/>
        <v>0</v>
      </c>
      <c r="BL188" s="14" t="s">
        <v>131</v>
      </c>
      <c r="BM188" s="206" t="s">
        <v>370</v>
      </c>
    </row>
    <row r="189" spans="1:65" s="2" customFormat="1" ht="21.75" customHeight="1">
      <c r="A189" s="31"/>
      <c r="B189" s="32"/>
      <c r="C189" s="210" t="s">
        <v>371</v>
      </c>
      <c r="D189" s="210" t="s">
        <v>168</v>
      </c>
      <c r="E189" s="211" t="s">
        <v>372</v>
      </c>
      <c r="F189" s="212" t="s">
        <v>373</v>
      </c>
      <c r="G189" s="213" t="s">
        <v>130</v>
      </c>
      <c r="H189" s="214">
        <v>7</v>
      </c>
      <c r="I189" s="215"/>
      <c r="J189" s="216">
        <f t="shared" si="30"/>
        <v>0</v>
      </c>
      <c r="K189" s="217"/>
      <c r="L189" s="218"/>
      <c r="M189" s="219" t="s">
        <v>1</v>
      </c>
      <c r="N189" s="220" t="s">
        <v>41</v>
      </c>
      <c r="O189" s="68"/>
      <c r="P189" s="204">
        <f t="shared" si="31"/>
        <v>0</v>
      </c>
      <c r="Q189" s="204">
        <v>0.0084</v>
      </c>
      <c r="R189" s="204">
        <f t="shared" si="32"/>
        <v>0.0588</v>
      </c>
      <c r="S189" s="204">
        <v>0</v>
      </c>
      <c r="T189" s="205">
        <f t="shared" si="3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206" t="s">
        <v>171</v>
      </c>
      <c r="AT189" s="206" t="s">
        <v>168</v>
      </c>
      <c r="AU189" s="206" t="s">
        <v>83</v>
      </c>
      <c r="AY189" s="14" t="s">
        <v>112</v>
      </c>
      <c r="BE189" s="207">
        <f t="shared" si="34"/>
        <v>0</v>
      </c>
      <c r="BF189" s="207">
        <f t="shared" si="35"/>
        <v>0</v>
      </c>
      <c r="BG189" s="207">
        <f t="shared" si="36"/>
        <v>0</v>
      </c>
      <c r="BH189" s="207">
        <f t="shared" si="37"/>
        <v>0</v>
      </c>
      <c r="BI189" s="207">
        <f t="shared" si="38"/>
        <v>0</v>
      </c>
      <c r="BJ189" s="14" t="s">
        <v>81</v>
      </c>
      <c r="BK189" s="207">
        <f t="shared" si="39"/>
        <v>0</v>
      </c>
      <c r="BL189" s="14" t="s">
        <v>131</v>
      </c>
      <c r="BM189" s="206" t="s">
        <v>374</v>
      </c>
    </row>
    <row r="190" spans="1:65" s="2" customFormat="1" ht="21.75" customHeight="1">
      <c r="A190" s="31"/>
      <c r="B190" s="32"/>
      <c r="C190" s="210" t="s">
        <v>375</v>
      </c>
      <c r="D190" s="210" t="s">
        <v>168</v>
      </c>
      <c r="E190" s="211" t="s">
        <v>376</v>
      </c>
      <c r="F190" s="212" t="s">
        <v>377</v>
      </c>
      <c r="G190" s="213" t="s">
        <v>130</v>
      </c>
      <c r="H190" s="214">
        <v>3</v>
      </c>
      <c r="I190" s="215"/>
      <c r="J190" s="216">
        <f t="shared" si="30"/>
        <v>0</v>
      </c>
      <c r="K190" s="217"/>
      <c r="L190" s="218"/>
      <c r="M190" s="219" t="s">
        <v>1</v>
      </c>
      <c r="N190" s="220" t="s">
        <v>41</v>
      </c>
      <c r="O190" s="68"/>
      <c r="P190" s="204">
        <f t="shared" si="31"/>
        <v>0</v>
      </c>
      <c r="Q190" s="204">
        <v>0.0084</v>
      </c>
      <c r="R190" s="204">
        <f t="shared" si="32"/>
        <v>0.0252</v>
      </c>
      <c r="S190" s="204">
        <v>0</v>
      </c>
      <c r="T190" s="205">
        <f t="shared" si="3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06" t="s">
        <v>171</v>
      </c>
      <c r="AT190" s="206" t="s">
        <v>168</v>
      </c>
      <c r="AU190" s="206" t="s">
        <v>83</v>
      </c>
      <c r="AY190" s="14" t="s">
        <v>112</v>
      </c>
      <c r="BE190" s="207">
        <f t="shared" si="34"/>
        <v>0</v>
      </c>
      <c r="BF190" s="207">
        <f t="shared" si="35"/>
        <v>0</v>
      </c>
      <c r="BG190" s="207">
        <f t="shared" si="36"/>
        <v>0</v>
      </c>
      <c r="BH190" s="207">
        <f t="shared" si="37"/>
        <v>0</v>
      </c>
      <c r="BI190" s="207">
        <f t="shared" si="38"/>
        <v>0</v>
      </c>
      <c r="BJ190" s="14" t="s">
        <v>81</v>
      </c>
      <c r="BK190" s="207">
        <f t="shared" si="39"/>
        <v>0</v>
      </c>
      <c r="BL190" s="14" t="s">
        <v>131</v>
      </c>
      <c r="BM190" s="206" t="s">
        <v>378</v>
      </c>
    </row>
    <row r="191" spans="1:65" s="2" customFormat="1" ht="33" customHeight="1">
      <c r="A191" s="31"/>
      <c r="B191" s="32"/>
      <c r="C191" s="210" t="s">
        <v>379</v>
      </c>
      <c r="D191" s="210" t="s">
        <v>168</v>
      </c>
      <c r="E191" s="211" t="s">
        <v>380</v>
      </c>
      <c r="F191" s="212" t="s">
        <v>381</v>
      </c>
      <c r="G191" s="213" t="s">
        <v>130</v>
      </c>
      <c r="H191" s="214">
        <v>2</v>
      </c>
      <c r="I191" s="215"/>
      <c r="J191" s="216">
        <f t="shared" si="30"/>
        <v>0</v>
      </c>
      <c r="K191" s="217"/>
      <c r="L191" s="218"/>
      <c r="M191" s="221" t="s">
        <v>1</v>
      </c>
      <c r="N191" s="222" t="s">
        <v>41</v>
      </c>
      <c r="O191" s="223"/>
      <c r="P191" s="224">
        <f t="shared" si="31"/>
        <v>0</v>
      </c>
      <c r="Q191" s="224">
        <v>0.0084</v>
      </c>
      <c r="R191" s="224">
        <f t="shared" si="32"/>
        <v>0.0168</v>
      </c>
      <c r="S191" s="224">
        <v>0</v>
      </c>
      <c r="T191" s="225">
        <f t="shared" si="3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06" t="s">
        <v>171</v>
      </c>
      <c r="AT191" s="206" t="s">
        <v>168</v>
      </c>
      <c r="AU191" s="206" t="s">
        <v>83</v>
      </c>
      <c r="AY191" s="14" t="s">
        <v>112</v>
      </c>
      <c r="BE191" s="207">
        <f t="shared" si="34"/>
        <v>0</v>
      </c>
      <c r="BF191" s="207">
        <f t="shared" si="35"/>
        <v>0</v>
      </c>
      <c r="BG191" s="207">
        <f t="shared" si="36"/>
        <v>0</v>
      </c>
      <c r="BH191" s="207">
        <f t="shared" si="37"/>
        <v>0</v>
      </c>
      <c r="BI191" s="207">
        <f t="shared" si="38"/>
        <v>0</v>
      </c>
      <c r="BJ191" s="14" t="s">
        <v>81</v>
      </c>
      <c r="BK191" s="207">
        <f t="shared" si="39"/>
        <v>0</v>
      </c>
      <c r="BL191" s="14" t="s">
        <v>131</v>
      </c>
      <c r="BM191" s="206" t="s">
        <v>382</v>
      </c>
    </row>
    <row r="192" spans="1:31" s="2" customFormat="1" ht="6.95" customHeight="1">
      <c r="A192" s="31"/>
      <c r="B192" s="51"/>
      <c r="C192" s="52"/>
      <c r="D192" s="52"/>
      <c r="E192" s="52"/>
      <c r="F192" s="52"/>
      <c r="G192" s="52"/>
      <c r="H192" s="52"/>
      <c r="I192" s="144"/>
      <c r="J192" s="52"/>
      <c r="K192" s="52"/>
      <c r="L192" s="36"/>
      <c r="M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</row>
  </sheetData>
  <sheetProtection algorithmName="SHA-512" hashValue="7dYaK+uqRzimtOuEKC8/own3tFOMFsoFcVS/Tg8fHB6EDsqpZMdvp1c1SBgEBGl9bz7fUWj1lexIallfVXkSQQ==" saltValue="civvXUysHuiT891lT7SdlGYWChWO1hE8SUaCCssM9gnbhTEwLmQPX3IskxB6yr/p6ctJ/AWMlcJM42ygYlHKBg==" spinCount="100000" sheet="1" objects="1" scenarios="1" formatColumns="0" formatRows="0" autoFilter="0"/>
  <autoFilter ref="C119:K191"/>
  <mergeCells count="6">
    <mergeCell ref="L2:V2"/>
    <mergeCell ref="E7:H7"/>
    <mergeCell ref="E16:H16"/>
    <mergeCell ref="E25:H25"/>
    <mergeCell ref="E85:H85"/>
    <mergeCell ref="E112:H11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Mag\Slávek</dc:creator>
  <cp:keywords/>
  <dc:description/>
  <cp:lastModifiedBy>Roman Bielak</cp:lastModifiedBy>
  <dcterms:created xsi:type="dcterms:W3CDTF">2020-06-04T08:10:35Z</dcterms:created>
  <dcterms:modified xsi:type="dcterms:W3CDTF">2020-07-17T09:30:21Z</dcterms:modified>
  <cp:category/>
  <cp:version/>
  <cp:contentType/>
  <cp:contentStatus/>
</cp:coreProperties>
</file>