
<file path=[Content_Types].xml><?xml version="1.0" encoding="utf-8"?>
<Types xmlns="http://schemas.openxmlformats.org/package/2006/content-types"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495" windowWidth="28455" windowHeight="11445" firstSheet="2" activeTab="7"/>
  </bookViews>
  <sheets>
    <sheet name="Rekapitulace stavby" sheetId="1" r:id="rId1"/>
    <sheet name="Vícepráce - Sádrokartony" sheetId="2" r:id="rId2"/>
    <sheet name="Méněpráce - Zdravotně tec..." sheetId="3" r:id="rId3"/>
    <sheet name="Vícepráce - Zdravotně tec..." sheetId="4" r:id="rId4"/>
    <sheet name="Méněpráce - Obklady" sheetId="5" r:id="rId5"/>
    <sheet name="OBK-BYT - VIC - Obklady -..." sheetId="6" r:id="rId6"/>
    <sheet name="Méněpráce - PVC, dlažby" sheetId="7" r:id="rId7"/>
    <sheet name="Vícepráce - PVC,  dlažby" sheetId="8" r:id="rId8"/>
    <sheet name="Méněpráce - Ústřední vytá..." sheetId="9" r:id="rId9"/>
    <sheet name="Vícepráce - Ústřední vytá..." sheetId="10" r:id="rId10"/>
    <sheet name="Méněpráce - Parapety" sheetId="11" r:id="rId11"/>
    <sheet name="Vícepráce - Parapety" sheetId="12" r:id="rId12"/>
  </sheets>
  <definedNames>
    <definedName name="_xlnm._FilterDatabase" localSheetId="4" hidden="1">'Méněpráce - Obklady'!$C$121:$K$141</definedName>
    <definedName name="_xlnm._FilterDatabase" localSheetId="10" hidden="1">'Méněpráce - Parapety'!$C$121:$K$130</definedName>
    <definedName name="_xlnm._FilterDatabase" localSheetId="6" hidden="1">'Méněpráce - PVC, dlažby'!$C$122:$K$151</definedName>
    <definedName name="_xlnm._FilterDatabase" localSheetId="8" hidden="1">'Méněpráce - Ústřední vytá...'!$C$122:$K$148</definedName>
    <definedName name="_xlnm._FilterDatabase" localSheetId="2" hidden="1">'Méněpráce - Zdravotně tec...'!$C$123:$K$153</definedName>
    <definedName name="_xlnm._FilterDatabase" localSheetId="5" hidden="1">'OBK-BYT - VIC - Obklady -...'!$C$122:$K$139</definedName>
    <definedName name="_xlnm._FilterDatabase" localSheetId="11" hidden="1">'Vícepráce - Parapety'!$C$121:$K$130</definedName>
    <definedName name="_xlnm._FilterDatabase" localSheetId="7" hidden="1">'Vícepráce - PVC,  dlažby'!$C$123:$K$155</definedName>
    <definedName name="_xlnm._FilterDatabase" localSheetId="1" hidden="1">'Vícepráce - Sádrokartony'!$C$121:$K$136</definedName>
    <definedName name="_xlnm._FilterDatabase" localSheetId="9" hidden="1">'Vícepráce - Ústřední vytá...'!$C$124:$K$197</definedName>
    <definedName name="_xlnm._FilterDatabase" localSheetId="3" hidden="1">'Vícepráce - Zdravotně tec...'!$C$129:$K$242</definedName>
    <definedName name="_xlnm.Print_Titles" localSheetId="4">'Méněpráce - Obklady'!$121:$121</definedName>
    <definedName name="_xlnm.Print_Titles" localSheetId="10">'Méněpráce - Parapety'!$121:$121</definedName>
    <definedName name="_xlnm.Print_Titles" localSheetId="6">'Méněpráce - PVC, dlažby'!$122:$122</definedName>
    <definedName name="_xlnm.Print_Titles" localSheetId="8">'Méněpráce - Ústřední vytá...'!$122:$122</definedName>
    <definedName name="_xlnm.Print_Titles" localSheetId="2">'Méněpráce - Zdravotně tec...'!$123:$123</definedName>
    <definedName name="_xlnm.Print_Titles" localSheetId="5">'OBK-BYT - VIC - Obklady -...'!$122:$122</definedName>
    <definedName name="_xlnm.Print_Titles" localSheetId="0">'Rekapitulace stavby'!$92:$92</definedName>
    <definedName name="_xlnm.Print_Titles" localSheetId="11">'Vícepráce - Parapety'!$121:$121</definedName>
    <definedName name="_xlnm.Print_Titles" localSheetId="7">'Vícepráce - PVC,  dlažby'!$123:$123</definedName>
    <definedName name="_xlnm.Print_Titles" localSheetId="1">'Vícepráce - Sádrokartony'!$121:$121</definedName>
    <definedName name="_xlnm.Print_Titles" localSheetId="9">'Vícepráce - Ústřední vytá...'!$124:$124</definedName>
    <definedName name="_xlnm.Print_Titles" localSheetId="3">'Vícepráce - Zdravotně tec...'!$129:$129</definedName>
    <definedName name="_xlnm.Print_Area" localSheetId="4">'Méněpráce - Obklady'!$C$4:$J$41,'Méněpráce - Obklady'!$C$50:$J$76,'Méněpráce - Obklady'!$C$82:$J$101,'Méněpráce - Obklady'!$C$107:$K$141</definedName>
    <definedName name="_xlnm.Print_Area" localSheetId="10">'Méněpráce - Parapety'!$C$4:$J$41,'Méněpráce - Parapety'!$C$50:$J$76,'Méněpráce - Parapety'!$C$82:$J$101,'Méněpráce - Parapety'!$C$107:$K$130</definedName>
    <definedName name="_xlnm.Print_Area" localSheetId="6">'Méněpráce - PVC, dlažby'!$C$4:$J$41,'Méněpráce - PVC, dlažby'!$C$50:$J$76,'Méněpráce - PVC, dlažby'!$C$82:$J$102,'Méněpráce - PVC, dlažby'!$C$108:$K$151</definedName>
    <definedName name="_xlnm.Print_Area" localSheetId="8">'Méněpráce - Ústřední vytá...'!$C$4:$J$41,'Méněpráce - Ústřední vytá...'!$C$50:$J$76,'Méněpráce - Ústřední vytá...'!$C$82:$J$102,'Méněpráce - Ústřední vytá...'!$C$108:$K$148</definedName>
    <definedName name="_xlnm.Print_Area" localSheetId="2">'Méněpráce - Zdravotně tec...'!$C$4:$J$41,'Méněpráce - Zdravotně tec...'!$C$50:$J$76,'Méněpráce - Zdravotně tec...'!$C$82:$J$103,'Méněpráce - Zdravotně tec...'!$C$109:$K$153</definedName>
    <definedName name="_xlnm.Print_Area" localSheetId="5">'OBK-BYT - VIC - Obklady -...'!$C$4:$J$41,'OBK-BYT - VIC - Obklady -...'!$C$50:$J$76,'OBK-BYT - VIC - Obklady -...'!$C$82:$J$102,'OBK-BYT - VIC - Obklady -...'!$C$108:$K$139</definedName>
    <definedName name="_xlnm.Print_Area" localSheetId="0">'Rekapitulace stavby'!$D$4:$AO$76,'Rekapitulace stavby'!$C$82:$AQ$112</definedName>
    <definedName name="_xlnm.Print_Area" localSheetId="11">'Vícepráce - Parapety'!$C$4:$J$41,'Vícepráce - Parapety'!$C$50:$J$76,'Vícepráce - Parapety'!$C$82:$J$101,'Vícepráce - Parapety'!$C$107:$K$130</definedName>
    <definedName name="_xlnm.Print_Area" localSheetId="7">'Vícepráce - PVC,  dlažby'!$C$4:$J$41,'Vícepráce - PVC,  dlažby'!$C$50:$J$76,'Vícepráce - PVC,  dlažby'!$C$82:$J$103,'Vícepráce - PVC,  dlažby'!$C$109:$K$155</definedName>
    <definedName name="_xlnm.Print_Area" localSheetId="1">'Vícepráce - Sádrokartony'!$C$4:$J$41,'Vícepráce - Sádrokartony'!$C$50:$J$76,'Vícepráce - Sádrokartony'!$C$82:$J$101,'Vícepráce - Sádrokartony'!$C$107:$K$136</definedName>
    <definedName name="_xlnm.Print_Area" localSheetId="9">'Vícepráce - Ústřední vytá...'!$C$4:$J$41,'Vícepráce - Ústřední vytá...'!$C$50:$J$76,'Vícepráce - Ústřední vytá...'!$C$82:$J$104,'Vícepráce - Ústřední vytá...'!$C$110:$K$197</definedName>
    <definedName name="_xlnm.Print_Area" localSheetId="3">'Vícepráce - Zdravotně tec...'!$C$4:$J$41,'Vícepráce - Zdravotně tec...'!$C$50:$J$76,'Vícepráce - Zdravotně tec...'!$C$82:$J$109,'Vícepráce - Zdravotně tec...'!$C$115:$K$242</definedName>
  </definedNames>
  <calcPr calcId="124519"/>
</workbook>
</file>

<file path=xl/calcChain.xml><?xml version="1.0" encoding="utf-8"?>
<calcChain xmlns="http://schemas.openxmlformats.org/spreadsheetml/2006/main">
  <c r="J39" i="12"/>
  <c r="J38"/>
  <c r="AY111" i="1"/>
  <c r="J37" i="12"/>
  <c r="AX111" i="1" s="1"/>
  <c r="BI130" i="12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T124"/>
  <c r="T123" s="1"/>
  <c r="T122" s="1"/>
  <c r="R125"/>
  <c r="P125"/>
  <c r="P124" s="1"/>
  <c r="P123" s="1"/>
  <c r="P122" s="1"/>
  <c r="AU111" i="1" s="1"/>
  <c r="F119" i="12"/>
  <c r="J118"/>
  <c r="F118"/>
  <c r="F116"/>
  <c r="E114"/>
  <c r="F94"/>
  <c r="J93"/>
  <c r="F93"/>
  <c r="F91"/>
  <c r="E89"/>
  <c r="J26"/>
  <c r="E26"/>
  <c r="J119" s="1"/>
  <c r="J25"/>
  <c r="J14"/>
  <c r="J116"/>
  <c r="E7"/>
  <c r="E110"/>
  <c r="J39" i="11"/>
  <c r="J38"/>
  <c r="AY110" i="1" s="1"/>
  <c r="J37" i="11"/>
  <c r="AX110" i="1" s="1"/>
  <c r="BI130" i="11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F119"/>
  <c r="J118"/>
  <c r="F118"/>
  <c r="F116"/>
  <c r="E114"/>
  <c r="F94"/>
  <c r="J93"/>
  <c r="F93"/>
  <c r="F91"/>
  <c r="E89"/>
  <c r="J26"/>
  <c r="E26"/>
  <c r="J94" s="1"/>
  <c r="J25"/>
  <c r="J14"/>
  <c r="J91"/>
  <c r="E7"/>
  <c r="E110"/>
  <c r="J39" i="10"/>
  <c r="J38"/>
  <c r="AY108" i="1" s="1"/>
  <c r="J37" i="10"/>
  <c r="AX108" i="1" s="1"/>
  <c r="BI197" i="10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R186"/>
  <c r="P186"/>
  <c r="BI181"/>
  <c r="BH181"/>
  <c r="BG181"/>
  <c r="BF181"/>
  <c r="T181"/>
  <c r="R181"/>
  <c r="P181"/>
  <c r="BI179"/>
  <c r="BH179"/>
  <c r="BG179"/>
  <c r="BF179"/>
  <c r="T179"/>
  <c r="R179"/>
  <c r="P179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F122"/>
  <c r="J121"/>
  <c r="F121"/>
  <c r="F119"/>
  <c r="E117"/>
  <c r="F94"/>
  <c r="J93"/>
  <c r="F93"/>
  <c r="F91"/>
  <c r="E89"/>
  <c r="J26"/>
  <c r="E26"/>
  <c r="J94" s="1"/>
  <c r="J25"/>
  <c r="J14"/>
  <c r="J119" s="1"/>
  <c r="E7"/>
  <c r="E85"/>
  <c r="J39" i="9"/>
  <c r="J38"/>
  <c r="AY107" i="1"/>
  <c r="J37" i="9"/>
  <c r="AX107" i="1"/>
  <c r="BI148" i="9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20"/>
  <c r="J119"/>
  <c r="F119"/>
  <c r="F117"/>
  <c r="E115"/>
  <c r="F94"/>
  <c r="J93"/>
  <c r="F93"/>
  <c r="F91"/>
  <c r="E89"/>
  <c r="J26"/>
  <c r="E26"/>
  <c r="J94"/>
  <c r="J25"/>
  <c r="J14"/>
  <c r="J91"/>
  <c r="E7"/>
  <c r="E111" s="1"/>
  <c r="J39" i="8"/>
  <c r="J38"/>
  <c r="AY105" i="1"/>
  <c r="J37" i="8"/>
  <c r="AX105" i="1"/>
  <c r="BI154" i="8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7"/>
  <c r="BH127"/>
  <c r="BG127"/>
  <c r="BF127"/>
  <c r="T127"/>
  <c r="R127"/>
  <c r="P127"/>
  <c r="F121"/>
  <c r="J120"/>
  <c r="F120"/>
  <c r="F118"/>
  <c r="E116"/>
  <c r="F94"/>
  <c r="J93"/>
  <c r="F93"/>
  <c r="F91"/>
  <c r="E89"/>
  <c r="J26"/>
  <c r="E26"/>
  <c r="J121"/>
  <c r="J25"/>
  <c r="J14"/>
  <c r="J118"/>
  <c r="E7"/>
  <c r="E112" s="1"/>
  <c r="J39" i="7"/>
  <c r="J38"/>
  <c r="AY104" i="1"/>
  <c r="J37" i="7"/>
  <c r="AX104" i="1"/>
  <c r="BI151" i="7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R144"/>
  <c r="P144"/>
  <c r="BI142"/>
  <c r="BH142"/>
  <c r="BG142"/>
  <c r="BF142"/>
  <c r="T142"/>
  <c r="R142"/>
  <c r="P142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20"/>
  <c r="J119"/>
  <c r="F119"/>
  <c r="F117"/>
  <c r="E115"/>
  <c r="F94"/>
  <c r="J93"/>
  <c r="F93"/>
  <c r="F91"/>
  <c r="E89"/>
  <c r="J26"/>
  <c r="E26"/>
  <c r="J120"/>
  <c r="J25"/>
  <c r="J14"/>
  <c r="J91"/>
  <c r="E7"/>
  <c r="E85"/>
  <c r="J39" i="6"/>
  <c r="J38"/>
  <c r="AY102" i="1"/>
  <c r="J37" i="6"/>
  <c r="AX102" i="1" s="1"/>
  <c r="BI138" i="6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F120"/>
  <c r="J119"/>
  <c r="F119"/>
  <c r="F117"/>
  <c r="E115"/>
  <c r="F94"/>
  <c r="J93"/>
  <c r="F93"/>
  <c r="F91"/>
  <c r="E89"/>
  <c r="J26"/>
  <c r="E26"/>
  <c r="J94"/>
  <c r="J25"/>
  <c r="J14"/>
  <c r="J91"/>
  <c r="E7"/>
  <c r="E111" s="1"/>
  <c r="J39" i="5"/>
  <c r="J38"/>
  <c r="AY101" i="1"/>
  <c r="J37" i="5"/>
  <c r="AX101" i="1"/>
  <c r="BI141" i="5"/>
  <c r="BH141"/>
  <c r="BG141"/>
  <c r="BF141"/>
  <c r="T141"/>
  <c r="R141"/>
  <c r="P141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30"/>
  <c r="BH130"/>
  <c r="BG130"/>
  <c r="BF130"/>
  <c r="T130"/>
  <c r="R130"/>
  <c r="P130"/>
  <c r="BI125"/>
  <c r="BH125"/>
  <c r="BG125"/>
  <c r="BF125"/>
  <c r="T125"/>
  <c r="R125"/>
  <c r="P125"/>
  <c r="F119"/>
  <c r="J118"/>
  <c r="F118"/>
  <c r="F116"/>
  <c r="E114"/>
  <c r="F94"/>
  <c r="J93"/>
  <c r="F93"/>
  <c r="F91"/>
  <c r="E89"/>
  <c r="J26"/>
  <c r="E26"/>
  <c r="J94" s="1"/>
  <c r="J25"/>
  <c r="J14"/>
  <c r="J91"/>
  <c r="E7"/>
  <c r="E110" s="1"/>
  <c r="J39" i="4"/>
  <c r="J38"/>
  <c r="AY99" i="1" s="1"/>
  <c r="J37" i="4"/>
  <c r="AX99" i="1"/>
  <c r="BI241" i="4"/>
  <c r="BH241"/>
  <c r="BG241"/>
  <c r="BF241"/>
  <c r="T241"/>
  <c r="T240" s="1"/>
  <c r="R241"/>
  <c r="R240"/>
  <c r="P241"/>
  <c r="P240" s="1"/>
  <c r="BI236"/>
  <c r="BH236"/>
  <c r="BG236"/>
  <c r="BF236"/>
  <c r="T236"/>
  <c r="T235"/>
  <c r="R236"/>
  <c r="R235" s="1"/>
  <c r="P236"/>
  <c r="P235"/>
  <c r="BI234"/>
  <c r="BH234"/>
  <c r="BG234"/>
  <c r="BF234"/>
  <c r="T234"/>
  <c r="R234"/>
  <c r="P234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0"/>
  <c r="BH160"/>
  <c r="BG160"/>
  <c r="BF160"/>
  <c r="T160"/>
  <c r="R160"/>
  <c r="P160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T132"/>
  <c r="R133"/>
  <c r="R132" s="1"/>
  <c r="P133"/>
  <c r="P132"/>
  <c r="F127"/>
  <c r="J126"/>
  <c r="F126"/>
  <c r="F124"/>
  <c r="E122"/>
  <c r="F94"/>
  <c r="J93"/>
  <c r="F93"/>
  <c r="F91"/>
  <c r="E89"/>
  <c r="J26"/>
  <c r="E26"/>
  <c r="J127"/>
  <c r="J25"/>
  <c r="J14"/>
  <c r="J124"/>
  <c r="E7"/>
  <c r="E118" s="1"/>
  <c r="J39" i="3"/>
  <c r="J38"/>
  <c r="AY98" i="1"/>
  <c r="J37" i="3"/>
  <c r="AX98" i="1" s="1"/>
  <c r="BI153" i="3"/>
  <c r="BH153"/>
  <c r="BG153"/>
  <c r="BF153"/>
  <c r="T153"/>
  <c r="T152"/>
  <c r="R153"/>
  <c r="R152" s="1"/>
  <c r="P153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21"/>
  <c r="J120"/>
  <c r="F120"/>
  <c r="F118"/>
  <c r="E116"/>
  <c r="F94"/>
  <c r="J93"/>
  <c r="F93"/>
  <c r="F91"/>
  <c r="E89"/>
  <c r="J26"/>
  <c r="E26"/>
  <c r="J121"/>
  <c r="J25"/>
  <c r="J14"/>
  <c r="J91"/>
  <c r="E7"/>
  <c r="E112" s="1"/>
  <c r="J39" i="2"/>
  <c r="J38"/>
  <c r="AY96" i="1"/>
  <c r="J37" i="2"/>
  <c r="AX96" i="1" s="1"/>
  <c r="BI136" i="2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25"/>
  <c r="BH125"/>
  <c r="BG125"/>
  <c r="BF125"/>
  <c r="T125"/>
  <c r="R125"/>
  <c r="P125"/>
  <c r="F119"/>
  <c r="J118"/>
  <c r="F118"/>
  <c r="F116"/>
  <c r="E114"/>
  <c r="F94"/>
  <c r="J93"/>
  <c r="F93"/>
  <c r="F91"/>
  <c r="E89"/>
  <c r="J26"/>
  <c r="E26"/>
  <c r="J94" s="1"/>
  <c r="J25"/>
  <c r="J14"/>
  <c r="J91" s="1"/>
  <c r="E7"/>
  <c r="E85"/>
  <c r="L90" i="1"/>
  <c r="AM90"/>
  <c r="AM89"/>
  <c r="L89"/>
  <c r="AM87"/>
  <c r="L87"/>
  <c r="L85"/>
  <c r="L84"/>
  <c r="BK125" i="12"/>
  <c r="J130" i="11"/>
  <c r="BK129"/>
  <c r="BK128"/>
  <c r="BK127"/>
  <c r="J125"/>
  <c r="J197" i="10"/>
  <c r="J196"/>
  <c r="J194"/>
  <c r="BK192"/>
  <c r="BK190"/>
  <c r="BK186"/>
  <c r="BK173"/>
  <c r="J171"/>
  <c r="J165"/>
  <c r="J158"/>
  <c r="BK152"/>
  <c r="J149"/>
  <c r="BK145"/>
  <c r="BK139"/>
  <c r="J138"/>
  <c r="BK137"/>
  <c r="BK133"/>
  <c r="BK130"/>
  <c r="BK148" i="9"/>
  <c r="BK147"/>
  <c r="J146"/>
  <c r="BK136"/>
  <c r="J132"/>
  <c r="BK128"/>
  <c r="BK154" i="8"/>
  <c r="BK149"/>
  <c r="BK148"/>
  <c r="J147"/>
  <c r="BK141"/>
  <c r="BK139"/>
  <c r="BK138"/>
  <c r="BK136"/>
  <c r="BK133"/>
  <c r="BK129"/>
  <c r="BK127"/>
  <c r="J151" i="7"/>
  <c r="BK150"/>
  <c r="BK136"/>
  <c r="J134"/>
  <c r="BK128"/>
  <c r="BK126"/>
  <c r="BK138" i="6"/>
  <c r="J134"/>
  <c r="J132"/>
  <c r="J126"/>
  <c r="BK141" i="5"/>
  <c r="J140"/>
  <c r="J132"/>
  <c r="J125"/>
  <c r="J234" i="4"/>
  <c r="J225"/>
  <c r="J223"/>
  <c r="BK210"/>
  <c r="J208"/>
  <c r="J207"/>
  <c r="J194"/>
  <c r="BK187"/>
  <c r="J177"/>
  <c r="BK175"/>
  <c r="J172"/>
  <c r="J168"/>
  <c r="J160"/>
  <c r="BK155"/>
  <c r="J153"/>
  <c r="BK147"/>
  <c r="J136"/>
  <c r="J151" i="3"/>
  <c r="BK150"/>
  <c r="BK148"/>
  <c r="BK144"/>
  <c r="J141"/>
  <c r="BK139"/>
  <c r="BK130"/>
  <c r="J128"/>
  <c r="BK127"/>
  <c r="J135" i="2"/>
  <c r="BK134"/>
  <c r="BK132"/>
  <c r="AS109" i="1"/>
  <c r="AS106"/>
  <c r="J127" i="12"/>
  <c r="J125"/>
  <c r="J128" i="11"/>
  <c r="BK125"/>
  <c r="BK197" i="10"/>
  <c r="BK194"/>
  <c r="J192"/>
  <c r="J186"/>
  <c r="J181"/>
  <c r="J167"/>
  <c r="BK156"/>
  <c r="J154"/>
  <c r="BK138"/>
  <c r="J130"/>
  <c r="BK128"/>
  <c r="J128"/>
  <c r="J148" i="9"/>
  <c r="BK146"/>
  <c r="J145"/>
  <c r="BK144"/>
  <c r="BK129"/>
  <c r="J126"/>
  <c r="J154" i="8"/>
  <c r="J152"/>
  <c r="J149"/>
  <c r="BK147"/>
  <c r="J143"/>
  <c r="J136"/>
  <c r="J127"/>
  <c r="J144" i="7"/>
  <c r="BK134"/>
  <c r="BK130"/>
  <c r="J127"/>
  <c r="BK132" i="6"/>
  <c r="J129"/>
  <c r="J141" i="5"/>
  <c r="J130"/>
  <c r="BK236" i="4"/>
  <c r="BK233"/>
  <c r="J229"/>
  <c r="J222"/>
  <c r="J220"/>
  <c r="J216"/>
  <c r="BK215"/>
  <c r="BK207"/>
  <c r="BK205"/>
  <c r="J204"/>
  <c r="BK201"/>
  <c r="J197"/>
  <c r="BK195"/>
  <c r="BK192"/>
  <c r="J175"/>
  <c r="BK173"/>
  <c r="BK172"/>
  <c r="J170"/>
  <c r="J166"/>
  <c r="BK149"/>
  <c r="BK145"/>
  <c r="BK153" i="3"/>
  <c r="BK151"/>
  <c r="J149"/>
  <c r="J148"/>
  <c r="J147"/>
  <c r="J145"/>
  <c r="J143"/>
  <c r="J129"/>
  <c r="J134" i="2"/>
  <c r="J125"/>
  <c r="BK130" i="12"/>
  <c r="J130"/>
  <c r="BK129"/>
  <c r="J129"/>
  <c r="BK127"/>
  <c r="BK130" i="11"/>
  <c r="J129"/>
  <c r="J127"/>
  <c r="J190" i="10"/>
  <c r="BK179"/>
  <c r="J169"/>
  <c r="BK167"/>
  <c r="BK165"/>
  <c r="BK150"/>
  <c r="BK149"/>
  <c r="J145"/>
  <c r="BK141"/>
  <c r="J139"/>
  <c r="J137"/>
  <c r="J147" i="9"/>
  <c r="BK145"/>
  <c r="BK140"/>
  <c r="BK132"/>
  <c r="J131"/>
  <c r="J129"/>
  <c r="J128"/>
  <c r="BK127"/>
  <c r="J150" i="8"/>
  <c r="J148"/>
  <c r="J145"/>
  <c r="J141"/>
  <c r="J139"/>
  <c r="J138"/>
  <c r="J148" i="7"/>
  <c r="BK144"/>
  <c r="J142"/>
  <c r="J138"/>
  <c r="J126"/>
  <c r="J138" i="6"/>
  <c r="J131"/>
  <c r="BK129"/>
  <c r="J136" i="5"/>
  <c r="BK132"/>
  <c r="BK130"/>
  <c r="BK125"/>
  <c r="BK241" i="4"/>
  <c r="J241"/>
  <c r="J236"/>
  <c r="BK234"/>
  <c r="J233"/>
  <c r="BK229"/>
  <c r="BK225"/>
  <c r="BK223"/>
  <c r="BK222"/>
  <c r="BK220"/>
  <c r="J219"/>
  <c r="BK217"/>
  <c r="BK216"/>
  <c r="BK214"/>
  <c r="BK204"/>
  <c r="BK203"/>
  <c r="BK193"/>
  <c r="J192"/>
  <c r="BK182"/>
  <c r="BK177"/>
  <c r="J173"/>
  <c r="BK170"/>
  <c r="BK168"/>
  <c r="BK160"/>
  <c r="J155"/>
  <c r="BK151"/>
  <c r="J149"/>
  <c r="J147"/>
  <c r="J138"/>
  <c r="BK133"/>
  <c r="J153" i="3"/>
  <c r="J150"/>
  <c r="BK147"/>
  <c r="BK146"/>
  <c r="J144"/>
  <c r="BK143"/>
  <c r="BK141"/>
  <c r="J138"/>
  <c r="J134"/>
  <c r="J130"/>
  <c r="BK136" i="2"/>
  <c r="BK135"/>
  <c r="BK125"/>
  <c r="AS100" i="1"/>
  <c r="BK196" i="10"/>
  <c r="BK181"/>
  <c r="J179"/>
  <c r="J173"/>
  <c r="BK171"/>
  <c r="BK169"/>
  <c r="BK158"/>
  <c r="J156"/>
  <c r="BK154"/>
  <c r="J152"/>
  <c r="J150"/>
  <c r="J141"/>
  <c r="J133"/>
  <c r="J144" i="9"/>
  <c r="J140"/>
  <c r="J136"/>
  <c r="BK131"/>
  <c r="J127"/>
  <c r="BK126"/>
  <c r="BK152" i="8"/>
  <c r="BK150"/>
  <c r="BK145"/>
  <c r="BK143"/>
  <c r="J133"/>
  <c r="J129"/>
  <c r="BK151" i="7"/>
  <c r="J150"/>
  <c r="BK148"/>
  <c r="BK142"/>
  <c r="BK138"/>
  <c r="J136"/>
  <c r="J130"/>
  <c r="J128"/>
  <c r="BK127"/>
  <c r="BK134" i="6"/>
  <c r="BK131"/>
  <c r="BK126"/>
  <c r="BK140" i="5"/>
  <c r="BK136"/>
  <c r="BK219" i="4"/>
  <c r="J217"/>
  <c r="J215"/>
  <c r="J214"/>
  <c r="J210"/>
  <c r="BK208"/>
  <c r="J205"/>
  <c r="J203"/>
  <c r="J201"/>
  <c r="BK197"/>
  <c r="J195"/>
  <c r="BK194"/>
  <c r="J193"/>
  <c r="J187"/>
  <c r="J182"/>
  <c r="BK166"/>
  <c r="BK153"/>
  <c r="J151"/>
  <c r="J145"/>
  <c r="BK138"/>
  <c r="BK136"/>
  <c r="J133"/>
  <c r="BK149" i="3"/>
  <c r="J146"/>
  <c r="BK145"/>
  <c r="J139"/>
  <c r="BK138"/>
  <c r="BK134"/>
  <c r="BK129"/>
  <c r="BK128"/>
  <c r="J127"/>
  <c r="J136" i="2"/>
  <c r="J132"/>
  <c r="AS103" i="1"/>
  <c r="AS97"/>
  <c r="AS95"/>
  <c r="P124" i="2" l="1"/>
  <c r="P123"/>
  <c r="P122" s="1"/>
  <c r="AU96" i="1" s="1"/>
  <c r="AU95" s="1"/>
  <c r="BK126" i="3"/>
  <c r="T140"/>
  <c r="BK135" i="4"/>
  <c r="J135" s="1"/>
  <c r="J101" s="1"/>
  <c r="BK144"/>
  <c r="T144"/>
  <c r="T150"/>
  <c r="T174"/>
  <c r="P196"/>
  <c r="T124" i="5"/>
  <c r="T123" s="1"/>
  <c r="T122" s="1"/>
  <c r="BK125" i="6"/>
  <c r="BK124" s="1"/>
  <c r="BK123" s="1"/>
  <c r="J123" s="1"/>
  <c r="J98" s="1"/>
  <c r="BK133"/>
  <c r="J133" s="1"/>
  <c r="J101" s="1"/>
  <c r="BK129" i="7"/>
  <c r="J129" s="1"/>
  <c r="J101" s="1"/>
  <c r="T126" i="8"/>
  <c r="R140"/>
  <c r="R151"/>
  <c r="P125" i="9"/>
  <c r="P130"/>
  <c r="T127" i="10"/>
  <c r="P132"/>
  <c r="R140"/>
  <c r="R151"/>
  <c r="P124" i="11"/>
  <c r="P123" s="1"/>
  <c r="P122" s="1"/>
  <c r="AU110" i="1" s="1"/>
  <c r="AU109" s="1"/>
  <c r="BK124" i="12"/>
  <c r="BK123" s="1"/>
  <c r="J123" s="1"/>
  <c r="J99" s="1"/>
  <c r="BK124" i="2"/>
  <c r="BK123" s="1"/>
  <c r="J123" s="1"/>
  <c r="J99" s="1"/>
  <c r="P126" i="3"/>
  <c r="BK140"/>
  <c r="J140" s="1"/>
  <c r="J101" s="1"/>
  <c r="P135" i="4"/>
  <c r="P131" s="1"/>
  <c r="P130" s="1"/>
  <c r="AU99" i="1" s="1"/>
  <c r="R144" i="4"/>
  <c r="P150"/>
  <c r="P174"/>
  <c r="R196"/>
  <c r="P124" i="5"/>
  <c r="P123" s="1"/>
  <c r="P122" s="1"/>
  <c r="AU101" i="1" s="1"/>
  <c r="P125" i="6"/>
  <c r="P133"/>
  <c r="R125" i="7"/>
  <c r="P129"/>
  <c r="P126" i="8"/>
  <c r="P140"/>
  <c r="P151"/>
  <c r="BK125" i="9"/>
  <c r="J125"/>
  <c r="J100" s="1"/>
  <c r="T125"/>
  <c r="R130"/>
  <c r="P127" i="10"/>
  <c r="T132"/>
  <c r="T140"/>
  <c r="P151"/>
  <c r="R124" i="11"/>
  <c r="R123" s="1"/>
  <c r="R122" s="1"/>
  <c r="R124" i="12"/>
  <c r="R123"/>
  <c r="R122" s="1"/>
  <c r="R124" i="2"/>
  <c r="R123"/>
  <c r="R122"/>
  <c r="T126" i="3"/>
  <c r="T125" s="1"/>
  <c r="T124" s="1"/>
  <c r="P140"/>
  <c r="T135" i="4"/>
  <c r="T131" s="1"/>
  <c r="BK150"/>
  <c r="J150"/>
  <c r="J104" s="1"/>
  <c r="BK174"/>
  <c r="J174"/>
  <c r="J105"/>
  <c r="BK196"/>
  <c r="J196" s="1"/>
  <c r="J106" s="1"/>
  <c r="R124" i="5"/>
  <c r="R123" s="1"/>
  <c r="R122" s="1"/>
  <c r="T125" i="6"/>
  <c r="R133"/>
  <c r="BK125" i="7"/>
  <c r="BK124" s="1"/>
  <c r="J124" s="1"/>
  <c r="J99" s="1"/>
  <c r="T125"/>
  <c r="T129"/>
  <c r="R126" i="8"/>
  <c r="R125"/>
  <c r="R124" s="1"/>
  <c r="T140"/>
  <c r="T151"/>
  <c r="R125" i="9"/>
  <c r="R124" s="1"/>
  <c r="R123" s="1"/>
  <c r="T130"/>
  <c r="BK127" i="10"/>
  <c r="J127" s="1"/>
  <c r="J100" s="1"/>
  <c r="R127"/>
  <c r="R126"/>
  <c r="R125" s="1"/>
  <c r="R132"/>
  <c r="P140"/>
  <c r="BK151"/>
  <c r="J151" s="1"/>
  <c r="J103" s="1"/>
  <c r="T124" i="11"/>
  <c r="T123"/>
  <c r="T122" s="1"/>
  <c r="T124" i="2"/>
  <c r="T123"/>
  <c r="T122"/>
  <c r="R126" i="3"/>
  <c r="R125" s="1"/>
  <c r="R124" s="1"/>
  <c r="R140"/>
  <c r="R135" i="4"/>
  <c r="R131" s="1"/>
  <c r="P144"/>
  <c r="P143"/>
  <c r="R150"/>
  <c r="R174"/>
  <c r="T196"/>
  <c r="BK124" i="5"/>
  <c r="J124" s="1"/>
  <c r="J100" s="1"/>
  <c r="R125" i="6"/>
  <c r="R124"/>
  <c r="R123" s="1"/>
  <c r="T133"/>
  <c r="P125" i="7"/>
  <c r="P124"/>
  <c r="P123" s="1"/>
  <c r="AU104" i="1" s="1"/>
  <c r="R129" i="7"/>
  <c r="BK126" i="8"/>
  <c r="J126" s="1"/>
  <c r="J100" s="1"/>
  <c r="BK140"/>
  <c r="J140"/>
  <c r="J101" s="1"/>
  <c r="BK151"/>
  <c r="J151"/>
  <c r="J102"/>
  <c r="BK130" i="9"/>
  <c r="J130" s="1"/>
  <c r="J101" s="1"/>
  <c r="BK132" i="10"/>
  <c r="J132" s="1"/>
  <c r="J101" s="1"/>
  <c r="BK140"/>
  <c r="J140"/>
  <c r="J102" s="1"/>
  <c r="T151"/>
  <c r="BK124" i="11"/>
  <c r="J124"/>
  <c r="J100" s="1"/>
  <c r="BE134" i="2"/>
  <c r="BE139" i="3"/>
  <c r="BE143"/>
  <c r="BE144"/>
  <c r="BE147"/>
  <c r="BE153"/>
  <c r="E85" i="4"/>
  <c r="J94"/>
  <c r="BE145"/>
  <c r="BE147"/>
  <c r="BE153"/>
  <c r="BE155"/>
  <c r="BE166"/>
  <c r="BE170"/>
  <c r="BE172"/>
  <c r="BE173"/>
  <c r="BE175"/>
  <c r="BE182"/>
  <c r="BE205"/>
  <c r="BE215"/>
  <c r="BE222"/>
  <c r="BE225"/>
  <c r="BE233"/>
  <c r="BE234"/>
  <c r="BK132"/>
  <c r="BK131"/>
  <c r="J131"/>
  <c r="J99" s="1"/>
  <c r="J116" i="5"/>
  <c r="J119"/>
  <c r="BE130"/>
  <c r="BE141"/>
  <c r="J120" i="6"/>
  <c r="BE132"/>
  <c r="BE138"/>
  <c r="J94" i="7"/>
  <c r="J117"/>
  <c r="BE130"/>
  <c r="BE134"/>
  <c r="E85" i="8"/>
  <c r="BE133"/>
  <c r="BE138"/>
  <c r="BE139"/>
  <c r="BE141"/>
  <c r="BE147"/>
  <c r="BE148"/>
  <c r="E85" i="9"/>
  <c r="BE127"/>
  <c r="BE128"/>
  <c r="BE145"/>
  <c r="BE146"/>
  <c r="BE147"/>
  <c r="BE133" i="10"/>
  <c r="BE138"/>
  <c r="BE145"/>
  <c r="BE165"/>
  <c r="BE186"/>
  <c r="BE190"/>
  <c r="E85" i="11"/>
  <c r="J116"/>
  <c r="BE125"/>
  <c r="E85" i="12"/>
  <c r="J94"/>
  <c r="E110" i="2"/>
  <c r="J119"/>
  <c r="BE132"/>
  <c r="BE135"/>
  <c r="J94" i="3"/>
  <c r="BE148"/>
  <c r="BK152"/>
  <c r="J152"/>
  <c r="J102" s="1"/>
  <c r="BE187" i="4"/>
  <c r="BE193"/>
  <c r="BE194"/>
  <c r="BE195"/>
  <c r="BE197"/>
  <c r="BE207"/>
  <c r="BE208"/>
  <c r="BE220"/>
  <c r="BE241"/>
  <c r="BE140" i="5"/>
  <c r="J117" i="6"/>
  <c r="BE131"/>
  <c r="BE127" i="7"/>
  <c r="BE138"/>
  <c r="BE142"/>
  <c r="BE150"/>
  <c r="J91" i="8"/>
  <c r="BE129"/>
  <c r="BE145"/>
  <c r="BE149"/>
  <c r="BE152"/>
  <c r="BE154"/>
  <c r="J120" i="9"/>
  <c r="BE140"/>
  <c r="BE148"/>
  <c r="E113" i="10"/>
  <c r="J122"/>
  <c r="BE130"/>
  <c r="BE137"/>
  <c r="BE152"/>
  <c r="BE171"/>
  <c r="BE181"/>
  <c r="BE192"/>
  <c r="BE194"/>
  <c r="BE196"/>
  <c r="J119" i="11"/>
  <c r="BE125" i="12"/>
  <c r="BE127"/>
  <c r="BE129"/>
  <c r="BE130"/>
  <c r="J116" i="2"/>
  <c r="J118" i="3"/>
  <c r="BE127"/>
  <c r="BE130"/>
  <c r="BE138"/>
  <c r="BE150"/>
  <c r="J91" i="4"/>
  <c r="BE133"/>
  <c r="BE138"/>
  <c r="BE151"/>
  <c r="BE168"/>
  <c r="BE177"/>
  <c r="BE210"/>
  <c r="BE217"/>
  <c r="BE223"/>
  <c r="BK235"/>
  <c r="J235" s="1"/>
  <c r="J107" s="1"/>
  <c r="BK240"/>
  <c r="J240" s="1"/>
  <c r="J108" s="1"/>
  <c r="BE132" i="5"/>
  <c r="BE136"/>
  <c r="BE134" i="6"/>
  <c r="E111" i="7"/>
  <c r="BE126"/>
  <c r="BE128"/>
  <c r="BE136"/>
  <c r="BE148"/>
  <c r="BE151"/>
  <c r="BE127" i="8"/>
  <c r="BE136"/>
  <c r="BE143"/>
  <c r="J117" i="9"/>
  <c r="BE126"/>
  <c r="BE131"/>
  <c r="BE132"/>
  <c r="BE136"/>
  <c r="BE139" i="10"/>
  <c r="BE141"/>
  <c r="BE150"/>
  <c r="BE158"/>
  <c r="BE169"/>
  <c r="BE173"/>
  <c r="BE127" i="11"/>
  <c r="BE128"/>
  <c r="BE129"/>
  <c r="BE125" i="2"/>
  <c r="BE136"/>
  <c r="E85" i="3"/>
  <c r="BE128"/>
  <c r="BE129"/>
  <c r="BE134"/>
  <c r="BE141"/>
  <c r="BE145"/>
  <c r="BE146"/>
  <c r="BE149"/>
  <c r="BE151"/>
  <c r="BE136" i="4"/>
  <c r="BE149"/>
  <c r="BE160"/>
  <c r="BE192"/>
  <c r="BE201"/>
  <c r="BE203"/>
  <c r="BE204"/>
  <c r="BE214"/>
  <c r="BE216"/>
  <c r="BE219"/>
  <c r="BE229"/>
  <c r="BE236"/>
  <c r="E85" i="5"/>
  <c r="BE125"/>
  <c r="E85" i="6"/>
  <c r="BE126"/>
  <c r="BE129"/>
  <c r="BE144" i="7"/>
  <c r="J94" i="8"/>
  <c r="BE150"/>
  <c r="BE129" i="9"/>
  <c r="BE144"/>
  <c r="J91" i="10"/>
  <c r="BE128"/>
  <c r="BE149"/>
  <c r="BE154"/>
  <c r="BE156"/>
  <c r="BE167"/>
  <c r="BE179"/>
  <c r="BE197"/>
  <c r="BE130" i="11"/>
  <c r="J91" i="12"/>
  <c r="F36" i="2"/>
  <c r="BA96" i="1" s="1"/>
  <c r="BA95" s="1"/>
  <c r="AW95" s="1"/>
  <c r="F36" i="3"/>
  <c r="BA98" i="1" s="1"/>
  <c r="F39" i="7"/>
  <c r="BD104" i="1" s="1"/>
  <c r="F37" i="11"/>
  <c r="BB110" i="1" s="1"/>
  <c r="F36" i="5"/>
  <c r="BA101" i="1" s="1"/>
  <c r="F38" i="8"/>
  <c r="BC105" i="1" s="1"/>
  <c r="F36" i="11"/>
  <c r="BA110" i="1" s="1"/>
  <c r="F39" i="11"/>
  <c r="BD110" i="1" s="1"/>
  <c r="J36" i="12"/>
  <c r="AW111" i="1" s="1"/>
  <c r="F38" i="3"/>
  <c r="BC98" i="1" s="1"/>
  <c r="AS94"/>
  <c r="F39" i="2"/>
  <c r="BD96" i="1"/>
  <c r="BD95" s="1"/>
  <c r="F39" i="3"/>
  <c r="BD98" i="1" s="1"/>
  <c r="F36" i="4"/>
  <c r="BA99" i="1" s="1"/>
  <c r="F37" i="6"/>
  <c r="BB102" i="1" s="1"/>
  <c r="F39" i="9"/>
  <c r="BD107" i="1" s="1"/>
  <c r="F37" i="7"/>
  <c r="BB104" i="1"/>
  <c r="J36" i="9"/>
  <c r="AW107" i="1" s="1"/>
  <c r="F37" i="12"/>
  <c r="BB111" i="1"/>
  <c r="J36" i="2"/>
  <c r="AW96" i="1" s="1"/>
  <c r="F39" i="6"/>
  <c r="BD102" i="1"/>
  <c r="F38" i="7"/>
  <c r="BC104" i="1" s="1"/>
  <c r="F38" i="9"/>
  <c r="BC107" i="1"/>
  <c r="F38" i="2"/>
  <c r="BC96" i="1" s="1"/>
  <c r="BC95" s="1"/>
  <c r="AY95" s="1"/>
  <c r="J36" i="7"/>
  <c r="AW104" i="1" s="1"/>
  <c r="F39" i="8"/>
  <c r="BD105" i="1"/>
  <c r="F38" i="4"/>
  <c r="BC99" i="1" s="1"/>
  <c r="F36" i="7"/>
  <c r="BA104" i="1" s="1"/>
  <c r="F39" i="10"/>
  <c r="BD108" i="1" s="1"/>
  <c r="J36" i="3"/>
  <c r="AW98" i="1" s="1"/>
  <c r="F39" i="4"/>
  <c r="BD99" i="1" s="1"/>
  <c r="F36" i="10"/>
  <c r="BA108" i="1" s="1"/>
  <c r="F36" i="12"/>
  <c r="BA111" i="1" s="1"/>
  <c r="F39" i="12"/>
  <c r="BD111" i="1" s="1"/>
  <c r="F37" i="3"/>
  <c r="BB98" i="1" s="1"/>
  <c r="F37" i="8"/>
  <c r="BB105" i="1" s="1"/>
  <c r="F38" i="11"/>
  <c r="BC110" i="1" s="1"/>
  <c r="F37" i="4"/>
  <c r="BB99" i="1" s="1"/>
  <c r="J36" i="6"/>
  <c r="AW102" i="1" s="1"/>
  <c r="F37" i="9"/>
  <c r="BB107" i="1" s="1"/>
  <c r="J36" i="11"/>
  <c r="AW110" i="1" s="1"/>
  <c r="F37" i="5"/>
  <c r="BB101" i="1" s="1"/>
  <c r="J36" i="8"/>
  <c r="AW105" i="1" s="1"/>
  <c r="F37" i="2"/>
  <c r="BB96" i="1" s="1"/>
  <c r="BB95" s="1"/>
  <c r="F39" i="5"/>
  <c r="BD101" i="1"/>
  <c r="F38" i="6"/>
  <c r="BC102" i="1"/>
  <c r="F38" i="10"/>
  <c r="BC108" i="1"/>
  <c r="F38" i="12"/>
  <c r="BC111" i="1"/>
  <c r="J36" i="4"/>
  <c r="AW99" i="1"/>
  <c r="J36" i="5"/>
  <c r="AW101" i="1" s="1"/>
  <c r="F36" i="6"/>
  <c r="BA102" i="1"/>
  <c r="F36" i="9"/>
  <c r="BA107" i="1" s="1"/>
  <c r="J36" i="10"/>
  <c r="AW108" i="1"/>
  <c r="F38" i="5"/>
  <c r="BC101" i="1" s="1"/>
  <c r="F36" i="8"/>
  <c r="BA105" i="1"/>
  <c r="F37" i="10"/>
  <c r="BB108" i="1" s="1"/>
  <c r="P125" i="8" l="1"/>
  <c r="P124"/>
  <c r="AU105" i="1" s="1"/>
  <c r="AU103" s="1"/>
  <c r="R124" i="7"/>
  <c r="R123" s="1"/>
  <c r="T126" i="10"/>
  <c r="T125" s="1"/>
  <c r="P124" i="9"/>
  <c r="P123" s="1"/>
  <c r="AU107" i="1" s="1"/>
  <c r="T143" i="4"/>
  <c r="T130" s="1"/>
  <c r="BK125" i="3"/>
  <c r="BK124"/>
  <c r="J124" s="1"/>
  <c r="J32" s="1"/>
  <c r="AG98" i="1" s="1"/>
  <c r="T124" i="9"/>
  <c r="T123" s="1"/>
  <c r="T125" i="8"/>
  <c r="T124" s="1"/>
  <c r="P124" i="6"/>
  <c r="P123" s="1"/>
  <c r="AU102" i="1" s="1"/>
  <c r="AU100" s="1"/>
  <c r="R143" i="4"/>
  <c r="R130" s="1"/>
  <c r="P125" i="3"/>
  <c r="P124"/>
  <c r="AU98" i="1" s="1"/>
  <c r="AU97" s="1"/>
  <c r="T124" i="7"/>
  <c r="T123" s="1"/>
  <c r="T124" i="6"/>
  <c r="T123"/>
  <c r="P126" i="10"/>
  <c r="P125" s="1"/>
  <c r="AU108" i="1" s="1"/>
  <c r="BK143" i="4"/>
  <c r="J143" s="1"/>
  <c r="J102" s="1"/>
  <c r="BK122" i="2"/>
  <c r="J122"/>
  <c r="J126" i="3"/>
  <c r="J100" s="1"/>
  <c r="J132" i="4"/>
  <c r="J100"/>
  <c r="J125" i="6"/>
  <c r="J100" s="1"/>
  <c r="BK123" i="7"/>
  <c r="J123"/>
  <c r="J98" s="1"/>
  <c r="J125"/>
  <c r="J100"/>
  <c r="BK124" i="9"/>
  <c r="J124" s="1"/>
  <c r="J99" s="1"/>
  <c r="BK126" i="10"/>
  <c r="BK125"/>
  <c r="J125" s="1"/>
  <c r="J32" s="1"/>
  <c r="AG108" i="1" s="1"/>
  <c r="AN108" s="1"/>
  <c r="J124" i="12"/>
  <c r="J100"/>
  <c r="J124" i="2"/>
  <c r="J100" s="1"/>
  <c r="BK123" i="5"/>
  <c r="BK122"/>
  <c r="J122"/>
  <c r="J98" s="1"/>
  <c r="J124" i="6"/>
  <c r="J99"/>
  <c r="BK125" i="8"/>
  <c r="BK124" s="1"/>
  <c r="J124" s="1"/>
  <c r="J98" s="1"/>
  <c r="BK123" i="11"/>
  <c r="BK122" s="1"/>
  <c r="J122" s="1"/>
  <c r="J98" s="1"/>
  <c r="BK122" i="12"/>
  <c r="J122" s="1"/>
  <c r="J98" s="1"/>
  <c r="BK130" i="4"/>
  <c r="J130"/>
  <c r="J98" s="1"/>
  <c r="J144"/>
  <c r="J103"/>
  <c r="J32" i="2"/>
  <c r="AG96" i="1" s="1"/>
  <c r="AG95" s="1"/>
  <c r="AX95"/>
  <c r="BA106"/>
  <c r="AW106" s="1"/>
  <c r="F35" i="6"/>
  <c r="AZ102" i="1"/>
  <c r="J35" i="10"/>
  <c r="AV108" i="1" s="1"/>
  <c r="AT108" s="1"/>
  <c r="J35" i="6"/>
  <c r="AV102" i="1" s="1"/>
  <c r="AT102" s="1"/>
  <c r="J35" i="8"/>
  <c r="AV105" i="1" s="1"/>
  <c r="AT105" s="1"/>
  <c r="F35" i="12"/>
  <c r="AZ111" i="1"/>
  <c r="BD100"/>
  <c r="BD109"/>
  <c r="J35" i="7"/>
  <c r="AV104" i="1"/>
  <c r="AT104" s="1"/>
  <c r="J35" i="11"/>
  <c r="AV110" i="1" s="1"/>
  <c r="AT110" s="1"/>
  <c r="BA100"/>
  <c r="AW100" s="1"/>
  <c r="BA103"/>
  <c r="AW103"/>
  <c r="BA109"/>
  <c r="AW109" s="1"/>
  <c r="F35" i="4"/>
  <c r="AZ99" i="1"/>
  <c r="J32" i="6"/>
  <c r="AG102" i="1" s="1"/>
  <c r="BD97"/>
  <c r="BB109"/>
  <c r="AX109" s="1"/>
  <c r="F35" i="8"/>
  <c r="AZ105" i="1" s="1"/>
  <c r="F35" i="11"/>
  <c r="AZ110" i="1" s="1"/>
  <c r="BC97"/>
  <c r="AY97" s="1"/>
  <c r="BC103"/>
  <c r="AY103" s="1"/>
  <c r="BC109"/>
  <c r="AY109" s="1"/>
  <c r="F35" i="3"/>
  <c r="AZ98" i="1" s="1"/>
  <c r="J35" i="12"/>
  <c r="AV111" i="1" s="1"/>
  <c r="AT111" s="1"/>
  <c r="BB103"/>
  <c r="AX103" s="1"/>
  <c r="J35" i="3"/>
  <c r="AV98" i="1"/>
  <c r="AT98" s="1"/>
  <c r="F35" i="10"/>
  <c r="AZ108" i="1" s="1"/>
  <c r="BB97"/>
  <c r="AX97" s="1"/>
  <c r="BC100"/>
  <c r="AY100" s="1"/>
  <c r="BB106"/>
  <c r="AX106" s="1"/>
  <c r="F35" i="2"/>
  <c r="AZ96" i="1" s="1"/>
  <c r="AZ95" s="1"/>
  <c r="J35" i="5"/>
  <c r="AV101" i="1" s="1"/>
  <c r="AT101" s="1"/>
  <c r="F35" i="9"/>
  <c r="AZ107" i="1" s="1"/>
  <c r="BD103"/>
  <c r="F35" i="5"/>
  <c r="AZ101" i="1"/>
  <c r="J35" i="9"/>
  <c r="AV107" i="1" s="1"/>
  <c r="AT107" s="1"/>
  <c r="BB100"/>
  <c r="AX100" s="1"/>
  <c r="BD106"/>
  <c r="J35" i="2"/>
  <c r="AV96" i="1"/>
  <c r="AT96" s="1"/>
  <c r="F35" i="7"/>
  <c r="AZ104" i="1" s="1"/>
  <c r="BA97"/>
  <c r="AW97" s="1"/>
  <c r="BC106"/>
  <c r="AY106" s="1"/>
  <c r="J35" i="4"/>
  <c r="AV99" i="1" s="1"/>
  <c r="AT99" s="1"/>
  <c r="AN102" l="1"/>
  <c r="J41" i="6"/>
  <c r="J41" i="10"/>
  <c r="J41" i="3"/>
  <c r="J41" i="2"/>
  <c r="J98" i="3"/>
  <c r="J125"/>
  <c r="J99" s="1"/>
  <c r="J123" i="5"/>
  <c r="J99"/>
  <c r="J125" i="8"/>
  <c r="J99" s="1"/>
  <c r="BK123" i="9"/>
  <c r="J123"/>
  <c r="J98" s="1"/>
  <c r="J98" i="10"/>
  <c r="AN96" i="1"/>
  <c r="J98" i="2"/>
  <c r="J126" i="10"/>
  <c r="J99" s="1"/>
  <c r="J123" i="11"/>
  <c r="J99"/>
  <c r="BD94" i="1"/>
  <c r="W33" s="1"/>
  <c r="BB94"/>
  <c r="W31"/>
  <c r="AN98"/>
  <c r="AZ97"/>
  <c r="AV97" s="1"/>
  <c r="AT97" s="1"/>
  <c r="AZ103"/>
  <c r="AV103" s="1"/>
  <c r="AT103" s="1"/>
  <c r="AZ100"/>
  <c r="AV100" s="1"/>
  <c r="AT100" s="1"/>
  <c r="J32" i="4"/>
  <c r="AG99" i="1"/>
  <c r="AN99" s="1"/>
  <c r="J32" i="7"/>
  <c r="AG104" i="1" s="1"/>
  <c r="AN104" s="1"/>
  <c r="J32" i="12"/>
  <c r="AG111" i="1" s="1"/>
  <c r="AN111" s="1"/>
  <c r="AU106"/>
  <c r="AZ106"/>
  <c r="AV106" s="1"/>
  <c r="AT106" s="1"/>
  <c r="AZ109"/>
  <c r="AV109" s="1"/>
  <c r="AT109" s="1"/>
  <c r="BA94"/>
  <c r="W30"/>
  <c r="AV95"/>
  <c r="AT95" s="1"/>
  <c r="J32" i="8"/>
  <c r="AG105" i="1"/>
  <c r="AN105" s="1"/>
  <c r="BC94"/>
  <c r="W32" s="1"/>
  <c r="J32" i="11"/>
  <c r="AG110" i="1" s="1"/>
  <c r="AN110" s="1"/>
  <c r="J32" i="5"/>
  <c r="AG101" i="1"/>
  <c r="AN101" s="1"/>
  <c r="J41" i="4" l="1"/>
  <c r="J41" i="5"/>
  <c r="J41" i="7"/>
  <c r="J41" i="8"/>
  <c r="J41" i="11"/>
  <c r="J41" i="12"/>
  <c r="AU94" i="1"/>
  <c r="AN95"/>
  <c r="AZ94"/>
  <c r="AV94"/>
  <c r="AK29" s="1"/>
  <c r="AW94"/>
  <c r="AK30" s="1"/>
  <c r="AY94"/>
  <c r="J32" i="9"/>
  <c r="AG107" i="1" s="1"/>
  <c r="AN107" s="1"/>
  <c r="AX94"/>
  <c r="AG97"/>
  <c r="AN97" s="1"/>
  <c r="AG103"/>
  <c r="AN103"/>
  <c r="AG100"/>
  <c r="AN100" s="1"/>
  <c r="AG109"/>
  <c r="AN109"/>
  <c r="J41" i="9" l="1"/>
  <c r="AT94" i="1"/>
  <c r="AG106"/>
  <c r="AN106" s="1"/>
  <c r="W29"/>
  <c r="AG94" l="1"/>
  <c r="AK26" s="1"/>
  <c r="AK35" s="1"/>
  <c r="AN94" l="1"/>
</calcChain>
</file>

<file path=xl/sharedStrings.xml><?xml version="1.0" encoding="utf-8"?>
<sst xmlns="http://schemas.openxmlformats.org/spreadsheetml/2006/main" count="5688" uniqueCount="820">
  <si>
    <t>Export Komplet</t>
  </si>
  <si>
    <t/>
  </si>
  <si>
    <t>2.0</t>
  </si>
  <si>
    <t>False</t>
  </si>
  <si>
    <t>{13e99288-f249-4075-ad40-8fc57461fb36}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</si>
  <si>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</si>
  <si>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</si>
  <si>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</si>
  <si>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</si>
  <si>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</si>
  <si>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</si>
  <si>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</si>
  <si>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</si>
  <si>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DOTZL3-SO01</t>
  </si>
  <si>
    <t>Stavba:</t>
  </si>
  <si>
    <t>ZL3 - SO 01 - BYT - Stavební úpravy a přístavba komunitního centra BETÉL</t>
  </si>
  <si>
    <t>KSO:</t>
  </si>
  <si>
    <t>CC-CZ:</t>
  </si>
  <si>
    <t>Místo:</t>
  </si>
  <si>
    <t xml:space="preserve"> </t>
  </si>
  <si>
    <t>Datum:</t>
  </si>
  <si>
    <t>4.6.2020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</si>
  <si>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</si>
  <si>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</si>
  <si>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</si>
  <si>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</si>
  <si>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</si>
  <si>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</si>
  <si>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</si>
  <si>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</si>
  <si>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</si>
  <si>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</si>
  <si>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</si>
  <si>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</si>
  <si>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</si>
  <si>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</si>
  <si>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</si>
  <si>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</si>
  <si>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</si>
  <si>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</si>
  <si>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</si>
  <si>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</si>
  <si>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</si>
  <si>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</si>
  <si>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</si>
  <si>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</si>
  <si>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</si>
  <si>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</si>
  <si>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</si>
  <si>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</si>
  <si>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</si>
  <si>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</si>
  <si>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</si>
  <si>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</si>
  <si>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</si>
  <si>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</si>
  <si>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</si>
  <si>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</si>
  <si>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</si>
  <si>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</si>
  <si>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</si>
  <si>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</si>
  <si>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</si>
  <si>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</si>
  <si>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</si>
  <si>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</si>
  <si>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</si>
  <si>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</si>
  <si>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</si>
  <si>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</si>
  <si>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</si>
  <si>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</si>
  <si>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</si>
  <si>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</si>
  <si>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BYT- Změna č.6</t>
  </si>
  <si>
    <t xml:space="preserve">Sádrokakartonové konstrukce - ostatní - podkroví, nové příčky apod. </t>
  </si>
  <si>
    <t>STA</t>
  </si>
  <si>
    <t>1</t>
  </si>
  <si>
    <t>{63c1a8fa-a5b2-4824-9461-3fa3630a3ec2}</t>
  </si>
  <si>
    <t>2</t>
  </si>
  <si>
    <t>/</t>
  </si>
  <si>
    <t>Vícepráce</t>
  </si>
  <si>
    <t>Sádrokartony</t>
  </si>
  <si>
    <t>Soupis</t>
  </si>
  <si>
    <t>{7f03d435-3a0d-4268-bce0-c58fed731a20}</t>
  </si>
  <si>
    <t>BYT - Změna č.9</t>
  </si>
  <si>
    <t>Zdravotně technické instalace</t>
  </si>
  <si>
    <t>{215ae7d1-e9d7-4268-bacc-83eebc9633fb}</t>
  </si>
  <si>
    <t>Méněpráce</t>
  </si>
  <si>
    <t>{34f45fd7-c049-4b02-b932-9c269b4f28f8}</t>
  </si>
  <si>
    <t>{20dee858-6ec1-4c33-be0c-8d568d9a2ea7}</t>
  </si>
  <si>
    <t>BYT - Změna č.12</t>
  </si>
  <si>
    <t>Obklady</t>
  </si>
  <si>
    <t>{2adc0f66-cec3-43d2-827b-cd07b4dc3589}</t>
  </si>
  <si>
    <t>{6e638021-e6b2-471f-9b5c-dab2a9ebe050}</t>
  </si>
  <si>
    <t>OBK-BYT - VIC</t>
  </si>
  <si>
    <t>Obklady - vícepráce</t>
  </si>
  <si>
    <t>{9551c746-049c-4fd0-b52c-eff8802c6cbd}</t>
  </si>
  <si>
    <t>BYT - Změna č.13</t>
  </si>
  <si>
    <t xml:space="preserve">PVC ,dlažby </t>
  </si>
  <si>
    <t>{d1d236ff-ca62-44d5-b018-89b9c6dd2c5b}</t>
  </si>
  <si>
    <t>PVC, dlažby</t>
  </si>
  <si>
    <t>{99723174-b2af-4eda-adaa-036b92e9a3ff}</t>
  </si>
  <si>
    <t>PVC,  dlažby</t>
  </si>
  <si>
    <t>{497e9656-24e5-4213-92e3-b63ca8bfca05}</t>
  </si>
  <si>
    <t>BYT - Změna č.15</t>
  </si>
  <si>
    <t>Ústřední vytápění</t>
  </si>
  <si>
    <t>{fb8de109-3eea-40bc-9eb0-515785d8f9ca}</t>
  </si>
  <si>
    <t>{6eae40a6-3f7b-41d2-836b-856acf00a273}</t>
  </si>
  <si>
    <t>{43f6b798-9a59-414c-84a6-9e048aa3c21a}</t>
  </si>
  <si>
    <t>BYT- Změna č.17</t>
  </si>
  <si>
    <t>Parapety</t>
  </si>
  <si>
    <t>{e73ec443-f70b-46ff-ad4b-16d060ef2652}</t>
  </si>
  <si>
    <t>{f82bb44e-da9b-4425-8955-d90bb4f03572}</t>
  </si>
  <si>
    <t>{678ff7b2-4f46-4898-a423-a1d4c4ba5688}</t>
  </si>
  <si>
    <t>KRYCÍ LIST SOUPISU PRACÍ</t>
  </si>
  <si>
    <t>Objekt:</t>
  </si>
  <si>
    <t xml:space="preserve">BYT- Změna č.6 - Sádrokakartonové konstrukce - ostatní - podkroví, nové příčky apod. </t>
  </si>
  <si>
    <t>Soupis:</t>
  </si>
  <si>
    <t>Vícepráce - Sádrokartony</t>
  </si>
  <si>
    <t xml:space="preserve">Bezručova čp.503, Chrastava </t>
  </si>
  <si>
    <t>Sbor JB v Chrastavě, Bezručova 503, 46331 Chrastav</t>
  </si>
  <si>
    <t>03210910</t>
  </si>
  <si>
    <t>TOMIVOS s.r.o.</t>
  </si>
  <si>
    <t>CZ03210910</t>
  </si>
  <si>
    <t>FS Vision, s.r.o. IČ: 22792902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</si>
  <si>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</si>
  <si>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</si>
  <si>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</si>
  <si>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</si>
  <si>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</si>
  <si>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</si>
  <si>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763 - Konstrukce suché výstavby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</si>
  <si>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</si>
  <si>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</si>
  <si>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</si>
  <si>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</si>
  <si>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</si>
  <si>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</si>
  <si>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</si>
  <si>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</si>
  <si>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</si>
  <si>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</si>
  <si>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</si>
  <si>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</si>
  <si>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</si>
  <si>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</si>
  <si>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</si>
  <si>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</si>
  <si>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763</t>
  </si>
  <si>
    <t>Konstrukce suché výstavby</t>
  </si>
  <si>
    <t>K</t>
  </si>
  <si>
    <t>763111314</t>
  </si>
  <si>
    <t>SDK příčka tl 100 mm profil CW+UW 75 desky 1xA 12,5 TI 60 mm EI 30 Rw 47 DB</t>
  </si>
  <si>
    <t>m2</t>
  </si>
  <si>
    <t>16</t>
  </si>
  <si>
    <t>1512852766</t>
  </si>
  <si>
    <t>VV</t>
  </si>
  <si>
    <t>-2,6*1,2"mezi mč304,307</t>
  </si>
  <si>
    <t>Mezisoučet"původní</t>
  </si>
  <si>
    <t>3</t>
  </si>
  <si>
    <t>2,6*1,2-0,8*2"příčka mezi 304,307 s novými dveřmi</t>
  </si>
  <si>
    <t>2,6*0,8+(2,93-0,8)*(2,6+0,8)/2"příčka mezi 307x305,306  - provedena nově místo vybourané dřevěné stěny a posuvných dveří</t>
  </si>
  <si>
    <t>Mezisoučet"nové</t>
  </si>
  <si>
    <t>Součet</t>
  </si>
  <si>
    <t>4</t>
  </si>
  <si>
    <t>763111717</t>
  </si>
  <si>
    <t>SDK příčka základní penetrační nátěr</t>
  </si>
  <si>
    <t>420944940</t>
  </si>
  <si>
    <t>4,101</t>
  </si>
  <si>
    <t>7631214R</t>
  </si>
  <si>
    <t>Příplatek za použití zelené desky</t>
  </si>
  <si>
    <t>1593332989</t>
  </si>
  <si>
    <t>998763302.1</t>
  </si>
  <si>
    <t>Přesun hmot tonážní pro sádrokartonové konstrukce v objektech v do 12 m</t>
  </si>
  <si>
    <t>t</t>
  </si>
  <si>
    <t>-971546428</t>
  </si>
  <si>
    <t>5</t>
  </si>
  <si>
    <t>998763381.1</t>
  </si>
  <si>
    <t>Příplatek k přesunu hmot tonážní 763 SDK prováděný bez použití mechanizace</t>
  </si>
  <si>
    <t>17769248</t>
  </si>
  <si>
    <t>BYT - Změna č.9 - Zdravotně technické instalace</t>
  </si>
  <si>
    <t>Méněpráce - Zdravotně technické instalace</t>
  </si>
  <si>
    <t>Bezručova 503, Chrastava, p.p.č.545/2,st.p.č.496</t>
  </si>
  <si>
    <t>Sbor Jednoty bratrské v Chrastavě, Bezručova 503</t>
  </si>
  <si>
    <t>Zpracováno dle metodiky ÚRS s maximálním zatříděním položek (popisu činností) dle Třídníku stavebních konstrukcí a prací. Položky, které databáze neobsahuje, oceněny dle brutto ceníků příslušných dodavatelů.  Jsou-li ve výkazu výměr uvedeny odkazy na firmy, názvy nebo specifická označení výrobků apod., jsou takové odkazy pouze informativní a slouží pouze pro určení technické úrovně a provozních parametrů. Z zhotoviteli umožňují v souladu s §182, zákona č. 134/2016 Sb. o veřejných zakázkách použít i jiných kvalitativně a technicky obdobných zařízení, která mají podobnou nebo minimálně stejnou kvalitu, účinnost a výkon, parametry použití, ev. hlučnost (která bezpodmínečně splňuje platné hygienické normy).   Celková množství u jednotlivých položek (kusy, metry) byla odměřena a sečtena ručně a digitálně z výkresů.</t>
  </si>
  <si>
    <t xml:space="preserve">    721 - Zdravotechnika - vnitřní kanalizace</t>
  </si>
  <si>
    <t xml:space="preserve">    725 - Zdravotechnika - zařizovací předměty</t>
  </si>
  <si>
    <t xml:space="preserve">    727 - Zdravotechnika - požární ochrana</t>
  </si>
  <si>
    <t>721</t>
  </si>
  <si>
    <t>Zdravotechnika - vnitřní kanalizace</t>
  </si>
  <si>
    <t>721110961</t>
  </si>
  <si>
    <t>Potrubí kameninové propojení potrubí DN 100</t>
  </si>
  <si>
    <t>kus</t>
  </si>
  <si>
    <t>CS ÚRS 2018 02</t>
  </si>
  <si>
    <t>-1864081636</t>
  </si>
  <si>
    <t>721171915</t>
  </si>
  <si>
    <t>Potrubí z PP propojení potrubí DN 110</t>
  </si>
  <si>
    <t>-1916541926</t>
  </si>
  <si>
    <t>721211421</t>
  </si>
  <si>
    <t>Vpusť podlahová se svislým odtokem DN 50/75/110 mřížka nerez 115x115</t>
  </si>
  <si>
    <t>1519926402</t>
  </si>
  <si>
    <t>725980R01</t>
  </si>
  <si>
    <t>Dvířka 20/20, kovová, do zdi</t>
  </si>
  <si>
    <t>1775530164</t>
  </si>
  <si>
    <t>-0,5"původní</t>
  </si>
  <si>
    <t>6*0,05"nové</t>
  </si>
  <si>
    <t>725980R02</t>
  </si>
  <si>
    <t>Dvířka 20/20, kovová, do SDK</t>
  </si>
  <si>
    <t>-1043287304</t>
  </si>
  <si>
    <t>-0,25"původní</t>
  </si>
  <si>
    <t>2*0,05"nové</t>
  </si>
  <si>
    <t>6</t>
  </si>
  <si>
    <t>998721101</t>
  </si>
  <si>
    <t>Přesun hmot tonážní pro vnitřní kanalizace v objektech v do 6 m</t>
  </si>
  <si>
    <t>183883950</t>
  </si>
  <si>
    <t>7</t>
  </si>
  <si>
    <t>998721181</t>
  </si>
  <si>
    <t>Příplatek k přesunu hmot tonážní 721 prováděný bez použití mechanizace</t>
  </si>
  <si>
    <t>1086136861</t>
  </si>
  <si>
    <t>725</t>
  </si>
  <si>
    <t>Zdravotechnika - zařizovací předměty</t>
  </si>
  <si>
    <t>8</t>
  </si>
  <si>
    <t>725112171</t>
  </si>
  <si>
    <t>Kombi klozet s hlubokým splachováním odpad vodorovný</t>
  </si>
  <si>
    <t>soubor</t>
  </si>
  <si>
    <t>-977107494</t>
  </si>
  <si>
    <t>0,05*-1 'Přepočtené koeficientem množství</t>
  </si>
  <si>
    <t>9</t>
  </si>
  <si>
    <t>725112173</t>
  </si>
  <si>
    <t>Kombi klozeti s hlubokým splachováním zvýšený odpad svislý</t>
  </si>
  <si>
    <t>381876356</t>
  </si>
  <si>
    <t>10</t>
  </si>
  <si>
    <t>725241112</t>
  </si>
  <si>
    <t>Vanička sprchová akrylátová čtvercová 900x900 mm</t>
  </si>
  <si>
    <t>-1130494704</t>
  </si>
  <si>
    <t>11</t>
  </si>
  <si>
    <t>725331111</t>
  </si>
  <si>
    <t>Výlevka bez výtokových armatur keramická se sklopnou plastovou mřížkou 500 mm</t>
  </si>
  <si>
    <t>1313287300</t>
  </si>
  <si>
    <t>12</t>
  </si>
  <si>
    <t>725813111</t>
  </si>
  <si>
    <t>Ventil rohový bez připojovací trubičky nebo flexi hadičky G 1/2</t>
  </si>
  <si>
    <t>1063638070</t>
  </si>
  <si>
    <t>13</t>
  </si>
  <si>
    <t>72581311R</t>
  </si>
  <si>
    <t>Připojovací trubička nebo flexi hadička G 1/2</t>
  </si>
  <si>
    <t>730135132</t>
  </si>
  <si>
    <t>14</t>
  </si>
  <si>
    <t>725821312</t>
  </si>
  <si>
    <t>Baterie dřezová nástěnná páková s otáčivým kulatým ústím a délkou ramínka 300 mm</t>
  </si>
  <si>
    <t>-131533903</t>
  </si>
  <si>
    <t>725862113</t>
  </si>
  <si>
    <t>Zápachová uzávěrka pro dřezy s přípojkou pro pračku nebo myčku DN 40/50</t>
  </si>
  <si>
    <t>2058129172</t>
  </si>
  <si>
    <t>998725101</t>
  </si>
  <si>
    <t>Přesun hmot tonážní pro zařizovací předměty v objektech v do 6 m</t>
  </si>
  <si>
    <t>-686852589</t>
  </si>
  <si>
    <t>17</t>
  </si>
  <si>
    <t>998725181</t>
  </si>
  <si>
    <t>Příplatek k přesunu hmot tonážní 725 prováděný bez použití mechanizace</t>
  </si>
  <si>
    <t>1091591125</t>
  </si>
  <si>
    <t>727</t>
  </si>
  <si>
    <t>Zdravotechnika - požární ochrana</t>
  </si>
  <si>
    <t>18</t>
  </si>
  <si>
    <t>727121112</t>
  </si>
  <si>
    <t>Protipožární manžeta D 90 mm z jedné strany dělící konstrukce požární odolnost EI 90</t>
  </si>
  <si>
    <t>615512295</t>
  </si>
  <si>
    <t>Vícepráce - Zdravotně technické instalace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</si>
  <si>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</si>
  <si>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</si>
  <si>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</si>
  <si>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713 - Izolace tepelné</t>
  </si>
  <si>
    <t xml:space="preserve">    722 - Zdravotechnika - vnitřní vodovod</t>
  </si>
  <si>
    <t xml:space="preserve">    726 - Zdravotechnika - předstěnové instalace</t>
  </si>
  <si>
    <t>HZS - Hodinové zúčtovací sazby</t>
  </si>
  <si>
    <t>HSV</t>
  </si>
  <si>
    <t>Práce a dodávky HSV</t>
  </si>
  <si>
    <t>Úpravy povrchů, podlahy a osazování výplní</t>
  </si>
  <si>
    <t>612345111</t>
  </si>
  <si>
    <t>Sádrová hladká omítka rýh ve stěnách šířky do 150 mm</t>
  </si>
  <si>
    <t>363036250</t>
  </si>
  <si>
    <t>((12+12)*0,15+6,1*0,1)*0,05"nové rozvody</t>
  </si>
  <si>
    <t>Ostatní konstrukce a práce, bourání</t>
  </si>
  <si>
    <t>971024481</t>
  </si>
  <si>
    <t>Vybourání otvorů ve zdivu kamenném pl do 0,25 m2 na MV nebo MVC tl do 900 mm</t>
  </si>
  <si>
    <t>CS ÚRS 2020 01</t>
  </si>
  <si>
    <t>-1703532803</t>
  </si>
  <si>
    <t>3*0,05"pro nové vyústění do gravitační kanalizace</t>
  </si>
  <si>
    <t>974031153</t>
  </si>
  <si>
    <t>Vysekání rýh ve zdivu cihelném hl do 100 mm š do 100 mm</t>
  </si>
  <si>
    <t>m</t>
  </si>
  <si>
    <t>-1122255615</t>
  </si>
  <si>
    <t>3*3"rýhy ve zdivu pro gravitační odkanalizování</t>
  </si>
  <si>
    <t>2*6"nové stoupačky</t>
  </si>
  <si>
    <t>21*0,05"poměr pro objekt</t>
  </si>
  <si>
    <t>713</t>
  </si>
  <si>
    <t>Izolace tepelné</t>
  </si>
  <si>
    <t>713463131</t>
  </si>
  <si>
    <t>Montáž izolace tepelné potrubí potrubními pouzdry bez úpravy slepenými 1x tl izolace do 25 mm</t>
  </si>
  <si>
    <t>1068238484</t>
  </si>
  <si>
    <t>3,75*2*0,05"nové rozvody vody</t>
  </si>
  <si>
    <t>M</t>
  </si>
  <si>
    <t>28377103</t>
  </si>
  <si>
    <t>izolace tepelná potrubí z pěnového polyetylenu 22 x 9 mm</t>
  </si>
  <si>
    <t>32</t>
  </si>
  <si>
    <t>-48727521</t>
  </si>
  <si>
    <t>3,75*1,1*0,05</t>
  </si>
  <si>
    <t>28377104</t>
  </si>
  <si>
    <t>izolace tepelná potrubí z pěnového polyetylenu 22 x 13 mm</t>
  </si>
  <si>
    <t>445683597</t>
  </si>
  <si>
    <t>721171808</t>
  </si>
  <si>
    <t>Demontáž potrubí z PVC do D 114</t>
  </si>
  <si>
    <t>-570562592</t>
  </si>
  <si>
    <t>(12+6,1)*0,05"záměna za nové</t>
  </si>
  <si>
    <t>721173401</t>
  </si>
  <si>
    <t>Potrubí kanalizační z PVC SN 4 svodné DN 110</t>
  </si>
  <si>
    <t>-1929077649</t>
  </si>
  <si>
    <t>6*2*0,05"stoupačky K3 a K4 jsou provedeny nově</t>
  </si>
  <si>
    <t>721173402</t>
  </si>
  <si>
    <t>Potrubí kanalizační z PVC SN 4 svodné DN 125</t>
  </si>
  <si>
    <t>1280033065</t>
  </si>
  <si>
    <t>4,5+4,5+3"nové vyvedení z objektu pro napojení na gravitační přípojku</t>
  </si>
  <si>
    <t>3,5"propojení záchodu K5 s větví ležaté kanalizace</t>
  </si>
  <si>
    <t>15,5*0,05"poměr víceprací pro objekt</t>
  </si>
  <si>
    <t>721174043</t>
  </si>
  <si>
    <t>Potrubí kanalizační z PP připojovací DN 50</t>
  </si>
  <si>
    <t>429984698</t>
  </si>
  <si>
    <t>1,1+1+0,2*4"1pp do stoupačky K7</t>
  </si>
  <si>
    <t>1+0,2*2"1pp do stoupačky K3</t>
  </si>
  <si>
    <t>1+0,2*4"2NP do stoupačky K7</t>
  </si>
  <si>
    <t>Součet"provedení nových rozvodů</t>
  </si>
  <si>
    <t>6,1*0,05"poměr víceprací pro byt</t>
  </si>
  <si>
    <t>721212122</t>
  </si>
  <si>
    <t>Odtokový sprchový žlab délky 750 mm s krycím roštem a zápachovou uzávěrkou</t>
  </si>
  <si>
    <t>-583233219</t>
  </si>
  <si>
    <t>1*0,05</t>
  </si>
  <si>
    <t>721290111</t>
  </si>
  <si>
    <t>Zkouška těsnosti potrubí kanalizace vodou do DN 125</t>
  </si>
  <si>
    <t>-1204175062</t>
  </si>
  <si>
    <t>27,5*0,05</t>
  </si>
  <si>
    <t>721290112</t>
  </si>
  <si>
    <t>Zkouška těsnosti potrubí kanalizace vodou do DN 200</t>
  </si>
  <si>
    <t>-49217833</t>
  </si>
  <si>
    <t>6,1*0,05</t>
  </si>
  <si>
    <t>722</t>
  </si>
  <si>
    <t>Zdravotechnika - vnitřní vodovod</t>
  </si>
  <si>
    <t>722170804</t>
  </si>
  <si>
    <t>Demontáž rozvodů vody z plastů do D 50</t>
  </si>
  <si>
    <t>-869820397</t>
  </si>
  <si>
    <t>(3,75+3,75)*0,05"vybourání stávajícího  - také měněno</t>
  </si>
  <si>
    <t>722174002</t>
  </si>
  <si>
    <t>Potrubí vodovodní plastové PPR svar polyfuze PN 16 D 20 x 2,8 mm</t>
  </si>
  <si>
    <t>439969450</t>
  </si>
  <si>
    <t>(1+0,15*2)*2"pro umyvadla 1PP</t>
  </si>
  <si>
    <t>(1+0,15)"pro umyvadla 2NP</t>
  </si>
  <si>
    <t>Součet"stávající potrubí bylo vyměněno</t>
  </si>
  <si>
    <t>3,75*0,05"poměr víceprací pro byt</t>
  </si>
  <si>
    <t>722174022</t>
  </si>
  <si>
    <t>Potrubí vodovodní plastové PPR svar polyfuze PN 20 D 20 x 3,4 mm</t>
  </si>
  <si>
    <t>558377518</t>
  </si>
  <si>
    <t>19</t>
  </si>
  <si>
    <t>722181246</t>
  </si>
  <si>
    <t>Ochrana vodovodního potrubí přilepenými termoizolačními trubicemi z PE tl do 20 mm DN přes 110 mm</t>
  </si>
  <si>
    <t>-843469373</t>
  </si>
  <si>
    <t>12"nové stoupačky místo ponechávaných -  vícepráce</t>
  </si>
  <si>
    <t>12,35"dle SOD</t>
  </si>
  <si>
    <t>Součet"požadavek projektanta dle PD nebylo ve výkazu</t>
  </si>
  <si>
    <t>24,35*0,05"poměr víceprací pro byt</t>
  </si>
  <si>
    <t>20</t>
  </si>
  <si>
    <t>722290226</t>
  </si>
  <si>
    <t>Zkouška těsnosti vodovodního potrubí závitového do DN 50</t>
  </si>
  <si>
    <t>613873437</t>
  </si>
  <si>
    <t>722290234</t>
  </si>
  <si>
    <t>Proplach a dezinfekce vodovodního potrubí do DN 80</t>
  </si>
  <si>
    <t>-223226150</t>
  </si>
  <si>
    <t>22</t>
  </si>
  <si>
    <t>998722101</t>
  </si>
  <si>
    <t>Přesun hmot tonážní pro vnitřní vodovod v objektech v do 6 m</t>
  </si>
  <si>
    <t>-505097919</t>
  </si>
  <si>
    <t>23</t>
  </si>
  <si>
    <t>998722181</t>
  </si>
  <si>
    <t>Příplatek k přesunu hmot tonážní 722 prováděný bez použití mechanizace</t>
  </si>
  <si>
    <t>-1135264798</t>
  </si>
  <si>
    <t>24</t>
  </si>
  <si>
    <t>725112022</t>
  </si>
  <si>
    <t>Klozet keramický závěsný na nosné stěny s hlubokým splachováním odpad vodorovný</t>
  </si>
  <si>
    <t>-1891714902</t>
  </si>
  <si>
    <t>-0,1"původní</t>
  </si>
  <si>
    <t>(2+4+4)*0,05"skutečnost</t>
  </si>
  <si>
    <t>25</t>
  </si>
  <si>
    <t>725119125</t>
  </si>
  <si>
    <t>Montáž klozetových mís závěsných na nosné stěny</t>
  </si>
  <si>
    <t>-657087081</t>
  </si>
  <si>
    <t>2*0,05</t>
  </si>
  <si>
    <t>26</t>
  </si>
  <si>
    <t>64236051</t>
  </si>
  <si>
    <t>klozet keramický bílý závěsný hluboké splachování pro handicapované</t>
  </si>
  <si>
    <t>1885085750</t>
  </si>
  <si>
    <t>27</t>
  </si>
  <si>
    <t>64236051R</t>
  </si>
  <si>
    <t>klozet keramický bílý závěsný dětský včetně sedátka</t>
  </si>
  <si>
    <t>-1691773635</t>
  </si>
  <si>
    <t>28</t>
  </si>
  <si>
    <t>725121001R</t>
  </si>
  <si>
    <t>Splachovač automatický pisoáru bez montážní krabice</t>
  </si>
  <si>
    <t>1813966975</t>
  </si>
  <si>
    <t>5*0,05</t>
  </si>
  <si>
    <t>29</t>
  </si>
  <si>
    <t>725121512</t>
  </si>
  <si>
    <t>Pisoárový záchodek keramický bez splachovací nádrže s odsáváním a se svislým přívodem vody</t>
  </si>
  <si>
    <t>-899544856</t>
  </si>
  <si>
    <t>30</t>
  </si>
  <si>
    <t>725211601</t>
  </si>
  <si>
    <t>Umyvadlo keramické bílé šířky 500 mm bez krytu na sifon připevněné na stěnu šrouby</t>
  </si>
  <si>
    <t>-1376982383</t>
  </si>
  <si>
    <t>3*0,05</t>
  </si>
  <si>
    <t>31</t>
  </si>
  <si>
    <t>725211603</t>
  </si>
  <si>
    <t>Umyvadlo keramické připevněné na stěnu šrouby bílé bez krytu na sifon 600 mm</t>
  </si>
  <si>
    <t>-1009949342</t>
  </si>
  <si>
    <t>-0,05"původně</t>
  </si>
  <si>
    <t>9*0,05"skutečnost</t>
  </si>
  <si>
    <t>725241142</t>
  </si>
  <si>
    <t>Vanička sprchová akrylátová čtvrtkruhová 900x900 mm</t>
  </si>
  <si>
    <t>-887930683</t>
  </si>
  <si>
    <t>33</t>
  </si>
  <si>
    <t>725244813</t>
  </si>
  <si>
    <t>Zástěna sprchová rohová rámová se skleněnou výplní tl. 4 a 5 mm dveře posuvné dvoudílné na čtvrtkruhovou vaničku 900x900 mm</t>
  </si>
  <si>
    <t>-630694900</t>
  </si>
  <si>
    <t>34</t>
  </si>
  <si>
    <t>725291722</t>
  </si>
  <si>
    <t>Doplňky zařízení koupelen a záchodů smaltované madlo krakorcové sklopné dl 834 mm</t>
  </si>
  <si>
    <t>-1616213560</t>
  </si>
  <si>
    <t>37</t>
  </si>
  <si>
    <t>725339111</t>
  </si>
  <si>
    <t>Montáž výlevky</t>
  </si>
  <si>
    <t>223724078</t>
  </si>
  <si>
    <t>4*0,05</t>
  </si>
  <si>
    <t>38</t>
  </si>
  <si>
    <t>55231313</t>
  </si>
  <si>
    <t>výlevka nerezová závěsná se zadní stěnou a mřížkou</t>
  </si>
  <si>
    <t>-703462998</t>
  </si>
  <si>
    <t>39</t>
  </si>
  <si>
    <t>725829121</t>
  </si>
  <si>
    <t>Montáž baterie umyvadlové nástěnné pákové a klasické ostatní typ</t>
  </si>
  <si>
    <t>393817138</t>
  </si>
  <si>
    <t>11*0,05</t>
  </si>
  <si>
    <t>40</t>
  </si>
  <si>
    <t>55145615</t>
  </si>
  <si>
    <t>baterie umyvadlová nástěnná páková 150mm chrom</t>
  </si>
  <si>
    <t>-364757397</t>
  </si>
  <si>
    <t>41</t>
  </si>
  <si>
    <t>725832111</t>
  </si>
  <si>
    <t>Baterie kombinovaná pro vanu a umyvadlo s příslušenstvím s pevným držákem a kulatým ústím</t>
  </si>
  <si>
    <t>-147999886</t>
  </si>
  <si>
    <t>4*0,05"k výlevkám</t>
  </si>
  <si>
    <t>42</t>
  </si>
  <si>
    <t>725841311</t>
  </si>
  <si>
    <t>Baterie sprchová nástěnná pákové</t>
  </si>
  <si>
    <t>530700496</t>
  </si>
  <si>
    <t>-0,05"původní</t>
  </si>
  <si>
    <t>2*0,05"skutečnost</t>
  </si>
  <si>
    <t>43</t>
  </si>
  <si>
    <t>725861102</t>
  </si>
  <si>
    <t>Zápachová uzávěrka pro umyvadla DN 40</t>
  </si>
  <si>
    <t>47477662</t>
  </si>
  <si>
    <t>-0,1"původně</t>
  </si>
  <si>
    <t>13*0,05"skutečnost</t>
  </si>
  <si>
    <t>44</t>
  </si>
  <si>
    <t>1963144137</t>
  </si>
  <si>
    <t>45</t>
  </si>
  <si>
    <t>1343882521</t>
  </si>
  <si>
    <t>726</t>
  </si>
  <si>
    <t>Zdravotechnika - předstěnové instalace</t>
  </si>
  <si>
    <t>46</t>
  </si>
  <si>
    <t>726111031</t>
  </si>
  <si>
    <t>Instalační předstěna - klozet s ovládáním zepředu v 1080 mm závěsný do masivní zděné kce</t>
  </si>
  <si>
    <t>859230469</t>
  </si>
  <si>
    <t>(2+4+4+2)*0,05"skutečnost</t>
  </si>
  <si>
    <t>HZS</t>
  </si>
  <si>
    <t>Hodinové zúčtovací sazby</t>
  </si>
  <si>
    <t>47</t>
  </si>
  <si>
    <t>HZS2491</t>
  </si>
  <si>
    <t>Hodinová zúčtovací sazba dělník zednických výpomocí</t>
  </si>
  <si>
    <t>hod</t>
  </si>
  <si>
    <t>512</t>
  </si>
  <si>
    <t>-261767366</t>
  </si>
  <si>
    <t>8*0,05"hrubý zához nových rýh, zabetonování prostupů  - stoupačky, gravutační odkanalizování, připojovací potrubí</t>
  </si>
  <si>
    <t>BYT - Změna č.12 - Obklady</t>
  </si>
  <si>
    <t>Méněpráce - Obklady</t>
  </si>
  <si>
    <t xml:space="preserve">    781 - Dokončovací práce - obklady</t>
  </si>
  <si>
    <t>781</t>
  </si>
  <si>
    <t>Dokončovací práce - obklady</t>
  </si>
  <si>
    <t>781474114</t>
  </si>
  <si>
    <t>Montáž obkladů vnitřních keramických hladkých do 22 ks/m2 lepených flexibilním lepidlem</t>
  </si>
  <si>
    <t>-1903947627</t>
  </si>
  <si>
    <t>2,1*(2,03+2,93+2,93)+1,1*2,03-0,665*2,05"mč 307</t>
  </si>
  <si>
    <t>(2+1,7)*0,7"mč305</t>
  </si>
  <si>
    <t>20,029*-1 'Přepočtené koeficientem množství</t>
  </si>
  <si>
    <t>59761071</t>
  </si>
  <si>
    <t>obkládačky keramické koupelnové (barevné) přes 12 do 16 ks/m2</t>
  </si>
  <si>
    <t>2039878881</t>
  </si>
  <si>
    <t>-20,029*1,1 "Přepočtené koeficientem množství</t>
  </si>
  <si>
    <t>781494111</t>
  </si>
  <si>
    <t>Plastové profily rohové lepené flexibilním lepidlem</t>
  </si>
  <si>
    <t>-720690124</t>
  </si>
  <si>
    <t>2,03+1,5+1,5+1,7+2+0,7+0,7+2,1*2</t>
  </si>
  <si>
    <t>14,33*-1 'Přepočtené koeficientem množství</t>
  </si>
  <si>
    <t>781495111</t>
  </si>
  <si>
    <t>Penetrace podkladu vnitřních obkladů</t>
  </si>
  <si>
    <t>398888028</t>
  </si>
  <si>
    <t>-20,029"původní</t>
  </si>
  <si>
    <t>11,202"skutečnost</t>
  </si>
  <si>
    <t>998781102</t>
  </si>
  <si>
    <t>Přesun hmot tonážní pro obklady keramické v objektech v do 12 m</t>
  </si>
  <si>
    <t>1447735056</t>
  </si>
  <si>
    <t>998781181</t>
  </si>
  <si>
    <t>Příplatek k přesunu hmot tonážní 781 prováděný bez použití mechanizace</t>
  </si>
  <si>
    <t>-2089363455</t>
  </si>
  <si>
    <t>OBK-BYT - VIC - Obklady - vícepráce</t>
  </si>
  <si>
    <t xml:space="preserve">    782 - Dokončovací práce - obklady z kamene</t>
  </si>
  <si>
    <t>781474116</t>
  </si>
  <si>
    <t>Montáž obkladů vnitřních keramických hladkých do 35 ks/m2 lepených flexibilním lepidlem</t>
  </si>
  <si>
    <t>998113255</t>
  </si>
  <si>
    <t>2,1*(0,95+1,9+1,48)-0,8*2+1,3*1,45+2,43*0,8+0,6*0,3</t>
  </si>
  <si>
    <t>Mezisoučet"mč307</t>
  </si>
  <si>
    <t>5976103R</t>
  </si>
  <si>
    <t>obklad keramický hladký přes 25 do 35ks/m2</t>
  </si>
  <si>
    <t>470725053</t>
  </si>
  <si>
    <t>11,502*1,1 'Přepočtené koeficientem množství</t>
  </si>
  <si>
    <t>782</t>
  </si>
  <si>
    <t>Dokončovací práce - obklady z kamene</t>
  </si>
  <si>
    <t>782991301</t>
  </si>
  <si>
    <t>Montáž ukončovacích profilů obkladu z kamene</t>
  </si>
  <si>
    <t>1642383056</t>
  </si>
  <si>
    <t>0,95+1,9+1,48+2,1+0,6"v obkladu</t>
  </si>
  <si>
    <t>1,8+0,52"na soklu</t>
  </si>
  <si>
    <t>59054122</t>
  </si>
  <si>
    <t>profil ukončovací pro vnější hrany obkladů hliník matně eloxovaný 8x2500mm</t>
  </si>
  <si>
    <t>-703583292</t>
  </si>
  <si>
    <t>9,35*1,1 'Přepočtené koeficientem množství</t>
  </si>
  <si>
    <t xml:space="preserve">BYT - Změna č.13 - PVC ,dlažby </t>
  </si>
  <si>
    <t>Méněpráce - PVC, dlažby</t>
  </si>
  <si>
    <t xml:space="preserve">    771 - Podlahy z dlaždic</t>
  </si>
  <si>
    <t xml:space="preserve">    776 - Podlahy povlakové</t>
  </si>
  <si>
    <t>771</t>
  </si>
  <si>
    <t>Podlahy z dlaždic</t>
  </si>
  <si>
    <t>59761432</t>
  </si>
  <si>
    <t>dlaždice keramické slinuté neglazované mrazuvzdorné pro extrémní mechanické namáhání přes 19 do 25 ks/m2</t>
  </si>
  <si>
    <t>571962758</t>
  </si>
  <si>
    <t>998771102.1</t>
  </si>
  <si>
    <t>Přesun hmot tonážní pro podlahy z dlaždic v objektech v do 12 m</t>
  </si>
  <si>
    <t>-806185765</t>
  </si>
  <si>
    <t>998771181.1</t>
  </si>
  <si>
    <t>Příplatek k přesunu hmot tonážní 771 prováděný bez použití mechanizace</t>
  </si>
  <si>
    <t>2025399952</t>
  </si>
  <si>
    <t>776</t>
  </si>
  <si>
    <t>Podlahy povlakové</t>
  </si>
  <si>
    <t>776111311</t>
  </si>
  <si>
    <t>Vysátí podkladu povlakových podlah</t>
  </si>
  <si>
    <t>-177052027</t>
  </si>
  <si>
    <t>-(3,08+20,34+11,43)"původní</t>
  </si>
  <si>
    <t>20,726+0,44+1,33*2,41"nová</t>
  </si>
  <si>
    <t>776121411</t>
  </si>
  <si>
    <t>Dvousložková penetrace podkladu povlakových podlah (na dřevo)</t>
  </si>
  <si>
    <t>1550510717</t>
  </si>
  <si>
    <t>-10,479</t>
  </si>
  <si>
    <t>776141123</t>
  </si>
  <si>
    <t>Vyrovnání podkladu povlakových podlah stěrkou pevnosti 30 MPa tl 8 mm</t>
  </si>
  <si>
    <t>-1402323088</t>
  </si>
  <si>
    <t>776231111</t>
  </si>
  <si>
    <t>Lepení lamel a čtverců z vinylu standardním lepidlem</t>
  </si>
  <si>
    <t>-1840729201</t>
  </si>
  <si>
    <t>284110540</t>
  </si>
  <si>
    <t>dílce vinylové tl.2,5 mm,nášlapná vrstva 0,80 mm,úprava PUR, třída zátěže 23/34/43,otlak 0,05mm,třída otěru T,Bfl S1</t>
  </si>
  <si>
    <t>354578158</t>
  </si>
  <si>
    <t>-10,479*1,1 "Přepočtené koeficientem množství</t>
  </si>
  <si>
    <t>776411111</t>
  </si>
  <si>
    <t>Montáž obvodových soklíků výšky do 80 mm</t>
  </si>
  <si>
    <t>1029642042</t>
  </si>
  <si>
    <t>-2*(4,84+4,2+3,335+4,2)"mč305,306 - původní</t>
  </si>
  <si>
    <t>2*(4,84+4,2+2,41+1,33)-0,9*4-0,7"skutečnost</t>
  </si>
  <si>
    <t>284110100</t>
  </si>
  <si>
    <t>lišta soklová k vinylové podlaze v.80mm</t>
  </si>
  <si>
    <t>-1838342060</t>
  </si>
  <si>
    <t>-11,89*1,1 "Přepočtené koeficientem množství</t>
  </si>
  <si>
    <t>998776102</t>
  </si>
  <si>
    <t>Přesun hmot tonážní pro podlahy povlakové v objektech v do 12 m</t>
  </si>
  <si>
    <t>960258946</t>
  </si>
  <si>
    <t>998776181</t>
  </si>
  <si>
    <t>Příplatek k přesunu hmot tonážní 776 prováděný bez použití mechanizace</t>
  </si>
  <si>
    <t>-1403031059</t>
  </si>
  <si>
    <t>Vícepráce - PVC,  dlažby</t>
  </si>
  <si>
    <t xml:space="preserve">    775 - Podlahy skládané</t>
  </si>
  <si>
    <t>771474112</t>
  </si>
  <si>
    <t>Montáž soklíků z dlaždic keramických rovných flexibilní lepidlo v do 90 mm - řezaný</t>
  </si>
  <si>
    <t>459772117</t>
  </si>
  <si>
    <t>2,32</t>
  </si>
  <si>
    <t>771574113</t>
  </si>
  <si>
    <t>Montáž podlah keramických režných hladkých lepených flexibilním lepidlem do 12 ks/m2</t>
  </si>
  <si>
    <t>1208788283</t>
  </si>
  <si>
    <t>-5,14"původní</t>
  </si>
  <si>
    <t>6,18"skutečnost</t>
  </si>
  <si>
    <t>59761011</t>
  </si>
  <si>
    <t>dlažba keramická hladká do interiéru i exteriéru do 9ks/m2</t>
  </si>
  <si>
    <t>-152384124</t>
  </si>
  <si>
    <t>7"skutečnost - dlažba + sokl</t>
  </si>
  <si>
    <t>771591111</t>
  </si>
  <si>
    <t>Podlahy penetrace podkladu</t>
  </si>
  <si>
    <t>-296040708</t>
  </si>
  <si>
    <t>1,04"mč307</t>
  </si>
  <si>
    <t>775</t>
  </si>
  <si>
    <t>Podlahy skládané</t>
  </si>
  <si>
    <t>775413120</t>
  </si>
  <si>
    <t>Montáž podlahové lišty ze dřeva tvrdého nebo měkkého připevněné vruty s přetmelením</t>
  </si>
  <si>
    <t>296809387</t>
  </si>
  <si>
    <t>2,9*2+1,3*2-0,9"mč306</t>
  </si>
  <si>
    <t>61418101</t>
  </si>
  <si>
    <t>lišta podlahová dřevěná dub 8x35mm</t>
  </si>
  <si>
    <t>1670015696</t>
  </si>
  <si>
    <t>7,5*1,2 'Přepočtené koeficientem množství</t>
  </si>
  <si>
    <t>775591919</t>
  </si>
  <si>
    <t>Oprava podlah dřevěných - broušení celkové včetně tmelení</t>
  </si>
  <si>
    <t>-1714463948</t>
  </si>
  <si>
    <t>11,18"mč306</t>
  </si>
  <si>
    <t>775591921</t>
  </si>
  <si>
    <t>Oprava podlah dřevěných - základní lak</t>
  </si>
  <si>
    <t>422511338</t>
  </si>
  <si>
    <t>775591922</t>
  </si>
  <si>
    <t>Oprava podlah dřevěných - vrchní lak pro běžnou zátěž</t>
  </si>
  <si>
    <t>885200837</t>
  </si>
  <si>
    <t>775591926</t>
  </si>
  <si>
    <t>Oprava podlah dřevěných - mezibroušení mezi vrstvami laku</t>
  </si>
  <si>
    <t>1019892312</t>
  </si>
  <si>
    <t>998775102</t>
  </si>
  <si>
    <t>Přesun hmot tonážní pro podlahy dřevěné v objektech v do 12 m</t>
  </si>
  <si>
    <t>-2092158043</t>
  </si>
  <si>
    <t>-1446609757</t>
  </si>
  <si>
    <t>2,32"na soklu</t>
  </si>
  <si>
    <t>59054124</t>
  </si>
  <si>
    <t>profil ukončovací pro vnější hrany obkladů hliník matně eloxovaný 11x2500mm</t>
  </si>
  <si>
    <t>-1527786602</t>
  </si>
  <si>
    <t>2,32*1,1 'Přepočtené koeficientem množství</t>
  </si>
  <si>
    <t>BYT - Změna č.15 - Ústřední vytápění</t>
  </si>
  <si>
    <t>Méněpráce - Ústřední vytápění</t>
  </si>
  <si>
    <t xml:space="preserve">    734 - Ústřední vytápění - armatury</t>
  </si>
  <si>
    <t xml:space="preserve">    735 - Ústřední vytápění - otopná tělesa</t>
  </si>
  <si>
    <t>734</t>
  </si>
  <si>
    <t>Ústřední vytápění - armatury</t>
  </si>
  <si>
    <t>734221532</t>
  </si>
  <si>
    <t>Ventil závitový termostatický rohový jednoregulační G 1/2 PN 16 do 110°C bez hlavice ovládání</t>
  </si>
  <si>
    <t>-116613891</t>
  </si>
  <si>
    <t>734261412</t>
  </si>
  <si>
    <t>Šroubení regulační radiátorové rohové G 1/2 bez vypouštění</t>
  </si>
  <si>
    <t>-568421952</t>
  </si>
  <si>
    <t>998734102</t>
  </si>
  <si>
    <t>Přesun hmot tonážní pro armatury v objektech v do 12 m</t>
  </si>
  <si>
    <t>143840587</t>
  </si>
  <si>
    <t>998734181</t>
  </si>
  <si>
    <t>Příplatek k přesunu hmot tonážní 734 prováděný bez použití mechanizace</t>
  </si>
  <si>
    <t>-2085766218</t>
  </si>
  <si>
    <t>735</t>
  </si>
  <si>
    <t>Ústřední vytápění - otopná tělesa</t>
  </si>
  <si>
    <t>734221683</t>
  </si>
  <si>
    <t>Termostatická hlavice kapalinová PN 10 do 110°C s vestavěným čidlem</t>
  </si>
  <si>
    <t>-1022995775</t>
  </si>
  <si>
    <t>735152453</t>
  </si>
  <si>
    <t>Otopné těleso panelové VK dvoudeskové 1 přídavná přestupní plocha výška/délka 500/600 mm výkon 670 W</t>
  </si>
  <si>
    <t>-478249863</t>
  </si>
  <si>
    <t>-0,15"původní</t>
  </si>
  <si>
    <t>2*0,05"1PP</t>
  </si>
  <si>
    <t>735152472</t>
  </si>
  <si>
    <t>Otopné těleso panelové VK dvoudeskové 1 přídavná přestupní plocha výška/délka 600/500 mm výkon 644 W</t>
  </si>
  <si>
    <t>520023242</t>
  </si>
  <si>
    <t>2*0,05"2NP</t>
  </si>
  <si>
    <t>735152593</t>
  </si>
  <si>
    <t>Otopné těleso panelové VK dvoudeskové 2 přídavné přestupní plochy výška/délka 900/600mm výkon 1388 W</t>
  </si>
  <si>
    <t>1306998333</t>
  </si>
  <si>
    <t>1*0,05"1NP</t>
  </si>
  <si>
    <t>735159210</t>
  </si>
  <si>
    <t>Montáž otopných těles panelových dvouřadých délky do 1140 mm</t>
  </si>
  <si>
    <t>-685452258</t>
  </si>
  <si>
    <t>735159220</t>
  </si>
  <si>
    <t>Montáž otopných těles panelových dvouřadých délky do 1500 mm</t>
  </si>
  <si>
    <t>-1751260708</t>
  </si>
  <si>
    <t>735159230</t>
  </si>
  <si>
    <t>Montáž otopných těles panelových dvouřadých délky do 1980 mm</t>
  </si>
  <si>
    <t>2118214316</t>
  </si>
  <si>
    <t>998735102</t>
  </si>
  <si>
    <t>Přesun hmot tonážní pro otopná tělesa v objektech v do 12 m</t>
  </si>
  <si>
    <t>881671746</t>
  </si>
  <si>
    <t>998735181</t>
  </si>
  <si>
    <t>Příplatek k přesunu hmot tonážní 735 prováděný bez použití mechanizace</t>
  </si>
  <si>
    <t>663966602</t>
  </si>
  <si>
    <t>Vícepráce - Ústřední vytápění</t>
  </si>
  <si>
    <t xml:space="preserve">    733 - Ústřední vytápění - rozvodné potrubí</t>
  </si>
  <si>
    <t>-1269439876</t>
  </si>
  <si>
    <t>3,25</t>
  </si>
  <si>
    <t>28377094</t>
  </si>
  <si>
    <t>izolace tepelná potrubí z pěnového polyetylenu 15 x 9 mm</t>
  </si>
  <si>
    <t>1007856844</t>
  </si>
  <si>
    <t>733</t>
  </si>
  <si>
    <t>Ústřední vytápění - rozvodné potrubí</t>
  </si>
  <si>
    <t>733222202</t>
  </si>
  <si>
    <t>Potrubí měděné polotvrdé spojované tvrdým pájením D 15x1</t>
  </si>
  <si>
    <t>1935640890</t>
  </si>
  <si>
    <t>-15,75"původní</t>
  </si>
  <si>
    <t>380*0,05"nová</t>
  </si>
  <si>
    <t>733291101</t>
  </si>
  <si>
    <t>Zkouška těsnosti potrubí měděné do D 35x1,5</t>
  </si>
  <si>
    <t>326385116</t>
  </si>
  <si>
    <t>998733102</t>
  </si>
  <si>
    <t>Přesun hmot tonážní pro rozvody potrubí v objektech v do 12 m</t>
  </si>
  <si>
    <t>-1416003740</t>
  </si>
  <si>
    <t>998733181</t>
  </si>
  <si>
    <t>Příplatek k přesunu hmot tonážní 733 prováděný bez použití mechanizace</t>
  </si>
  <si>
    <t>-184012412</t>
  </si>
  <si>
    <t>734221682</t>
  </si>
  <si>
    <t>Termostatická hlavice kapalinová PN 10 do 110°C otopných těles VK</t>
  </si>
  <si>
    <t>1719642340</t>
  </si>
  <si>
    <t>-40*0,05"původní</t>
  </si>
  <si>
    <t>59*0,05"nové</t>
  </si>
  <si>
    <t>734261402</t>
  </si>
  <si>
    <t>Armatura připojovací rohová G 1/2x18 PN 10 do 110°C radiátorů typu VK</t>
  </si>
  <si>
    <t>663849394</t>
  </si>
  <si>
    <t>735151452</t>
  </si>
  <si>
    <t>Otopné těleso panelové dvoudeskové 1 přídavná přestupní plocha výška/délka 500/500 mm výkon 559 W</t>
  </si>
  <si>
    <t>-1875783717</t>
  </si>
  <si>
    <t>1*0,05"2NP</t>
  </si>
  <si>
    <t>735151572</t>
  </si>
  <si>
    <t>Otopné těleso panelové dvoudeskové 2 přídavné přestupní plochy výška/délka 600/500 mm výkon 840 W</t>
  </si>
  <si>
    <t>1560028327</t>
  </si>
  <si>
    <t>0,05"1PP</t>
  </si>
  <si>
    <t>735152374</t>
  </si>
  <si>
    <t>Otopné těleso panelové VK dvoudeskové bez přídavné přestupní plochy výška/délka 600/700mm výkon 685W</t>
  </si>
  <si>
    <t>1481530302</t>
  </si>
  <si>
    <t>735152452</t>
  </si>
  <si>
    <t>Otopné těleso panelové VK dvoudeskové 1 přídavná přestupní plocha výška/délka 500/500 mm výkon 559 W</t>
  </si>
  <si>
    <t>-1848709577</t>
  </si>
  <si>
    <t>1*0,05"1PP</t>
  </si>
  <si>
    <t>1*0,05"3NP</t>
  </si>
  <si>
    <t>735152473</t>
  </si>
  <si>
    <t>Otopné těleso panelové VK dvoudeskové 1 přídavná přestupní plocha výška/délka 600/600 mm výkon 773 W</t>
  </si>
  <si>
    <t>1161299248</t>
  </si>
  <si>
    <t>735152476</t>
  </si>
  <si>
    <t>Otopné těleso panelové VK dvoudeskové 1 přídavná přestupní plocha výška/délka 600/90 mm výkon 1159 W</t>
  </si>
  <si>
    <t>1449831498</t>
  </si>
  <si>
    <t>0,05"1NP</t>
  </si>
  <si>
    <t>735152555</t>
  </si>
  <si>
    <t>Otopné těleso panelové VK dvoudeskové 2 přídavné přestupní plochy výška/délka 500/800mm výkon 1162 W</t>
  </si>
  <si>
    <t>1623345117</t>
  </si>
  <si>
    <t>2*0,05"3NP</t>
  </si>
  <si>
    <t>735152573</t>
  </si>
  <si>
    <t>Otopné těleso panelové VK dvoudeskové 2 přídavné přestupní plochy výška/délka 600/600mm výkon 1007 W</t>
  </si>
  <si>
    <t>2093501024</t>
  </si>
  <si>
    <t>(2+1)*0,05"3NP</t>
  </si>
  <si>
    <t>735152574</t>
  </si>
  <si>
    <t>Otopné těleso panelové VK dvoudeskové 2 přídavné přestupní plochy výška/délka 600/700mm výkon 1175 W</t>
  </si>
  <si>
    <t>2065430586</t>
  </si>
  <si>
    <t>-0,2"původní</t>
  </si>
  <si>
    <t>3*0,05"1NP</t>
  </si>
  <si>
    <t>735152575</t>
  </si>
  <si>
    <t>Otopné těleso panelové VK dvoudeskové 2 přídavné přestupní plochy výška/délka 600/800mm výkon 1343 W</t>
  </si>
  <si>
    <t>-672373683</t>
  </si>
  <si>
    <t>735152578</t>
  </si>
  <si>
    <t>Otopné těleso panelové VK dvoudeskové 2 přídavné přestupní plochy výška/délka 600/1100mm výkon 1847W</t>
  </si>
  <si>
    <t>1901620826</t>
  </si>
  <si>
    <t>-3*0,05"původní</t>
  </si>
  <si>
    <t>735152579</t>
  </si>
  <si>
    <t>Otopné těleso panelové VK dvoudeskové 2 přídavné přestupní plochy výška/délka 600/1200mm výkon 2015W</t>
  </si>
  <si>
    <t>-1162830431</t>
  </si>
  <si>
    <t>735152580</t>
  </si>
  <si>
    <t>Otopné těleso panelové VK dvoudeskové 2 přídavné přestupní plochy výška/délka 600/1400mm výkon 2351W</t>
  </si>
  <si>
    <t>-111329253</t>
  </si>
  <si>
    <t>735152691</t>
  </si>
  <si>
    <t>Otopné těleso panelové VK třídeskové 3 přídavné přestupní plochy výška/délka 900/400 mm výkon 1331 W</t>
  </si>
  <si>
    <t>-276534669</t>
  </si>
  <si>
    <t>735152699</t>
  </si>
  <si>
    <t>Otopné těleso panelové VK třídeskové 3 přídavné přestupní plochy výška/délka 900/1200mm výkon 3994 W</t>
  </si>
  <si>
    <t>-664164120</t>
  </si>
  <si>
    <t>0,05"3NP</t>
  </si>
  <si>
    <t>BYT- Změna č.17 - Parapety</t>
  </si>
  <si>
    <t>Méněpráce - Parapety</t>
  </si>
  <si>
    <t xml:space="preserve">    766 - Konstrukce truhlářské</t>
  </si>
  <si>
    <t>766</t>
  </si>
  <si>
    <t>Konstrukce truhlářské</t>
  </si>
  <si>
    <t>766694111</t>
  </si>
  <si>
    <t>Montáž parapetních desek dřevěných nebo plastových šířky do 30 cm délky do 1,0 m</t>
  </si>
  <si>
    <t>-773840037</t>
  </si>
  <si>
    <t>-2</t>
  </si>
  <si>
    <t>60794106R</t>
  </si>
  <si>
    <t>deska parapetní plastová bílá š.400mm</t>
  </si>
  <si>
    <t>1588105724</t>
  </si>
  <si>
    <t>607941210</t>
  </si>
  <si>
    <t>koncovka PVC k parapetním deskám 600 mm</t>
  </si>
  <si>
    <t>CS ÚRS 2016 02</t>
  </si>
  <si>
    <t>-892991717</t>
  </si>
  <si>
    <t>998766102</t>
  </si>
  <si>
    <t>Přesun hmot tonážní pro konstrukce truhlářské v objektech v do 12 m</t>
  </si>
  <si>
    <t>1441729096</t>
  </si>
  <si>
    <t>998766181</t>
  </si>
  <si>
    <t>Příplatek k přesunu hmot tonážní 766 prováděný bez použití mechanizace</t>
  </si>
  <si>
    <t>-1060013381</t>
  </si>
  <si>
    <t>Vícepráce - Parapety</t>
  </si>
  <si>
    <t>766694121</t>
  </si>
  <si>
    <t>Montáž parapetních desek dřevěných nebo plastových šířky přes 30 cm délky do 1,0 m</t>
  </si>
  <si>
    <t>1316488242</t>
  </si>
  <si>
    <t>2"byt</t>
  </si>
  <si>
    <t>60794105.1</t>
  </si>
  <si>
    <t>deska parapetní smrk masiv včetně bílý nátěr - vnitřní 380x1000mm</t>
  </si>
  <si>
    <t>-662152222</t>
  </si>
  <si>
    <t>(0,95*2)*1,05</t>
  </si>
  <si>
    <t>příloha č.1  - nabídka zhotovitele</t>
  </si>
  <si>
    <t>příloha č.2 - cena z netu</t>
  </si>
  <si>
    <t>přílha č.6 sedátko + mísa  -  ceny z netu</t>
  </si>
  <si>
    <t>položka opravena na skutečnost, původně bylo chybné</t>
  </si>
  <si>
    <t>nově oceněno v CÚ 2020/I</t>
  </si>
  <si>
    <t>Příloha č.7 - dodávka splachovače z netu + cena za montáž (montáž je součástí položky URS)</t>
  </si>
  <si>
    <t>opravena cena na soulad s SOD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</si>
</sst>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0" fillId="4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0" fillId="4" borderId="7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horizontal="right" vertical="center"/>
    </xf>
    <xf numFmtId="0" fontId="2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0" fillId="4" borderId="8" xfId="0" applyFont="1" applyFill="1" applyBorder="1" applyAlignment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1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8" t="s">
        <v>5</v>
      </c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S4" s="17" t="s">
        <v>11</v>
      </c>
    </row>
    <row r="5" spans="1:74" s="1" customFormat="1" ht="12" customHeight="1">
      <c r="B5" s="20"/>
      <c r="D5" s="23" t="s">
        <v>12</v>
      </c>
      <c r="K5" s="204" t="s">
        <v>13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R5" s="20"/>
      <c r="BS5" s="17" t="s">
        <v>6</v>
      </c>
    </row>
    <row r="6" spans="1:74" s="1" customFormat="1" ht="36.950000000000003" customHeight="1">
      <c r="B6" s="20"/>
      <c r="D6" s="25" t="s">
        <v>14</v>
      </c>
      <c r="K6" s="206" t="s">
        <v>15</v>
      </c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R6" s="20"/>
      <c r="BS6" s="17" t="s">
        <v>6</v>
      </c>
    </row>
    <row r="7" spans="1:74" s="1" customFormat="1" ht="12" customHeight="1">
      <c r="B7" s="20"/>
      <c r="D7" s="26" t="s">
        <v>16</v>
      </c>
      <c r="K7" s="24" t="s">
        <v>1</v>
      </c>
      <c r="AK7" s="26" t="s">
        <v>17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18</v>
      </c>
      <c r="K8" s="24" t="s">
        <v>19</v>
      </c>
      <c r="AK8" s="26" t="s">
        <v>20</v>
      </c>
      <c r="AN8" s="24" t="s">
        <v>21</v>
      </c>
      <c r="AR8" s="20"/>
      <c r="BS8" s="17" t="s">
        <v>6</v>
      </c>
    </row>
    <row r="9" spans="1:74" s="1" customFormat="1" ht="14.45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22</v>
      </c>
      <c r="AK10" s="26" t="s">
        <v>23</v>
      </c>
      <c r="AN10" s="24" t="s">
        <v>1</v>
      </c>
      <c r="AR10" s="20"/>
      <c r="BS10" s="17" t="s">
        <v>6</v>
      </c>
    </row>
    <row r="11" spans="1:74" s="1" customFormat="1" ht="18.399999999999999" customHeight="1">
      <c r="B11" s="20"/>
      <c r="E11" s="24" t="s">
        <v>19</v>
      </c>
      <c r="AK11" s="26" t="s">
        <v>24</v>
      </c>
      <c r="AN11" s="24" t="s">
        <v>1</v>
      </c>
      <c r="AR11" s="20"/>
      <c r="BS11" s="17" t="s">
        <v>6</v>
      </c>
    </row>
    <row r="12" spans="1:74" s="1" customFormat="1" ht="6.95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25</v>
      </c>
      <c r="AK13" s="26" t="s">
        <v>23</v>
      </c>
      <c r="AN13" s="24" t="s">
        <v>1</v>
      </c>
      <c r="AR13" s="20"/>
      <c r="BS13" s="17" t="s">
        <v>6</v>
      </c>
    </row>
    <row r="14" spans="1:74" ht="12.75">
      <c r="B14" s="20"/>
      <c r="E14" s="24" t="s">
        <v>19</v>
      </c>
      <c r="AK14" s="26" t="s">
        <v>24</v>
      </c>
      <c r="AN14" s="24" t="s">
        <v>1</v>
      </c>
      <c r="AR14" s="20"/>
      <c r="BS14" s="17" t="s">
        <v>6</v>
      </c>
    </row>
    <row r="15" spans="1:74" s="1" customFormat="1" ht="6.95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26</v>
      </c>
      <c r="AK16" s="26" t="s">
        <v>23</v>
      </c>
      <c r="AN16" s="24" t="s">
        <v>1</v>
      </c>
      <c r="AR16" s="20"/>
      <c r="BS16" s="17" t="s">
        <v>3</v>
      </c>
    </row>
    <row r="17" spans="1:71" s="1" customFormat="1" ht="18.399999999999999" customHeight="1">
      <c r="B17" s="20"/>
      <c r="E17" s="24" t="s">
        <v>19</v>
      </c>
      <c r="AK17" s="26" t="s">
        <v>24</v>
      </c>
      <c r="AN17" s="24" t="s">
        <v>1</v>
      </c>
      <c r="AR17" s="20"/>
      <c r="BS17" s="17" t="s">
        <v>27</v>
      </c>
    </row>
    <row r="18" spans="1:71" s="1" customFormat="1" ht="6.95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28</v>
      </c>
      <c r="AK19" s="26" t="s">
        <v>23</v>
      </c>
      <c r="AN19" s="24" t="s">
        <v>1</v>
      </c>
      <c r="AR19" s="20"/>
      <c r="BS19" s="17" t="s">
        <v>6</v>
      </c>
    </row>
    <row r="20" spans="1:71" s="1" customFormat="1" ht="18.399999999999999" customHeight="1">
      <c r="B20" s="20"/>
      <c r="E20" s="24" t="s">
        <v>19</v>
      </c>
      <c r="AK20" s="26" t="s">
        <v>24</v>
      </c>
      <c r="AN20" s="24" t="s">
        <v>1</v>
      </c>
      <c r="AR20" s="20"/>
      <c r="BS20" s="17" t="s">
        <v>27</v>
      </c>
    </row>
    <row r="21" spans="1:71" s="1" customFormat="1" ht="6.95" customHeight="1">
      <c r="B21" s="20"/>
      <c r="AR21" s="20"/>
    </row>
    <row r="22" spans="1:71" s="1" customFormat="1" ht="12" customHeight="1">
      <c r="B22" s="20"/>
      <c r="D22" s="26" t="s">
        <v>29</v>
      </c>
      <c r="AR22" s="20"/>
    </row>
    <row r="23" spans="1:71" s="1" customFormat="1" ht="16.5" customHeight="1">
      <c r="B23" s="20"/>
      <c r="E23" s="207" t="s">
        <v>1</v>
      </c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R23" s="20"/>
    </row>
    <row r="24" spans="1:71" s="1" customFormat="1" ht="6.95" customHeight="1">
      <c r="B24" s="20"/>
      <c r="AR24" s="20"/>
    </row>
    <row r="25" spans="1:71" s="1" customFormat="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" customHeight="1">
      <c r="A26" s="29"/>
      <c r="B26" s="30"/>
      <c r="C26" s="29"/>
      <c r="D26" s="31" t="s">
        <v>30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8">
        <f>ROUND(AG94,2)</f>
        <v>15285.57</v>
      </c>
      <c r="AL26" s="209"/>
      <c r="AM26" s="209"/>
      <c r="AN26" s="209"/>
      <c r="AO26" s="209"/>
      <c r="AP26" s="29"/>
      <c r="AQ26" s="29"/>
      <c r="AR26" s="30"/>
      <c r="BE26" s="2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0" t="s">
        <v>31</v>
      </c>
      <c r="M28" s="210"/>
      <c r="N28" s="210"/>
      <c r="O28" s="210"/>
      <c r="P28" s="210"/>
      <c r="Q28" s="29"/>
      <c r="R28" s="29"/>
      <c r="S28" s="29"/>
      <c r="T28" s="29"/>
      <c r="U28" s="29"/>
      <c r="V28" s="29"/>
      <c r="W28" s="210" t="s">
        <v>32</v>
      </c>
      <c r="X28" s="210"/>
      <c r="Y28" s="210"/>
      <c r="Z28" s="210"/>
      <c r="AA28" s="210"/>
      <c r="AB28" s="210"/>
      <c r="AC28" s="210"/>
      <c r="AD28" s="210"/>
      <c r="AE28" s="210"/>
      <c r="AF28" s="29"/>
      <c r="AG28" s="29"/>
      <c r="AH28" s="29"/>
      <c r="AI28" s="29"/>
      <c r="AJ28" s="29"/>
      <c r="AK28" s="210" t="s">
        <v>33</v>
      </c>
      <c r="AL28" s="210"/>
      <c r="AM28" s="210"/>
      <c r="AN28" s="210"/>
      <c r="AO28" s="210"/>
      <c r="AP28" s="29"/>
      <c r="AQ28" s="29"/>
      <c r="AR28" s="30"/>
      <c r="BE28" s="29"/>
    </row>
    <row r="29" spans="1:71" s="3" customFormat="1" ht="14.45" customHeight="1">
      <c r="B29" s="34"/>
      <c r="D29" s="26" t="s">
        <v>34</v>
      </c>
      <c r="F29" s="26" t="s">
        <v>35</v>
      </c>
      <c r="L29" s="211">
        <v>0.21</v>
      </c>
      <c r="M29" s="212"/>
      <c r="N29" s="212"/>
      <c r="O29" s="212"/>
      <c r="P29" s="212"/>
      <c r="W29" s="213">
        <f>ROUND(AZ94, 2)</f>
        <v>15285.57</v>
      </c>
      <c r="X29" s="212"/>
      <c r="Y29" s="212"/>
      <c r="Z29" s="212"/>
      <c r="AA29" s="212"/>
      <c r="AB29" s="212"/>
      <c r="AC29" s="212"/>
      <c r="AD29" s="212"/>
      <c r="AE29" s="212"/>
      <c r="AK29" s="213">
        <f>ROUND(AV94, 2)</f>
        <v>3209.97</v>
      </c>
      <c r="AL29" s="212"/>
      <c r="AM29" s="212"/>
      <c r="AN29" s="212"/>
      <c r="AO29" s="212"/>
      <c r="AR29" s="34"/>
    </row>
    <row r="30" spans="1:71" s="3" customFormat="1" ht="14.45" customHeight="1">
      <c r="B30" s="34"/>
      <c r="F30" s="26" t="s">
        <v>36</v>
      </c>
      <c r="L30" s="211">
        <v>0.15</v>
      </c>
      <c r="M30" s="212"/>
      <c r="N30" s="212"/>
      <c r="O30" s="212"/>
      <c r="P30" s="212"/>
      <c r="W30" s="213">
        <f>ROUND(BA94, 2)</f>
        <v>0</v>
      </c>
      <c r="X30" s="212"/>
      <c r="Y30" s="212"/>
      <c r="Z30" s="212"/>
      <c r="AA30" s="212"/>
      <c r="AB30" s="212"/>
      <c r="AC30" s="212"/>
      <c r="AD30" s="212"/>
      <c r="AE30" s="212"/>
      <c r="AK30" s="213">
        <f>ROUND(AW94, 2)</f>
        <v>0</v>
      </c>
      <c r="AL30" s="212"/>
      <c r="AM30" s="212"/>
      <c r="AN30" s="212"/>
      <c r="AO30" s="212"/>
      <c r="AR30" s="34"/>
    </row>
    <row r="31" spans="1:71" s="3" customFormat="1" ht="14.45" hidden="1" customHeight="1">
      <c r="B31" s="34"/>
      <c r="F31" s="26" t="s">
        <v>37</v>
      </c>
      <c r="L31" s="211">
        <v>0.21</v>
      </c>
      <c r="M31" s="212"/>
      <c r="N31" s="212"/>
      <c r="O31" s="212"/>
      <c r="P31" s="212"/>
      <c r="W31" s="213">
        <f>ROUND(BB94, 2)</f>
        <v>0</v>
      </c>
      <c r="X31" s="212"/>
      <c r="Y31" s="212"/>
      <c r="Z31" s="212"/>
      <c r="AA31" s="212"/>
      <c r="AB31" s="212"/>
      <c r="AC31" s="212"/>
      <c r="AD31" s="212"/>
      <c r="AE31" s="212"/>
      <c r="AK31" s="213">
        <v>0</v>
      </c>
      <c r="AL31" s="212"/>
      <c r="AM31" s="212"/>
      <c r="AN31" s="212"/>
      <c r="AO31" s="212"/>
      <c r="AR31" s="34"/>
    </row>
    <row r="32" spans="1:71" s="3" customFormat="1" ht="14.45" hidden="1" customHeight="1">
      <c r="B32" s="34"/>
      <c r="F32" s="26" t="s">
        <v>38</v>
      </c>
      <c r="L32" s="211">
        <v>0.15</v>
      </c>
      <c r="M32" s="212"/>
      <c r="N32" s="212"/>
      <c r="O32" s="212"/>
      <c r="P32" s="212"/>
      <c r="W32" s="213">
        <f>ROUND(BC94, 2)</f>
        <v>0</v>
      </c>
      <c r="X32" s="212"/>
      <c r="Y32" s="212"/>
      <c r="Z32" s="212"/>
      <c r="AA32" s="212"/>
      <c r="AB32" s="212"/>
      <c r="AC32" s="212"/>
      <c r="AD32" s="212"/>
      <c r="AE32" s="212"/>
      <c r="AK32" s="213">
        <v>0</v>
      </c>
      <c r="AL32" s="212"/>
      <c r="AM32" s="212"/>
      <c r="AN32" s="212"/>
      <c r="AO32" s="212"/>
      <c r="AR32" s="34"/>
    </row>
    <row r="33" spans="1:57" s="3" customFormat="1" ht="14.45" hidden="1" customHeight="1">
      <c r="B33" s="34"/>
      <c r="F33" s="26" t="s">
        <v>39</v>
      </c>
      <c r="L33" s="211">
        <v>0</v>
      </c>
      <c r="M33" s="212"/>
      <c r="N33" s="212"/>
      <c r="O33" s="212"/>
      <c r="P33" s="212"/>
      <c r="W33" s="213">
        <f>ROUND(BD94, 2)</f>
        <v>0</v>
      </c>
      <c r="X33" s="212"/>
      <c r="Y33" s="212"/>
      <c r="Z33" s="212"/>
      <c r="AA33" s="212"/>
      <c r="AB33" s="212"/>
      <c r="AC33" s="212"/>
      <c r="AD33" s="212"/>
      <c r="AE33" s="212"/>
      <c r="AK33" s="213">
        <v>0</v>
      </c>
      <c r="AL33" s="212"/>
      <c r="AM33" s="212"/>
      <c r="AN33" s="212"/>
      <c r="AO33" s="212"/>
      <c r="AR33" s="3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>
      <c r="A35" s="29"/>
      <c r="B35" s="30"/>
      <c r="C35" s="35"/>
      <c r="D35" s="36" t="s">
        <v>40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41</v>
      </c>
      <c r="U35" s="37"/>
      <c r="V35" s="37"/>
      <c r="W35" s="37"/>
      <c r="X35" s="217" t="s">
        <v>42</v>
      </c>
      <c r="Y35" s="215"/>
      <c r="Z35" s="215"/>
      <c r="AA35" s="215"/>
      <c r="AB35" s="215"/>
      <c r="AC35" s="37"/>
      <c r="AD35" s="37"/>
      <c r="AE35" s="37"/>
      <c r="AF35" s="37"/>
      <c r="AG35" s="37"/>
      <c r="AH35" s="37"/>
      <c r="AI35" s="37"/>
      <c r="AJ35" s="37"/>
      <c r="AK35" s="214">
        <f>SUM(AK26:AK33)</f>
        <v>18495.54</v>
      </c>
      <c r="AL35" s="215"/>
      <c r="AM35" s="215"/>
      <c r="AN35" s="215"/>
      <c r="AO35" s="216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39"/>
      <c r="D49" s="40" t="s">
        <v>43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44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 ht="12.75">
      <c r="A60" s="29"/>
      <c r="B60" s="30"/>
      <c r="C60" s="29"/>
      <c r="D60" s="42" t="s">
        <v>45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46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45</v>
      </c>
      <c r="AI60" s="32"/>
      <c r="AJ60" s="32"/>
      <c r="AK60" s="32"/>
      <c r="AL60" s="32"/>
      <c r="AM60" s="42" t="s">
        <v>46</v>
      </c>
      <c r="AN60" s="32"/>
      <c r="AO60" s="32"/>
      <c r="AP60" s="29"/>
      <c r="AQ60" s="29"/>
      <c r="AR60" s="30"/>
      <c r="BE60" s="29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 ht="12.75">
      <c r="A64" s="29"/>
      <c r="B64" s="30"/>
      <c r="C64" s="29"/>
      <c r="D64" s="40" t="s">
        <v>47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48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 ht="12.75">
      <c r="A75" s="29"/>
      <c r="B75" s="30"/>
      <c r="C75" s="29"/>
      <c r="D75" s="42" t="s">
        <v>45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46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45</v>
      </c>
      <c r="AI75" s="32"/>
      <c r="AJ75" s="32"/>
      <c r="AK75" s="32"/>
      <c r="AL75" s="32"/>
      <c r="AM75" s="42" t="s">
        <v>46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21" t="s">
        <v>49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6" t="s">
        <v>12</v>
      </c>
      <c r="L84" s="4" t="str">
        <f>K5</f>
        <v>DOTZL3-SO01</v>
      </c>
      <c r="AR84" s="48"/>
    </row>
    <row r="85" spans="1:91" s="5" customFormat="1" ht="36.950000000000003" customHeight="1">
      <c r="B85" s="49"/>
      <c r="C85" s="50" t="s">
        <v>14</v>
      </c>
      <c r="L85" s="201" t="str">
        <f>K6</f>
        <v>ZL3 - SO 01 - BYT - Stavební úpravy a přístavba komunitního centra BETÉL</v>
      </c>
      <c r="M85" s="202"/>
      <c r="N85" s="202"/>
      <c r="O85" s="202"/>
      <c r="P85" s="202"/>
      <c r="Q85" s="202"/>
      <c r="R85" s="202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  <c r="AF85" s="202"/>
      <c r="AG85" s="202"/>
      <c r="AH85" s="202"/>
      <c r="AI85" s="202"/>
      <c r="AJ85" s="202"/>
      <c r="AK85" s="202"/>
      <c r="AL85" s="202"/>
      <c r="AM85" s="202"/>
      <c r="AN85" s="202"/>
      <c r="AO85" s="202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6" t="s">
        <v>18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6" t="s">
        <v>20</v>
      </c>
      <c r="AJ87" s="29"/>
      <c r="AK87" s="29"/>
      <c r="AL87" s="29"/>
      <c r="AM87" s="224" t="str">
        <f>IF(AN8= "","",AN8)</f>
        <v>4.6.2020</v>
      </c>
      <c r="AN87" s="224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6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6" t="s">
        <v>26</v>
      </c>
      <c r="AJ89" s="29"/>
      <c r="AK89" s="29"/>
      <c r="AL89" s="29"/>
      <c r="AM89" s="225" t="str">
        <f>IF(E17="","",E17)</f>
        <v xml:space="preserve"> </v>
      </c>
      <c r="AN89" s="226"/>
      <c r="AO89" s="226"/>
      <c r="AP89" s="226"/>
      <c r="AQ89" s="29"/>
      <c r="AR89" s="30"/>
      <c r="AS89" s="229" t="s">
        <v>50</v>
      </c>
      <c r="AT89" s="230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6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 xml:space="preserve"> 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6" t="s">
        <v>28</v>
      </c>
      <c r="AJ90" s="29"/>
      <c r="AK90" s="29"/>
      <c r="AL90" s="29"/>
      <c r="AM90" s="225" t="str">
        <f>IF(E20="","",E20)</f>
        <v xml:space="preserve"> </v>
      </c>
      <c r="AN90" s="226"/>
      <c r="AO90" s="226"/>
      <c r="AP90" s="226"/>
      <c r="AQ90" s="29"/>
      <c r="AR90" s="30"/>
      <c r="AS90" s="231"/>
      <c r="AT90" s="232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31"/>
      <c r="AT91" s="232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96" t="s">
        <v>51</v>
      </c>
      <c r="D92" s="197"/>
      <c r="E92" s="197"/>
      <c r="F92" s="197"/>
      <c r="G92" s="197"/>
      <c r="H92" s="57"/>
      <c r="I92" s="200" t="s">
        <v>52</v>
      </c>
      <c r="J92" s="197"/>
      <c r="K92" s="197"/>
      <c r="L92" s="197"/>
      <c r="M92" s="197"/>
      <c r="N92" s="197"/>
      <c r="O92" s="197"/>
      <c r="P92" s="197"/>
      <c r="Q92" s="197"/>
      <c r="R92" s="197"/>
      <c r="S92" s="197"/>
      <c r="T92" s="197"/>
      <c r="U92" s="197"/>
      <c r="V92" s="197"/>
      <c r="W92" s="197"/>
      <c r="X92" s="197"/>
      <c r="Y92" s="197"/>
      <c r="Z92" s="197"/>
      <c r="AA92" s="197"/>
      <c r="AB92" s="197"/>
      <c r="AC92" s="197"/>
      <c r="AD92" s="197"/>
      <c r="AE92" s="197"/>
      <c r="AF92" s="197"/>
      <c r="AG92" s="221" t="s">
        <v>53</v>
      </c>
      <c r="AH92" s="197"/>
      <c r="AI92" s="197"/>
      <c r="AJ92" s="197"/>
      <c r="AK92" s="197"/>
      <c r="AL92" s="197"/>
      <c r="AM92" s="197"/>
      <c r="AN92" s="200" t="s">
        <v>54</v>
      </c>
      <c r="AO92" s="197"/>
      <c r="AP92" s="228"/>
      <c r="AQ92" s="58" t="s">
        <v>55</v>
      </c>
      <c r="AR92" s="30"/>
      <c r="AS92" s="59" t="s">
        <v>56</v>
      </c>
      <c r="AT92" s="60" t="s">
        <v>57</v>
      </c>
      <c r="AU92" s="60" t="s">
        <v>58</v>
      </c>
      <c r="AV92" s="60" t="s">
        <v>59</v>
      </c>
      <c r="AW92" s="60" t="s">
        <v>60</v>
      </c>
      <c r="AX92" s="60" t="s">
        <v>61</v>
      </c>
      <c r="AY92" s="60" t="s">
        <v>62</v>
      </c>
      <c r="AZ92" s="60" t="s">
        <v>63</v>
      </c>
      <c r="BA92" s="60" t="s">
        <v>64</v>
      </c>
      <c r="BB92" s="60" t="s">
        <v>65</v>
      </c>
      <c r="BC92" s="60" t="s">
        <v>66</v>
      </c>
      <c r="BD92" s="61" t="s">
        <v>67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68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03">
        <f>ROUND(AG95+AG97+AG100+AG103+AG106+AG109,2)</f>
        <v>15285.57</v>
      </c>
      <c r="AH94" s="203"/>
      <c r="AI94" s="203"/>
      <c r="AJ94" s="203"/>
      <c r="AK94" s="203"/>
      <c r="AL94" s="203"/>
      <c r="AM94" s="203"/>
      <c r="AN94" s="233">
        <f t="shared" ref="AN94:AN111" si="0">SUM(AG94,AT94)</f>
        <v>18495.54</v>
      </c>
      <c r="AO94" s="233"/>
      <c r="AP94" s="233"/>
      <c r="AQ94" s="69" t="s">
        <v>1</v>
      </c>
      <c r="AR94" s="65"/>
      <c r="AS94" s="70">
        <f>ROUND(AS95+AS97+AS100+AS103+AS106+AS109,2)</f>
        <v>0</v>
      </c>
      <c r="AT94" s="71">
        <f t="shared" ref="AT94:AT111" si="1">ROUND(SUM(AV94:AW94),2)</f>
        <v>3209.97</v>
      </c>
      <c r="AU94" s="72">
        <f>ROUND(AU95+AU97+AU100+AU103+AU106+AU109,5)</f>
        <v>20.442270000000001</v>
      </c>
      <c r="AV94" s="71">
        <f>ROUND(AZ94*L29,2)</f>
        <v>3209.97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ROUND(AZ95+AZ97+AZ100+AZ103+AZ106+AZ109,2)</f>
        <v>15285.57</v>
      </c>
      <c r="BA94" s="71">
        <f>ROUND(BA95+BA97+BA100+BA103+BA106+BA109,2)</f>
        <v>0</v>
      </c>
      <c r="BB94" s="71">
        <f>ROUND(BB95+BB97+BB100+BB103+BB106+BB109,2)</f>
        <v>0</v>
      </c>
      <c r="BC94" s="71">
        <f>ROUND(BC95+BC97+BC100+BC103+BC106+BC109,2)</f>
        <v>0</v>
      </c>
      <c r="BD94" s="73">
        <f>ROUND(BD95+BD97+BD100+BD103+BD106+BD109,2)</f>
        <v>0</v>
      </c>
      <c r="BS94" s="74" t="s">
        <v>69</v>
      </c>
      <c r="BT94" s="74" t="s">
        <v>70</v>
      </c>
      <c r="BU94" s="75" t="s">
        <v>71</v>
      </c>
      <c r="BV94" s="74" t="s">
        <v>72</v>
      </c>
      <c r="BW94" s="74" t="s">
        <v>4</v>
      </c>
      <c r="BX94" s="74" t="s">
        <v>73</v>
      </c>
      <c r="CL94" s="74" t="s">
        <v>1</v>
      </c>
    </row>
    <row r="95" spans="1:91" s="7" customFormat="1" ht="37.5" customHeight="1">
      <c r="B95" s="76"/>
      <c r="C95" s="77"/>
      <c r="D95" s="198" t="s">
        <v>74</v>
      </c>
      <c r="E95" s="198"/>
      <c r="F95" s="198"/>
      <c r="G95" s="198"/>
      <c r="H95" s="198"/>
      <c r="I95" s="78"/>
      <c r="J95" s="198" t="s">
        <v>75</v>
      </c>
      <c r="K95" s="198"/>
      <c r="L95" s="198"/>
      <c r="M95" s="198"/>
      <c r="N95" s="198"/>
      <c r="O95" s="198"/>
      <c r="P95" s="198"/>
      <c r="Q95" s="198"/>
      <c r="R95" s="198"/>
      <c r="S95" s="198"/>
      <c r="T95" s="198"/>
      <c r="U95" s="198"/>
      <c r="V95" s="198"/>
      <c r="W95" s="198"/>
      <c r="X95" s="198"/>
      <c r="Y95" s="198"/>
      <c r="Z95" s="198"/>
      <c r="AA95" s="198"/>
      <c r="AB95" s="198"/>
      <c r="AC95" s="198"/>
      <c r="AD95" s="198"/>
      <c r="AE95" s="198"/>
      <c r="AF95" s="198"/>
      <c r="AG95" s="222">
        <f>ROUND(AG96,2)</f>
        <v>8173.09</v>
      </c>
      <c r="AH95" s="223"/>
      <c r="AI95" s="223"/>
      <c r="AJ95" s="223"/>
      <c r="AK95" s="223"/>
      <c r="AL95" s="223"/>
      <c r="AM95" s="223"/>
      <c r="AN95" s="227">
        <f t="shared" si="0"/>
        <v>9889.44</v>
      </c>
      <c r="AO95" s="223"/>
      <c r="AP95" s="223"/>
      <c r="AQ95" s="79" t="s">
        <v>76</v>
      </c>
      <c r="AR95" s="76"/>
      <c r="AS95" s="80">
        <f>ROUND(AS96,2)</f>
        <v>0</v>
      </c>
      <c r="AT95" s="81">
        <f t="shared" si="1"/>
        <v>1716.35</v>
      </c>
      <c r="AU95" s="82">
        <f>ROUND(AU96,5)</f>
        <v>0</v>
      </c>
      <c r="AV95" s="81">
        <f>ROUND(AZ95*L29,2)</f>
        <v>1716.35</v>
      </c>
      <c r="AW95" s="81">
        <f>ROUND(BA95*L30,2)</f>
        <v>0</v>
      </c>
      <c r="AX95" s="81">
        <f>ROUND(BB95*L29,2)</f>
        <v>0</v>
      </c>
      <c r="AY95" s="81">
        <f>ROUND(BC95*L30,2)</f>
        <v>0</v>
      </c>
      <c r="AZ95" s="81">
        <f>ROUND(AZ96,2)</f>
        <v>8173.09</v>
      </c>
      <c r="BA95" s="81">
        <f>ROUND(BA96,2)</f>
        <v>0</v>
      </c>
      <c r="BB95" s="81">
        <f>ROUND(BB96,2)</f>
        <v>0</v>
      </c>
      <c r="BC95" s="81">
        <f>ROUND(BC96,2)</f>
        <v>0</v>
      </c>
      <c r="BD95" s="83">
        <f>ROUND(BD96,2)</f>
        <v>0</v>
      </c>
      <c r="BS95" s="84" t="s">
        <v>69</v>
      </c>
      <c r="BT95" s="84" t="s">
        <v>77</v>
      </c>
      <c r="BU95" s="84" t="s">
        <v>71</v>
      </c>
      <c r="BV95" s="84" t="s">
        <v>72</v>
      </c>
      <c r="BW95" s="84" t="s">
        <v>78</v>
      </c>
      <c r="BX95" s="84" t="s">
        <v>4</v>
      </c>
      <c r="CL95" s="84" t="s">
        <v>1</v>
      </c>
      <c r="CM95" s="84" t="s">
        <v>79</v>
      </c>
    </row>
    <row r="96" spans="1:91" s="4" customFormat="1" ht="16.5" customHeight="1">
      <c r="A96" s="85" t="s">
        <v>80</v>
      </c>
      <c r="B96" s="48"/>
      <c r="C96" s="10"/>
      <c r="D96" s="10"/>
      <c r="E96" s="199" t="s">
        <v>81</v>
      </c>
      <c r="F96" s="199"/>
      <c r="G96" s="199"/>
      <c r="H96" s="199"/>
      <c r="I96" s="199"/>
      <c r="J96" s="10"/>
      <c r="K96" s="199" t="s">
        <v>82</v>
      </c>
      <c r="L96" s="199"/>
      <c r="M96" s="199"/>
      <c r="N96" s="199"/>
      <c r="O96" s="199"/>
      <c r="P96" s="199"/>
      <c r="Q96" s="199"/>
      <c r="R96" s="199"/>
      <c r="S96" s="199"/>
      <c r="T96" s="199"/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/>
      <c r="AF96" s="199"/>
      <c r="AG96" s="219">
        <f>'Vícepráce - Sádrokartony'!J32</f>
        <v>8173.09</v>
      </c>
      <c r="AH96" s="220"/>
      <c r="AI96" s="220"/>
      <c r="AJ96" s="220"/>
      <c r="AK96" s="220"/>
      <c r="AL96" s="220"/>
      <c r="AM96" s="220"/>
      <c r="AN96" s="219">
        <f t="shared" si="0"/>
        <v>9889.44</v>
      </c>
      <c r="AO96" s="220"/>
      <c r="AP96" s="220"/>
      <c r="AQ96" s="86" t="s">
        <v>83</v>
      </c>
      <c r="AR96" s="48"/>
      <c r="AS96" s="87">
        <v>0</v>
      </c>
      <c r="AT96" s="88">
        <f t="shared" si="1"/>
        <v>1716.35</v>
      </c>
      <c r="AU96" s="89">
        <f>'Vícepráce - Sádrokartony'!P122</f>
        <v>0</v>
      </c>
      <c r="AV96" s="88">
        <f>'Vícepráce - Sádrokartony'!J35</f>
        <v>1716.35</v>
      </c>
      <c r="AW96" s="88">
        <f>'Vícepráce - Sádrokartony'!J36</f>
        <v>0</v>
      </c>
      <c r="AX96" s="88">
        <f>'Vícepráce - Sádrokartony'!J37</f>
        <v>0</v>
      </c>
      <c r="AY96" s="88">
        <f>'Vícepráce - Sádrokartony'!J38</f>
        <v>0</v>
      </c>
      <c r="AZ96" s="88">
        <f>'Vícepráce - Sádrokartony'!F35</f>
        <v>8173.09</v>
      </c>
      <c r="BA96" s="88">
        <f>'Vícepráce - Sádrokartony'!F36</f>
        <v>0</v>
      </c>
      <c r="BB96" s="88">
        <f>'Vícepráce - Sádrokartony'!F37</f>
        <v>0</v>
      </c>
      <c r="BC96" s="88">
        <f>'Vícepráce - Sádrokartony'!F38</f>
        <v>0</v>
      </c>
      <c r="BD96" s="90">
        <f>'Vícepráce - Sádrokartony'!F39</f>
        <v>0</v>
      </c>
      <c r="BT96" s="24" t="s">
        <v>79</v>
      </c>
      <c r="BV96" s="24" t="s">
        <v>72</v>
      </c>
      <c r="BW96" s="24" t="s">
        <v>84</v>
      </c>
      <c r="BX96" s="24" t="s">
        <v>78</v>
      </c>
      <c r="CL96" s="24" t="s">
        <v>1</v>
      </c>
    </row>
    <row r="97" spans="1:91" s="7" customFormat="1" ht="37.5" customHeight="1">
      <c r="B97" s="76"/>
      <c r="C97" s="77"/>
      <c r="D97" s="198" t="s">
        <v>85</v>
      </c>
      <c r="E97" s="198"/>
      <c r="F97" s="198"/>
      <c r="G97" s="198"/>
      <c r="H97" s="198"/>
      <c r="I97" s="78"/>
      <c r="J97" s="198" t="s">
        <v>86</v>
      </c>
      <c r="K97" s="198"/>
      <c r="L97" s="198"/>
      <c r="M97" s="198"/>
      <c r="N97" s="198"/>
      <c r="O97" s="198"/>
      <c r="P97" s="198"/>
      <c r="Q97" s="198"/>
      <c r="R97" s="198"/>
      <c r="S97" s="198"/>
      <c r="T97" s="198"/>
      <c r="U97" s="198"/>
      <c r="V97" s="198"/>
      <c r="W97" s="198"/>
      <c r="X97" s="198"/>
      <c r="Y97" s="198"/>
      <c r="Z97" s="198"/>
      <c r="AA97" s="198"/>
      <c r="AB97" s="198"/>
      <c r="AC97" s="198"/>
      <c r="AD97" s="198"/>
      <c r="AE97" s="198"/>
      <c r="AF97" s="198"/>
      <c r="AG97" s="222">
        <f>ROUND(SUM(AG98:AG99),2)</f>
        <v>11187.76</v>
      </c>
      <c r="AH97" s="223"/>
      <c r="AI97" s="223"/>
      <c r="AJ97" s="223"/>
      <c r="AK97" s="223"/>
      <c r="AL97" s="223"/>
      <c r="AM97" s="223"/>
      <c r="AN97" s="227">
        <f t="shared" si="0"/>
        <v>13537.19</v>
      </c>
      <c r="AO97" s="223"/>
      <c r="AP97" s="223"/>
      <c r="AQ97" s="79" t="s">
        <v>76</v>
      </c>
      <c r="AR97" s="76"/>
      <c r="AS97" s="80">
        <f>ROUND(SUM(AS98:AS99),2)</f>
        <v>0</v>
      </c>
      <c r="AT97" s="81">
        <f t="shared" si="1"/>
        <v>2349.4299999999998</v>
      </c>
      <c r="AU97" s="82">
        <f>ROUND(SUM(AU98:AU99),5)</f>
        <v>2.3115299999999999</v>
      </c>
      <c r="AV97" s="81">
        <f>ROUND(AZ97*L29,2)</f>
        <v>2349.4299999999998</v>
      </c>
      <c r="AW97" s="81">
        <f>ROUND(BA97*L30,2)</f>
        <v>0</v>
      </c>
      <c r="AX97" s="81">
        <f>ROUND(BB97*L29,2)</f>
        <v>0</v>
      </c>
      <c r="AY97" s="81">
        <f>ROUND(BC97*L30,2)</f>
        <v>0</v>
      </c>
      <c r="AZ97" s="81">
        <f>ROUND(SUM(AZ98:AZ99),2)</f>
        <v>11187.76</v>
      </c>
      <c r="BA97" s="81">
        <f>ROUND(SUM(BA98:BA99),2)</f>
        <v>0</v>
      </c>
      <c r="BB97" s="81">
        <f>ROUND(SUM(BB98:BB99),2)</f>
        <v>0</v>
      </c>
      <c r="BC97" s="81">
        <f>ROUND(SUM(BC98:BC99),2)</f>
        <v>0</v>
      </c>
      <c r="BD97" s="83">
        <f>ROUND(SUM(BD98:BD99),2)</f>
        <v>0</v>
      </c>
      <c r="BS97" s="84" t="s">
        <v>69</v>
      </c>
      <c r="BT97" s="84" t="s">
        <v>77</v>
      </c>
      <c r="BU97" s="84" t="s">
        <v>71</v>
      </c>
      <c r="BV97" s="84" t="s">
        <v>72</v>
      </c>
      <c r="BW97" s="84" t="s">
        <v>87</v>
      </c>
      <c r="BX97" s="84" t="s">
        <v>4</v>
      </c>
      <c r="CL97" s="84" t="s">
        <v>1</v>
      </c>
      <c r="CM97" s="84" t="s">
        <v>79</v>
      </c>
    </row>
    <row r="98" spans="1:91" s="4" customFormat="1" ht="23.25" customHeight="1">
      <c r="A98" s="85" t="s">
        <v>80</v>
      </c>
      <c r="B98" s="48"/>
      <c r="C98" s="10"/>
      <c r="D98" s="10"/>
      <c r="E98" s="199" t="s">
        <v>88</v>
      </c>
      <c r="F98" s="199"/>
      <c r="G98" s="199"/>
      <c r="H98" s="199"/>
      <c r="I98" s="199"/>
      <c r="J98" s="10"/>
      <c r="K98" s="199" t="s">
        <v>86</v>
      </c>
      <c r="L98" s="199"/>
      <c r="M98" s="199"/>
      <c r="N98" s="199"/>
      <c r="O98" s="199"/>
      <c r="P98" s="199"/>
      <c r="Q98" s="199"/>
      <c r="R98" s="199"/>
      <c r="S98" s="199"/>
      <c r="T98" s="199"/>
      <c r="U98" s="199"/>
      <c r="V98" s="199"/>
      <c r="W98" s="199"/>
      <c r="X98" s="199"/>
      <c r="Y98" s="199"/>
      <c r="Z98" s="199"/>
      <c r="AA98" s="199"/>
      <c r="AB98" s="199"/>
      <c r="AC98" s="199"/>
      <c r="AD98" s="199"/>
      <c r="AE98" s="199"/>
      <c r="AF98" s="199"/>
      <c r="AG98" s="219">
        <f>'Méněpráce - Zdravotně tec...'!J32</f>
        <v>-4010</v>
      </c>
      <c r="AH98" s="220"/>
      <c r="AI98" s="220"/>
      <c r="AJ98" s="220"/>
      <c r="AK98" s="220"/>
      <c r="AL98" s="220"/>
      <c r="AM98" s="220"/>
      <c r="AN98" s="219">
        <f t="shared" si="0"/>
        <v>-4852.1000000000004</v>
      </c>
      <c r="AO98" s="220"/>
      <c r="AP98" s="220"/>
      <c r="AQ98" s="86" t="s">
        <v>83</v>
      </c>
      <c r="AR98" s="48"/>
      <c r="AS98" s="87">
        <v>0</v>
      </c>
      <c r="AT98" s="88">
        <f t="shared" si="1"/>
        <v>-842.1</v>
      </c>
      <c r="AU98" s="89">
        <f>'Méněpráce - Zdravotně tec...'!P124</f>
        <v>0</v>
      </c>
      <c r="AV98" s="88">
        <f>'Méněpráce - Zdravotně tec...'!J35</f>
        <v>-842.1</v>
      </c>
      <c r="AW98" s="88">
        <f>'Méněpráce - Zdravotně tec...'!J36</f>
        <v>0</v>
      </c>
      <c r="AX98" s="88">
        <f>'Méněpráce - Zdravotně tec...'!J37</f>
        <v>0</v>
      </c>
      <c r="AY98" s="88">
        <f>'Méněpráce - Zdravotně tec...'!J38</f>
        <v>0</v>
      </c>
      <c r="AZ98" s="88">
        <f>'Méněpráce - Zdravotně tec...'!F35</f>
        <v>-4010</v>
      </c>
      <c r="BA98" s="88">
        <f>'Méněpráce - Zdravotně tec...'!F36</f>
        <v>0</v>
      </c>
      <c r="BB98" s="88">
        <f>'Méněpráce - Zdravotně tec...'!F37</f>
        <v>0</v>
      </c>
      <c r="BC98" s="88">
        <f>'Méněpráce - Zdravotně tec...'!F38</f>
        <v>0</v>
      </c>
      <c r="BD98" s="90">
        <f>'Méněpráce - Zdravotně tec...'!F39</f>
        <v>0</v>
      </c>
      <c r="BT98" s="24" t="s">
        <v>79</v>
      </c>
      <c r="BV98" s="24" t="s">
        <v>72</v>
      </c>
      <c r="BW98" s="24" t="s">
        <v>89</v>
      </c>
      <c r="BX98" s="24" t="s">
        <v>87</v>
      </c>
      <c r="CL98" s="24" t="s">
        <v>1</v>
      </c>
    </row>
    <row r="99" spans="1:91" s="4" customFormat="1" ht="16.5" customHeight="1">
      <c r="A99" s="85" t="s">
        <v>80</v>
      </c>
      <c r="B99" s="48"/>
      <c r="C99" s="10"/>
      <c r="D99" s="10"/>
      <c r="E99" s="199" t="s">
        <v>81</v>
      </c>
      <c r="F99" s="199"/>
      <c r="G99" s="199"/>
      <c r="H99" s="199"/>
      <c r="I99" s="199"/>
      <c r="J99" s="10"/>
      <c r="K99" s="199" t="s">
        <v>86</v>
      </c>
      <c r="L99" s="199"/>
      <c r="M99" s="199"/>
      <c r="N99" s="199"/>
      <c r="O99" s="199"/>
      <c r="P99" s="199"/>
      <c r="Q99" s="199"/>
      <c r="R99" s="199"/>
      <c r="S99" s="199"/>
      <c r="T99" s="199"/>
      <c r="U99" s="199"/>
      <c r="V99" s="199"/>
      <c r="W99" s="199"/>
      <c r="X99" s="199"/>
      <c r="Y99" s="199"/>
      <c r="Z99" s="199"/>
      <c r="AA99" s="199"/>
      <c r="AB99" s="199"/>
      <c r="AC99" s="199"/>
      <c r="AD99" s="199"/>
      <c r="AE99" s="199"/>
      <c r="AF99" s="199"/>
      <c r="AG99" s="219">
        <f>'Vícepráce - Zdravotně tec...'!J32</f>
        <v>15197.76</v>
      </c>
      <c r="AH99" s="220"/>
      <c r="AI99" s="220"/>
      <c r="AJ99" s="220"/>
      <c r="AK99" s="220"/>
      <c r="AL99" s="220"/>
      <c r="AM99" s="220"/>
      <c r="AN99" s="219">
        <f t="shared" si="0"/>
        <v>18389.29</v>
      </c>
      <c r="AO99" s="220"/>
      <c r="AP99" s="220"/>
      <c r="AQ99" s="86" t="s">
        <v>83</v>
      </c>
      <c r="AR99" s="48"/>
      <c r="AS99" s="87">
        <v>0</v>
      </c>
      <c r="AT99" s="88">
        <f t="shared" si="1"/>
        <v>3191.53</v>
      </c>
      <c r="AU99" s="89">
        <f>'Vícepráce - Zdravotně tec...'!P130</f>
        <v>2.311534</v>
      </c>
      <c r="AV99" s="88">
        <f>'Vícepráce - Zdravotně tec...'!J35</f>
        <v>3191.53</v>
      </c>
      <c r="AW99" s="88">
        <f>'Vícepráce - Zdravotně tec...'!J36</f>
        <v>0</v>
      </c>
      <c r="AX99" s="88">
        <f>'Vícepráce - Zdravotně tec...'!J37</f>
        <v>0</v>
      </c>
      <c r="AY99" s="88">
        <f>'Vícepráce - Zdravotně tec...'!J38</f>
        <v>0</v>
      </c>
      <c r="AZ99" s="88">
        <f>'Vícepráce - Zdravotně tec...'!F35</f>
        <v>15197.76</v>
      </c>
      <c r="BA99" s="88">
        <f>'Vícepráce - Zdravotně tec...'!F36</f>
        <v>0</v>
      </c>
      <c r="BB99" s="88">
        <f>'Vícepráce - Zdravotně tec...'!F37</f>
        <v>0</v>
      </c>
      <c r="BC99" s="88">
        <f>'Vícepráce - Zdravotně tec...'!F38</f>
        <v>0</v>
      </c>
      <c r="BD99" s="90">
        <f>'Vícepráce - Zdravotně tec...'!F39</f>
        <v>0</v>
      </c>
      <c r="BT99" s="24" t="s">
        <v>79</v>
      </c>
      <c r="BV99" s="24" t="s">
        <v>72</v>
      </c>
      <c r="BW99" s="24" t="s">
        <v>90</v>
      </c>
      <c r="BX99" s="24" t="s">
        <v>87</v>
      </c>
      <c r="CL99" s="24" t="s">
        <v>1</v>
      </c>
    </row>
    <row r="100" spans="1:91" s="7" customFormat="1" ht="37.5" customHeight="1">
      <c r="B100" s="76"/>
      <c r="C100" s="77"/>
      <c r="D100" s="198" t="s">
        <v>91</v>
      </c>
      <c r="E100" s="198"/>
      <c r="F100" s="198"/>
      <c r="G100" s="198"/>
      <c r="H100" s="198"/>
      <c r="I100" s="78"/>
      <c r="J100" s="198" t="s">
        <v>92</v>
      </c>
      <c r="K100" s="198"/>
      <c r="L100" s="198"/>
      <c r="M100" s="198"/>
      <c r="N100" s="198"/>
      <c r="O100" s="198"/>
      <c r="P100" s="198"/>
      <c r="Q100" s="198"/>
      <c r="R100" s="198"/>
      <c r="S100" s="198"/>
      <c r="T100" s="198"/>
      <c r="U100" s="198"/>
      <c r="V100" s="198"/>
      <c r="W100" s="198"/>
      <c r="X100" s="198"/>
      <c r="Y100" s="198"/>
      <c r="Z100" s="198"/>
      <c r="AA100" s="198"/>
      <c r="AB100" s="198"/>
      <c r="AC100" s="198"/>
      <c r="AD100" s="198"/>
      <c r="AE100" s="198"/>
      <c r="AF100" s="198"/>
      <c r="AG100" s="222">
        <f>ROUND(SUM(AG101:AG102),2)</f>
        <v>1447.47</v>
      </c>
      <c r="AH100" s="223"/>
      <c r="AI100" s="223"/>
      <c r="AJ100" s="223"/>
      <c r="AK100" s="223"/>
      <c r="AL100" s="223"/>
      <c r="AM100" s="223"/>
      <c r="AN100" s="227">
        <f t="shared" si="0"/>
        <v>1751.44</v>
      </c>
      <c r="AO100" s="223"/>
      <c r="AP100" s="223"/>
      <c r="AQ100" s="79" t="s">
        <v>76</v>
      </c>
      <c r="AR100" s="76"/>
      <c r="AS100" s="80">
        <f>ROUND(SUM(AS101:AS102),2)</f>
        <v>0</v>
      </c>
      <c r="AT100" s="81">
        <f t="shared" si="1"/>
        <v>303.97000000000003</v>
      </c>
      <c r="AU100" s="82">
        <f>ROUND(SUM(AU101:AU102),5)</f>
        <v>9.9763099999999998</v>
      </c>
      <c r="AV100" s="81">
        <f>ROUND(AZ100*L29,2)</f>
        <v>303.97000000000003</v>
      </c>
      <c r="AW100" s="81">
        <f>ROUND(BA100*L30,2)</f>
        <v>0</v>
      </c>
      <c r="AX100" s="81">
        <f>ROUND(BB100*L29,2)</f>
        <v>0</v>
      </c>
      <c r="AY100" s="81">
        <f>ROUND(BC100*L30,2)</f>
        <v>0</v>
      </c>
      <c r="AZ100" s="81">
        <f>ROUND(SUM(AZ101:AZ102),2)</f>
        <v>1447.47</v>
      </c>
      <c r="BA100" s="81">
        <f>ROUND(SUM(BA101:BA102),2)</f>
        <v>0</v>
      </c>
      <c r="BB100" s="81">
        <f>ROUND(SUM(BB101:BB102),2)</f>
        <v>0</v>
      </c>
      <c r="BC100" s="81">
        <f>ROUND(SUM(BC101:BC102),2)</f>
        <v>0</v>
      </c>
      <c r="BD100" s="83">
        <f>ROUND(SUM(BD101:BD102),2)</f>
        <v>0</v>
      </c>
      <c r="BS100" s="84" t="s">
        <v>69</v>
      </c>
      <c r="BT100" s="84" t="s">
        <v>77</v>
      </c>
      <c r="BU100" s="84" t="s">
        <v>71</v>
      </c>
      <c r="BV100" s="84" t="s">
        <v>72</v>
      </c>
      <c r="BW100" s="84" t="s">
        <v>93</v>
      </c>
      <c r="BX100" s="84" t="s">
        <v>4</v>
      </c>
      <c r="CL100" s="84" t="s">
        <v>1</v>
      </c>
      <c r="CM100" s="84" t="s">
        <v>79</v>
      </c>
    </row>
    <row r="101" spans="1:91" s="4" customFormat="1" ht="23.25" customHeight="1">
      <c r="A101" s="85" t="s">
        <v>80</v>
      </c>
      <c r="B101" s="48"/>
      <c r="C101" s="10"/>
      <c r="D101" s="10"/>
      <c r="E101" s="199" t="s">
        <v>88</v>
      </c>
      <c r="F101" s="199"/>
      <c r="G101" s="199"/>
      <c r="H101" s="199"/>
      <c r="I101" s="199"/>
      <c r="J101" s="10"/>
      <c r="K101" s="199" t="s">
        <v>92</v>
      </c>
      <c r="L101" s="199"/>
      <c r="M101" s="199"/>
      <c r="N101" s="199"/>
      <c r="O101" s="199"/>
      <c r="P101" s="199"/>
      <c r="Q101" s="199"/>
      <c r="R101" s="199"/>
      <c r="S101" s="199"/>
      <c r="T101" s="199"/>
      <c r="U101" s="199"/>
      <c r="V101" s="199"/>
      <c r="W101" s="199"/>
      <c r="X101" s="199"/>
      <c r="Y101" s="199"/>
      <c r="Z101" s="199"/>
      <c r="AA101" s="199"/>
      <c r="AB101" s="199"/>
      <c r="AC101" s="199"/>
      <c r="AD101" s="199"/>
      <c r="AE101" s="199"/>
      <c r="AF101" s="199"/>
      <c r="AG101" s="219">
        <f>'Méněpráce - Obklady'!J32</f>
        <v>-16136.66</v>
      </c>
      <c r="AH101" s="220"/>
      <c r="AI101" s="220"/>
      <c r="AJ101" s="220"/>
      <c r="AK101" s="220"/>
      <c r="AL101" s="220"/>
      <c r="AM101" s="220"/>
      <c r="AN101" s="219">
        <f t="shared" si="0"/>
        <v>-19525.36</v>
      </c>
      <c r="AO101" s="220"/>
      <c r="AP101" s="220"/>
      <c r="AQ101" s="86" t="s">
        <v>83</v>
      </c>
      <c r="AR101" s="48"/>
      <c r="AS101" s="87">
        <v>0</v>
      </c>
      <c r="AT101" s="88">
        <f t="shared" si="1"/>
        <v>-3388.7</v>
      </c>
      <c r="AU101" s="89">
        <f>'Méněpráce - Obklady'!P122</f>
        <v>0</v>
      </c>
      <c r="AV101" s="88">
        <f>'Méněpráce - Obklady'!J35</f>
        <v>-3388.7</v>
      </c>
      <c r="AW101" s="88">
        <f>'Méněpráce - Obklady'!J36</f>
        <v>0</v>
      </c>
      <c r="AX101" s="88">
        <f>'Méněpráce - Obklady'!J37</f>
        <v>0</v>
      </c>
      <c r="AY101" s="88">
        <f>'Méněpráce - Obklady'!J38</f>
        <v>0</v>
      </c>
      <c r="AZ101" s="88">
        <f>'Méněpráce - Obklady'!F35</f>
        <v>-16136.66</v>
      </c>
      <c r="BA101" s="88">
        <f>'Méněpráce - Obklady'!F36</f>
        <v>0</v>
      </c>
      <c r="BB101" s="88">
        <f>'Méněpráce - Obklady'!F37</f>
        <v>0</v>
      </c>
      <c r="BC101" s="88">
        <f>'Méněpráce - Obklady'!F38</f>
        <v>0</v>
      </c>
      <c r="BD101" s="90">
        <f>'Méněpráce - Obklady'!F39</f>
        <v>0</v>
      </c>
      <c r="BT101" s="24" t="s">
        <v>79</v>
      </c>
      <c r="BV101" s="24" t="s">
        <v>72</v>
      </c>
      <c r="BW101" s="24" t="s">
        <v>94</v>
      </c>
      <c r="BX101" s="24" t="s">
        <v>93</v>
      </c>
      <c r="CL101" s="24" t="s">
        <v>1</v>
      </c>
    </row>
    <row r="102" spans="1:91" s="4" customFormat="1" ht="35.25" customHeight="1">
      <c r="A102" s="85" t="s">
        <v>80</v>
      </c>
      <c r="B102" s="48"/>
      <c r="C102" s="10"/>
      <c r="D102" s="10"/>
      <c r="E102" s="199" t="s">
        <v>95</v>
      </c>
      <c r="F102" s="199"/>
      <c r="G102" s="199"/>
      <c r="H102" s="199"/>
      <c r="I102" s="199"/>
      <c r="J102" s="10"/>
      <c r="K102" s="199" t="s">
        <v>96</v>
      </c>
      <c r="L102" s="199"/>
      <c r="M102" s="199"/>
      <c r="N102" s="199"/>
      <c r="O102" s="199"/>
      <c r="P102" s="199"/>
      <c r="Q102" s="199"/>
      <c r="R102" s="199"/>
      <c r="S102" s="199"/>
      <c r="T102" s="199"/>
      <c r="U102" s="199"/>
      <c r="V102" s="199"/>
      <c r="W102" s="199"/>
      <c r="X102" s="199"/>
      <c r="Y102" s="199"/>
      <c r="Z102" s="199"/>
      <c r="AA102" s="199"/>
      <c r="AB102" s="199"/>
      <c r="AC102" s="199"/>
      <c r="AD102" s="199"/>
      <c r="AE102" s="199"/>
      <c r="AF102" s="199"/>
      <c r="AG102" s="219">
        <f>'OBK-BYT - VIC - Obklady -...'!J32</f>
        <v>17584.13</v>
      </c>
      <c r="AH102" s="220"/>
      <c r="AI102" s="220"/>
      <c r="AJ102" s="220"/>
      <c r="AK102" s="220"/>
      <c r="AL102" s="220"/>
      <c r="AM102" s="220"/>
      <c r="AN102" s="219">
        <f t="shared" si="0"/>
        <v>21276.800000000003</v>
      </c>
      <c r="AO102" s="220"/>
      <c r="AP102" s="220"/>
      <c r="AQ102" s="86" t="s">
        <v>83</v>
      </c>
      <c r="AR102" s="48"/>
      <c r="AS102" s="87">
        <v>0</v>
      </c>
      <c r="AT102" s="88">
        <f t="shared" si="1"/>
        <v>3692.67</v>
      </c>
      <c r="AU102" s="89">
        <f>'OBK-BYT - VIC - Obklady -...'!P123</f>
        <v>9.9763140000000003</v>
      </c>
      <c r="AV102" s="88">
        <f>'OBK-BYT - VIC - Obklady -...'!J35</f>
        <v>3692.67</v>
      </c>
      <c r="AW102" s="88">
        <f>'OBK-BYT - VIC - Obklady -...'!J36</f>
        <v>0</v>
      </c>
      <c r="AX102" s="88">
        <f>'OBK-BYT - VIC - Obklady -...'!J37</f>
        <v>0</v>
      </c>
      <c r="AY102" s="88">
        <f>'OBK-BYT - VIC - Obklady -...'!J38</f>
        <v>0</v>
      </c>
      <c r="AZ102" s="88">
        <f>'OBK-BYT - VIC - Obklady -...'!F35</f>
        <v>17584.13</v>
      </c>
      <c r="BA102" s="88">
        <f>'OBK-BYT - VIC - Obklady -...'!F36</f>
        <v>0</v>
      </c>
      <c r="BB102" s="88">
        <f>'OBK-BYT - VIC - Obklady -...'!F37</f>
        <v>0</v>
      </c>
      <c r="BC102" s="88">
        <f>'OBK-BYT - VIC - Obklady -...'!F38</f>
        <v>0</v>
      </c>
      <c r="BD102" s="90">
        <f>'OBK-BYT - VIC - Obklady -...'!F39</f>
        <v>0</v>
      </c>
      <c r="BT102" s="24" t="s">
        <v>79</v>
      </c>
      <c r="BV102" s="24" t="s">
        <v>72</v>
      </c>
      <c r="BW102" s="24" t="s">
        <v>97</v>
      </c>
      <c r="BX102" s="24" t="s">
        <v>93</v>
      </c>
      <c r="CL102" s="24" t="s">
        <v>1</v>
      </c>
    </row>
    <row r="103" spans="1:91" s="7" customFormat="1" ht="37.5" customHeight="1">
      <c r="B103" s="76"/>
      <c r="C103" s="77"/>
      <c r="D103" s="198" t="s">
        <v>98</v>
      </c>
      <c r="E103" s="198"/>
      <c r="F103" s="198"/>
      <c r="G103" s="198"/>
      <c r="H103" s="198"/>
      <c r="I103" s="78"/>
      <c r="J103" s="198" t="s">
        <v>99</v>
      </c>
      <c r="K103" s="198"/>
      <c r="L103" s="198"/>
      <c r="M103" s="198"/>
      <c r="N103" s="198"/>
      <c r="O103" s="198"/>
      <c r="P103" s="198"/>
      <c r="Q103" s="198"/>
      <c r="R103" s="198"/>
      <c r="S103" s="198"/>
      <c r="T103" s="198"/>
      <c r="U103" s="198"/>
      <c r="V103" s="198"/>
      <c r="W103" s="198"/>
      <c r="X103" s="198"/>
      <c r="Y103" s="198"/>
      <c r="Z103" s="198"/>
      <c r="AA103" s="198"/>
      <c r="AB103" s="198"/>
      <c r="AC103" s="198"/>
      <c r="AD103" s="198"/>
      <c r="AE103" s="198"/>
      <c r="AF103" s="198"/>
      <c r="AG103" s="222">
        <f>ROUND(SUM(AG104:AG105),2)</f>
        <v>-9401.99</v>
      </c>
      <c r="AH103" s="223"/>
      <c r="AI103" s="223"/>
      <c r="AJ103" s="223"/>
      <c r="AK103" s="223"/>
      <c r="AL103" s="223"/>
      <c r="AM103" s="223"/>
      <c r="AN103" s="227">
        <f t="shared" si="0"/>
        <v>-11376.41</v>
      </c>
      <c r="AO103" s="223"/>
      <c r="AP103" s="223"/>
      <c r="AQ103" s="79" t="s">
        <v>76</v>
      </c>
      <c r="AR103" s="76"/>
      <c r="AS103" s="80">
        <f>ROUND(SUM(AS104:AS105),2)</f>
        <v>0</v>
      </c>
      <c r="AT103" s="81">
        <f t="shared" si="1"/>
        <v>-1974.42</v>
      </c>
      <c r="AU103" s="82">
        <f>ROUND(SUM(AU104:AU105),5)</f>
        <v>7.8910799999999997</v>
      </c>
      <c r="AV103" s="81">
        <f>ROUND(AZ103*L29,2)</f>
        <v>-1974.42</v>
      </c>
      <c r="AW103" s="81">
        <f>ROUND(BA103*L30,2)</f>
        <v>0</v>
      </c>
      <c r="AX103" s="81">
        <f>ROUND(BB103*L29,2)</f>
        <v>0</v>
      </c>
      <c r="AY103" s="81">
        <f>ROUND(BC103*L30,2)</f>
        <v>0</v>
      </c>
      <c r="AZ103" s="81">
        <f>ROUND(SUM(AZ104:AZ105),2)</f>
        <v>-9401.99</v>
      </c>
      <c r="BA103" s="81">
        <f>ROUND(SUM(BA104:BA105),2)</f>
        <v>0</v>
      </c>
      <c r="BB103" s="81">
        <f>ROUND(SUM(BB104:BB105),2)</f>
        <v>0</v>
      </c>
      <c r="BC103" s="81">
        <f>ROUND(SUM(BC104:BC105),2)</f>
        <v>0</v>
      </c>
      <c r="BD103" s="83">
        <f>ROUND(SUM(BD104:BD105),2)</f>
        <v>0</v>
      </c>
      <c r="BS103" s="84" t="s">
        <v>69</v>
      </c>
      <c r="BT103" s="84" t="s">
        <v>77</v>
      </c>
      <c r="BU103" s="84" t="s">
        <v>71</v>
      </c>
      <c r="BV103" s="84" t="s">
        <v>72</v>
      </c>
      <c r="BW103" s="84" t="s">
        <v>100</v>
      </c>
      <c r="BX103" s="84" t="s">
        <v>4</v>
      </c>
      <c r="CL103" s="84" t="s">
        <v>1</v>
      </c>
      <c r="CM103" s="84" t="s">
        <v>79</v>
      </c>
    </row>
    <row r="104" spans="1:91" s="4" customFormat="1" ht="23.25" customHeight="1">
      <c r="A104" s="85" t="s">
        <v>80</v>
      </c>
      <c r="B104" s="48"/>
      <c r="C104" s="10"/>
      <c r="D104" s="10"/>
      <c r="E104" s="199" t="s">
        <v>88</v>
      </c>
      <c r="F104" s="199"/>
      <c r="G104" s="199"/>
      <c r="H104" s="199"/>
      <c r="I104" s="199"/>
      <c r="J104" s="10"/>
      <c r="K104" s="199" t="s">
        <v>101</v>
      </c>
      <c r="L104" s="199"/>
      <c r="M104" s="199"/>
      <c r="N104" s="199"/>
      <c r="O104" s="199"/>
      <c r="P104" s="199"/>
      <c r="Q104" s="199"/>
      <c r="R104" s="199"/>
      <c r="S104" s="199"/>
      <c r="T104" s="199"/>
      <c r="U104" s="199"/>
      <c r="V104" s="199"/>
      <c r="W104" s="199"/>
      <c r="X104" s="199"/>
      <c r="Y104" s="199"/>
      <c r="Z104" s="199"/>
      <c r="AA104" s="199"/>
      <c r="AB104" s="199"/>
      <c r="AC104" s="199"/>
      <c r="AD104" s="199"/>
      <c r="AE104" s="199"/>
      <c r="AF104" s="199"/>
      <c r="AG104" s="219">
        <f>'Méněpráce - PVC, dlažby'!J32</f>
        <v>-20705.21</v>
      </c>
      <c r="AH104" s="220"/>
      <c r="AI104" s="220"/>
      <c r="AJ104" s="220"/>
      <c r="AK104" s="220"/>
      <c r="AL104" s="220"/>
      <c r="AM104" s="220"/>
      <c r="AN104" s="219">
        <f t="shared" si="0"/>
        <v>-25053.3</v>
      </c>
      <c r="AO104" s="220"/>
      <c r="AP104" s="220"/>
      <c r="AQ104" s="86" t="s">
        <v>83</v>
      </c>
      <c r="AR104" s="48"/>
      <c r="AS104" s="87">
        <v>0</v>
      </c>
      <c r="AT104" s="88">
        <f t="shared" si="1"/>
        <v>-4348.09</v>
      </c>
      <c r="AU104" s="89">
        <f>'Méněpráce - PVC, dlažby'!P123</f>
        <v>0</v>
      </c>
      <c r="AV104" s="88">
        <f>'Méněpráce - PVC, dlažby'!J35</f>
        <v>-4348.09</v>
      </c>
      <c r="AW104" s="88">
        <f>'Méněpráce - PVC, dlažby'!J36</f>
        <v>0</v>
      </c>
      <c r="AX104" s="88">
        <f>'Méněpráce - PVC, dlažby'!J37</f>
        <v>0</v>
      </c>
      <c r="AY104" s="88">
        <f>'Méněpráce - PVC, dlažby'!J38</f>
        <v>0</v>
      </c>
      <c r="AZ104" s="88">
        <f>'Méněpráce - PVC, dlažby'!F35</f>
        <v>-20705.21</v>
      </c>
      <c r="BA104" s="88">
        <f>'Méněpráce - PVC, dlažby'!F36</f>
        <v>0</v>
      </c>
      <c r="BB104" s="88">
        <f>'Méněpráce - PVC, dlažby'!F37</f>
        <v>0</v>
      </c>
      <c r="BC104" s="88">
        <f>'Méněpráce - PVC, dlažby'!F38</f>
        <v>0</v>
      </c>
      <c r="BD104" s="90">
        <f>'Méněpráce - PVC, dlažby'!F39</f>
        <v>0</v>
      </c>
      <c r="BT104" s="24" t="s">
        <v>79</v>
      </c>
      <c r="BV104" s="24" t="s">
        <v>72</v>
      </c>
      <c r="BW104" s="24" t="s">
        <v>102</v>
      </c>
      <c r="BX104" s="24" t="s">
        <v>100</v>
      </c>
      <c r="CL104" s="24" t="s">
        <v>1</v>
      </c>
    </row>
    <row r="105" spans="1:91" s="4" customFormat="1" ht="16.5" customHeight="1">
      <c r="A105" s="85" t="s">
        <v>80</v>
      </c>
      <c r="B105" s="48"/>
      <c r="C105" s="10"/>
      <c r="D105" s="10"/>
      <c r="E105" s="199" t="s">
        <v>81</v>
      </c>
      <c r="F105" s="199"/>
      <c r="G105" s="199"/>
      <c r="H105" s="199"/>
      <c r="I105" s="199"/>
      <c r="J105" s="10"/>
      <c r="K105" s="199" t="s">
        <v>103</v>
      </c>
      <c r="L105" s="199"/>
      <c r="M105" s="199"/>
      <c r="N105" s="199"/>
      <c r="O105" s="199"/>
      <c r="P105" s="199"/>
      <c r="Q105" s="199"/>
      <c r="R105" s="199"/>
      <c r="S105" s="199"/>
      <c r="T105" s="199"/>
      <c r="U105" s="199"/>
      <c r="V105" s="199"/>
      <c r="W105" s="199"/>
      <c r="X105" s="199"/>
      <c r="Y105" s="199"/>
      <c r="Z105" s="199"/>
      <c r="AA105" s="199"/>
      <c r="AB105" s="199"/>
      <c r="AC105" s="199"/>
      <c r="AD105" s="199"/>
      <c r="AE105" s="199"/>
      <c r="AF105" s="199"/>
      <c r="AG105" s="219">
        <f>'Vícepráce - PVC,  dlažby'!J32</f>
        <v>11303.22</v>
      </c>
      <c r="AH105" s="220"/>
      <c r="AI105" s="220"/>
      <c r="AJ105" s="220"/>
      <c r="AK105" s="220"/>
      <c r="AL105" s="220"/>
      <c r="AM105" s="220"/>
      <c r="AN105" s="219">
        <f t="shared" si="0"/>
        <v>13676.9</v>
      </c>
      <c r="AO105" s="220"/>
      <c r="AP105" s="220"/>
      <c r="AQ105" s="86" t="s">
        <v>83</v>
      </c>
      <c r="AR105" s="48"/>
      <c r="AS105" s="87">
        <v>0</v>
      </c>
      <c r="AT105" s="88">
        <f t="shared" si="1"/>
        <v>2373.6799999999998</v>
      </c>
      <c r="AU105" s="89">
        <f>'Vícepráce - PVC,  dlažby'!P124</f>
        <v>7.8910799999999997</v>
      </c>
      <c r="AV105" s="88">
        <f>'Vícepráce - PVC,  dlažby'!J35</f>
        <v>2373.6799999999998</v>
      </c>
      <c r="AW105" s="88">
        <f>'Vícepráce - PVC,  dlažby'!J36</f>
        <v>0</v>
      </c>
      <c r="AX105" s="88">
        <f>'Vícepráce - PVC,  dlažby'!J37</f>
        <v>0</v>
      </c>
      <c r="AY105" s="88">
        <f>'Vícepráce - PVC,  dlažby'!J38</f>
        <v>0</v>
      </c>
      <c r="AZ105" s="88">
        <f>'Vícepráce - PVC,  dlažby'!F35</f>
        <v>11303.22</v>
      </c>
      <c r="BA105" s="88">
        <f>'Vícepráce - PVC,  dlažby'!F36</f>
        <v>0</v>
      </c>
      <c r="BB105" s="88">
        <f>'Vícepráce - PVC,  dlažby'!F37</f>
        <v>0</v>
      </c>
      <c r="BC105" s="88">
        <f>'Vícepráce - PVC,  dlažby'!F38</f>
        <v>0</v>
      </c>
      <c r="BD105" s="90">
        <f>'Vícepráce - PVC,  dlažby'!F39</f>
        <v>0</v>
      </c>
      <c r="BT105" s="24" t="s">
        <v>79</v>
      </c>
      <c r="BV105" s="24" t="s">
        <v>72</v>
      </c>
      <c r="BW105" s="24" t="s">
        <v>104</v>
      </c>
      <c r="BX105" s="24" t="s">
        <v>100</v>
      </c>
      <c r="CL105" s="24" t="s">
        <v>1</v>
      </c>
    </row>
    <row r="106" spans="1:91" s="7" customFormat="1" ht="37.5" customHeight="1">
      <c r="B106" s="76"/>
      <c r="C106" s="77"/>
      <c r="D106" s="198" t="s">
        <v>105</v>
      </c>
      <c r="E106" s="198"/>
      <c r="F106" s="198"/>
      <c r="G106" s="198"/>
      <c r="H106" s="198"/>
      <c r="I106" s="78"/>
      <c r="J106" s="198" t="s">
        <v>106</v>
      </c>
      <c r="K106" s="198"/>
      <c r="L106" s="198"/>
      <c r="M106" s="198"/>
      <c r="N106" s="198"/>
      <c r="O106" s="198"/>
      <c r="P106" s="198"/>
      <c r="Q106" s="198"/>
      <c r="R106" s="198"/>
      <c r="S106" s="198"/>
      <c r="T106" s="198"/>
      <c r="U106" s="198"/>
      <c r="V106" s="198"/>
      <c r="W106" s="198"/>
      <c r="X106" s="198"/>
      <c r="Y106" s="198"/>
      <c r="Z106" s="198"/>
      <c r="AA106" s="198"/>
      <c r="AB106" s="198"/>
      <c r="AC106" s="198"/>
      <c r="AD106" s="198"/>
      <c r="AE106" s="198"/>
      <c r="AF106" s="198"/>
      <c r="AG106" s="222">
        <f>ROUND(SUM(AG107:AG108),2)</f>
        <v>3645.4</v>
      </c>
      <c r="AH106" s="223"/>
      <c r="AI106" s="223"/>
      <c r="AJ106" s="223"/>
      <c r="AK106" s="223"/>
      <c r="AL106" s="223"/>
      <c r="AM106" s="223"/>
      <c r="AN106" s="227">
        <f t="shared" si="0"/>
        <v>4410.93</v>
      </c>
      <c r="AO106" s="223"/>
      <c r="AP106" s="223"/>
      <c r="AQ106" s="79" t="s">
        <v>76</v>
      </c>
      <c r="AR106" s="76"/>
      <c r="AS106" s="80">
        <f>ROUND(SUM(AS107:AS108),2)</f>
        <v>0</v>
      </c>
      <c r="AT106" s="81">
        <f t="shared" si="1"/>
        <v>765.53</v>
      </c>
      <c r="AU106" s="82">
        <f>ROUND(SUM(AU107:AU108),5)</f>
        <v>0.26334999999999997</v>
      </c>
      <c r="AV106" s="81">
        <f>ROUND(AZ106*L29,2)</f>
        <v>765.53</v>
      </c>
      <c r="AW106" s="81">
        <f>ROUND(BA106*L30,2)</f>
        <v>0</v>
      </c>
      <c r="AX106" s="81">
        <f>ROUND(BB106*L29,2)</f>
        <v>0</v>
      </c>
      <c r="AY106" s="81">
        <f>ROUND(BC106*L30,2)</f>
        <v>0</v>
      </c>
      <c r="AZ106" s="81">
        <f>ROUND(SUM(AZ107:AZ108),2)</f>
        <v>3645.4</v>
      </c>
      <c r="BA106" s="81">
        <f>ROUND(SUM(BA107:BA108),2)</f>
        <v>0</v>
      </c>
      <c r="BB106" s="81">
        <f>ROUND(SUM(BB107:BB108),2)</f>
        <v>0</v>
      </c>
      <c r="BC106" s="81">
        <f>ROUND(SUM(BC107:BC108),2)</f>
        <v>0</v>
      </c>
      <c r="BD106" s="83">
        <f>ROUND(SUM(BD107:BD108),2)</f>
        <v>0</v>
      </c>
      <c r="BS106" s="84" t="s">
        <v>69</v>
      </c>
      <c r="BT106" s="84" t="s">
        <v>77</v>
      </c>
      <c r="BU106" s="84" t="s">
        <v>71</v>
      </c>
      <c r="BV106" s="84" t="s">
        <v>72</v>
      </c>
      <c r="BW106" s="84" t="s">
        <v>107</v>
      </c>
      <c r="BX106" s="84" t="s">
        <v>4</v>
      </c>
      <c r="CL106" s="84" t="s">
        <v>1</v>
      </c>
      <c r="CM106" s="84" t="s">
        <v>79</v>
      </c>
    </row>
    <row r="107" spans="1:91" s="4" customFormat="1" ht="23.25" customHeight="1">
      <c r="A107" s="85" t="s">
        <v>80</v>
      </c>
      <c r="B107" s="48"/>
      <c r="C107" s="10"/>
      <c r="D107" s="10"/>
      <c r="E107" s="199" t="s">
        <v>88</v>
      </c>
      <c r="F107" s="199"/>
      <c r="G107" s="199"/>
      <c r="H107" s="199"/>
      <c r="I107" s="199"/>
      <c r="J107" s="10"/>
      <c r="K107" s="199" t="s">
        <v>106</v>
      </c>
      <c r="L107" s="199"/>
      <c r="M107" s="199"/>
      <c r="N107" s="199"/>
      <c r="O107" s="199"/>
      <c r="P107" s="199"/>
      <c r="Q107" s="199"/>
      <c r="R107" s="199"/>
      <c r="S107" s="199"/>
      <c r="T107" s="199"/>
      <c r="U107" s="199"/>
      <c r="V107" s="199"/>
      <c r="W107" s="199"/>
      <c r="X107" s="199"/>
      <c r="Y107" s="199"/>
      <c r="Z107" s="199"/>
      <c r="AA107" s="199"/>
      <c r="AB107" s="199"/>
      <c r="AC107" s="199"/>
      <c r="AD107" s="199"/>
      <c r="AE107" s="199"/>
      <c r="AF107" s="199"/>
      <c r="AG107" s="219">
        <f>'Méněpráce - Ústřední vytá...'!J32</f>
        <v>-1563.6</v>
      </c>
      <c r="AH107" s="220"/>
      <c r="AI107" s="220"/>
      <c r="AJ107" s="220"/>
      <c r="AK107" s="220"/>
      <c r="AL107" s="220"/>
      <c r="AM107" s="220"/>
      <c r="AN107" s="219">
        <f t="shared" si="0"/>
        <v>-1891.96</v>
      </c>
      <c r="AO107" s="220"/>
      <c r="AP107" s="220"/>
      <c r="AQ107" s="86" t="s">
        <v>83</v>
      </c>
      <c r="AR107" s="48"/>
      <c r="AS107" s="87">
        <v>0</v>
      </c>
      <c r="AT107" s="88">
        <f t="shared" si="1"/>
        <v>-328.36</v>
      </c>
      <c r="AU107" s="89">
        <f>'Méněpráce - Ústřední vytá...'!P123</f>
        <v>0</v>
      </c>
      <c r="AV107" s="88">
        <f>'Méněpráce - Ústřední vytá...'!J35</f>
        <v>-328.36</v>
      </c>
      <c r="AW107" s="88">
        <f>'Méněpráce - Ústřední vytá...'!J36</f>
        <v>0</v>
      </c>
      <c r="AX107" s="88">
        <f>'Méněpráce - Ústřední vytá...'!J37</f>
        <v>0</v>
      </c>
      <c r="AY107" s="88">
        <f>'Méněpráce - Ústřední vytá...'!J38</f>
        <v>0</v>
      </c>
      <c r="AZ107" s="88">
        <f>'Méněpráce - Ústřední vytá...'!F35</f>
        <v>-1563.6</v>
      </c>
      <c r="BA107" s="88">
        <f>'Méněpráce - Ústřední vytá...'!F36</f>
        <v>0</v>
      </c>
      <c r="BB107" s="88">
        <f>'Méněpráce - Ústřední vytá...'!F37</f>
        <v>0</v>
      </c>
      <c r="BC107" s="88">
        <f>'Méněpráce - Ústřední vytá...'!F38</f>
        <v>0</v>
      </c>
      <c r="BD107" s="90">
        <f>'Méněpráce - Ústřední vytá...'!F39</f>
        <v>0</v>
      </c>
      <c r="BT107" s="24" t="s">
        <v>79</v>
      </c>
      <c r="BV107" s="24" t="s">
        <v>72</v>
      </c>
      <c r="BW107" s="24" t="s">
        <v>108</v>
      </c>
      <c r="BX107" s="24" t="s">
        <v>107</v>
      </c>
      <c r="CL107" s="24" t="s">
        <v>1</v>
      </c>
    </row>
    <row r="108" spans="1:91" s="4" customFormat="1" ht="16.5" customHeight="1">
      <c r="A108" s="85" t="s">
        <v>80</v>
      </c>
      <c r="B108" s="48"/>
      <c r="C108" s="10"/>
      <c r="D108" s="10"/>
      <c r="E108" s="199" t="s">
        <v>81</v>
      </c>
      <c r="F108" s="199"/>
      <c r="G108" s="199"/>
      <c r="H108" s="199"/>
      <c r="I108" s="199"/>
      <c r="J108" s="10"/>
      <c r="K108" s="199" t="s">
        <v>106</v>
      </c>
      <c r="L108" s="199"/>
      <c r="M108" s="199"/>
      <c r="N108" s="199"/>
      <c r="O108" s="199"/>
      <c r="P108" s="199"/>
      <c r="Q108" s="199"/>
      <c r="R108" s="199"/>
      <c r="S108" s="199"/>
      <c r="T108" s="199"/>
      <c r="U108" s="199"/>
      <c r="V108" s="199"/>
      <c r="W108" s="199"/>
      <c r="X108" s="199"/>
      <c r="Y108" s="199"/>
      <c r="Z108" s="199"/>
      <c r="AA108" s="199"/>
      <c r="AB108" s="199"/>
      <c r="AC108" s="199"/>
      <c r="AD108" s="199"/>
      <c r="AE108" s="199"/>
      <c r="AF108" s="199"/>
      <c r="AG108" s="219">
        <f>'Vícepráce - Ústřední vytá...'!J32</f>
        <v>5209</v>
      </c>
      <c r="AH108" s="220"/>
      <c r="AI108" s="220"/>
      <c r="AJ108" s="220"/>
      <c r="AK108" s="220"/>
      <c r="AL108" s="220"/>
      <c r="AM108" s="220"/>
      <c r="AN108" s="219">
        <f t="shared" si="0"/>
        <v>6302.89</v>
      </c>
      <c r="AO108" s="220"/>
      <c r="AP108" s="220"/>
      <c r="AQ108" s="86" t="s">
        <v>83</v>
      </c>
      <c r="AR108" s="48"/>
      <c r="AS108" s="87">
        <v>0</v>
      </c>
      <c r="AT108" s="88">
        <f t="shared" si="1"/>
        <v>1093.8900000000001</v>
      </c>
      <c r="AU108" s="89">
        <f>'Vícepráce - Ústřední vytá...'!P125</f>
        <v>0.26334999999999997</v>
      </c>
      <c r="AV108" s="88">
        <f>'Vícepráce - Ústřední vytá...'!J35</f>
        <v>1093.8900000000001</v>
      </c>
      <c r="AW108" s="88">
        <f>'Vícepráce - Ústřední vytá...'!J36</f>
        <v>0</v>
      </c>
      <c r="AX108" s="88">
        <f>'Vícepráce - Ústřední vytá...'!J37</f>
        <v>0</v>
      </c>
      <c r="AY108" s="88">
        <f>'Vícepráce - Ústřední vytá...'!J38</f>
        <v>0</v>
      </c>
      <c r="AZ108" s="88">
        <f>'Vícepráce - Ústřední vytá...'!F35</f>
        <v>5209</v>
      </c>
      <c r="BA108" s="88">
        <f>'Vícepráce - Ústřední vytá...'!F36</f>
        <v>0</v>
      </c>
      <c r="BB108" s="88">
        <f>'Vícepráce - Ústřední vytá...'!F37</f>
        <v>0</v>
      </c>
      <c r="BC108" s="88">
        <f>'Vícepráce - Ústřední vytá...'!F38</f>
        <v>0</v>
      </c>
      <c r="BD108" s="90">
        <f>'Vícepráce - Ústřední vytá...'!F39</f>
        <v>0</v>
      </c>
      <c r="BT108" s="24" t="s">
        <v>79</v>
      </c>
      <c r="BV108" s="24" t="s">
        <v>72</v>
      </c>
      <c r="BW108" s="24" t="s">
        <v>109</v>
      </c>
      <c r="BX108" s="24" t="s">
        <v>107</v>
      </c>
      <c r="CL108" s="24" t="s">
        <v>1</v>
      </c>
    </row>
    <row r="109" spans="1:91" s="7" customFormat="1" ht="37.5" customHeight="1">
      <c r="B109" s="76"/>
      <c r="C109" s="77"/>
      <c r="D109" s="198" t="s">
        <v>110</v>
      </c>
      <c r="E109" s="198"/>
      <c r="F109" s="198"/>
      <c r="G109" s="198"/>
      <c r="H109" s="198"/>
      <c r="I109" s="78"/>
      <c r="J109" s="198" t="s">
        <v>111</v>
      </c>
      <c r="K109" s="198"/>
      <c r="L109" s="198"/>
      <c r="M109" s="198"/>
      <c r="N109" s="198"/>
      <c r="O109" s="198"/>
      <c r="P109" s="198"/>
      <c r="Q109" s="198"/>
      <c r="R109" s="198"/>
      <c r="S109" s="198"/>
      <c r="T109" s="198"/>
      <c r="U109" s="198"/>
      <c r="V109" s="198"/>
      <c r="W109" s="198"/>
      <c r="X109" s="198"/>
      <c r="Y109" s="198"/>
      <c r="Z109" s="198"/>
      <c r="AA109" s="198"/>
      <c r="AB109" s="198"/>
      <c r="AC109" s="198"/>
      <c r="AD109" s="198"/>
      <c r="AE109" s="198"/>
      <c r="AF109" s="198"/>
      <c r="AG109" s="222">
        <f>ROUND(SUM(AG110:AG111),2)</f>
        <v>233.84</v>
      </c>
      <c r="AH109" s="223"/>
      <c r="AI109" s="223"/>
      <c r="AJ109" s="223"/>
      <c r="AK109" s="223"/>
      <c r="AL109" s="223"/>
      <c r="AM109" s="223"/>
      <c r="AN109" s="227">
        <f t="shared" si="0"/>
        <v>282.95</v>
      </c>
      <c r="AO109" s="223"/>
      <c r="AP109" s="223"/>
      <c r="AQ109" s="79" t="s">
        <v>76</v>
      </c>
      <c r="AR109" s="76"/>
      <c r="AS109" s="80">
        <f>ROUND(SUM(AS110:AS111),2)</f>
        <v>0</v>
      </c>
      <c r="AT109" s="81">
        <f t="shared" si="1"/>
        <v>49.11</v>
      </c>
      <c r="AU109" s="82">
        <f>ROUND(SUM(AU110:AU111),5)</f>
        <v>0</v>
      </c>
      <c r="AV109" s="81">
        <f>ROUND(AZ109*L29,2)</f>
        <v>49.11</v>
      </c>
      <c r="AW109" s="81">
        <f>ROUND(BA109*L30,2)</f>
        <v>0</v>
      </c>
      <c r="AX109" s="81">
        <f>ROUND(BB109*L29,2)</f>
        <v>0</v>
      </c>
      <c r="AY109" s="81">
        <f>ROUND(BC109*L30,2)</f>
        <v>0</v>
      </c>
      <c r="AZ109" s="81">
        <f>ROUND(SUM(AZ110:AZ111),2)</f>
        <v>233.84</v>
      </c>
      <c r="BA109" s="81">
        <f>ROUND(SUM(BA110:BA111),2)</f>
        <v>0</v>
      </c>
      <c r="BB109" s="81">
        <f>ROUND(SUM(BB110:BB111),2)</f>
        <v>0</v>
      </c>
      <c r="BC109" s="81">
        <f>ROUND(SUM(BC110:BC111),2)</f>
        <v>0</v>
      </c>
      <c r="BD109" s="83">
        <f>ROUND(SUM(BD110:BD111),2)</f>
        <v>0</v>
      </c>
      <c r="BS109" s="84" t="s">
        <v>69</v>
      </c>
      <c r="BT109" s="84" t="s">
        <v>77</v>
      </c>
      <c r="BU109" s="84" t="s">
        <v>71</v>
      </c>
      <c r="BV109" s="84" t="s">
        <v>72</v>
      </c>
      <c r="BW109" s="84" t="s">
        <v>112</v>
      </c>
      <c r="BX109" s="84" t="s">
        <v>4</v>
      </c>
      <c r="CL109" s="84" t="s">
        <v>1</v>
      </c>
      <c r="CM109" s="84" t="s">
        <v>79</v>
      </c>
    </row>
    <row r="110" spans="1:91" s="4" customFormat="1" ht="23.25" customHeight="1">
      <c r="A110" s="85" t="s">
        <v>80</v>
      </c>
      <c r="B110" s="48"/>
      <c r="C110" s="10"/>
      <c r="D110" s="10"/>
      <c r="E110" s="199" t="s">
        <v>88</v>
      </c>
      <c r="F110" s="199"/>
      <c r="G110" s="199"/>
      <c r="H110" s="199"/>
      <c r="I110" s="199"/>
      <c r="J110" s="10"/>
      <c r="K110" s="199" t="s">
        <v>111</v>
      </c>
      <c r="L110" s="199"/>
      <c r="M110" s="199"/>
      <c r="N110" s="199"/>
      <c r="O110" s="199"/>
      <c r="P110" s="199"/>
      <c r="Q110" s="199"/>
      <c r="R110" s="199"/>
      <c r="S110" s="199"/>
      <c r="T110" s="199"/>
      <c r="U110" s="199"/>
      <c r="V110" s="199"/>
      <c r="W110" s="199"/>
      <c r="X110" s="199"/>
      <c r="Y110" s="199"/>
      <c r="Z110" s="199"/>
      <c r="AA110" s="199"/>
      <c r="AB110" s="199"/>
      <c r="AC110" s="199"/>
      <c r="AD110" s="199"/>
      <c r="AE110" s="199"/>
      <c r="AF110" s="199"/>
      <c r="AG110" s="219">
        <f>'Méněpráce - Parapety'!J32</f>
        <v>-2580.46</v>
      </c>
      <c r="AH110" s="220"/>
      <c r="AI110" s="220"/>
      <c r="AJ110" s="220"/>
      <c r="AK110" s="220"/>
      <c r="AL110" s="220"/>
      <c r="AM110" s="220"/>
      <c r="AN110" s="219">
        <f t="shared" si="0"/>
        <v>-3122.36</v>
      </c>
      <c r="AO110" s="220"/>
      <c r="AP110" s="220"/>
      <c r="AQ110" s="86" t="s">
        <v>83</v>
      </c>
      <c r="AR110" s="48"/>
      <c r="AS110" s="87">
        <v>0</v>
      </c>
      <c r="AT110" s="88">
        <f t="shared" si="1"/>
        <v>-541.9</v>
      </c>
      <c r="AU110" s="89">
        <f>'Méněpráce - Parapety'!P122</f>
        <v>0</v>
      </c>
      <c r="AV110" s="88">
        <f>'Méněpráce - Parapety'!J35</f>
        <v>-541.9</v>
      </c>
      <c r="AW110" s="88">
        <f>'Méněpráce - Parapety'!J36</f>
        <v>0</v>
      </c>
      <c r="AX110" s="88">
        <f>'Méněpráce - Parapety'!J37</f>
        <v>0</v>
      </c>
      <c r="AY110" s="88">
        <f>'Méněpráce - Parapety'!J38</f>
        <v>0</v>
      </c>
      <c r="AZ110" s="88">
        <f>'Méněpráce - Parapety'!F35</f>
        <v>-2580.46</v>
      </c>
      <c r="BA110" s="88">
        <f>'Méněpráce - Parapety'!F36</f>
        <v>0</v>
      </c>
      <c r="BB110" s="88">
        <f>'Méněpráce - Parapety'!F37</f>
        <v>0</v>
      </c>
      <c r="BC110" s="88">
        <f>'Méněpráce - Parapety'!F38</f>
        <v>0</v>
      </c>
      <c r="BD110" s="90">
        <f>'Méněpráce - Parapety'!F39</f>
        <v>0</v>
      </c>
      <c r="BT110" s="24" t="s">
        <v>79</v>
      </c>
      <c r="BV110" s="24" t="s">
        <v>72</v>
      </c>
      <c r="BW110" s="24" t="s">
        <v>113</v>
      </c>
      <c r="BX110" s="24" t="s">
        <v>112</v>
      </c>
      <c r="CL110" s="24" t="s">
        <v>1</v>
      </c>
    </row>
    <row r="111" spans="1:91" s="4" customFormat="1" ht="16.5" customHeight="1">
      <c r="A111" s="85" t="s">
        <v>80</v>
      </c>
      <c r="B111" s="48"/>
      <c r="C111" s="10"/>
      <c r="D111" s="10"/>
      <c r="E111" s="199" t="s">
        <v>81</v>
      </c>
      <c r="F111" s="199"/>
      <c r="G111" s="199"/>
      <c r="H111" s="199"/>
      <c r="I111" s="199"/>
      <c r="J111" s="10"/>
      <c r="K111" s="199" t="s">
        <v>111</v>
      </c>
      <c r="L111" s="199"/>
      <c r="M111" s="199"/>
      <c r="N111" s="199"/>
      <c r="O111" s="199"/>
      <c r="P111" s="199"/>
      <c r="Q111" s="199"/>
      <c r="R111" s="199"/>
      <c r="S111" s="199"/>
      <c r="T111" s="199"/>
      <c r="U111" s="199"/>
      <c r="V111" s="199"/>
      <c r="W111" s="199"/>
      <c r="X111" s="199"/>
      <c r="Y111" s="199"/>
      <c r="Z111" s="199"/>
      <c r="AA111" s="199"/>
      <c r="AB111" s="199"/>
      <c r="AC111" s="199"/>
      <c r="AD111" s="199"/>
      <c r="AE111" s="199"/>
      <c r="AF111" s="199"/>
      <c r="AG111" s="219">
        <f>'Vícepráce - Parapety'!J32</f>
        <v>2814.3</v>
      </c>
      <c r="AH111" s="220"/>
      <c r="AI111" s="220"/>
      <c r="AJ111" s="220"/>
      <c r="AK111" s="220"/>
      <c r="AL111" s="220"/>
      <c r="AM111" s="220"/>
      <c r="AN111" s="219">
        <f t="shared" si="0"/>
        <v>3405.3</v>
      </c>
      <c r="AO111" s="220"/>
      <c r="AP111" s="220"/>
      <c r="AQ111" s="86" t="s">
        <v>83</v>
      </c>
      <c r="AR111" s="48"/>
      <c r="AS111" s="91">
        <v>0</v>
      </c>
      <c r="AT111" s="92">
        <f t="shared" si="1"/>
        <v>591</v>
      </c>
      <c r="AU111" s="93">
        <f>'Vícepráce - Parapety'!P122</f>
        <v>0</v>
      </c>
      <c r="AV111" s="92">
        <f>'Vícepráce - Parapety'!J35</f>
        <v>591</v>
      </c>
      <c r="AW111" s="92">
        <f>'Vícepráce - Parapety'!J36</f>
        <v>0</v>
      </c>
      <c r="AX111" s="92">
        <f>'Vícepráce - Parapety'!J37</f>
        <v>0</v>
      </c>
      <c r="AY111" s="92">
        <f>'Vícepráce - Parapety'!J38</f>
        <v>0</v>
      </c>
      <c r="AZ111" s="92">
        <f>'Vícepráce - Parapety'!F35</f>
        <v>2814.3</v>
      </c>
      <c r="BA111" s="92">
        <f>'Vícepráce - Parapety'!F36</f>
        <v>0</v>
      </c>
      <c r="BB111" s="92">
        <f>'Vícepráce - Parapety'!F37</f>
        <v>0</v>
      </c>
      <c r="BC111" s="92">
        <f>'Vícepráce - Parapety'!F38</f>
        <v>0</v>
      </c>
      <c r="BD111" s="94">
        <f>'Vícepráce - Parapety'!F39</f>
        <v>0</v>
      </c>
      <c r="BT111" s="24" t="s">
        <v>79</v>
      </c>
      <c r="BV111" s="24" t="s">
        <v>72</v>
      </c>
      <c r="BW111" s="24" t="s">
        <v>114</v>
      </c>
      <c r="BX111" s="24" t="s">
        <v>112</v>
      </c>
      <c r="CL111" s="24" t="s">
        <v>1</v>
      </c>
    </row>
    <row r="112" spans="1:91" s="2" customFormat="1" ht="30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F112" s="29"/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  <c r="AQ112" s="29"/>
      <c r="AR112" s="30"/>
      <c r="AS112" s="29"/>
      <c r="AT112" s="29"/>
      <c r="AU112" s="29"/>
      <c r="AV112" s="29"/>
      <c r="AW112" s="29"/>
      <c r="AX112" s="29"/>
      <c r="AY112" s="29"/>
      <c r="AZ112" s="29"/>
      <c r="BA112" s="29"/>
      <c r="BB112" s="29"/>
      <c r="BC112" s="29"/>
      <c r="BD112" s="29"/>
      <c r="BE112" s="29"/>
    </row>
    <row r="113" spans="1:57" s="2" customFormat="1" ht="6.95" customHeight="1">
      <c r="A113" s="29"/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30"/>
      <c r="AS113" s="29"/>
      <c r="AT113" s="29"/>
      <c r="AU113" s="29"/>
      <c r="AV113" s="29"/>
      <c r="AW113" s="29"/>
      <c r="AX113" s="29"/>
      <c r="AY113" s="29"/>
      <c r="AZ113" s="29"/>
      <c r="BA113" s="29"/>
      <c r="BB113" s="29"/>
      <c r="BC113" s="29"/>
      <c r="BD113" s="29"/>
      <c r="BE113" s="29"/>
    </row>
  </sheetData>
  <mergeCells count="104">
    <mergeCell ref="AN109:AP109"/>
    <mergeCell ref="AG109:AM109"/>
    <mergeCell ref="AN110:AP110"/>
    <mergeCell ref="AG110:AM110"/>
    <mergeCell ref="AN111:AP111"/>
    <mergeCell ref="AG111:AM111"/>
    <mergeCell ref="AN94:AP94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1:AM101"/>
    <mergeCell ref="AG92:AM92"/>
    <mergeCell ref="AG100:AM100"/>
    <mergeCell ref="AG95:AM95"/>
    <mergeCell ref="AG99:AM99"/>
    <mergeCell ref="AG96:AM96"/>
    <mergeCell ref="AG98:AM98"/>
    <mergeCell ref="AG97:AM97"/>
    <mergeCell ref="AM87:AN87"/>
    <mergeCell ref="AM89:AP89"/>
    <mergeCell ref="AM90:AP90"/>
    <mergeCell ref="AN92:AP92"/>
    <mergeCell ref="AN101:AP101"/>
    <mergeCell ref="AN96:AP96"/>
    <mergeCell ref="AN100:AP100"/>
    <mergeCell ref="AN95:AP95"/>
    <mergeCell ref="D109:H109"/>
    <mergeCell ref="J109:AF109"/>
    <mergeCell ref="E110:I110"/>
    <mergeCell ref="K110:AF110"/>
    <mergeCell ref="E111:I111"/>
    <mergeCell ref="K111:AF111"/>
    <mergeCell ref="AG94:AM9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L85:AO85"/>
    <mergeCell ref="E105:I105"/>
    <mergeCell ref="K105:AF105"/>
    <mergeCell ref="D106:H106"/>
    <mergeCell ref="J106:AF106"/>
    <mergeCell ref="E107:I107"/>
    <mergeCell ref="K107:AF107"/>
    <mergeCell ref="E108:I108"/>
    <mergeCell ref="K108:AF108"/>
    <mergeCell ref="AG102:AM102"/>
    <mergeCell ref="AG104:AM104"/>
    <mergeCell ref="AG103:AM103"/>
    <mergeCell ref="AN103:AP103"/>
    <mergeCell ref="AN104:AP104"/>
    <mergeCell ref="AN99:AP99"/>
    <mergeCell ref="AN98:AP98"/>
    <mergeCell ref="AN102:AP102"/>
    <mergeCell ref="AN97:AP97"/>
    <mergeCell ref="E104:I104"/>
    <mergeCell ref="I92:AF92"/>
    <mergeCell ref="J100:AF100"/>
    <mergeCell ref="J103:AF103"/>
    <mergeCell ref="J95:AF95"/>
    <mergeCell ref="J97:AF97"/>
    <mergeCell ref="K101:AF101"/>
    <mergeCell ref="K102:AF102"/>
    <mergeCell ref="K99:AF99"/>
    <mergeCell ref="K98:AF98"/>
    <mergeCell ref="K104:AF104"/>
    <mergeCell ref="K96:AF96"/>
    <mergeCell ref="C92:G92"/>
    <mergeCell ref="D103:H103"/>
    <mergeCell ref="D100:H100"/>
    <mergeCell ref="D95:H95"/>
    <mergeCell ref="D97:H97"/>
    <mergeCell ref="E98:I98"/>
    <mergeCell ref="E96:I96"/>
    <mergeCell ref="E99:I99"/>
    <mergeCell ref="E101:I101"/>
    <mergeCell ref="E102:I102"/>
  </mergeCells>
  <hyperlinks>
    <hyperlink ref="A96" location="'Vícepráce - Sádrokartony'!C2" display="/"/>
    <hyperlink ref="A98" location="'Méněpráce - Zdravotně tec...'!C2" display="/"/>
    <hyperlink ref="A99" location="'Vícepráce - Zdravotně tec...'!C2" display="/"/>
    <hyperlink ref="A101" location="'Méněpráce - Obklady'!C2" display="/"/>
    <hyperlink ref="A102" location="'OBK-BYT - VIC - Obklady -...'!C2" display="/"/>
    <hyperlink ref="A104" location="'Méněpráce - PVC, dlažby'!C2" display="/"/>
    <hyperlink ref="A105" location="'Vícepráce - PVC,  dlažby'!C2" display="/"/>
    <hyperlink ref="A107" location="'Méněpráce - Ústřední vytá...'!C2" display="/"/>
    <hyperlink ref="A108" location="'Vícepráce - Ústřední vytá...'!C2" display="/"/>
    <hyperlink ref="A110" location="'Méněpráce - Parapety'!C2" display="/"/>
    <hyperlink ref="A111" location="'Vícepráce - Parapety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9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5"/>
    </row>
    <row r="2" spans="1:46" s="1" customFormat="1" ht="36.950000000000003" customHeight="1">
      <c r="L2" s="218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7" t="s">
        <v>109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115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34" t="str">
        <f>'Rekapitulace stavby'!K6</f>
        <v>ZL3 - SO 01 - BYT - Stavební úpravy a přístavba komunitního centra BETÉL</v>
      </c>
      <c r="F7" s="235"/>
      <c r="G7" s="235"/>
      <c r="H7" s="235"/>
      <c r="L7" s="20"/>
    </row>
    <row r="8" spans="1:46" s="1" customFormat="1" ht="12" customHeight="1">
      <c r="B8" s="20"/>
      <c r="D8" s="26" t="s">
        <v>116</v>
      </c>
      <c r="L8" s="20"/>
    </row>
    <row r="9" spans="1:46" s="2" customFormat="1" ht="16.5" customHeight="1">
      <c r="A9" s="29"/>
      <c r="B9" s="30"/>
      <c r="C9" s="29"/>
      <c r="D9" s="29"/>
      <c r="E9" s="234" t="s">
        <v>644</v>
      </c>
      <c r="F9" s="236"/>
      <c r="G9" s="236"/>
      <c r="H9" s="236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118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01" t="s">
        <v>695</v>
      </c>
      <c r="F11" s="236"/>
      <c r="G11" s="236"/>
      <c r="H11" s="236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1.25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183</v>
      </c>
      <c r="G14" s="29"/>
      <c r="H14" s="29"/>
      <c r="I14" s="26" t="s">
        <v>20</v>
      </c>
      <c r="J14" s="52" t="str">
        <f>'Rekapitulace stavby'!AN8</f>
        <v>4.6.2020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184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122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123</v>
      </c>
      <c r="F20" s="29"/>
      <c r="G20" s="29"/>
      <c r="H20" s="29"/>
      <c r="I20" s="26" t="s">
        <v>24</v>
      </c>
      <c r="J20" s="24" t="s">
        <v>124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125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95.25" customHeight="1">
      <c r="A29" s="97"/>
      <c r="B29" s="98"/>
      <c r="C29" s="97"/>
      <c r="D29" s="97"/>
      <c r="E29" s="207" t="s">
        <v>185</v>
      </c>
      <c r="F29" s="207"/>
      <c r="G29" s="207"/>
      <c r="H29" s="207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ROUND(J125, 2)</f>
        <v>5209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ROUND((SUM(BE125:BE197)),  2)</f>
        <v>5209</v>
      </c>
      <c r="G35" s="29"/>
      <c r="H35" s="29"/>
      <c r="I35" s="103">
        <v>0.21</v>
      </c>
      <c r="J35" s="102">
        <f>ROUND(((SUM(BE125:BE197))*I35),  2)</f>
        <v>1093.8900000000001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ROUND((SUM(BF125:BF197)),  2)</f>
        <v>0</v>
      </c>
      <c r="G36" s="29"/>
      <c r="H36" s="29"/>
      <c r="I36" s="103">
        <v>0.15</v>
      </c>
      <c r="J36" s="102">
        <f>ROUND(((SUM(BF125:BF197))*I36),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ROUND((SUM(BG125:BG197)),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ROUND((SUM(BH125:BH197)),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ROUND((SUM(BI125:BI197)),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6302.89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126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4" t="str">
        <f>E7</f>
        <v>ZL3 - SO 01 - BYT - Stavební úpravy a přístavba komunitního centra BETÉL</v>
      </c>
      <c r="F85" s="235"/>
      <c r="G85" s="235"/>
      <c r="H85" s="235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116</v>
      </c>
      <c r="L86" s="20"/>
    </row>
    <row r="87" spans="1:31" s="2" customFormat="1" ht="16.5" customHeight="1">
      <c r="A87" s="29"/>
      <c r="B87" s="30"/>
      <c r="C87" s="29"/>
      <c r="D87" s="29"/>
      <c r="E87" s="234" t="s">
        <v>644</v>
      </c>
      <c r="F87" s="236"/>
      <c r="G87" s="236"/>
      <c r="H87" s="236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118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01" t="str">
        <f>E11</f>
        <v>Vícepráce - Ústřední vytápění</v>
      </c>
      <c r="F89" s="236"/>
      <c r="G89" s="236"/>
      <c r="H89" s="236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>Bezručova 503, Chrastava, p.p.č.545/2,st.p.č.496</v>
      </c>
      <c r="G91" s="29"/>
      <c r="H91" s="29"/>
      <c r="I91" s="26" t="s">
        <v>20</v>
      </c>
      <c r="J91" s="52" t="str">
        <f>IF(J14="","",J14)</f>
        <v>4.6.2020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Jednoty bratrské v Chrastavě, Bezručova 503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127</v>
      </c>
      <c r="D96" s="104"/>
      <c r="E96" s="104"/>
      <c r="F96" s="104"/>
      <c r="G96" s="104"/>
      <c r="H96" s="104"/>
      <c r="I96" s="104"/>
      <c r="J96" s="113" t="s">
        <v>128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129</v>
      </c>
      <c r="D98" s="29"/>
      <c r="E98" s="29"/>
      <c r="F98" s="29"/>
      <c r="G98" s="29"/>
      <c r="H98" s="29"/>
      <c r="I98" s="29"/>
      <c r="J98" s="68">
        <f>J125</f>
        <v>5209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130</v>
      </c>
    </row>
    <row r="99" spans="1:47" s="9" customFormat="1" ht="24.95" customHeight="1">
      <c r="B99" s="115"/>
      <c r="D99" s="116" t="s">
        <v>131</v>
      </c>
      <c r="E99" s="117"/>
      <c r="F99" s="117"/>
      <c r="G99" s="117"/>
      <c r="H99" s="117"/>
      <c r="I99" s="117"/>
      <c r="J99" s="118">
        <f>J126</f>
        <v>5209</v>
      </c>
      <c r="L99" s="115"/>
    </row>
    <row r="100" spans="1:47" s="10" customFormat="1" ht="19.899999999999999" customHeight="1">
      <c r="B100" s="119"/>
      <c r="D100" s="120" t="s">
        <v>272</v>
      </c>
      <c r="E100" s="121"/>
      <c r="F100" s="121"/>
      <c r="G100" s="121"/>
      <c r="H100" s="121"/>
      <c r="I100" s="121"/>
      <c r="J100" s="122">
        <f>J127</f>
        <v>117.65</v>
      </c>
      <c r="L100" s="119"/>
    </row>
    <row r="101" spans="1:47" s="10" customFormat="1" ht="19.899999999999999" customHeight="1">
      <c r="B101" s="119"/>
      <c r="D101" s="120" t="s">
        <v>696</v>
      </c>
      <c r="E101" s="121"/>
      <c r="F101" s="121"/>
      <c r="G101" s="121"/>
      <c r="H101" s="121"/>
      <c r="I101" s="121"/>
      <c r="J101" s="122">
        <f>J132</f>
        <v>628.25</v>
      </c>
      <c r="L101" s="119"/>
    </row>
    <row r="102" spans="1:47" s="10" customFormat="1" ht="19.899999999999999" customHeight="1">
      <c r="B102" s="119"/>
      <c r="D102" s="120" t="s">
        <v>646</v>
      </c>
      <c r="E102" s="121"/>
      <c r="F102" s="121"/>
      <c r="G102" s="121"/>
      <c r="H102" s="121"/>
      <c r="I102" s="121"/>
      <c r="J102" s="122">
        <f>J140</f>
        <v>612.79999999999995</v>
      </c>
      <c r="L102" s="119"/>
    </row>
    <row r="103" spans="1:47" s="10" customFormat="1" ht="19.899999999999999" customHeight="1">
      <c r="B103" s="119"/>
      <c r="D103" s="120" t="s">
        <v>647</v>
      </c>
      <c r="E103" s="121"/>
      <c r="F103" s="121"/>
      <c r="G103" s="121"/>
      <c r="H103" s="121"/>
      <c r="I103" s="121"/>
      <c r="J103" s="122">
        <f>J151</f>
        <v>3850.3</v>
      </c>
      <c r="L103" s="119"/>
    </row>
    <row r="104" spans="1:47" s="2" customFormat="1" ht="21.75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47" s="2" customFormat="1" ht="6.95" customHeight="1">
      <c r="A105" s="29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47" s="2" customFormat="1" ht="6.95" customHeight="1">
      <c r="A109" s="29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24.95" customHeight="1">
      <c r="A110" s="29"/>
      <c r="B110" s="30"/>
      <c r="C110" s="21" t="s">
        <v>133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2" customHeight="1">
      <c r="A112" s="29"/>
      <c r="B112" s="30"/>
      <c r="C112" s="26" t="s">
        <v>14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34" t="str">
        <f>E7</f>
        <v>ZL3 - SO 01 - BYT - Stavební úpravy a přístavba komunitního centra BETÉL</v>
      </c>
      <c r="F113" s="235"/>
      <c r="G113" s="235"/>
      <c r="H113" s="235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1" customFormat="1" ht="12" customHeight="1">
      <c r="B114" s="20"/>
      <c r="C114" s="26" t="s">
        <v>116</v>
      </c>
      <c r="L114" s="20"/>
    </row>
    <row r="115" spans="1:65" s="2" customFormat="1" ht="16.5" customHeight="1">
      <c r="A115" s="29"/>
      <c r="B115" s="30"/>
      <c r="C115" s="29"/>
      <c r="D115" s="29"/>
      <c r="E115" s="234" t="s">
        <v>644</v>
      </c>
      <c r="F115" s="236"/>
      <c r="G115" s="236"/>
      <c r="H115" s="236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6" t="s">
        <v>118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201" t="str">
        <f>E11</f>
        <v>Vícepráce - Ústřední vytápění</v>
      </c>
      <c r="F117" s="236"/>
      <c r="G117" s="236"/>
      <c r="H117" s="236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6" t="s">
        <v>18</v>
      </c>
      <c r="D119" s="29"/>
      <c r="E119" s="29"/>
      <c r="F119" s="24" t="str">
        <f>F14</f>
        <v>Bezručova 503, Chrastava, p.p.č.545/2,st.p.č.496</v>
      </c>
      <c r="G119" s="29"/>
      <c r="H119" s="29"/>
      <c r="I119" s="26" t="s">
        <v>20</v>
      </c>
      <c r="J119" s="52" t="str">
        <f>IF(J14="","",J14)</f>
        <v>4.6.2020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25.7" customHeight="1">
      <c r="A121" s="29"/>
      <c r="B121" s="30"/>
      <c r="C121" s="26" t="s">
        <v>22</v>
      </c>
      <c r="D121" s="29"/>
      <c r="E121" s="29"/>
      <c r="F121" s="24" t="str">
        <f>E17</f>
        <v>Sbor Jednoty bratrské v Chrastavě, Bezručova 503</v>
      </c>
      <c r="G121" s="29"/>
      <c r="H121" s="29"/>
      <c r="I121" s="26" t="s">
        <v>26</v>
      </c>
      <c r="J121" s="27" t="str">
        <f>E23</f>
        <v>FS Vision, s.r.o. IČ: 22792902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2" customHeight="1">
      <c r="A122" s="29"/>
      <c r="B122" s="30"/>
      <c r="C122" s="26" t="s">
        <v>25</v>
      </c>
      <c r="D122" s="29"/>
      <c r="E122" s="29"/>
      <c r="F122" s="24" t="str">
        <f>IF(E20="","",E20)</f>
        <v>TOMIVOS s.r.o.</v>
      </c>
      <c r="G122" s="29"/>
      <c r="H122" s="29"/>
      <c r="I122" s="26" t="s">
        <v>28</v>
      </c>
      <c r="J122" s="27" t="str">
        <f>E26</f>
        <v xml:space="preserve"> 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23"/>
      <c r="B124" s="124"/>
      <c r="C124" s="125" t="s">
        <v>134</v>
      </c>
      <c r="D124" s="126" t="s">
        <v>55</v>
      </c>
      <c r="E124" s="126" t="s">
        <v>51</v>
      </c>
      <c r="F124" s="126" t="s">
        <v>52</v>
      </c>
      <c r="G124" s="126" t="s">
        <v>135</v>
      </c>
      <c r="H124" s="126" t="s">
        <v>136</v>
      </c>
      <c r="I124" s="126" t="s">
        <v>137</v>
      </c>
      <c r="J124" s="126" t="s">
        <v>128</v>
      </c>
      <c r="K124" s="127" t="s">
        <v>138</v>
      </c>
      <c r="L124" s="128"/>
      <c r="M124" s="59" t="s">
        <v>1</v>
      </c>
      <c r="N124" s="60" t="s">
        <v>34</v>
      </c>
      <c r="O124" s="60" t="s">
        <v>139</v>
      </c>
      <c r="P124" s="60" t="s">
        <v>140</v>
      </c>
      <c r="Q124" s="60" t="s">
        <v>141</v>
      </c>
      <c r="R124" s="60" t="s">
        <v>142</v>
      </c>
      <c r="S124" s="60" t="s">
        <v>143</v>
      </c>
      <c r="T124" s="61" t="s">
        <v>144</v>
      </c>
      <c r="U124" s="123"/>
      <c r="V124" s="123"/>
      <c r="W124" s="123"/>
      <c r="X124" s="123"/>
      <c r="Y124" s="123"/>
      <c r="Z124" s="123"/>
      <c r="AA124" s="123"/>
      <c r="AB124" s="123"/>
      <c r="AC124" s="123"/>
      <c r="AD124" s="123"/>
      <c r="AE124" s="123"/>
    </row>
    <row r="125" spans="1:65" s="2" customFormat="1" ht="22.9" customHeight="1">
      <c r="A125" s="29"/>
      <c r="B125" s="30"/>
      <c r="C125" s="66" t="s">
        <v>145</v>
      </c>
      <c r="D125" s="29"/>
      <c r="E125" s="29"/>
      <c r="F125" s="29"/>
      <c r="G125" s="29"/>
      <c r="H125" s="29"/>
      <c r="I125" s="29"/>
      <c r="J125" s="129">
        <f>BK125</f>
        <v>5209</v>
      </c>
      <c r="K125" s="29"/>
      <c r="L125" s="30"/>
      <c r="M125" s="62"/>
      <c r="N125" s="53"/>
      <c r="O125" s="63"/>
      <c r="P125" s="130">
        <f>P126</f>
        <v>0.26334999999999997</v>
      </c>
      <c r="Q125" s="63"/>
      <c r="R125" s="130">
        <f>R126</f>
        <v>3.7025999999999996E-2</v>
      </c>
      <c r="S125" s="63"/>
      <c r="T125" s="131">
        <f>T126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7" t="s">
        <v>69</v>
      </c>
      <c r="AU125" s="17" t="s">
        <v>130</v>
      </c>
      <c r="BK125" s="132">
        <f>BK126</f>
        <v>5209</v>
      </c>
    </row>
    <row r="126" spans="1:65" s="12" customFormat="1" ht="25.9" customHeight="1">
      <c r="B126" s="133"/>
      <c r="D126" s="134" t="s">
        <v>69</v>
      </c>
      <c r="E126" s="135" t="s">
        <v>146</v>
      </c>
      <c r="F126" s="135" t="s">
        <v>147</v>
      </c>
      <c r="J126" s="136">
        <f>BK126</f>
        <v>5209</v>
      </c>
      <c r="L126" s="133"/>
      <c r="M126" s="137"/>
      <c r="N126" s="138"/>
      <c r="O126" s="138"/>
      <c r="P126" s="139">
        <f>P127+P132+P140+P151</f>
        <v>0.26334999999999997</v>
      </c>
      <c r="Q126" s="138"/>
      <c r="R126" s="139">
        <f>R127+R132+R140+R151</f>
        <v>3.7025999999999996E-2</v>
      </c>
      <c r="S126" s="138"/>
      <c r="T126" s="140">
        <f>T127+T132+T140+T151</f>
        <v>0</v>
      </c>
      <c r="AR126" s="134" t="s">
        <v>79</v>
      </c>
      <c r="AT126" s="141" t="s">
        <v>69</v>
      </c>
      <c r="AU126" s="141" t="s">
        <v>70</v>
      </c>
      <c r="AY126" s="134" t="s">
        <v>148</v>
      </c>
      <c r="BK126" s="142">
        <f>BK127+BK132+BK140+BK151</f>
        <v>5209</v>
      </c>
    </row>
    <row r="127" spans="1:65" s="12" customFormat="1" ht="22.9" customHeight="1">
      <c r="B127" s="133"/>
      <c r="D127" s="134" t="s">
        <v>69</v>
      </c>
      <c r="E127" s="143" t="s">
        <v>296</v>
      </c>
      <c r="F127" s="143" t="s">
        <v>297</v>
      </c>
      <c r="J127" s="144">
        <f>BK127</f>
        <v>117.65</v>
      </c>
      <c r="L127" s="133"/>
      <c r="M127" s="137"/>
      <c r="N127" s="138"/>
      <c r="O127" s="138"/>
      <c r="P127" s="139">
        <f>SUM(P128:P131)</f>
        <v>0</v>
      </c>
      <c r="Q127" s="138"/>
      <c r="R127" s="139">
        <f>SUM(R128:R131)</f>
        <v>2.6000000000000003E-4</v>
      </c>
      <c r="S127" s="138"/>
      <c r="T127" s="140">
        <f>SUM(T128:T131)</f>
        <v>0</v>
      </c>
      <c r="AR127" s="134" t="s">
        <v>79</v>
      </c>
      <c r="AT127" s="141" t="s">
        <v>69</v>
      </c>
      <c r="AU127" s="141" t="s">
        <v>77</v>
      </c>
      <c r="AY127" s="134" t="s">
        <v>148</v>
      </c>
      <c r="BK127" s="142">
        <f>SUM(BK128:BK131)</f>
        <v>117.65</v>
      </c>
    </row>
    <row r="128" spans="1:65" s="2" customFormat="1" ht="16.5" customHeight="1">
      <c r="A128" s="29"/>
      <c r="B128" s="145"/>
      <c r="C128" s="146" t="s">
        <v>77</v>
      </c>
      <c r="D128" s="146" t="s">
        <v>151</v>
      </c>
      <c r="E128" s="147" t="s">
        <v>298</v>
      </c>
      <c r="F128" s="148" t="s">
        <v>299</v>
      </c>
      <c r="G128" s="149" t="s">
        <v>291</v>
      </c>
      <c r="H128" s="150">
        <v>3.25</v>
      </c>
      <c r="I128" s="151">
        <v>22</v>
      </c>
      <c r="J128" s="151">
        <f>ROUND(I128*H128,2)</f>
        <v>71.5</v>
      </c>
      <c r="K128" s="148" t="s">
        <v>1</v>
      </c>
      <c r="L128" s="30"/>
      <c r="M128" s="152" t="s">
        <v>1</v>
      </c>
      <c r="N128" s="153" t="s">
        <v>35</v>
      </c>
      <c r="O128" s="154">
        <v>0</v>
      </c>
      <c r="P128" s="154">
        <f>O128*H128</f>
        <v>0</v>
      </c>
      <c r="Q128" s="154">
        <v>6.0000000000000002E-5</v>
      </c>
      <c r="R128" s="154">
        <f>Q128*H128</f>
        <v>1.95E-4</v>
      </c>
      <c r="S128" s="154">
        <v>0</v>
      </c>
      <c r="T128" s="155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6" t="s">
        <v>155</v>
      </c>
      <c r="AT128" s="156" t="s">
        <v>151</v>
      </c>
      <c r="AU128" s="156" t="s">
        <v>79</v>
      </c>
      <c r="AY128" s="17" t="s">
        <v>148</v>
      </c>
      <c r="BE128" s="157">
        <f>IF(N128="základní",J128,0)</f>
        <v>71.5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7" t="s">
        <v>77</v>
      </c>
      <c r="BK128" s="157">
        <f>ROUND(I128*H128,2)</f>
        <v>71.5</v>
      </c>
      <c r="BL128" s="17" t="s">
        <v>155</v>
      </c>
      <c r="BM128" s="156" t="s">
        <v>697</v>
      </c>
    </row>
    <row r="129" spans="1:65" s="13" customFormat="1" ht="11.25">
      <c r="B129" s="158"/>
      <c r="D129" s="159" t="s">
        <v>157</v>
      </c>
      <c r="E129" s="160" t="s">
        <v>1</v>
      </c>
      <c r="F129" s="161" t="s">
        <v>698</v>
      </c>
      <c r="H129" s="162">
        <v>3.25</v>
      </c>
      <c r="L129" s="158"/>
      <c r="M129" s="163"/>
      <c r="N129" s="164"/>
      <c r="O129" s="164"/>
      <c r="P129" s="164"/>
      <c r="Q129" s="164"/>
      <c r="R129" s="164"/>
      <c r="S129" s="164"/>
      <c r="T129" s="165"/>
      <c r="AT129" s="160" t="s">
        <v>157</v>
      </c>
      <c r="AU129" s="160" t="s">
        <v>79</v>
      </c>
      <c r="AV129" s="13" t="s">
        <v>79</v>
      </c>
      <c r="AW129" s="13" t="s">
        <v>27</v>
      </c>
      <c r="AX129" s="13" t="s">
        <v>77</v>
      </c>
      <c r="AY129" s="160" t="s">
        <v>148</v>
      </c>
    </row>
    <row r="130" spans="1:65" s="2" customFormat="1" ht="16.5" customHeight="1">
      <c r="A130" s="29"/>
      <c r="B130" s="145"/>
      <c r="C130" s="184" t="s">
        <v>79</v>
      </c>
      <c r="D130" s="184" t="s">
        <v>302</v>
      </c>
      <c r="E130" s="185" t="s">
        <v>699</v>
      </c>
      <c r="F130" s="186" t="s">
        <v>700</v>
      </c>
      <c r="G130" s="187" t="s">
        <v>291</v>
      </c>
      <c r="H130" s="188">
        <v>3.25</v>
      </c>
      <c r="I130" s="189">
        <v>14.2</v>
      </c>
      <c r="J130" s="189">
        <f>ROUND(I130*H130,2)</f>
        <v>46.15</v>
      </c>
      <c r="K130" s="186" t="s">
        <v>1</v>
      </c>
      <c r="L130" s="190"/>
      <c r="M130" s="191" t="s">
        <v>1</v>
      </c>
      <c r="N130" s="192" t="s">
        <v>35</v>
      </c>
      <c r="O130" s="154">
        <v>0</v>
      </c>
      <c r="P130" s="154">
        <f>O130*H130</f>
        <v>0</v>
      </c>
      <c r="Q130" s="154">
        <v>2.0000000000000002E-5</v>
      </c>
      <c r="R130" s="154">
        <f>Q130*H130</f>
        <v>6.5000000000000008E-5</v>
      </c>
      <c r="S130" s="154">
        <v>0</v>
      </c>
      <c r="T130" s="155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6" t="s">
        <v>305</v>
      </c>
      <c r="AT130" s="156" t="s">
        <v>302</v>
      </c>
      <c r="AU130" s="156" t="s">
        <v>79</v>
      </c>
      <c r="AY130" s="17" t="s">
        <v>148</v>
      </c>
      <c r="BE130" s="157">
        <f>IF(N130="základní",J130,0)</f>
        <v>46.15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7" t="s">
        <v>77</v>
      </c>
      <c r="BK130" s="157">
        <f>ROUND(I130*H130,2)</f>
        <v>46.15</v>
      </c>
      <c r="BL130" s="17" t="s">
        <v>155</v>
      </c>
      <c r="BM130" s="156" t="s">
        <v>701</v>
      </c>
    </row>
    <row r="131" spans="1:65" s="13" customFormat="1" ht="11.25">
      <c r="B131" s="158"/>
      <c r="D131" s="159" t="s">
        <v>157</v>
      </c>
      <c r="E131" s="160" t="s">
        <v>1</v>
      </c>
      <c r="F131" s="161" t="s">
        <v>698</v>
      </c>
      <c r="H131" s="162">
        <v>3.25</v>
      </c>
      <c r="L131" s="158"/>
      <c r="M131" s="163"/>
      <c r="N131" s="164"/>
      <c r="O131" s="164"/>
      <c r="P131" s="164"/>
      <c r="Q131" s="164"/>
      <c r="R131" s="164"/>
      <c r="S131" s="164"/>
      <c r="T131" s="165"/>
      <c r="AT131" s="160" t="s">
        <v>157</v>
      </c>
      <c r="AU131" s="160" t="s">
        <v>79</v>
      </c>
      <c r="AV131" s="13" t="s">
        <v>79</v>
      </c>
      <c r="AW131" s="13" t="s">
        <v>27</v>
      </c>
      <c r="AX131" s="13" t="s">
        <v>77</v>
      </c>
      <c r="AY131" s="160" t="s">
        <v>148</v>
      </c>
    </row>
    <row r="132" spans="1:65" s="12" customFormat="1" ht="22.9" customHeight="1">
      <c r="B132" s="133"/>
      <c r="D132" s="134" t="s">
        <v>69</v>
      </c>
      <c r="E132" s="143" t="s">
        <v>702</v>
      </c>
      <c r="F132" s="143" t="s">
        <v>703</v>
      </c>
      <c r="J132" s="144">
        <f>BK132</f>
        <v>628.25</v>
      </c>
      <c r="L132" s="133"/>
      <c r="M132" s="137"/>
      <c r="N132" s="138"/>
      <c r="O132" s="138"/>
      <c r="P132" s="139">
        <f>SUM(P133:P139)</f>
        <v>0</v>
      </c>
      <c r="Q132" s="138"/>
      <c r="R132" s="139">
        <f>SUM(R133:R139)</f>
        <v>1.5275E-3</v>
      </c>
      <c r="S132" s="138"/>
      <c r="T132" s="140">
        <f>SUM(T133:T139)</f>
        <v>0</v>
      </c>
      <c r="AR132" s="134" t="s">
        <v>79</v>
      </c>
      <c r="AT132" s="141" t="s">
        <v>69</v>
      </c>
      <c r="AU132" s="141" t="s">
        <v>77</v>
      </c>
      <c r="AY132" s="134" t="s">
        <v>148</v>
      </c>
      <c r="BK132" s="142">
        <f>SUM(BK133:BK139)</f>
        <v>628.25</v>
      </c>
    </row>
    <row r="133" spans="1:65" s="2" customFormat="1" ht="16.5" customHeight="1">
      <c r="A133" s="29"/>
      <c r="B133" s="145"/>
      <c r="C133" s="146" t="s">
        <v>160</v>
      </c>
      <c r="D133" s="146" t="s">
        <v>151</v>
      </c>
      <c r="E133" s="147" t="s">
        <v>704</v>
      </c>
      <c r="F133" s="148" t="s">
        <v>705</v>
      </c>
      <c r="G133" s="149" t="s">
        <v>291</v>
      </c>
      <c r="H133" s="150">
        <v>3.25</v>
      </c>
      <c r="I133" s="151">
        <v>169</v>
      </c>
      <c r="J133" s="151">
        <f>ROUND(I133*H133,2)</f>
        <v>549.25</v>
      </c>
      <c r="K133" s="148" t="s">
        <v>1</v>
      </c>
      <c r="L133" s="30"/>
      <c r="M133" s="152" t="s">
        <v>1</v>
      </c>
      <c r="N133" s="153" t="s">
        <v>35</v>
      </c>
      <c r="O133" s="154">
        <v>0</v>
      </c>
      <c r="P133" s="154">
        <f>O133*H133</f>
        <v>0</v>
      </c>
      <c r="Q133" s="154">
        <v>4.6999999999999999E-4</v>
      </c>
      <c r="R133" s="154">
        <f>Q133*H133</f>
        <v>1.5275E-3</v>
      </c>
      <c r="S133" s="154">
        <v>0</v>
      </c>
      <c r="T133" s="155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6" t="s">
        <v>155</v>
      </c>
      <c r="AT133" s="156" t="s">
        <v>151</v>
      </c>
      <c r="AU133" s="156" t="s">
        <v>79</v>
      </c>
      <c r="AY133" s="17" t="s">
        <v>148</v>
      </c>
      <c r="BE133" s="157">
        <f>IF(N133="základní",J133,0)</f>
        <v>549.25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7" t="s">
        <v>77</v>
      </c>
      <c r="BK133" s="157">
        <f>ROUND(I133*H133,2)</f>
        <v>549.25</v>
      </c>
      <c r="BL133" s="17" t="s">
        <v>155</v>
      </c>
      <c r="BM133" s="156" t="s">
        <v>706</v>
      </c>
    </row>
    <row r="134" spans="1:65" s="13" customFormat="1" ht="11.25">
      <c r="B134" s="158"/>
      <c r="D134" s="159" t="s">
        <v>157</v>
      </c>
      <c r="E134" s="160" t="s">
        <v>1</v>
      </c>
      <c r="F134" s="161" t="s">
        <v>707</v>
      </c>
      <c r="H134" s="162">
        <v>-15.75</v>
      </c>
      <c r="L134" s="158"/>
      <c r="M134" s="163"/>
      <c r="N134" s="164"/>
      <c r="O134" s="164"/>
      <c r="P134" s="164"/>
      <c r="Q134" s="164"/>
      <c r="R134" s="164"/>
      <c r="S134" s="164"/>
      <c r="T134" s="165"/>
      <c r="AT134" s="160" t="s">
        <v>157</v>
      </c>
      <c r="AU134" s="160" t="s">
        <v>79</v>
      </c>
      <c r="AV134" s="13" t="s">
        <v>79</v>
      </c>
      <c r="AW134" s="13" t="s">
        <v>27</v>
      </c>
      <c r="AX134" s="13" t="s">
        <v>70</v>
      </c>
      <c r="AY134" s="160" t="s">
        <v>148</v>
      </c>
    </row>
    <row r="135" spans="1:65" s="13" customFormat="1" ht="11.25">
      <c r="B135" s="158"/>
      <c r="D135" s="159" t="s">
        <v>157</v>
      </c>
      <c r="E135" s="160" t="s">
        <v>1</v>
      </c>
      <c r="F135" s="161" t="s">
        <v>708</v>
      </c>
      <c r="H135" s="162">
        <v>19</v>
      </c>
      <c r="L135" s="158"/>
      <c r="M135" s="163"/>
      <c r="N135" s="164"/>
      <c r="O135" s="164"/>
      <c r="P135" s="164"/>
      <c r="Q135" s="164"/>
      <c r="R135" s="164"/>
      <c r="S135" s="164"/>
      <c r="T135" s="165"/>
      <c r="AT135" s="160" t="s">
        <v>157</v>
      </c>
      <c r="AU135" s="160" t="s">
        <v>79</v>
      </c>
      <c r="AV135" s="13" t="s">
        <v>79</v>
      </c>
      <c r="AW135" s="13" t="s">
        <v>27</v>
      </c>
      <c r="AX135" s="13" t="s">
        <v>70</v>
      </c>
      <c r="AY135" s="160" t="s">
        <v>148</v>
      </c>
    </row>
    <row r="136" spans="1:65" s="15" customFormat="1" ht="11.25">
      <c r="B136" s="173"/>
      <c r="D136" s="159" t="s">
        <v>157</v>
      </c>
      <c r="E136" s="174" t="s">
        <v>1</v>
      </c>
      <c r="F136" s="175" t="s">
        <v>164</v>
      </c>
      <c r="H136" s="176">
        <v>3.25</v>
      </c>
      <c r="L136" s="173"/>
      <c r="M136" s="177"/>
      <c r="N136" s="178"/>
      <c r="O136" s="178"/>
      <c r="P136" s="178"/>
      <c r="Q136" s="178"/>
      <c r="R136" s="178"/>
      <c r="S136" s="178"/>
      <c r="T136" s="179"/>
      <c r="AT136" s="174" t="s">
        <v>157</v>
      </c>
      <c r="AU136" s="174" t="s">
        <v>79</v>
      </c>
      <c r="AV136" s="15" t="s">
        <v>165</v>
      </c>
      <c r="AW136" s="15" t="s">
        <v>27</v>
      </c>
      <c r="AX136" s="15" t="s">
        <v>77</v>
      </c>
      <c r="AY136" s="174" t="s">
        <v>148</v>
      </c>
    </row>
    <row r="137" spans="1:65" s="2" customFormat="1" ht="16.5" customHeight="1">
      <c r="A137" s="29"/>
      <c r="B137" s="145"/>
      <c r="C137" s="146" t="s">
        <v>165</v>
      </c>
      <c r="D137" s="146" t="s">
        <v>151</v>
      </c>
      <c r="E137" s="147" t="s">
        <v>709</v>
      </c>
      <c r="F137" s="148" t="s">
        <v>710</v>
      </c>
      <c r="G137" s="149" t="s">
        <v>291</v>
      </c>
      <c r="H137" s="150">
        <v>3.25</v>
      </c>
      <c r="I137" s="151">
        <v>12</v>
      </c>
      <c r="J137" s="151">
        <f>ROUND(I137*H137,2)</f>
        <v>39</v>
      </c>
      <c r="K137" s="148" t="s">
        <v>1</v>
      </c>
      <c r="L137" s="30"/>
      <c r="M137" s="152" t="s">
        <v>1</v>
      </c>
      <c r="N137" s="153" t="s">
        <v>35</v>
      </c>
      <c r="O137" s="154">
        <v>0</v>
      </c>
      <c r="P137" s="154">
        <f>O137*H137</f>
        <v>0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6" t="s">
        <v>155</v>
      </c>
      <c r="AT137" s="156" t="s">
        <v>151</v>
      </c>
      <c r="AU137" s="156" t="s">
        <v>79</v>
      </c>
      <c r="AY137" s="17" t="s">
        <v>148</v>
      </c>
      <c r="BE137" s="157">
        <f>IF(N137="základní",J137,0)</f>
        <v>39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7" t="s">
        <v>77</v>
      </c>
      <c r="BK137" s="157">
        <f>ROUND(I137*H137,2)</f>
        <v>39</v>
      </c>
      <c r="BL137" s="17" t="s">
        <v>155</v>
      </c>
      <c r="BM137" s="156" t="s">
        <v>711</v>
      </c>
    </row>
    <row r="138" spans="1:65" s="2" customFormat="1" ht="16.5" customHeight="1">
      <c r="A138" s="29"/>
      <c r="B138" s="145"/>
      <c r="C138" s="146" t="s">
        <v>177</v>
      </c>
      <c r="D138" s="146" t="s">
        <v>151</v>
      </c>
      <c r="E138" s="147" t="s">
        <v>712</v>
      </c>
      <c r="F138" s="148" t="s">
        <v>713</v>
      </c>
      <c r="G138" s="149" t="s">
        <v>175</v>
      </c>
      <c r="H138" s="150">
        <v>2E-3</v>
      </c>
      <c r="I138" s="151">
        <v>10000</v>
      </c>
      <c r="J138" s="151">
        <f>ROUND(I138*H138,2)</f>
        <v>20</v>
      </c>
      <c r="K138" s="148" t="s">
        <v>1</v>
      </c>
      <c r="L138" s="30"/>
      <c r="M138" s="152" t="s">
        <v>1</v>
      </c>
      <c r="N138" s="153" t="s">
        <v>35</v>
      </c>
      <c r="O138" s="154">
        <v>0</v>
      </c>
      <c r="P138" s="154">
        <f>O138*H138</f>
        <v>0</v>
      </c>
      <c r="Q138" s="154">
        <v>0</v>
      </c>
      <c r="R138" s="154">
        <f>Q138*H138</f>
        <v>0</v>
      </c>
      <c r="S138" s="154">
        <v>0</v>
      </c>
      <c r="T138" s="155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6" t="s">
        <v>155</v>
      </c>
      <c r="AT138" s="156" t="s">
        <v>151</v>
      </c>
      <c r="AU138" s="156" t="s">
        <v>79</v>
      </c>
      <c r="AY138" s="17" t="s">
        <v>148</v>
      </c>
      <c r="BE138" s="157">
        <f>IF(N138="základní",J138,0)</f>
        <v>20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7" t="s">
        <v>77</v>
      </c>
      <c r="BK138" s="157">
        <f>ROUND(I138*H138,2)</f>
        <v>20</v>
      </c>
      <c r="BL138" s="17" t="s">
        <v>155</v>
      </c>
      <c r="BM138" s="156" t="s">
        <v>714</v>
      </c>
    </row>
    <row r="139" spans="1:65" s="2" customFormat="1" ht="16.5" customHeight="1">
      <c r="A139" s="29"/>
      <c r="B139" s="145"/>
      <c r="C139" s="146" t="s">
        <v>212</v>
      </c>
      <c r="D139" s="146" t="s">
        <v>151</v>
      </c>
      <c r="E139" s="147" t="s">
        <v>715</v>
      </c>
      <c r="F139" s="148" t="s">
        <v>716</v>
      </c>
      <c r="G139" s="149" t="s">
        <v>175</v>
      </c>
      <c r="H139" s="150">
        <v>2E-3</v>
      </c>
      <c r="I139" s="151">
        <v>10000</v>
      </c>
      <c r="J139" s="151">
        <f>ROUND(I139*H139,2)</f>
        <v>20</v>
      </c>
      <c r="K139" s="148" t="s">
        <v>1</v>
      </c>
      <c r="L139" s="30"/>
      <c r="M139" s="152" t="s">
        <v>1</v>
      </c>
      <c r="N139" s="153" t="s">
        <v>35</v>
      </c>
      <c r="O139" s="154">
        <v>0</v>
      </c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6" t="s">
        <v>155</v>
      </c>
      <c r="AT139" s="156" t="s">
        <v>151</v>
      </c>
      <c r="AU139" s="156" t="s">
        <v>79</v>
      </c>
      <c r="AY139" s="17" t="s">
        <v>148</v>
      </c>
      <c r="BE139" s="157">
        <f>IF(N139="základní",J139,0)</f>
        <v>20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7" t="s">
        <v>77</v>
      </c>
      <c r="BK139" s="157">
        <f>ROUND(I139*H139,2)</f>
        <v>20</v>
      </c>
      <c r="BL139" s="17" t="s">
        <v>155</v>
      </c>
      <c r="BM139" s="156" t="s">
        <v>717</v>
      </c>
    </row>
    <row r="140" spans="1:65" s="12" customFormat="1" ht="22.9" customHeight="1">
      <c r="B140" s="133"/>
      <c r="D140" s="134" t="s">
        <v>69</v>
      </c>
      <c r="E140" s="143" t="s">
        <v>648</v>
      </c>
      <c r="F140" s="143" t="s">
        <v>649</v>
      </c>
      <c r="J140" s="144">
        <f>BK140</f>
        <v>612.79999999999995</v>
      </c>
      <c r="L140" s="133"/>
      <c r="M140" s="137"/>
      <c r="N140" s="138"/>
      <c r="O140" s="138"/>
      <c r="P140" s="139">
        <f>SUM(P141:P150)</f>
        <v>0</v>
      </c>
      <c r="Q140" s="138"/>
      <c r="R140" s="139">
        <f>SUM(R141:R150)</f>
        <v>7.9799999999999999E-4</v>
      </c>
      <c r="S140" s="138"/>
      <c r="T140" s="140">
        <f>SUM(T141:T150)</f>
        <v>0</v>
      </c>
      <c r="AR140" s="134" t="s">
        <v>79</v>
      </c>
      <c r="AT140" s="141" t="s">
        <v>69</v>
      </c>
      <c r="AU140" s="141" t="s">
        <v>77</v>
      </c>
      <c r="AY140" s="134" t="s">
        <v>148</v>
      </c>
      <c r="BK140" s="142">
        <f>SUM(BK141:BK150)</f>
        <v>612.79999999999995</v>
      </c>
    </row>
    <row r="141" spans="1:65" s="2" customFormat="1" ht="16.5" customHeight="1">
      <c r="A141" s="29"/>
      <c r="B141" s="145"/>
      <c r="C141" s="146" t="s">
        <v>216</v>
      </c>
      <c r="D141" s="146" t="s">
        <v>151</v>
      </c>
      <c r="E141" s="147" t="s">
        <v>718</v>
      </c>
      <c r="F141" s="148" t="s">
        <v>719</v>
      </c>
      <c r="G141" s="149" t="s">
        <v>193</v>
      </c>
      <c r="H141" s="150">
        <v>0.95</v>
      </c>
      <c r="I141" s="151">
        <v>201</v>
      </c>
      <c r="J141" s="151">
        <f>ROUND(I141*H141,2)</f>
        <v>190.95</v>
      </c>
      <c r="K141" s="148" t="s">
        <v>1</v>
      </c>
      <c r="L141" s="30"/>
      <c r="M141" s="152" t="s">
        <v>1</v>
      </c>
      <c r="N141" s="153" t="s">
        <v>35</v>
      </c>
      <c r="O141" s="154">
        <v>0</v>
      </c>
      <c r="P141" s="154">
        <f>O141*H141</f>
        <v>0</v>
      </c>
      <c r="Q141" s="154">
        <v>1.3999999999999999E-4</v>
      </c>
      <c r="R141" s="154">
        <f>Q141*H141</f>
        <v>1.3299999999999998E-4</v>
      </c>
      <c r="S141" s="154">
        <v>0</v>
      </c>
      <c r="T141" s="155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6" t="s">
        <v>155</v>
      </c>
      <c r="AT141" s="156" t="s">
        <v>151</v>
      </c>
      <c r="AU141" s="156" t="s">
        <v>79</v>
      </c>
      <c r="AY141" s="17" t="s">
        <v>148</v>
      </c>
      <c r="BE141" s="157">
        <f>IF(N141="základní",J141,0)</f>
        <v>190.95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7" t="s">
        <v>77</v>
      </c>
      <c r="BK141" s="157">
        <f>ROUND(I141*H141,2)</f>
        <v>190.95</v>
      </c>
      <c r="BL141" s="17" t="s">
        <v>155</v>
      </c>
      <c r="BM141" s="156" t="s">
        <v>720</v>
      </c>
    </row>
    <row r="142" spans="1:65" s="13" customFormat="1" ht="11.25">
      <c r="B142" s="158"/>
      <c r="D142" s="159" t="s">
        <v>157</v>
      </c>
      <c r="E142" s="160" t="s">
        <v>1</v>
      </c>
      <c r="F142" s="161" t="s">
        <v>721</v>
      </c>
      <c r="H142" s="162">
        <v>-2</v>
      </c>
      <c r="L142" s="158"/>
      <c r="M142" s="163"/>
      <c r="N142" s="164"/>
      <c r="O142" s="164"/>
      <c r="P142" s="164"/>
      <c r="Q142" s="164"/>
      <c r="R142" s="164"/>
      <c r="S142" s="164"/>
      <c r="T142" s="165"/>
      <c r="AT142" s="160" t="s">
        <v>157</v>
      </c>
      <c r="AU142" s="160" t="s">
        <v>79</v>
      </c>
      <c r="AV142" s="13" t="s">
        <v>79</v>
      </c>
      <c r="AW142" s="13" t="s">
        <v>27</v>
      </c>
      <c r="AX142" s="13" t="s">
        <v>70</v>
      </c>
      <c r="AY142" s="160" t="s">
        <v>148</v>
      </c>
    </row>
    <row r="143" spans="1:65" s="13" customFormat="1" ht="11.25">
      <c r="B143" s="158"/>
      <c r="D143" s="159" t="s">
        <v>157</v>
      </c>
      <c r="E143" s="160" t="s">
        <v>1</v>
      </c>
      <c r="F143" s="161" t="s">
        <v>722</v>
      </c>
      <c r="H143" s="162">
        <v>2.95</v>
      </c>
      <c r="L143" s="158"/>
      <c r="M143" s="163"/>
      <c r="N143" s="164"/>
      <c r="O143" s="164"/>
      <c r="P143" s="164"/>
      <c r="Q143" s="164"/>
      <c r="R143" s="164"/>
      <c r="S143" s="164"/>
      <c r="T143" s="165"/>
      <c r="AT143" s="160" t="s">
        <v>157</v>
      </c>
      <c r="AU143" s="160" t="s">
        <v>79</v>
      </c>
      <c r="AV143" s="13" t="s">
        <v>79</v>
      </c>
      <c r="AW143" s="13" t="s">
        <v>27</v>
      </c>
      <c r="AX143" s="13" t="s">
        <v>70</v>
      </c>
      <c r="AY143" s="160" t="s">
        <v>148</v>
      </c>
    </row>
    <row r="144" spans="1:65" s="15" customFormat="1" ht="11.25">
      <c r="B144" s="173"/>
      <c r="D144" s="159" t="s">
        <v>157</v>
      </c>
      <c r="E144" s="174" t="s">
        <v>1</v>
      </c>
      <c r="F144" s="175" t="s">
        <v>164</v>
      </c>
      <c r="H144" s="176">
        <v>0.95000000000000018</v>
      </c>
      <c r="L144" s="173"/>
      <c r="M144" s="177"/>
      <c r="N144" s="178"/>
      <c r="O144" s="178"/>
      <c r="P144" s="178"/>
      <c r="Q144" s="178"/>
      <c r="R144" s="178"/>
      <c r="S144" s="178"/>
      <c r="T144" s="179"/>
      <c r="AT144" s="174" t="s">
        <v>157</v>
      </c>
      <c r="AU144" s="174" t="s">
        <v>79</v>
      </c>
      <c r="AV144" s="15" t="s">
        <v>165</v>
      </c>
      <c r="AW144" s="15" t="s">
        <v>27</v>
      </c>
      <c r="AX144" s="15" t="s">
        <v>77</v>
      </c>
      <c r="AY144" s="174" t="s">
        <v>148</v>
      </c>
    </row>
    <row r="145" spans="1:65" s="2" customFormat="1" ht="16.5" customHeight="1">
      <c r="A145" s="29"/>
      <c r="B145" s="145"/>
      <c r="C145" s="146" t="s">
        <v>222</v>
      </c>
      <c r="D145" s="146" t="s">
        <v>151</v>
      </c>
      <c r="E145" s="147" t="s">
        <v>723</v>
      </c>
      <c r="F145" s="148" t="s">
        <v>724</v>
      </c>
      <c r="G145" s="149" t="s">
        <v>193</v>
      </c>
      <c r="H145" s="150">
        <v>0.95</v>
      </c>
      <c r="I145" s="151">
        <v>423</v>
      </c>
      <c r="J145" s="151">
        <f>ROUND(I145*H145,2)</f>
        <v>401.85</v>
      </c>
      <c r="K145" s="148" t="s">
        <v>1</v>
      </c>
      <c r="L145" s="30"/>
      <c r="M145" s="152" t="s">
        <v>1</v>
      </c>
      <c r="N145" s="153" t="s">
        <v>35</v>
      </c>
      <c r="O145" s="154">
        <v>0</v>
      </c>
      <c r="P145" s="154">
        <f>O145*H145</f>
        <v>0</v>
      </c>
      <c r="Q145" s="154">
        <v>6.9999999999999999E-4</v>
      </c>
      <c r="R145" s="154">
        <f>Q145*H145</f>
        <v>6.6500000000000001E-4</v>
      </c>
      <c r="S145" s="154">
        <v>0</v>
      </c>
      <c r="T145" s="155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6" t="s">
        <v>155</v>
      </c>
      <c r="AT145" s="156" t="s">
        <v>151</v>
      </c>
      <c r="AU145" s="156" t="s">
        <v>79</v>
      </c>
      <c r="AY145" s="17" t="s">
        <v>148</v>
      </c>
      <c r="BE145" s="157">
        <f>IF(N145="základní",J145,0)</f>
        <v>401.85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7" t="s">
        <v>77</v>
      </c>
      <c r="BK145" s="157">
        <f>ROUND(I145*H145,2)</f>
        <v>401.85</v>
      </c>
      <c r="BL145" s="17" t="s">
        <v>155</v>
      </c>
      <c r="BM145" s="156" t="s">
        <v>725</v>
      </c>
    </row>
    <row r="146" spans="1:65" s="13" customFormat="1" ht="11.25">
      <c r="B146" s="158"/>
      <c r="D146" s="159" t="s">
        <v>157</v>
      </c>
      <c r="E146" s="160" t="s">
        <v>1</v>
      </c>
      <c r="F146" s="161" t="s">
        <v>721</v>
      </c>
      <c r="H146" s="162">
        <v>-2</v>
      </c>
      <c r="L146" s="158"/>
      <c r="M146" s="163"/>
      <c r="N146" s="164"/>
      <c r="O146" s="164"/>
      <c r="P146" s="164"/>
      <c r="Q146" s="164"/>
      <c r="R146" s="164"/>
      <c r="S146" s="164"/>
      <c r="T146" s="165"/>
      <c r="AT146" s="160" t="s">
        <v>157</v>
      </c>
      <c r="AU146" s="160" t="s">
        <v>79</v>
      </c>
      <c r="AV146" s="13" t="s">
        <v>79</v>
      </c>
      <c r="AW146" s="13" t="s">
        <v>27</v>
      </c>
      <c r="AX146" s="13" t="s">
        <v>70</v>
      </c>
      <c r="AY146" s="160" t="s">
        <v>148</v>
      </c>
    </row>
    <row r="147" spans="1:65" s="13" customFormat="1" ht="11.25">
      <c r="B147" s="158"/>
      <c r="D147" s="159" t="s">
        <v>157</v>
      </c>
      <c r="E147" s="160" t="s">
        <v>1</v>
      </c>
      <c r="F147" s="161" t="s">
        <v>722</v>
      </c>
      <c r="H147" s="162">
        <v>2.95</v>
      </c>
      <c r="L147" s="158"/>
      <c r="M147" s="163"/>
      <c r="N147" s="164"/>
      <c r="O147" s="164"/>
      <c r="P147" s="164"/>
      <c r="Q147" s="164"/>
      <c r="R147" s="164"/>
      <c r="S147" s="164"/>
      <c r="T147" s="165"/>
      <c r="AT147" s="160" t="s">
        <v>157</v>
      </c>
      <c r="AU147" s="160" t="s">
        <v>79</v>
      </c>
      <c r="AV147" s="13" t="s">
        <v>79</v>
      </c>
      <c r="AW147" s="13" t="s">
        <v>27</v>
      </c>
      <c r="AX147" s="13" t="s">
        <v>70</v>
      </c>
      <c r="AY147" s="160" t="s">
        <v>148</v>
      </c>
    </row>
    <row r="148" spans="1:65" s="15" customFormat="1" ht="11.25">
      <c r="B148" s="173"/>
      <c r="D148" s="159" t="s">
        <v>157</v>
      </c>
      <c r="E148" s="174" t="s">
        <v>1</v>
      </c>
      <c r="F148" s="175" t="s">
        <v>164</v>
      </c>
      <c r="H148" s="176">
        <v>0.95000000000000018</v>
      </c>
      <c r="L148" s="173"/>
      <c r="M148" s="177"/>
      <c r="N148" s="178"/>
      <c r="O148" s="178"/>
      <c r="P148" s="178"/>
      <c r="Q148" s="178"/>
      <c r="R148" s="178"/>
      <c r="S148" s="178"/>
      <c r="T148" s="179"/>
      <c r="AT148" s="174" t="s">
        <v>157</v>
      </c>
      <c r="AU148" s="174" t="s">
        <v>79</v>
      </c>
      <c r="AV148" s="15" t="s">
        <v>165</v>
      </c>
      <c r="AW148" s="15" t="s">
        <v>27</v>
      </c>
      <c r="AX148" s="15" t="s">
        <v>77</v>
      </c>
      <c r="AY148" s="174" t="s">
        <v>148</v>
      </c>
    </row>
    <row r="149" spans="1:65" s="2" customFormat="1" ht="16.5" customHeight="1">
      <c r="A149" s="29"/>
      <c r="B149" s="145"/>
      <c r="C149" s="146" t="s">
        <v>228</v>
      </c>
      <c r="D149" s="146" t="s">
        <v>151</v>
      </c>
      <c r="E149" s="147" t="s">
        <v>656</v>
      </c>
      <c r="F149" s="148" t="s">
        <v>657</v>
      </c>
      <c r="G149" s="149" t="s">
        <v>175</v>
      </c>
      <c r="H149" s="150">
        <v>1E-3</v>
      </c>
      <c r="I149" s="151">
        <v>10000</v>
      </c>
      <c r="J149" s="151">
        <f>ROUND(I149*H149,2)</f>
        <v>10</v>
      </c>
      <c r="K149" s="148" t="s">
        <v>1</v>
      </c>
      <c r="L149" s="30"/>
      <c r="M149" s="152" t="s">
        <v>1</v>
      </c>
      <c r="N149" s="153" t="s">
        <v>35</v>
      </c>
      <c r="O149" s="154">
        <v>0</v>
      </c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6" t="s">
        <v>155</v>
      </c>
      <c r="AT149" s="156" t="s">
        <v>151</v>
      </c>
      <c r="AU149" s="156" t="s">
        <v>79</v>
      </c>
      <c r="AY149" s="17" t="s">
        <v>148</v>
      </c>
      <c r="BE149" s="157">
        <f>IF(N149="základní",J149,0)</f>
        <v>10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77</v>
      </c>
      <c r="BK149" s="157">
        <f>ROUND(I149*H149,2)</f>
        <v>10</v>
      </c>
      <c r="BL149" s="17" t="s">
        <v>155</v>
      </c>
      <c r="BM149" s="156" t="s">
        <v>658</v>
      </c>
    </row>
    <row r="150" spans="1:65" s="2" customFormat="1" ht="16.5" customHeight="1">
      <c r="A150" s="29"/>
      <c r="B150" s="145"/>
      <c r="C150" s="146" t="s">
        <v>232</v>
      </c>
      <c r="D150" s="146" t="s">
        <v>151</v>
      </c>
      <c r="E150" s="147" t="s">
        <v>659</v>
      </c>
      <c r="F150" s="148" t="s">
        <v>660</v>
      </c>
      <c r="G150" s="149" t="s">
        <v>175</v>
      </c>
      <c r="H150" s="150">
        <v>1E-3</v>
      </c>
      <c r="I150" s="151">
        <v>10000</v>
      </c>
      <c r="J150" s="151">
        <f>ROUND(I150*H150,2)</f>
        <v>10</v>
      </c>
      <c r="K150" s="148" t="s">
        <v>1</v>
      </c>
      <c r="L150" s="30"/>
      <c r="M150" s="152" t="s">
        <v>1</v>
      </c>
      <c r="N150" s="153" t="s">
        <v>35</v>
      </c>
      <c r="O150" s="154">
        <v>0</v>
      </c>
      <c r="P150" s="154">
        <f>O150*H150</f>
        <v>0</v>
      </c>
      <c r="Q150" s="154">
        <v>0</v>
      </c>
      <c r="R150" s="154">
        <f>Q150*H150</f>
        <v>0</v>
      </c>
      <c r="S150" s="154">
        <v>0</v>
      </c>
      <c r="T150" s="155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6" t="s">
        <v>155</v>
      </c>
      <c r="AT150" s="156" t="s">
        <v>151</v>
      </c>
      <c r="AU150" s="156" t="s">
        <v>79</v>
      </c>
      <c r="AY150" s="17" t="s">
        <v>148</v>
      </c>
      <c r="BE150" s="157">
        <f>IF(N150="základní",J150,0)</f>
        <v>10</v>
      </c>
      <c r="BF150" s="157">
        <f>IF(N150="snížená",J150,0)</f>
        <v>0</v>
      </c>
      <c r="BG150" s="157">
        <f>IF(N150="zákl. přenesená",J150,0)</f>
        <v>0</v>
      </c>
      <c r="BH150" s="157">
        <f>IF(N150="sníž. přenesená",J150,0)</f>
        <v>0</v>
      </c>
      <c r="BI150" s="157">
        <f>IF(N150="nulová",J150,0)</f>
        <v>0</v>
      </c>
      <c r="BJ150" s="17" t="s">
        <v>77</v>
      </c>
      <c r="BK150" s="157">
        <f>ROUND(I150*H150,2)</f>
        <v>10</v>
      </c>
      <c r="BL150" s="17" t="s">
        <v>155</v>
      </c>
      <c r="BM150" s="156" t="s">
        <v>661</v>
      </c>
    </row>
    <row r="151" spans="1:65" s="12" customFormat="1" ht="22.9" customHeight="1">
      <c r="B151" s="133"/>
      <c r="D151" s="134" t="s">
        <v>69</v>
      </c>
      <c r="E151" s="143" t="s">
        <v>662</v>
      </c>
      <c r="F151" s="143" t="s">
        <v>663</v>
      </c>
      <c r="J151" s="144">
        <f>BK151</f>
        <v>3850.3</v>
      </c>
      <c r="L151" s="133"/>
      <c r="M151" s="137"/>
      <c r="N151" s="138"/>
      <c r="O151" s="138"/>
      <c r="P151" s="139">
        <f>SUM(P152:P197)</f>
        <v>0.26334999999999997</v>
      </c>
      <c r="Q151" s="138"/>
      <c r="R151" s="139">
        <f>SUM(R152:R197)</f>
        <v>3.4440499999999999E-2</v>
      </c>
      <c r="S151" s="138"/>
      <c r="T151" s="140">
        <f>SUM(T152:T197)</f>
        <v>0</v>
      </c>
      <c r="AR151" s="134" t="s">
        <v>79</v>
      </c>
      <c r="AT151" s="141" t="s">
        <v>69</v>
      </c>
      <c r="AU151" s="141" t="s">
        <v>77</v>
      </c>
      <c r="AY151" s="134" t="s">
        <v>148</v>
      </c>
      <c r="BK151" s="142">
        <f>SUM(BK152:BK197)</f>
        <v>3850.3</v>
      </c>
    </row>
    <row r="152" spans="1:65" s="2" customFormat="1" ht="16.5" customHeight="1">
      <c r="A152" s="29"/>
      <c r="B152" s="145"/>
      <c r="C152" s="146" t="s">
        <v>236</v>
      </c>
      <c r="D152" s="146" t="s">
        <v>151</v>
      </c>
      <c r="E152" s="147" t="s">
        <v>726</v>
      </c>
      <c r="F152" s="148" t="s">
        <v>727</v>
      </c>
      <c r="G152" s="149" t="s">
        <v>193</v>
      </c>
      <c r="H152" s="150">
        <v>0.05</v>
      </c>
      <c r="I152" s="151">
        <v>1400</v>
      </c>
      <c r="J152" s="151">
        <f>ROUND(I152*H152,2)</f>
        <v>70</v>
      </c>
      <c r="K152" s="148" t="s">
        <v>286</v>
      </c>
      <c r="L152" s="30"/>
      <c r="M152" s="152" t="s">
        <v>1</v>
      </c>
      <c r="N152" s="153" t="s">
        <v>35</v>
      </c>
      <c r="O152" s="154">
        <v>0.23599999999999999</v>
      </c>
      <c r="P152" s="154">
        <f>O152*H152</f>
        <v>1.18E-2</v>
      </c>
      <c r="Q152" s="154">
        <v>1.4149999999999999E-2</v>
      </c>
      <c r="R152" s="154">
        <f>Q152*H152</f>
        <v>7.0750000000000001E-4</v>
      </c>
      <c r="S152" s="154">
        <v>0</v>
      </c>
      <c r="T152" s="155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6" t="s">
        <v>155</v>
      </c>
      <c r="AT152" s="156" t="s">
        <v>151</v>
      </c>
      <c r="AU152" s="156" t="s">
        <v>79</v>
      </c>
      <c r="AY152" s="17" t="s">
        <v>148</v>
      </c>
      <c r="BE152" s="157">
        <f>IF(N152="základní",J152,0)</f>
        <v>70</v>
      </c>
      <c r="BF152" s="157">
        <f>IF(N152="snížená",J152,0)</f>
        <v>0</v>
      </c>
      <c r="BG152" s="157">
        <f>IF(N152="zákl. přenesená",J152,0)</f>
        <v>0</v>
      </c>
      <c r="BH152" s="157">
        <f>IF(N152="sníž. přenesená",J152,0)</f>
        <v>0</v>
      </c>
      <c r="BI152" s="157">
        <f>IF(N152="nulová",J152,0)</f>
        <v>0</v>
      </c>
      <c r="BJ152" s="17" t="s">
        <v>77</v>
      </c>
      <c r="BK152" s="157">
        <f>ROUND(I152*H152,2)</f>
        <v>70</v>
      </c>
      <c r="BL152" s="17" t="s">
        <v>155</v>
      </c>
      <c r="BM152" s="156" t="s">
        <v>728</v>
      </c>
    </row>
    <row r="153" spans="1:65" s="13" customFormat="1" ht="11.25">
      <c r="B153" s="158"/>
      <c r="D153" s="159" t="s">
        <v>157</v>
      </c>
      <c r="E153" s="160" t="s">
        <v>1</v>
      </c>
      <c r="F153" s="161" t="s">
        <v>729</v>
      </c>
      <c r="H153" s="162">
        <v>0.05</v>
      </c>
      <c r="L153" s="158"/>
      <c r="M153" s="163"/>
      <c r="N153" s="164"/>
      <c r="O153" s="164"/>
      <c r="P153" s="164"/>
      <c r="Q153" s="164"/>
      <c r="R153" s="164"/>
      <c r="S153" s="164"/>
      <c r="T153" s="165"/>
      <c r="AT153" s="160" t="s">
        <v>157</v>
      </c>
      <c r="AU153" s="160" t="s">
        <v>79</v>
      </c>
      <c r="AV153" s="13" t="s">
        <v>79</v>
      </c>
      <c r="AW153" s="13" t="s">
        <v>27</v>
      </c>
      <c r="AX153" s="13" t="s">
        <v>77</v>
      </c>
      <c r="AY153" s="160" t="s">
        <v>148</v>
      </c>
    </row>
    <row r="154" spans="1:65" s="2" customFormat="1" ht="16.5" customHeight="1">
      <c r="A154" s="29"/>
      <c r="B154" s="145"/>
      <c r="C154" s="146" t="s">
        <v>240</v>
      </c>
      <c r="D154" s="146" t="s">
        <v>151</v>
      </c>
      <c r="E154" s="147" t="s">
        <v>730</v>
      </c>
      <c r="F154" s="148" t="s">
        <v>731</v>
      </c>
      <c r="G154" s="149" t="s">
        <v>193</v>
      </c>
      <c r="H154" s="150">
        <v>0.05</v>
      </c>
      <c r="I154" s="151">
        <v>1560</v>
      </c>
      <c r="J154" s="151">
        <f>ROUND(I154*H154,2)</f>
        <v>78</v>
      </c>
      <c r="K154" s="148" t="s">
        <v>286</v>
      </c>
      <c r="L154" s="30"/>
      <c r="M154" s="152" t="s">
        <v>1</v>
      </c>
      <c r="N154" s="153" t="s">
        <v>35</v>
      </c>
      <c r="O154" s="154">
        <v>0.249</v>
      </c>
      <c r="P154" s="154">
        <f>O154*H154</f>
        <v>1.2450000000000001E-2</v>
      </c>
      <c r="Q154" s="154">
        <v>1.8499999999999999E-2</v>
      </c>
      <c r="R154" s="154">
        <f>Q154*H154</f>
        <v>9.2500000000000004E-4</v>
      </c>
      <c r="S154" s="154">
        <v>0</v>
      </c>
      <c r="T154" s="155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6" t="s">
        <v>155</v>
      </c>
      <c r="AT154" s="156" t="s">
        <v>151</v>
      </c>
      <c r="AU154" s="156" t="s">
        <v>79</v>
      </c>
      <c r="AY154" s="17" t="s">
        <v>148</v>
      </c>
      <c r="BE154" s="157">
        <f>IF(N154="základní",J154,0)</f>
        <v>78</v>
      </c>
      <c r="BF154" s="157">
        <f>IF(N154="snížená",J154,0)</f>
        <v>0</v>
      </c>
      <c r="BG154" s="157">
        <f>IF(N154="zákl. přenesená",J154,0)</f>
        <v>0</v>
      </c>
      <c r="BH154" s="157">
        <f>IF(N154="sníž. přenesená",J154,0)</f>
        <v>0</v>
      </c>
      <c r="BI154" s="157">
        <f>IF(N154="nulová",J154,0)</f>
        <v>0</v>
      </c>
      <c r="BJ154" s="17" t="s">
        <v>77</v>
      </c>
      <c r="BK154" s="157">
        <f>ROUND(I154*H154,2)</f>
        <v>78</v>
      </c>
      <c r="BL154" s="17" t="s">
        <v>155</v>
      </c>
      <c r="BM154" s="156" t="s">
        <v>732</v>
      </c>
    </row>
    <row r="155" spans="1:65" s="13" customFormat="1" ht="11.25">
      <c r="B155" s="158"/>
      <c r="D155" s="159" t="s">
        <v>157</v>
      </c>
      <c r="E155" s="160" t="s">
        <v>1</v>
      </c>
      <c r="F155" s="161" t="s">
        <v>733</v>
      </c>
      <c r="H155" s="162">
        <v>0.05</v>
      </c>
      <c r="L155" s="158"/>
      <c r="M155" s="163"/>
      <c r="N155" s="164"/>
      <c r="O155" s="164"/>
      <c r="P155" s="164"/>
      <c r="Q155" s="164"/>
      <c r="R155" s="164"/>
      <c r="S155" s="164"/>
      <c r="T155" s="165"/>
      <c r="AT155" s="160" t="s">
        <v>157</v>
      </c>
      <c r="AU155" s="160" t="s">
        <v>79</v>
      </c>
      <c r="AV155" s="13" t="s">
        <v>79</v>
      </c>
      <c r="AW155" s="13" t="s">
        <v>27</v>
      </c>
      <c r="AX155" s="13" t="s">
        <v>77</v>
      </c>
      <c r="AY155" s="160" t="s">
        <v>148</v>
      </c>
    </row>
    <row r="156" spans="1:65" s="2" customFormat="1" ht="16.5" customHeight="1">
      <c r="A156" s="29"/>
      <c r="B156" s="145"/>
      <c r="C156" s="146" t="s">
        <v>244</v>
      </c>
      <c r="D156" s="146" t="s">
        <v>151</v>
      </c>
      <c r="E156" s="147" t="s">
        <v>734</v>
      </c>
      <c r="F156" s="148" t="s">
        <v>735</v>
      </c>
      <c r="G156" s="149" t="s">
        <v>193</v>
      </c>
      <c r="H156" s="150">
        <v>0.05</v>
      </c>
      <c r="I156" s="151">
        <v>1800</v>
      </c>
      <c r="J156" s="151">
        <f>ROUND(I156*H156,2)</f>
        <v>90</v>
      </c>
      <c r="K156" s="148" t="s">
        <v>286</v>
      </c>
      <c r="L156" s="30"/>
      <c r="M156" s="152" t="s">
        <v>1</v>
      </c>
      <c r="N156" s="153" t="s">
        <v>35</v>
      </c>
      <c r="O156" s="154">
        <v>0.254</v>
      </c>
      <c r="P156" s="154">
        <f>O156*H156</f>
        <v>1.2700000000000001E-2</v>
      </c>
      <c r="Q156" s="154">
        <v>1.9560000000000001E-2</v>
      </c>
      <c r="R156" s="154">
        <f>Q156*H156</f>
        <v>9.7800000000000014E-4</v>
      </c>
      <c r="S156" s="154">
        <v>0</v>
      </c>
      <c r="T156" s="155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6" t="s">
        <v>155</v>
      </c>
      <c r="AT156" s="156" t="s">
        <v>151</v>
      </c>
      <c r="AU156" s="156" t="s">
        <v>79</v>
      </c>
      <c r="AY156" s="17" t="s">
        <v>148</v>
      </c>
      <c r="BE156" s="157">
        <f>IF(N156="základní",J156,0)</f>
        <v>90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7" t="s">
        <v>77</v>
      </c>
      <c r="BK156" s="157">
        <f>ROUND(I156*H156,2)</f>
        <v>90</v>
      </c>
      <c r="BL156" s="17" t="s">
        <v>155</v>
      </c>
      <c r="BM156" s="156" t="s">
        <v>736</v>
      </c>
    </row>
    <row r="157" spans="1:65" s="13" customFormat="1" ht="11.25">
      <c r="B157" s="158"/>
      <c r="D157" s="159" t="s">
        <v>157</v>
      </c>
      <c r="E157" s="160" t="s">
        <v>1</v>
      </c>
      <c r="F157" s="161" t="s">
        <v>733</v>
      </c>
      <c r="H157" s="162">
        <v>0.05</v>
      </c>
      <c r="L157" s="158"/>
      <c r="M157" s="163"/>
      <c r="N157" s="164"/>
      <c r="O157" s="164"/>
      <c r="P157" s="164"/>
      <c r="Q157" s="164"/>
      <c r="R157" s="164"/>
      <c r="S157" s="164"/>
      <c r="T157" s="165"/>
      <c r="AT157" s="160" t="s">
        <v>157</v>
      </c>
      <c r="AU157" s="160" t="s">
        <v>79</v>
      </c>
      <c r="AV157" s="13" t="s">
        <v>79</v>
      </c>
      <c r="AW157" s="13" t="s">
        <v>27</v>
      </c>
      <c r="AX157" s="13" t="s">
        <v>77</v>
      </c>
      <c r="AY157" s="160" t="s">
        <v>148</v>
      </c>
    </row>
    <row r="158" spans="1:65" s="2" customFormat="1" ht="16.5" customHeight="1">
      <c r="A158" s="29"/>
      <c r="B158" s="145"/>
      <c r="C158" s="146" t="s">
        <v>248</v>
      </c>
      <c r="D158" s="146" t="s">
        <v>151</v>
      </c>
      <c r="E158" s="147" t="s">
        <v>737</v>
      </c>
      <c r="F158" s="148" t="s">
        <v>738</v>
      </c>
      <c r="G158" s="149" t="s">
        <v>193</v>
      </c>
      <c r="H158" s="150">
        <v>0.15</v>
      </c>
      <c r="I158" s="151">
        <v>1692</v>
      </c>
      <c r="J158" s="151">
        <f>ROUND(I158*H158,2)</f>
        <v>253.8</v>
      </c>
      <c r="K158" s="148" t="s">
        <v>1</v>
      </c>
      <c r="L158" s="30"/>
      <c r="M158" s="152" t="s">
        <v>1</v>
      </c>
      <c r="N158" s="153" t="s">
        <v>35</v>
      </c>
      <c r="O158" s="154">
        <v>0</v>
      </c>
      <c r="P158" s="154">
        <f>O158*H158</f>
        <v>0</v>
      </c>
      <c r="Q158" s="154">
        <v>1.4149999999999999E-2</v>
      </c>
      <c r="R158" s="154">
        <f>Q158*H158</f>
        <v>2.1224999999999998E-3</v>
      </c>
      <c r="S158" s="154">
        <v>0</v>
      </c>
      <c r="T158" s="155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6" t="s">
        <v>155</v>
      </c>
      <c r="AT158" s="156" t="s">
        <v>151</v>
      </c>
      <c r="AU158" s="156" t="s">
        <v>79</v>
      </c>
      <c r="AY158" s="17" t="s">
        <v>148</v>
      </c>
      <c r="BE158" s="157">
        <f>IF(N158="základní",J158,0)</f>
        <v>253.8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7" t="s">
        <v>77</v>
      </c>
      <c r="BK158" s="157">
        <f>ROUND(I158*H158,2)</f>
        <v>253.8</v>
      </c>
      <c r="BL158" s="17" t="s">
        <v>155</v>
      </c>
      <c r="BM158" s="156" t="s">
        <v>739</v>
      </c>
    </row>
    <row r="159" spans="1:65" s="13" customFormat="1" ht="11.25">
      <c r="B159" s="158"/>
      <c r="D159" s="159" t="s">
        <v>157</v>
      </c>
      <c r="E159" s="160" t="s">
        <v>1</v>
      </c>
      <c r="F159" s="161" t="s">
        <v>388</v>
      </c>
      <c r="H159" s="162">
        <v>-0.1</v>
      </c>
      <c r="L159" s="158"/>
      <c r="M159" s="163"/>
      <c r="N159" s="164"/>
      <c r="O159" s="164"/>
      <c r="P159" s="164"/>
      <c r="Q159" s="164"/>
      <c r="R159" s="164"/>
      <c r="S159" s="164"/>
      <c r="T159" s="165"/>
      <c r="AT159" s="160" t="s">
        <v>157</v>
      </c>
      <c r="AU159" s="160" t="s">
        <v>79</v>
      </c>
      <c r="AV159" s="13" t="s">
        <v>79</v>
      </c>
      <c r="AW159" s="13" t="s">
        <v>27</v>
      </c>
      <c r="AX159" s="13" t="s">
        <v>70</v>
      </c>
      <c r="AY159" s="160" t="s">
        <v>148</v>
      </c>
    </row>
    <row r="160" spans="1:65" s="13" customFormat="1" ht="11.25">
      <c r="B160" s="158"/>
      <c r="D160" s="159" t="s">
        <v>157</v>
      </c>
      <c r="E160" s="160" t="s">
        <v>1</v>
      </c>
      <c r="F160" s="161" t="s">
        <v>740</v>
      </c>
      <c r="H160" s="162">
        <v>0.05</v>
      </c>
      <c r="L160" s="158"/>
      <c r="M160" s="163"/>
      <c r="N160" s="164"/>
      <c r="O160" s="164"/>
      <c r="P160" s="164"/>
      <c r="Q160" s="164"/>
      <c r="R160" s="164"/>
      <c r="S160" s="164"/>
      <c r="T160" s="165"/>
      <c r="AT160" s="160" t="s">
        <v>157</v>
      </c>
      <c r="AU160" s="160" t="s">
        <v>79</v>
      </c>
      <c r="AV160" s="13" t="s">
        <v>79</v>
      </c>
      <c r="AW160" s="13" t="s">
        <v>27</v>
      </c>
      <c r="AX160" s="13" t="s">
        <v>70</v>
      </c>
      <c r="AY160" s="160" t="s">
        <v>148</v>
      </c>
    </row>
    <row r="161" spans="1:65" s="13" customFormat="1" ht="11.25">
      <c r="B161" s="158"/>
      <c r="D161" s="159" t="s">
        <v>157</v>
      </c>
      <c r="E161" s="160" t="s">
        <v>1</v>
      </c>
      <c r="F161" s="161" t="s">
        <v>679</v>
      </c>
      <c r="H161" s="162">
        <v>0.05</v>
      </c>
      <c r="L161" s="158"/>
      <c r="M161" s="163"/>
      <c r="N161" s="164"/>
      <c r="O161" s="164"/>
      <c r="P161" s="164"/>
      <c r="Q161" s="164"/>
      <c r="R161" s="164"/>
      <c r="S161" s="164"/>
      <c r="T161" s="165"/>
      <c r="AT161" s="160" t="s">
        <v>157</v>
      </c>
      <c r="AU161" s="160" t="s">
        <v>79</v>
      </c>
      <c r="AV161" s="13" t="s">
        <v>79</v>
      </c>
      <c r="AW161" s="13" t="s">
        <v>27</v>
      </c>
      <c r="AX161" s="13" t="s">
        <v>70</v>
      </c>
      <c r="AY161" s="160" t="s">
        <v>148</v>
      </c>
    </row>
    <row r="162" spans="1:65" s="13" customFormat="1" ht="11.25">
      <c r="B162" s="158"/>
      <c r="D162" s="159" t="s">
        <v>157</v>
      </c>
      <c r="E162" s="160" t="s">
        <v>1</v>
      </c>
      <c r="F162" s="161" t="s">
        <v>675</v>
      </c>
      <c r="H162" s="162">
        <v>0.1</v>
      </c>
      <c r="L162" s="158"/>
      <c r="M162" s="163"/>
      <c r="N162" s="164"/>
      <c r="O162" s="164"/>
      <c r="P162" s="164"/>
      <c r="Q162" s="164"/>
      <c r="R162" s="164"/>
      <c r="S162" s="164"/>
      <c r="T162" s="165"/>
      <c r="AT162" s="160" t="s">
        <v>157</v>
      </c>
      <c r="AU162" s="160" t="s">
        <v>79</v>
      </c>
      <c r="AV162" s="13" t="s">
        <v>79</v>
      </c>
      <c r="AW162" s="13" t="s">
        <v>27</v>
      </c>
      <c r="AX162" s="13" t="s">
        <v>70</v>
      </c>
      <c r="AY162" s="160" t="s">
        <v>148</v>
      </c>
    </row>
    <row r="163" spans="1:65" s="13" customFormat="1" ht="11.25">
      <c r="B163" s="158"/>
      <c r="D163" s="159" t="s">
        <v>157</v>
      </c>
      <c r="E163" s="160" t="s">
        <v>1</v>
      </c>
      <c r="F163" s="161" t="s">
        <v>741</v>
      </c>
      <c r="H163" s="162">
        <v>0.05</v>
      </c>
      <c r="L163" s="158"/>
      <c r="M163" s="163"/>
      <c r="N163" s="164"/>
      <c r="O163" s="164"/>
      <c r="P163" s="164"/>
      <c r="Q163" s="164"/>
      <c r="R163" s="164"/>
      <c r="S163" s="164"/>
      <c r="T163" s="165"/>
      <c r="AT163" s="160" t="s">
        <v>157</v>
      </c>
      <c r="AU163" s="160" t="s">
        <v>79</v>
      </c>
      <c r="AV163" s="13" t="s">
        <v>79</v>
      </c>
      <c r="AW163" s="13" t="s">
        <v>27</v>
      </c>
      <c r="AX163" s="13" t="s">
        <v>70</v>
      </c>
      <c r="AY163" s="160" t="s">
        <v>148</v>
      </c>
    </row>
    <row r="164" spans="1:65" s="15" customFormat="1" ht="11.25">
      <c r="B164" s="173"/>
      <c r="D164" s="159" t="s">
        <v>157</v>
      </c>
      <c r="E164" s="174" t="s">
        <v>1</v>
      </c>
      <c r="F164" s="175" t="s">
        <v>164</v>
      </c>
      <c r="H164" s="176">
        <v>0.15000000000000002</v>
      </c>
      <c r="L164" s="173"/>
      <c r="M164" s="177"/>
      <c r="N164" s="178"/>
      <c r="O164" s="178"/>
      <c r="P164" s="178"/>
      <c r="Q164" s="178"/>
      <c r="R164" s="178"/>
      <c r="S164" s="178"/>
      <c r="T164" s="179"/>
      <c r="AT164" s="174" t="s">
        <v>157</v>
      </c>
      <c r="AU164" s="174" t="s">
        <v>79</v>
      </c>
      <c r="AV164" s="15" t="s">
        <v>165</v>
      </c>
      <c r="AW164" s="15" t="s">
        <v>27</v>
      </c>
      <c r="AX164" s="15" t="s">
        <v>77</v>
      </c>
      <c r="AY164" s="174" t="s">
        <v>148</v>
      </c>
    </row>
    <row r="165" spans="1:65" s="2" customFormat="1" ht="16.5" customHeight="1">
      <c r="A165" s="29"/>
      <c r="B165" s="145"/>
      <c r="C165" s="146" t="s">
        <v>8</v>
      </c>
      <c r="D165" s="146" t="s">
        <v>151</v>
      </c>
      <c r="E165" s="147" t="s">
        <v>742</v>
      </c>
      <c r="F165" s="148" t="s">
        <v>743</v>
      </c>
      <c r="G165" s="149" t="s">
        <v>193</v>
      </c>
      <c r="H165" s="150">
        <v>0.05</v>
      </c>
      <c r="I165" s="151">
        <v>1900</v>
      </c>
      <c r="J165" s="151">
        <f>ROUND(I165*H165,2)</f>
        <v>95</v>
      </c>
      <c r="K165" s="148" t="s">
        <v>286</v>
      </c>
      <c r="L165" s="30"/>
      <c r="M165" s="152" t="s">
        <v>1</v>
      </c>
      <c r="N165" s="153" t="s">
        <v>35</v>
      </c>
      <c r="O165" s="154">
        <v>0.254</v>
      </c>
      <c r="P165" s="154">
        <f>O165*H165</f>
        <v>1.2700000000000001E-2</v>
      </c>
      <c r="Q165" s="154">
        <v>1.942E-2</v>
      </c>
      <c r="R165" s="154">
        <f>Q165*H165</f>
        <v>9.7100000000000007E-4</v>
      </c>
      <c r="S165" s="154">
        <v>0</v>
      </c>
      <c r="T165" s="155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6" t="s">
        <v>155</v>
      </c>
      <c r="AT165" s="156" t="s">
        <v>151</v>
      </c>
      <c r="AU165" s="156" t="s">
        <v>79</v>
      </c>
      <c r="AY165" s="17" t="s">
        <v>148</v>
      </c>
      <c r="BE165" s="157">
        <f>IF(N165="základní",J165,0)</f>
        <v>95</v>
      </c>
      <c r="BF165" s="157">
        <f>IF(N165="snížená",J165,0)</f>
        <v>0</v>
      </c>
      <c r="BG165" s="157">
        <f>IF(N165="zákl. přenesená",J165,0)</f>
        <v>0</v>
      </c>
      <c r="BH165" s="157">
        <f>IF(N165="sníž. přenesená",J165,0)</f>
        <v>0</v>
      </c>
      <c r="BI165" s="157">
        <f>IF(N165="nulová",J165,0)</f>
        <v>0</v>
      </c>
      <c r="BJ165" s="17" t="s">
        <v>77</v>
      </c>
      <c r="BK165" s="157">
        <f>ROUND(I165*H165,2)</f>
        <v>95</v>
      </c>
      <c r="BL165" s="17" t="s">
        <v>155</v>
      </c>
      <c r="BM165" s="156" t="s">
        <v>744</v>
      </c>
    </row>
    <row r="166" spans="1:65" s="13" customFormat="1" ht="11.25">
      <c r="B166" s="158"/>
      <c r="D166" s="159" t="s">
        <v>157</v>
      </c>
      <c r="E166" s="160" t="s">
        <v>1</v>
      </c>
      <c r="F166" s="161" t="s">
        <v>679</v>
      </c>
      <c r="H166" s="162">
        <v>0.05</v>
      </c>
      <c r="L166" s="158"/>
      <c r="M166" s="163"/>
      <c r="N166" s="164"/>
      <c r="O166" s="164"/>
      <c r="P166" s="164"/>
      <c r="Q166" s="164"/>
      <c r="R166" s="164"/>
      <c r="S166" s="164"/>
      <c r="T166" s="165"/>
      <c r="AT166" s="160" t="s">
        <v>157</v>
      </c>
      <c r="AU166" s="160" t="s">
        <v>79</v>
      </c>
      <c r="AV166" s="13" t="s">
        <v>79</v>
      </c>
      <c r="AW166" s="13" t="s">
        <v>27</v>
      </c>
      <c r="AX166" s="13" t="s">
        <v>77</v>
      </c>
      <c r="AY166" s="160" t="s">
        <v>148</v>
      </c>
    </row>
    <row r="167" spans="1:65" s="2" customFormat="1" ht="16.5" customHeight="1">
      <c r="A167" s="29"/>
      <c r="B167" s="145"/>
      <c r="C167" s="146" t="s">
        <v>155</v>
      </c>
      <c r="D167" s="146" t="s">
        <v>151</v>
      </c>
      <c r="E167" s="147" t="s">
        <v>745</v>
      </c>
      <c r="F167" s="148" t="s">
        <v>746</v>
      </c>
      <c r="G167" s="149" t="s">
        <v>193</v>
      </c>
      <c r="H167" s="150">
        <v>0.05</v>
      </c>
      <c r="I167" s="151">
        <v>2280</v>
      </c>
      <c r="J167" s="151">
        <f>ROUND(I167*H167,2)</f>
        <v>114</v>
      </c>
      <c r="K167" s="148" t="s">
        <v>286</v>
      </c>
      <c r="L167" s="30"/>
      <c r="M167" s="152" t="s">
        <v>1</v>
      </c>
      <c r="N167" s="153" t="s">
        <v>35</v>
      </c>
      <c r="O167" s="154">
        <v>0.27900000000000003</v>
      </c>
      <c r="P167" s="154">
        <f>O167*H167</f>
        <v>1.3950000000000002E-2</v>
      </c>
      <c r="Q167" s="154">
        <v>2.8029999999999999E-2</v>
      </c>
      <c r="R167" s="154">
        <f>Q167*H167</f>
        <v>1.4015E-3</v>
      </c>
      <c r="S167" s="154">
        <v>0</v>
      </c>
      <c r="T167" s="155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6" t="s">
        <v>155</v>
      </c>
      <c r="AT167" s="156" t="s">
        <v>151</v>
      </c>
      <c r="AU167" s="156" t="s">
        <v>79</v>
      </c>
      <c r="AY167" s="17" t="s">
        <v>148</v>
      </c>
      <c r="BE167" s="157">
        <f>IF(N167="základní",J167,0)</f>
        <v>114</v>
      </c>
      <c r="BF167" s="157">
        <f>IF(N167="snížená",J167,0)</f>
        <v>0</v>
      </c>
      <c r="BG167" s="157">
        <f>IF(N167="zákl. přenesená",J167,0)</f>
        <v>0</v>
      </c>
      <c r="BH167" s="157">
        <f>IF(N167="sníž. přenesená",J167,0)</f>
        <v>0</v>
      </c>
      <c r="BI167" s="157">
        <f>IF(N167="nulová",J167,0)</f>
        <v>0</v>
      </c>
      <c r="BJ167" s="17" t="s">
        <v>77</v>
      </c>
      <c r="BK167" s="157">
        <f>ROUND(I167*H167,2)</f>
        <v>114</v>
      </c>
      <c r="BL167" s="17" t="s">
        <v>155</v>
      </c>
      <c r="BM167" s="156" t="s">
        <v>747</v>
      </c>
    </row>
    <row r="168" spans="1:65" s="13" customFormat="1" ht="11.25">
      <c r="B168" s="158"/>
      <c r="D168" s="159" t="s">
        <v>157</v>
      </c>
      <c r="E168" s="160" t="s">
        <v>1</v>
      </c>
      <c r="F168" s="161" t="s">
        <v>748</v>
      </c>
      <c r="H168" s="162">
        <v>0.05</v>
      </c>
      <c r="L168" s="158"/>
      <c r="M168" s="163"/>
      <c r="N168" s="164"/>
      <c r="O168" s="164"/>
      <c r="P168" s="164"/>
      <c r="Q168" s="164"/>
      <c r="R168" s="164"/>
      <c r="S168" s="164"/>
      <c r="T168" s="165"/>
      <c r="AT168" s="160" t="s">
        <v>157</v>
      </c>
      <c r="AU168" s="160" t="s">
        <v>79</v>
      </c>
      <c r="AV168" s="13" t="s">
        <v>79</v>
      </c>
      <c r="AW168" s="13" t="s">
        <v>27</v>
      </c>
      <c r="AX168" s="13" t="s">
        <v>77</v>
      </c>
      <c r="AY168" s="160" t="s">
        <v>148</v>
      </c>
    </row>
    <row r="169" spans="1:65" s="2" customFormat="1" ht="16.5" customHeight="1">
      <c r="A169" s="29"/>
      <c r="B169" s="145"/>
      <c r="C169" s="146" t="s">
        <v>258</v>
      </c>
      <c r="D169" s="146" t="s">
        <v>151</v>
      </c>
      <c r="E169" s="147" t="s">
        <v>749</v>
      </c>
      <c r="F169" s="148" t="s">
        <v>750</v>
      </c>
      <c r="G169" s="149" t="s">
        <v>193</v>
      </c>
      <c r="H169" s="150">
        <v>0.1</v>
      </c>
      <c r="I169" s="151">
        <v>2600</v>
      </c>
      <c r="J169" s="151">
        <f>ROUND(I169*H169,2)</f>
        <v>260</v>
      </c>
      <c r="K169" s="148" t="s">
        <v>286</v>
      </c>
      <c r="L169" s="30"/>
      <c r="M169" s="152" t="s">
        <v>1</v>
      </c>
      <c r="N169" s="153" t="s">
        <v>35</v>
      </c>
      <c r="O169" s="154">
        <v>0.26600000000000001</v>
      </c>
      <c r="P169" s="154">
        <f>O169*H169</f>
        <v>2.6600000000000002E-2</v>
      </c>
      <c r="Q169" s="154">
        <v>2.3400000000000001E-2</v>
      </c>
      <c r="R169" s="154">
        <f>Q169*H169</f>
        <v>2.3400000000000001E-3</v>
      </c>
      <c r="S169" s="154">
        <v>0</v>
      </c>
      <c r="T169" s="155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6" t="s">
        <v>155</v>
      </c>
      <c r="AT169" s="156" t="s">
        <v>151</v>
      </c>
      <c r="AU169" s="156" t="s">
        <v>79</v>
      </c>
      <c r="AY169" s="17" t="s">
        <v>148</v>
      </c>
      <c r="BE169" s="157">
        <f>IF(N169="základní",J169,0)</f>
        <v>260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7" t="s">
        <v>77</v>
      </c>
      <c r="BK169" s="157">
        <f>ROUND(I169*H169,2)</f>
        <v>260</v>
      </c>
      <c r="BL169" s="17" t="s">
        <v>155</v>
      </c>
      <c r="BM169" s="156" t="s">
        <v>751</v>
      </c>
    </row>
    <row r="170" spans="1:65" s="13" customFormat="1" ht="11.25">
      <c r="B170" s="158"/>
      <c r="D170" s="159" t="s">
        <v>157</v>
      </c>
      <c r="E170" s="160" t="s">
        <v>1</v>
      </c>
      <c r="F170" s="161" t="s">
        <v>752</v>
      </c>
      <c r="H170" s="162">
        <v>0.1</v>
      </c>
      <c r="L170" s="158"/>
      <c r="M170" s="163"/>
      <c r="N170" s="164"/>
      <c r="O170" s="164"/>
      <c r="P170" s="164"/>
      <c r="Q170" s="164"/>
      <c r="R170" s="164"/>
      <c r="S170" s="164"/>
      <c r="T170" s="165"/>
      <c r="AT170" s="160" t="s">
        <v>157</v>
      </c>
      <c r="AU170" s="160" t="s">
        <v>79</v>
      </c>
      <c r="AV170" s="13" t="s">
        <v>79</v>
      </c>
      <c r="AW170" s="13" t="s">
        <v>27</v>
      </c>
      <c r="AX170" s="13" t="s">
        <v>77</v>
      </c>
      <c r="AY170" s="160" t="s">
        <v>148</v>
      </c>
    </row>
    <row r="171" spans="1:65" s="2" customFormat="1" ht="16.5" customHeight="1">
      <c r="A171" s="29"/>
      <c r="B171" s="145"/>
      <c r="C171" s="146" t="s">
        <v>264</v>
      </c>
      <c r="D171" s="146" t="s">
        <v>151</v>
      </c>
      <c r="E171" s="147" t="s">
        <v>753</v>
      </c>
      <c r="F171" s="148" t="s">
        <v>754</v>
      </c>
      <c r="G171" s="149" t="s">
        <v>193</v>
      </c>
      <c r="H171" s="150">
        <v>0.15</v>
      </c>
      <c r="I171" s="151">
        <v>2450</v>
      </c>
      <c r="J171" s="151">
        <f>ROUND(I171*H171,2)</f>
        <v>367.5</v>
      </c>
      <c r="K171" s="148" t="s">
        <v>286</v>
      </c>
      <c r="L171" s="30"/>
      <c r="M171" s="152" t="s">
        <v>1</v>
      </c>
      <c r="N171" s="153" t="s">
        <v>35</v>
      </c>
      <c r="O171" s="154">
        <v>0.26100000000000001</v>
      </c>
      <c r="P171" s="154">
        <f>O171*H171</f>
        <v>3.9149999999999997E-2</v>
      </c>
      <c r="Q171" s="154">
        <v>2.1760000000000002E-2</v>
      </c>
      <c r="R171" s="154">
        <f>Q171*H171</f>
        <v>3.264E-3</v>
      </c>
      <c r="S171" s="154">
        <v>0</v>
      </c>
      <c r="T171" s="155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6" t="s">
        <v>155</v>
      </c>
      <c r="AT171" s="156" t="s">
        <v>151</v>
      </c>
      <c r="AU171" s="156" t="s">
        <v>79</v>
      </c>
      <c r="AY171" s="17" t="s">
        <v>148</v>
      </c>
      <c r="BE171" s="157">
        <f>IF(N171="základní",J171,0)</f>
        <v>367.5</v>
      </c>
      <c r="BF171" s="157">
        <f>IF(N171="snížená",J171,0)</f>
        <v>0</v>
      </c>
      <c r="BG171" s="157">
        <f>IF(N171="zákl. přenesená",J171,0)</f>
        <v>0</v>
      </c>
      <c r="BH171" s="157">
        <f>IF(N171="sníž. přenesená",J171,0)</f>
        <v>0</v>
      </c>
      <c r="BI171" s="157">
        <f>IF(N171="nulová",J171,0)</f>
        <v>0</v>
      </c>
      <c r="BJ171" s="17" t="s">
        <v>77</v>
      </c>
      <c r="BK171" s="157">
        <f>ROUND(I171*H171,2)</f>
        <v>367.5</v>
      </c>
      <c r="BL171" s="17" t="s">
        <v>155</v>
      </c>
      <c r="BM171" s="156" t="s">
        <v>755</v>
      </c>
    </row>
    <row r="172" spans="1:65" s="13" customFormat="1" ht="11.25">
      <c r="B172" s="158"/>
      <c r="D172" s="159" t="s">
        <v>157</v>
      </c>
      <c r="E172" s="160" t="s">
        <v>1</v>
      </c>
      <c r="F172" s="161" t="s">
        <v>756</v>
      </c>
      <c r="H172" s="162">
        <v>0.15</v>
      </c>
      <c r="L172" s="158"/>
      <c r="M172" s="163"/>
      <c r="N172" s="164"/>
      <c r="O172" s="164"/>
      <c r="P172" s="164"/>
      <c r="Q172" s="164"/>
      <c r="R172" s="164"/>
      <c r="S172" s="164"/>
      <c r="T172" s="165"/>
      <c r="AT172" s="160" t="s">
        <v>157</v>
      </c>
      <c r="AU172" s="160" t="s">
        <v>79</v>
      </c>
      <c r="AV172" s="13" t="s">
        <v>79</v>
      </c>
      <c r="AW172" s="13" t="s">
        <v>27</v>
      </c>
      <c r="AX172" s="13" t="s">
        <v>77</v>
      </c>
      <c r="AY172" s="160" t="s">
        <v>148</v>
      </c>
    </row>
    <row r="173" spans="1:65" s="2" customFormat="1" ht="16.5" customHeight="1">
      <c r="A173" s="29"/>
      <c r="B173" s="145"/>
      <c r="C173" s="146" t="s">
        <v>361</v>
      </c>
      <c r="D173" s="146" t="s">
        <v>151</v>
      </c>
      <c r="E173" s="147" t="s">
        <v>757</v>
      </c>
      <c r="F173" s="148" t="s">
        <v>758</v>
      </c>
      <c r="G173" s="149" t="s">
        <v>193</v>
      </c>
      <c r="H173" s="150">
        <v>0.05</v>
      </c>
      <c r="I173" s="151">
        <v>2630</v>
      </c>
      <c r="J173" s="151">
        <f>ROUND(I173*H173,2)</f>
        <v>131.5</v>
      </c>
      <c r="K173" s="148" t="s">
        <v>1</v>
      </c>
      <c r="L173" s="30"/>
      <c r="M173" s="152" t="s">
        <v>1</v>
      </c>
      <c r="N173" s="153" t="s">
        <v>35</v>
      </c>
      <c r="O173" s="154">
        <v>0</v>
      </c>
      <c r="P173" s="154">
        <f>O173*H173</f>
        <v>0</v>
      </c>
      <c r="Q173" s="154">
        <v>2.5020000000000001E-2</v>
      </c>
      <c r="R173" s="154">
        <f>Q173*H173</f>
        <v>1.2510000000000002E-3</v>
      </c>
      <c r="S173" s="154">
        <v>0</v>
      </c>
      <c r="T173" s="155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6" t="s">
        <v>155</v>
      </c>
      <c r="AT173" s="156" t="s">
        <v>151</v>
      </c>
      <c r="AU173" s="156" t="s">
        <v>79</v>
      </c>
      <c r="AY173" s="17" t="s">
        <v>148</v>
      </c>
      <c r="BE173" s="157">
        <f>IF(N173="základní",J173,0)</f>
        <v>131.5</v>
      </c>
      <c r="BF173" s="157">
        <f>IF(N173="snížená",J173,0)</f>
        <v>0</v>
      </c>
      <c r="BG173" s="157">
        <f>IF(N173="zákl. přenesená",J173,0)</f>
        <v>0</v>
      </c>
      <c r="BH173" s="157">
        <f>IF(N173="sníž. přenesená",J173,0)</f>
        <v>0</v>
      </c>
      <c r="BI173" s="157">
        <f>IF(N173="nulová",J173,0)</f>
        <v>0</v>
      </c>
      <c r="BJ173" s="17" t="s">
        <v>77</v>
      </c>
      <c r="BK173" s="157">
        <f>ROUND(I173*H173,2)</f>
        <v>131.5</v>
      </c>
      <c r="BL173" s="17" t="s">
        <v>155</v>
      </c>
      <c r="BM173" s="156" t="s">
        <v>759</v>
      </c>
    </row>
    <row r="174" spans="1:65" s="13" customFormat="1" ht="11.25">
      <c r="B174" s="158"/>
      <c r="D174" s="159" t="s">
        <v>157</v>
      </c>
      <c r="E174" s="160" t="s">
        <v>1</v>
      </c>
      <c r="F174" s="161" t="s">
        <v>760</v>
      </c>
      <c r="H174" s="162">
        <v>-0.2</v>
      </c>
      <c r="L174" s="158"/>
      <c r="M174" s="163"/>
      <c r="N174" s="164"/>
      <c r="O174" s="164"/>
      <c r="P174" s="164"/>
      <c r="Q174" s="164"/>
      <c r="R174" s="164"/>
      <c r="S174" s="164"/>
      <c r="T174" s="165"/>
      <c r="AT174" s="160" t="s">
        <v>157</v>
      </c>
      <c r="AU174" s="160" t="s">
        <v>79</v>
      </c>
      <c r="AV174" s="13" t="s">
        <v>79</v>
      </c>
      <c r="AW174" s="13" t="s">
        <v>27</v>
      </c>
      <c r="AX174" s="13" t="s">
        <v>70</v>
      </c>
      <c r="AY174" s="160" t="s">
        <v>148</v>
      </c>
    </row>
    <row r="175" spans="1:65" s="13" customFormat="1" ht="11.25">
      <c r="B175" s="158"/>
      <c r="D175" s="159" t="s">
        <v>157</v>
      </c>
      <c r="E175" s="160" t="s">
        <v>1</v>
      </c>
      <c r="F175" s="161" t="s">
        <v>740</v>
      </c>
      <c r="H175" s="162">
        <v>0.05</v>
      </c>
      <c r="L175" s="158"/>
      <c r="M175" s="163"/>
      <c r="N175" s="164"/>
      <c r="O175" s="164"/>
      <c r="P175" s="164"/>
      <c r="Q175" s="164"/>
      <c r="R175" s="164"/>
      <c r="S175" s="164"/>
      <c r="T175" s="165"/>
      <c r="AT175" s="160" t="s">
        <v>157</v>
      </c>
      <c r="AU175" s="160" t="s">
        <v>79</v>
      </c>
      <c r="AV175" s="13" t="s">
        <v>79</v>
      </c>
      <c r="AW175" s="13" t="s">
        <v>27</v>
      </c>
      <c r="AX175" s="13" t="s">
        <v>70</v>
      </c>
      <c r="AY175" s="160" t="s">
        <v>148</v>
      </c>
    </row>
    <row r="176" spans="1:65" s="13" customFormat="1" ht="11.25">
      <c r="B176" s="158"/>
      <c r="D176" s="159" t="s">
        <v>157</v>
      </c>
      <c r="E176" s="160" t="s">
        <v>1</v>
      </c>
      <c r="F176" s="161" t="s">
        <v>761</v>
      </c>
      <c r="H176" s="162">
        <v>0.15</v>
      </c>
      <c r="L176" s="158"/>
      <c r="M176" s="163"/>
      <c r="N176" s="164"/>
      <c r="O176" s="164"/>
      <c r="P176" s="164"/>
      <c r="Q176" s="164"/>
      <c r="R176" s="164"/>
      <c r="S176" s="164"/>
      <c r="T176" s="165"/>
      <c r="AT176" s="160" t="s">
        <v>157</v>
      </c>
      <c r="AU176" s="160" t="s">
        <v>79</v>
      </c>
      <c r="AV176" s="13" t="s">
        <v>79</v>
      </c>
      <c r="AW176" s="13" t="s">
        <v>27</v>
      </c>
      <c r="AX176" s="13" t="s">
        <v>70</v>
      </c>
      <c r="AY176" s="160" t="s">
        <v>148</v>
      </c>
    </row>
    <row r="177" spans="1:65" s="13" customFormat="1" ht="11.25">
      <c r="B177" s="158"/>
      <c r="D177" s="159" t="s">
        <v>157</v>
      </c>
      <c r="E177" s="160" t="s">
        <v>1</v>
      </c>
      <c r="F177" s="161" t="s">
        <v>741</v>
      </c>
      <c r="H177" s="162">
        <v>0.05</v>
      </c>
      <c r="L177" s="158"/>
      <c r="M177" s="163"/>
      <c r="N177" s="164"/>
      <c r="O177" s="164"/>
      <c r="P177" s="164"/>
      <c r="Q177" s="164"/>
      <c r="R177" s="164"/>
      <c r="S177" s="164"/>
      <c r="T177" s="165"/>
      <c r="AT177" s="160" t="s">
        <v>157</v>
      </c>
      <c r="AU177" s="160" t="s">
        <v>79</v>
      </c>
      <c r="AV177" s="13" t="s">
        <v>79</v>
      </c>
      <c r="AW177" s="13" t="s">
        <v>27</v>
      </c>
      <c r="AX177" s="13" t="s">
        <v>70</v>
      </c>
      <c r="AY177" s="160" t="s">
        <v>148</v>
      </c>
    </row>
    <row r="178" spans="1:65" s="15" customFormat="1" ht="11.25">
      <c r="B178" s="173"/>
      <c r="D178" s="159" t="s">
        <v>157</v>
      </c>
      <c r="E178" s="174" t="s">
        <v>1</v>
      </c>
      <c r="F178" s="175" t="s">
        <v>164</v>
      </c>
      <c r="H178" s="176">
        <v>4.9999999999999975E-2</v>
      </c>
      <c r="L178" s="173"/>
      <c r="M178" s="177"/>
      <c r="N178" s="178"/>
      <c r="O178" s="178"/>
      <c r="P178" s="178"/>
      <c r="Q178" s="178"/>
      <c r="R178" s="178"/>
      <c r="S178" s="178"/>
      <c r="T178" s="179"/>
      <c r="AT178" s="174" t="s">
        <v>157</v>
      </c>
      <c r="AU178" s="174" t="s">
        <v>79</v>
      </c>
      <c r="AV178" s="15" t="s">
        <v>165</v>
      </c>
      <c r="AW178" s="15" t="s">
        <v>27</v>
      </c>
      <c r="AX178" s="15" t="s">
        <v>77</v>
      </c>
      <c r="AY178" s="174" t="s">
        <v>148</v>
      </c>
    </row>
    <row r="179" spans="1:65" s="2" customFormat="1" ht="16.5" customHeight="1">
      <c r="A179" s="29"/>
      <c r="B179" s="145"/>
      <c r="C179" s="146" t="s">
        <v>369</v>
      </c>
      <c r="D179" s="146" t="s">
        <v>151</v>
      </c>
      <c r="E179" s="147" t="s">
        <v>762</v>
      </c>
      <c r="F179" s="148" t="s">
        <v>763</v>
      </c>
      <c r="G179" s="149" t="s">
        <v>193</v>
      </c>
      <c r="H179" s="150">
        <v>0.05</v>
      </c>
      <c r="I179" s="151">
        <v>2700</v>
      </c>
      <c r="J179" s="151">
        <f>ROUND(I179*H179,2)</f>
        <v>135</v>
      </c>
      <c r="K179" s="148" t="s">
        <v>286</v>
      </c>
      <c r="L179" s="30"/>
      <c r="M179" s="152" t="s">
        <v>1</v>
      </c>
      <c r="N179" s="153" t="s">
        <v>35</v>
      </c>
      <c r="O179" s="154">
        <v>0.28199999999999997</v>
      </c>
      <c r="P179" s="154">
        <f>O179*H179</f>
        <v>1.41E-2</v>
      </c>
      <c r="Q179" s="154">
        <v>2.828E-2</v>
      </c>
      <c r="R179" s="154">
        <f>Q179*H179</f>
        <v>1.4140000000000001E-3</v>
      </c>
      <c r="S179" s="154">
        <v>0</v>
      </c>
      <c r="T179" s="155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6" t="s">
        <v>155</v>
      </c>
      <c r="AT179" s="156" t="s">
        <v>151</v>
      </c>
      <c r="AU179" s="156" t="s">
        <v>79</v>
      </c>
      <c r="AY179" s="17" t="s">
        <v>148</v>
      </c>
      <c r="BE179" s="157">
        <f>IF(N179="základní",J179,0)</f>
        <v>135</v>
      </c>
      <c r="BF179" s="157">
        <f>IF(N179="snížená",J179,0)</f>
        <v>0</v>
      </c>
      <c r="BG179" s="157">
        <f>IF(N179="zákl. přenesená",J179,0)</f>
        <v>0</v>
      </c>
      <c r="BH179" s="157">
        <f>IF(N179="sníž. přenesená",J179,0)</f>
        <v>0</v>
      </c>
      <c r="BI179" s="157">
        <f>IF(N179="nulová",J179,0)</f>
        <v>0</v>
      </c>
      <c r="BJ179" s="17" t="s">
        <v>77</v>
      </c>
      <c r="BK179" s="157">
        <f>ROUND(I179*H179,2)</f>
        <v>135</v>
      </c>
      <c r="BL179" s="17" t="s">
        <v>155</v>
      </c>
      <c r="BM179" s="156" t="s">
        <v>764</v>
      </c>
    </row>
    <row r="180" spans="1:65" s="13" customFormat="1" ht="11.25">
      <c r="B180" s="158"/>
      <c r="D180" s="159" t="s">
        <v>157</v>
      </c>
      <c r="E180" s="160" t="s">
        <v>1</v>
      </c>
      <c r="F180" s="161" t="s">
        <v>740</v>
      </c>
      <c r="H180" s="162">
        <v>0.05</v>
      </c>
      <c r="L180" s="158"/>
      <c r="M180" s="163"/>
      <c r="N180" s="164"/>
      <c r="O180" s="164"/>
      <c r="P180" s="164"/>
      <c r="Q180" s="164"/>
      <c r="R180" s="164"/>
      <c r="S180" s="164"/>
      <c r="T180" s="165"/>
      <c r="AT180" s="160" t="s">
        <v>157</v>
      </c>
      <c r="AU180" s="160" t="s">
        <v>79</v>
      </c>
      <c r="AV180" s="13" t="s">
        <v>79</v>
      </c>
      <c r="AW180" s="13" t="s">
        <v>27</v>
      </c>
      <c r="AX180" s="13" t="s">
        <v>77</v>
      </c>
      <c r="AY180" s="160" t="s">
        <v>148</v>
      </c>
    </row>
    <row r="181" spans="1:65" s="2" customFormat="1" ht="16.5" customHeight="1">
      <c r="A181" s="29"/>
      <c r="B181" s="145"/>
      <c r="C181" s="146" t="s">
        <v>7</v>
      </c>
      <c r="D181" s="146" t="s">
        <v>151</v>
      </c>
      <c r="E181" s="147" t="s">
        <v>765</v>
      </c>
      <c r="F181" s="148" t="s">
        <v>766</v>
      </c>
      <c r="G181" s="149" t="s">
        <v>193</v>
      </c>
      <c r="H181" s="150">
        <v>0.05</v>
      </c>
      <c r="I181" s="151">
        <v>3090</v>
      </c>
      <c r="J181" s="151">
        <f>ROUND(I181*H181,2)</f>
        <v>154.5</v>
      </c>
      <c r="K181" s="148" t="s">
        <v>1</v>
      </c>
      <c r="L181" s="30"/>
      <c r="M181" s="152" t="s">
        <v>1</v>
      </c>
      <c r="N181" s="153" t="s">
        <v>35</v>
      </c>
      <c r="O181" s="154">
        <v>0</v>
      </c>
      <c r="P181" s="154">
        <f>O181*H181</f>
        <v>0</v>
      </c>
      <c r="Q181" s="154">
        <v>3.7199999999999997E-2</v>
      </c>
      <c r="R181" s="154">
        <f>Q181*H181</f>
        <v>1.8599999999999999E-3</v>
      </c>
      <c r="S181" s="154">
        <v>0</v>
      </c>
      <c r="T181" s="155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6" t="s">
        <v>155</v>
      </c>
      <c r="AT181" s="156" t="s">
        <v>151</v>
      </c>
      <c r="AU181" s="156" t="s">
        <v>79</v>
      </c>
      <c r="AY181" s="17" t="s">
        <v>148</v>
      </c>
      <c r="BE181" s="157">
        <f>IF(N181="základní",J181,0)</f>
        <v>154.5</v>
      </c>
      <c r="BF181" s="157">
        <f>IF(N181="snížená",J181,0)</f>
        <v>0</v>
      </c>
      <c r="BG181" s="157">
        <f>IF(N181="zákl. přenesená",J181,0)</f>
        <v>0</v>
      </c>
      <c r="BH181" s="157">
        <f>IF(N181="sníž. přenesená",J181,0)</f>
        <v>0</v>
      </c>
      <c r="BI181" s="157">
        <f>IF(N181="nulová",J181,0)</f>
        <v>0</v>
      </c>
      <c r="BJ181" s="17" t="s">
        <v>77</v>
      </c>
      <c r="BK181" s="157">
        <f>ROUND(I181*H181,2)</f>
        <v>154.5</v>
      </c>
      <c r="BL181" s="17" t="s">
        <v>155</v>
      </c>
      <c r="BM181" s="156" t="s">
        <v>767</v>
      </c>
    </row>
    <row r="182" spans="1:65" s="13" customFormat="1" ht="11.25">
      <c r="B182" s="158"/>
      <c r="D182" s="159" t="s">
        <v>157</v>
      </c>
      <c r="E182" s="160" t="s">
        <v>1</v>
      </c>
      <c r="F182" s="161" t="s">
        <v>768</v>
      </c>
      <c r="H182" s="162">
        <v>-0.15</v>
      </c>
      <c r="L182" s="158"/>
      <c r="M182" s="163"/>
      <c r="N182" s="164"/>
      <c r="O182" s="164"/>
      <c r="P182" s="164"/>
      <c r="Q182" s="164"/>
      <c r="R182" s="164"/>
      <c r="S182" s="164"/>
      <c r="T182" s="165"/>
      <c r="AT182" s="160" t="s">
        <v>157</v>
      </c>
      <c r="AU182" s="160" t="s">
        <v>79</v>
      </c>
      <c r="AV182" s="13" t="s">
        <v>79</v>
      </c>
      <c r="AW182" s="13" t="s">
        <v>27</v>
      </c>
      <c r="AX182" s="13" t="s">
        <v>70</v>
      </c>
      <c r="AY182" s="160" t="s">
        <v>148</v>
      </c>
    </row>
    <row r="183" spans="1:65" s="13" customFormat="1" ht="11.25">
      <c r="B183" s="158"/>
      <c r="D183" s="159" t="s">
        <v>157</v>
      </c>
      <c r="E183" s="160" t="s">
        <v>1</v>
      </c>
      <c r="F183" s="161" t="s">
        <v>740</v>
      </c>
      <c r="H183" s="162">
        <v>0.05</v>
      </c>
      <c r="L183" s="158"/>
      <c r="M183" s="163"/>
      <c r="N183" s="164"/>
      <c r="O183" s="164"/>
      <c r="P183" s="164"/>
      <c r="Q183" s="164"/>
      <c r="R183" s="164"/>
      <c r="S183" s="164"/>
      <c r="T183" s="165"/>
      <c r="AT183" s="160" t="s">
        <v>157</v>
      </c>
      <c r="AU183" s="160" t="s">
        <v>79</v>
      </c>
      <c r="AV183" s="13" t="s">
        <v>79</v>
      </c>
      <c r="AW183" s="13" t="s">
        <v>27</v>
      </c>
      <c r="AX183" s="13" t="s">
        <v>70</v>
      </c>
      <c r="AY183" s="160" t="s">
        <v>148</v>
      </c>
    </row>
    <row r="184" spans="1:65" s="13" customFormat="1" ht="11.25">
      <c r="B184" s="158"/>
      <c r="D184" s="159" t="s">
        <v>157</v>
      </c>
      <c r="E184" s="160" t="s">
        <v>1</v>
      </c>
      <c r="F184" s="161" t="s">
        <v>761</v>
      </c>
      <c r="H184" s="162">
        <v>0.15</v>
      </c>
      <c r="L184" s="158"/>
      <c r="M184" s="163"/>
      <c r="N184" s="164"/>
      <c r="O184" s="164"/>
      <c r="P184" s="164"/>
      <c r="Q184" s="164"/>
      <c r="R184" s="164"/>
      <c r="S184" s="164"/>
      <c r="T184" s="165"/>
      <c r="AT184" s="160" t="s">
        <v>157</v>
      </c>
      <c r="AU184" s="160" t="s">
        <v>79</v>
      </c>
      <c r="AV184" s="13" t="s">
        <v>79</v>
      </c>
      <c r="AW184" s="13" t="s">
        <v>27</v>
      </c>
      <c r="AX184" s="13" t="s">
        <v>70</v>
      </c>
      <c r="AY184" s="160" t="s">
        <v>148</v>
      </c>
    </row>
    <row r="185" spans="1:65" s="15" customFormat="1" ht="11.25">
      <c r="B185" s="173"/>
      <c r="D185" s="159" t="s">
        <v>157</v>
      </c>
      <c r="E185" s="174" t="s">
        <v>1</v>
      </c>
      <c r="F185" s="175" t="s">
        <v>164</v>
      </c>
      <c r="H185" s="176">
        <v>0.05</v>
      </c>
      <c r="L185" s="173"/>
      <c r="M185" s="177"/>
      <c r="N185" s="178"/>
      <c r="O185" s="178"/>
      <c r="P185" s="178"/>
      <c r="Q185" s="178"/>
      <c r="R185" s="178"/>
      <c r="S185" s="178"/>
      <c r="T185" s="179"/>
      <c r="AT185" s="174" t="s">
        <v>157</v>
      </c>
      <c r="AU185" s="174" t="s">
        <v>79</v>
      </c>
      <c r="AV185" s="15" t="s">
        <v>165</v>
      </c>
      <c r="AW185" s="15" t="s">
        <v>27</v>
      </c>
      <c r="AX185" s="15" t="s">
        <v>77</v>
      </c>
      <c r="AY185" s="174" t="s">
        <v>148</v>
      </c>
    </row>
    <row r="186" spans="1:65" s="2" customFormat="1" ht="16.5" customHeight="1">
      <c r="A186" s="29"/>
      <c r="B186" s="145"/>
      <c r="C186" s="146" t="s">
        <v>376</v>
      </c>
      <c r="D186" s="146" t="s">
        <v>151</v>
      </c>
      <c r="E186" s="147" t="s">
        <v>769</v>
      </c>
      <c r="F186" s="148" t="s">
        <v>770</v>
      </c>
      <c r="G186" s="149" t="s">
        <v>193</v>
      </c>
      <c r="H186" s="150">
        <v>0.2</v>
      </c>
      <c r="I186" s="151">
        <v>3480</v>
      </c>
      <c r="J186" s="151">
        <f>ROUND(I186*H186,2)</f>
        <v>696</v>
      </c>
      <c r="K186" s="148" t="s">
        <v>286</v>
      </c>
      <c r="L186" s="30"/>
      <c r="M186" s="152" t="s">
        <v>1</v>
      </c>
      <c r="N186" s="153" t="s">
        <v>35</v>
      </c>
      <c r="O186" s="154">
        <v>0.31900000000000001</v>
      </c>
      <c r="P186" s="154">
        <f>O186*H186</f>
        <v>6.3800000000000009E-2</v>
      </c>
      <c r="Q186" s="154">
        <v>4.1320000000000003E-2</v>
      </c>
      <c r="R186" s="154">
        <f>Q186*H186</f>
        <v>8.2640000000000005E-3</v>
      </c>
      <c r="S186" s="154">
        <v>0</v>
      </c>
      <c r="T186" s="155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6" t="s">
        <v>155</v>
      </c>
      <c r="AT186" s="156" t="s">
        <v>151</v>
      </c>
      <c r="AU186" s="156" t="s">
        <v>79</v>
      </c>
      <c r="AY186" s="17" t="s">
        <v>148</v>
      </c>
      <c r="BE186" s="157">
        <f>IF(N186="základní",J186,0)</f>
        <v>696</v>
      </c>
      <c r="BF186" s="157">
        <f>IF(N186="snížená",J186,0)</f>
        <v>0</v>
      </c>
      <c r="BG186" s="157">
        <f>IF(N186="zákl. přenesená",J186,0)</f>
        <v>0</v>
      </c>
      <c r="BH186" s="157">
        <f>IF(N186="sníž. přenesená",J186,0)</f>
        <v>0</v>
      </c>
      <c r="BI186" s="157">
        <f>IF(N186="nulová",J186,0)</f>
        <v>0</v>
      </c>
      <c r="BJ186" s="17" t="s">
        <v>77</v>
      </c>
      <c r="BK186" s="157">
        <f>ROUND(I186*H186,2)</f>
        <v>696</v>
      </c>
      <c r="BL186" s="17" t="s">
        <v>155</v>
      </c>
      <c r="BM186" s="156" t="s">
        <v>771</v>
      </c>
    </row>
    <row r="187" spans="1:65" s="13" customFormat="1" ht="11.25">
      <c r="B187" s="158"/>
      <c r="D187" s="159" t="s">
        <v>157</v>
      </c>
      <c r="E187" s="160" t="s">
        <v>1</v>
      </c>
      <c r="F187" s="161" t="s">
        <v>740</v>
      </c>
      <c r="H187" s="162">
        <v>0.05</v>
      </c>
      <c r="L187" s="158"/>
      <c r="M187" s="163"/>
      <c r="N187" s="164"/>
      <c r="O187" s="164"/>
      <c r="P187" s="164"/>
      <c r="Q187" s="164"/>
      <c r="R187" s="164"/>
      <c r="S187" s="164"/>
      <c r="T187" s="165"/>
      <c r="AT187" s="160" t="s">
        <v>157</v>
      </c>
      <c r="AU187" s="160" t="s">
        <v>79</v>
      </c>
      <c r="AV187" s="13" t="s">
        <v>79</v>
      </c>
      <c r="AW187" s="13" t="s">
        <v>27</v>
      </c>
      <c r="AX187" s="13" t="s">
        <v>70</v>
      </c>
      <c r="AY187" s="160" t="s">
        <v>148</v>
      </c>
    </row>
    <row r="188" spans="1:65" s="13" customFormat="1" ht="11.25">
      <c r="B188" s="158"/>
      <c r="D188" s="159" t="s">
        <v>157</v>
      </c>
      <c r="E188" s="160" t="s">
        <v>1</v>
      </c>
      <c r="F188" s="161" t="s">
        <v>756</v>
      </c>
      <c r="H188" s="162">
        <v>0.15</v>
      </c>
      <c r="L188" s="158"/>
      <c r="M188" s="163"/>
      <c r="N188" s="164"/>
      <c r="O188" s="164"/>
      <c r="P188" s="164"/>
      <c r="Q188" s="164"/>
      <c r="R188" s="164"/>
      <c r="S188" s="164"/>
      <c r="T188" s="165"/>
      <c r="AT188" s="160" t="s">
        <v>157</v>
      </c>
      <c r="AU188" s="160" t="s">
        <v>79</v>
      </c>
      <c r="AV188" s="13" t="s">
        <v>79</v>
      </c>
      <c r="AW188" s="13" t="s">
        <v>27</v>
      </c>
      <c r="AX188" s="13" t="s">
        <v>70</v>
      </c>
      <c r="AY188" s="160" t="s">
        <v>148</v>
      </c>
    </row>
    <row r="189" spans="1:65" s="15" customFormat="1" ht="11.25">
      <c r="B189" s="173"/>
      <c r="D189" s="159" t="s">
        <v>157</v>
      </c>
      <c r="E189" s="174" t="s">
        <v>1</v>
      </c>
      <c r="F189" s="175" t="s">
        <v>164</v>
      </c>
      <c r="H189" s="176">
        <v>0.2</v>
      </c>
      <c r="L189" s="173"/>
      <c r="M189" s="177"/>
      <c r="N189" s="178"/>
      <c r="O189" s="178"/>
      <c r="P189" s="178"/>
      <c r="Q189" s="178"/>
      <c r="R189" s="178"/>
      <c r="S189" s="178"/>
      <c r="T189" s="179"/>
      <c r="AT189" s="174" t="s">
        <v>157</v>
      </c>
      <c r="AU189" s="174" t="s">
        <v>79</v>
      </c>
      <c r="AV189" s="15" t="s">
        <v>165</v>
      </c>
      <c r="AW189" s="15" t="s">
        <v>27</v>
      </c>
      <c r="AX189" s="15" t="s">
        <v>77</v>
      </c>
      <c r="AY189" s="174" t="s">
        <v>148</v>
      </c>
    </row>
    <row r="190" spans="1:65" s="2" customFormat="1" ht="16.5" customHeight="1">
      <c r="A190" s="29"/>
      <c r="B190" s="145"/>
      <c r="C190" s="146" t="s">
        <v>380</v>
      </c>
      <c r="D190" s="146" t="s">
        <v>151</v>
      </c>
      <c r="E190" s="147" t="s">
        <v>772</v>
      </c>
      <c r="F190" s="148" t="s">
        <v>773</v>
      </c>
      <c r="G190" s="149" t="s">
        <v>193</v>
      </c>
      <c r="H190" s="150">
        <v>0.05</v>
      </c>
      <c r="I190" s="151">
        <v>4000</v>
      </c>
      <c r="J190" s="151">
        <f>ROUND(I190*H190,2)</f>
        <v>200</v>
      </c>
      <c r="K190" s="148" t="s">
        <v>286</v>
      </c>
      <c r="L190" s="30"/>
      <c r="M190" s="152" t="s">
        <v>1</v>
      </c>
      <c r="N190" s="153" t="s">
        <v>35</v>
      </c>
      <c r="O190" s="154">
        <v>0.33900000000000002</v>
      </c>
      <c r="P190" s="154">
        <f>O190*H190</f>
        <v>1.6950000000000003E-2</v>
      </c>
      <c r="Q190" s="154">
        <v>4.7840000000000001E-2</v>
      </c>
      <c r="R190" s="154">
        <f>Q190*H190</f>
        <v>2.392E-3</v>
      </c>
      <c r="S190" s="154">
        <v>0</v>
      </c>
      <c r="T190" s="155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6" t="s">
        <v>155</v>
      </c>
      <c r="AT190" s="156" t="s">
        <v>151</v>
      </c>
      <c r="AU190" s="156" t="s">
        <v>79</v>
      </c>
      <c r="AY190" s="17" t="s">
        <v>148</v>
      </c>
      <c r="BE190" s="157">
        <f>IF(N190="základní",J190,0)</f>
        <v>200</v>
      </c>
      <c r="BF190" s="157">
        <f>IF(N190="snížená",J190,0)</f>
        <v>0</v>
      </c>
      <c r="BG190" s="157">
        <f>IF(N190="zákl. přenesená",J190,0)</f>
        <v>0</v>
      </c>
      <c r="BH190" s="157">
        <f>IF(N190="sníž. přenesená",J190,0)</f>
        <v>0</v>
      </c>
      <c r="BI190" s="157">
        <f>IF(N190="nulová",J190,0)</f>
        <v>0</v>
      </c>
      <c r="BJ190" s="17" t="s">
        <v>77</v>
      </c>
      <c r="BK190" s="157">
        <f>ROUND(I190*H190,2)</f>
        <v>200</v>
      </c>
      <c r="BL190" s="17" t="s">
        <v>155</v>
      </c>
      <c r="BM190" s="156" t="s">
        <v>774</v>
      </c>
    </row>
    <row r="191" spans="1:65" s="13" customFormat="1" ht="11.25">
      <c r="B191" s="158"/>
      <c r="D191" s="159" t="s">
        <v>157</v>
      </c>
      <c r="E191" s="160" t="s">
        <v>1</v>
      </c>
      <c r="F191" s="161" t="s">
        <v>740</v>
      </c>
      <c r="H191" s="162">
        <v>0.05</v>
      </c>
      <c r="L191" s="158"/>
      <c r="M191" s="163"/>
      <c r="N191" s="164"/>
      <c r="O191" s="164"/>
      <c r="P191" s="164"/>
      <c r="Q191" s="164"/>
      <c r="R191" s="164"/>
      <c r="S191" s="164"/>
      <c r="T191" s="165"/>
      <c r="AT191" s="160" t="s">
        <v>157</v>
      </c>
      <c r="AU191" s="160" t="s">
        <v>79</v>
      </c>
      <c r="AV191" s="13" t="s">
        <v>79</v>
      </c>
      <c r="AW191" s="13" t="s">
        <v>27</v>
      </c>
      <c r="AX191" s="13" t="s">
        <v>77</v>
      </c>
      <c r="AY191" s="160" t="s">
        <v>148</v>
      </c>
    </row>
    <row r="192" spans="1:65" s="2" customFormat="1" ht="16.5" customHeight="1">
      <c r="A192" s="29"/>
      <c r="B192" s="145"/>
      <c r="C192" s="146" t="s">
        <v>384</v>
      </c>
      <c r="D192" s="146" t="s">
        <v>151</v>
      </c>
      <c r="E192" s="147" t="s">
        <v>775</v>
      </c>
      <c r="F192" s="148" t="s">
        <v>776</v>
      </c>
      <c r="G192" s="149" t="s">
        <v>193</v>
      </c>
      <c r="H192" s="150">
        <v>0.05</v>
      </c>
      <c r="I192" s="151">
        <v>4200</v>
      </c>
      <c r="J192" s="151">
        <f>ROUND(I192*H192,2)</f>
        <v>210</v>
      </c>
      <c r="K192" s="148" t="s">
        <v>286</v>
      </c>
      <c r="L192" s="30"/>
      <c r="M192" s="152" t="s">
        <v>1</v>
      </c>
      <c r="N192" s="153" t="s">
        <v>35</v>
      </c>
      <c r="O192" s="154">
        <v>0.29499999999999998</v>
      </c>
      <c r="P192" s="154">
        <f>O192*H192</f>
        <v>1.4749999999999999E-2</v>
      </c>
      <c r="Q192" s="154">
        <v>3.3399999999999999E-2</v>
      </c>
      <c r="R192" s="154">
        <f>Q192*H192</f>
        <v>1.67E-3</v>
      </c>
      <c r="S192" s="154">
        <v>0</v>
      </c>
      <c r="T192" s="155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6" t="s">
        <v>155</v>
      </c>
      <c r="AT192" s="156" t="s">
        <v>151</v>
      </c>
      <c r="AU192" s="156" t="s">
        <v>79</v>
      </c>
      <c r="AY192" s="17" t="s">
        <v>148</v>
      </c>
      <c r="BE192" s="157">
        <f>IF(N192="základní",J192,0)</f>
        <v>210</v>
      </c>
      <c r="BF192" s="157">
        <f>IF(N192="snížená",J192,0)</f>
        <v>0</v>
      </c>
      <c r="BG192" s="157">
        <f>IF(N192="zákl. přenesená",J192,0)</f>
        <v>0</v>
      </c>
      <c r="BH192" s="157">
        <f>IF(N192="sníž. přenesená",J192,0)</f>
        <v>0</v>
      </c>
      <c r="BI192" s="157">
        <f>IF(N192="nulová",J192,0)</f>
        <v>0</v>
      </c>
      <c r="BJ192" s="17" t="s">
        <v>77</v>
      </c>
      <c r="BK192" s="157">
        <f>ROUND(I192*H192,2)</f>
        <v>210</v>
      </c>
      <c r="BL192" s="17" t="s">
        <v>155</v>
      </c>
      <c r="BM192" s="156" t="s">
        <v>777</v>
      </c>
    </row>
    <row r="193" spans="1:65" s="13" customFormat="1" ht="11.25">
      <c r="B193" s="158"/>
      <c r="D193" s="159" t="s">
        <v>157</v>
      </c>
      <c r="E193" s="160" t="s">
        <v>1</v>
      </c>
      <c r="F193" s="161" t="s">
        <v>748</v>
      </c>
      <c r="H193" s="162">
        <v>0.05</v>
      </c>
      <c r="L193" s="158"/>
      <c r="M193" s="163"/>
      <c r="N193" s="164"/>
      <c r="O193" s="164"/>
      <c r="P193" s="164"/>
      <c r="Q193" s="164"/>
      <c r="R193" s="164"/>
      <c r="S193" s="164"/>
      <c r="T193" s="165"/>
      <c r="AT193" s="160" t="s">
        <v>157</v>
      </c>
      <c r="AU193" s="160" t="s">
        <v>79</v>
      </c>
      <c r="AV193" s="13" t="s">
        <v>79</v>
      </c>
      <c r="AW193" s="13" t="s">
        <v>27</v>
      </c>
      <c r="AX193" s="13" t="s">
        <v>77</v>
      </c>
      <c r="AY193" s="160" t="s">
        <v>148</v>
      </c>
    </row>
    <row r="194" spans="1:65" s="2" customFormat="1" ht="16.5" customHeight="1">
      <c r="A194" s="29"/>
      <c r="B194" s="145"/>
      <c r="C194" s="146" t="s">
        <v>390</v>
      </c>
      <c r="D194" s="146" t="s">
        <v>151</v>
      </c>
      <c r="E194" s="147" t="s">
        <v>778</v>
      </c>
      <c r="F194" s="148" t="s">
        <v>779</v>
      </c>
      <c r="G194" s="149" t="s">
        <v>193</v>
      </c>
      <c r="H194" s="150">
        <v>0.05</v>
      </c>
      <c r="I194" s="151">
        <v>6300</v>
      </c>
      <c r="J194" s="151">
        <f>ROUND(I194*H194,2)</f>
        <v>315</v>
      </c>
      <c r="K194" s="148" t="s">
        <v>286</v>
      </c>
      <c r="L194" s="30"/>
      <c r="M194" s="152" t="s">
        <v>1</v>
      </c>
      <c r="N194" s="153" t="s">
        <v>35</v>
      </c>
      <c r="O194" s="154">
        <v>0.48799999999999999</v>
      </c>
      <c r="P194" s="154">
        <f>O194*H194</f>
        <v>2.4400000000000002E-2</v>
      </c>
      <c r="Q194" s="154">
        <v>9.7600000000000006E-2</v>
      </c>
      <c r="R194" s="154">
        <f>Q194*H194</f>
        <v>4.8800000000000007E-3</v>
      </c>
      <c r="S194" s="154">
        <v>0</v>
      </c>
      <c r="T194" s="155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6" t="s">
        <v>155</v>
      </c>
      <c r="AT194" s="156" t="s">
        <v>151</v>
      </c>
      <c r="AU194" s="156" t="s">
        <v>79</v>
      </c>
      <c r="AY194" s="17" t="s">
        <v>148</v>
      </c>
      <c r="BE194" s="157">
        <f>IF(N194="základní",J194,0)</f>
        <v>315</v>
      </c>
      <c r="BF194" s="157">
        <f>IF(N194="snížená",J194,0)</f>
        <v>0</v>
      </c>
      <c r="BG194" s="157">
        <f>IF(N194="zákl. přenesená",J194,0)</f>
        <v>0</v>
      </c>
      <c r="BH194" s="157">
        <f>IF(N194="sníž. přenesená",J194,0)</f>
        <v>0</v>
      </c>
      <c r="BI194" s="157">
        <f>IF(N194="nulová",J194,0)</f>
        <v>0</v>
      </c>
      <c r="BJ194" s="17" t="s">
        <v>77</v>
      </c>
      <c r="BK194" s="157">
        <f>ROUND(I194*H194,2)</f>
        <v>315</v>
      </c>
      <c r="BL194" s="17" t="s">
        <v>155</v>
      </c>
      <c r="BM194" s="156" t="s">
        <v>780</v>
      </c>
    </row>
    <row r="195" spans="1:65" s="13" customFormat="1" ht="11.25">
      <c r="B195" s="158"/>
      <c r="D195" s="159" t="s">
        <v>157</v>
      </c>
      <c r="E195" s="160" t="s">
        <v>1</v>
      </c>
      <c r="F195" s="161" t="s">
        <v>781</v>
      </c>
      <c r="H195" s="162">
        <v>0.05</v>
      </c>
      <c r="L195" s="158"/>
      <c r="M195" s="163"/>
      <c r="N195" s="164"/>
      <c r="O195" s="164"/>
      <c r="P195" s="164"/>
      <c r="Q195" s="164"/>
      <c r="R195" s="164"/>
      <c r="S195" s="164"/>
      <c r="T195" s="165"/>
      <c r="AT195" s="160" t="s">
        <v>157</v>
      </c>
      <c r="AU195" s="160" t="s">
        <v>79</v>
      </c>
      <c r="AV195" s="13" t="s">
        <v>79</v>
      </c>
      <c r="AW195" s="13" t="s">
        <v>27</v>
      </c>
      <c r="AX195" s="13" t="s">
        <v>77</v>
      </c>
      <c r="AY195" s="160" t="s">
        <v>148</v>
      </c>
    </row>
    <row r="196" spans="1:65" s="2" customFormat="1" ht="16.5" customHeight="1">
      <c r="A196" s="29"/>
      <c r="B196" s="145"/>
      <c r="C196" s="146" t="s">
        <v>395</v>
      </c>
      <c r="D196" s="146" t="s">
        <v>151</v>
      </c>
      <c r="E196" s="147" t="s">
        <v>689</v>
      </c>
      <c r="F196" s="148" t="s">
        <v>690</v>
      </c>
      <c r="G196" s="149" t="s">
        <v>175</v>
      </c>
      <c r="H196" s="150">
        <v>3.4000000000000002E-2</v>
      </c>
      <c r="I196" s="151">
        <v>10000</v>
      </c>
      <c r="J196" s="151">
        <f>ROUND(I196*H196,2)</f>
        <v>340</v>
      </c>
      <c r="K196" s="148" t="s">
        <v>1</v>
      </c>
      <c r="L196" s="30"/>
      <c r="M196" s="152" t="s">
        <v>1</v>
      </c>
      <c r="N196" s="153" t="s">
        <v>35</v>
      </c>
      <c r="O196" s="154">
        <v>0</v>
      </c>
      <c r="P196" s="154">
        <f>O196*H196</f>
        <v>0</v>
      </c>
      <c r="Q196" s="154">
        <v>0</v>
      </c>
      <c r="R196" s="154">
        <f>Q196*H196</f>
        <v>0</v>
      </c>
      <c r="S196" s="154">
        <v>0</v>
      </c>
      <c r="T196" s="155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6" t="s">
        <v>155</v>
      </c>
      <c r="AT196" s="156" t="s">
        <v>151</v>
      </c>
      <c r="AU196" s="156" t="s">
        <v>79</v>
      </c>
      <c r="AY196" s="17" t="s">
        <v>148</v>
      </c>
      <c r="BE196" s="157">
        <f>IF(N196="základní",J196,0)</f>
        <v>340</v>
      </c>
      <c r="BF196" s="157">
        <f>IF(N196="snížená",J196,0)</f>
        <v>0</v>
      </c>
      <c r="BG196" s="157">
        <f>IF(N196="zákl. přenesená",J196,0)</f>
        <v>0</v>
      </c>
      <c r="BH196" s="157">
        <f>IF(N196="sníž. přenesená",J196,0)</f>
        <v>0</v>
      </c>
      <c r="BI196" s="157">
        <f>IF(N196="nulová",J196,0)</f>
        <v>0</v>
      </c>
      <c r="BJ196" s="17" t="s">
        <v>77</v>
      </c>
      <c r="BK196" s="157">
        <f>ROUND(I196*H196,2)</f>
        <v>340</v>
      </c>
      <c r="BL196" s="17" t="s">
        <v>155</v>
      </c>
      <c r="BM196" s="156" t="s">
        <v>691</v>
      </c>
    </row>
    <row r="197" spans="1:65" s="2" customFormat="1" ht="16.5" customHeight="1">
      <c r="A197" s="29"/>
      <c r="B197" s="145"/>
      <c r="C197" s="146" t="s">
        <v>399</v>
      </c>
      <c r="D197" s="146" t="s">
        <v>151</v>
      </c>
      <c r="E197" s="147" t="s">
        <v>692</v>
      </c>
      <c r="F197" s="148" t="s">
        <v>693</v>
      </c>
      <c r="G197" s="149" t="s">
        <v>175</v>
      </c>
      <c r="H197" s="150">
        <v>3.4000000000000002E-2</v>
      </c>
      <c r="I197" s="151">
        <v>10000</v>
      </c>
      <c r="J197" s="151">
        <f>ROUND(I197*H197,2)</f>
        <v>340</v>
      </c>
      <c r="K197" s="148" t="s">
        <v>1</v>
      </c>
      <c r="L197" s="30"/>
      <c r="M197" s="180" t="s">
        <v>1</v>
      </c>
      <c r="N197" s="181" t="s">
        <v>35</v>
      </c>
      <c r="O197" s="182">
        <v>0</v>
      </c>
      <c r="P197" s="182">
        <f>O197*H197</f>
        <v>0</v>
      </c>
      <c r="Q197" s="182">
        <v>0</v>
      </c>
      <c r="R197" s="182">
        <f>Q197*H197</f>
        <v>0</v>
      </c>
      <c r="S197" s="182">
        <v>0</v>
      </c>
      <c r="T197" s="183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6" t="s">
        <v>155</v>
      </c>
      <c r="AT197" s="156" t="s">
        <v>151</v>
      </c>
      <c r="AU197" s="156" t="s">
        <v>79</v>
      </c>
      <c r="AY197" s="17" t="s">
        <v>148</v>
      </c>
      <c r="BE197" s="157">
        <f>IF(N197="základní",J197,0)</f>
        <v>340</v>
      </c>
      <c r="BF197" s="157">
        <f>IF(N197="snížená",J197,0)</f>
        <v>0</v>
      </c>
      <c r="BG197" s="157">
        <f>IF(N197="zákl. přenesená",J197,0)</f>
        <v>0</v>
      </c>
      <c r="BH197" s="157">
        <f>IF(N197="sníž. přenesená",J197,0)</f>
        <v>0</v>
      </c>
      <c r="BI197" s="157">
        <f>IF(N197="nulová",J197,0)</f>
        <v>0</v>
      </c>
      <c r="BJ197" s="17" t="s">
        <v>77</v>
      </c>
      <c r="BK197" s="157">
        <f>ROUND(I197*H197,2)</f>
        <v>340</v>
      </c>
      <c r="BL197" s="17" t="s">
        <v>155</v>
      </c>
      <c r="BM197" s="156" t="s">
        <v>694</v>
      </c>
    </row>
    <row r="198" spans="1:65" s="2" customFormat="1" ht="6.95" customHeight="1">
      <c r="A198" s="29"/>
      <c r="B198" s="44"/>
      <c r="C198" s="45"/>
      <c r="D198" s="45"/>
      <c r="E198" s="45"/>
      <c r="F198" s="45"/>
      <c r="G198" s="45"/>
      <c r="H198" s="45"/>
      <c r="I198" s="45"/>
      <c r="J198" s="45"/>
      <c r="K198" s="45"/>
      <c r="L198" s="30"/>
      <c r="M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</row>
  </sheetData>
  <autoFilter ref="C124:K197"/>
  <mergeCells count="11">
    <mergeCell ref="L2:V2"/>
    <mergeCell ref="E87:H87"/>
    <mergeCell ref="E89:H89"/>
    <mergeCell ref="E113:H113"/>
    <mergeCell ref="E115:H115"/>
    <mergeCell ref="E117:H117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3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5"/>
    </row>
    <row r="2" spans="1:46" s="1" customFormat="1" ht="36.950000000000003" customHeight="1">
      <c r="L2" s="218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7" t="s">
        <v>113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115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34" t="str">
        <f>'Rekapitulace stavby'!K6</f>
        <v>ZL3 - SO 01 - BYT - Stavební úpravy a přístavba komunitního centra BETÉL</v>
      </c>
      <c r="F7" s="235"/>
      <c r="G7" s="235"/>
      <c r="H7" s="235"/>
      <c r="L7" s="20"/>
    </row>
    <row r="8" spans="1:46" s="1" customFormat="1" ht="12" customHeight="1">
      <c r="B8" s="20"/>
      <c r="D8" s="26" t="s">
        <v>116</v>
      </c>
      <c r="L8" s="20"/>
    </row>
    <row r="9" spans="1:46" s="2" customFormat="1" ht="16.5" customHeight="1">
      <c r="A9" s="29"/>
      <c r="B9" s="30"/>
      <c r="C9" s="29"/>
      <c r="D9" s="29"/>
      <c r="E9" s="234" t="s">
        <v>782</v>
      </c>
      <c r="F9" s="236"/>
      <c r="G9" s="236"/>
      <c r="H9" s="236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118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01" t="s">
        <v>783</v>
      </c>
      <c r="F11" s="236"/>
      <c r="G11" s="236"/>
      <c r="H11" s="236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1.25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120</v>
      </c>
      <c r="G14" s="29"/>
      <c r="H14" s="29"/>
      <c r="I14" s="26" t="s">
        <v>20</v>
      </c>
      <c r="J14" s="52" t="str">
        <f>'Rekapitulace stavby'!AN8</f>
        <v>4.6.2020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121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122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123</v>
      </c>
      <c r="F20" s="29"/>
      <c r="G20" s="29"/>
      <c r="H20" s="29"/>
      <c r="I20" s="26" t="s">
        <v>24</v>
      </c>
      <c r="J20" s="24" t="s">
        <v>124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125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07" t="s">
        <v>1</v>
      </c>
      <c r="F29" s="207"/>
      <c r="G29" s="207"/>
      <c r="H29" s="207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ROUND(J122, 2)</f>
        <v>-2580.46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ROUND((SUM(BE122:BE130)),  2)</f>
        <v>-2580.46</v>
      </c>
      <c r="G35" s="29"/>
      <c r="H35" s="29"/>
      <c r="I35" s="103">
        <v>0.21</v>
      </c>
      <c r="J35" s="102">
        <f>ROUND(((SUM(BE122:BE130))*I35),  2)</f>
        <v>-541.9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ROUND((SUM(BF122:BF130)),  2)</f>
        <v>0</v>
      </c>
      <c r="G36" s="29"/>
      <c r="H36" s="29"/>
      <c r="I36" s="103">
        <v>0.15</v>
      </c>
      <c r="J36" s="102">
        <f>ROUND(((SUM(BF122:BF130))*I36),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ROUND((SUM(BG122:BG130)),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ROUND((SUM(BH122:BH130)),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ROUND((SUM(BI122:BI130)),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-3122.36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126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4" t="str">
        <f>E7</f>
        <v>ZL3 - SO 01 - BYT - Stavební úpravy a přístavba komunitního centra BETÉL</v>
      </c>
      <c r="F85" s="235"/>
      <c r="G85" s="235"/>
      <c r="H85" s="235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116</v>
      </c>
      <c r="L86" s="20"/>
    </row>
    <row r="87" spans="1:31" s="2" customFormat="1" ht="16.5" customHeight="1">
      <c r="A87" s="29"/>
      <c r="B87" s="30"/>
      <c r="C87" s="29"/>
      <c r="D87" s="29"/>
      <c r="E87" s="234" t="s">
        <v>782</v>
      </c>
      <c r="F87" s="236"/>
      <c r="G87" s="236"/>
      <c r="H87" s="236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118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01" t="str">
        <f>E11</f>
        <v>Méněpráce - Parapety</v>
      </c>
      <c r="F89" s="236"/>
      <c r="G89" s="236"/>
      <c r="H89" s="236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4.6.2020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127</v>
      </c>
      <c r="D96" s="104"/>
      <c r="E96" s="104"/>
      <c r="F96" s="104"/>
      <c r="G96" s="104"/>
      <c r="H96" s="104"/>
      <c r="I96" s="104"/>
      <c r="J96" s="113" t="s">
        <v>128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129</v>
      </c>
      <c r="D98" s="29"/>
      <c r="E98" s="29"/>
      <c r="F98" s="29"/>
      <c r="G98" s="29"/>
      <c r="H98" s="29"/>
      <c r="I98" s="29"/>
      <c r="J98" s="68">
        <f>J122</f>
        <v>-2580.46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130</v>
      </c>
    </row>
    <row r="99" spans="1:47" s="9" customFormat="1" ht="24.95" customHeight="1">
      <c r="B99" s="115"/>
      <c r="D99" s="116" t="s">
        <v>131</v>
      </c>
      <c r="E99" s="117"/>
      <c r="F99" s="117"/>
      <c r="G99" s="117"/>
      <c r="H99" s="117"/>
      <c r="I99" s="117"/>
      <c r="J99" s="118">
        <f>J123</f>
        <v>-2580.46</v>
      </c>
      <c r="L99" s="115"/>
    </row>
    <row r="100" spans="1:47" s="10" customFormat="1" ht="19.899999999999999" customHeight="1">
      <c r="B100" s="119"/>
      <c r="D100" s="120" t="s">
        <v>784</v>
      </c>
      <c r="E100" s="121"/>
      <c r="F100" s="121"/>
      <c r="G100" s="121"/>
      <c r="H100" s="121"/>
      <c r="I100" s="121"/>
      <c r="J100" s="122">
        <f>J124</f>
        <v>-2580.46</v>
      </c>
      <c r="L100" s="119"/>
    </row>
    <row r="101" spans="1:47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>
      <c r="A107" s="29"/>
      <c r="B107" s="30"/>
      <c r="C107" s="21" t="s">
        <v>133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>
      <c r="A109" s="29"/>
      <c r="B109" s="30"/>
      <c r="C109" s="26" t="s">
        <v>14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6.5" customHeight="1">
      <c r="A110" s="29"/>
      <c r="B110" s="30"/>
      <c r="C110" s="29"/>
      <c r="D110" s="29"/>
      <c r="E110" s="234" t="str">
        <f>E7</f>
        <v>ZL3 - SO 01 - BYT - Stavební úpravy a přístavba komunitního centra BETÉL</v>
      </c>
      <c r="F110" s="235"/>
      <c r="G110" s="235"/>
      <c r="H110" s="235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>
      <c r="B111" s="20"/>
      <c r="C111" s="26" t="s">
        <v>116</v>
      </c>
      <c r="L111" s="20"/>
    </row>
    <row r="112" spans="1:47" s="2" customFormat="1" ht="16.5" customHeight="1">
      <c r="A112" s="29"/>
      <c r="B112" s="30"/>
      <c r="C112" s="29"/>
      <c r="D112" s="29"/>
      <c r="E112" s="234" t="s">
        <v>782</v>
      </c>
      <c r="F112" s="236"/>
      <c r="G112" s="236"/>
      <c r="H112" s="236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6" t="s">
        <v>118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01" t="str">
        <f>E11</f>
        <v>Méněpráce - Parapety</v>
      </c>
      <c r="F114" s="236"/>
      <c r="G114" s="236"/>
      <c r="H114" s="236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6" t="s">
        <v>18</v>
      </c>
      <c r="D116" s="29"/>
      <c r="E116" s="29"/>
      <c r="F116" s="24" t="str">
        <f>F14</f>
        <v xml:space="preserve">Bezručova čp.503, Chrastava </v>
      </c>
      <c r="G116" s="29"/>
      <c r="H116" s="29"/>
      <c r="I116" s="26" t="s">
        <v>20</v>
      </c>
      <c r="J116" s="52" t="str">
        <f>IF(J14="","",J14)</f>
        <v>4.6.2020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25.7" customHeight="1">
      <c r="A118" s="29"/>
      <c r="B118" s="30"/>
      <c r="C118" s="26" t="s">
        <v>22</v>
      </c>
      <c r="D118" s="29"/>
      <c r="E118" s="29"/>
      <c r="F118" s="24" t="str">
        <f>E17</f>
        <v>Sbor JB v Chrastavě, Bezručova 503, 46331 Chrastav</v>
      </c>
      <c r="G118" s="29"/>
      <c r="H118" s="29"/>
      <c r="I118" s="26" t="s">
        <v>26</v>
      </c>
      <c r="J118" s="27" t="str">
        <f>E23</f>
        <v>FS Vision, s.r.o. IČ: 22792902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6" t="s">
        <v>25</v>
      </c>
      <c r="D119" s="29"/>
      <c r="E119" s="29"/>
      <c r="F119" s="24" t="str">
        <f>IF(E20="","",E20)</f>
        <v>TOMIVOS s.r.o.</v>
      </c>
      <c r="G119" s="29"/>
      <c r="H119" s="29"/>
      <c r="I119" s="26" t="s">
        <v>28</v>
      </c>
      <c r="J119" s="27" t="str">
        <f>E26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3"/>
      <c r="B121" s="124"/>
      <c r="C121" s="125" t="s">
        <v>134</v>
      </c>
      <c r="D121" s="126" t="s">
        <v>55</v>
      </c>
      <c r="E121" s="126" t="s">
        <v>51</v>
      </c>
      <c r="F121" s="126" t="s">
        <v>52</v>
      </c>
      <c r="G121" s="126" t="s">
        <v>135</v>
      </c>
      <c r="H121" s="126" t="s">
        <v>136</v>
      </c>
      <c r="I121" s="126" t="s">
        <v>137</v>
      </c>
      <c r="J121" s="126" t="s">
        <v>128</v>
      </c>
      <c r="K121" s="127" t="s">
        <v>138</v>
      </c>
      <c r="L121" s="128"/>
      <c r="M121" s="59" t="s">
        <v>1</v>
      </c>
      <c r="N121" s="60" t="s">
        <v>34</v>
      </c>
      <c r="O121" s="60" t="s">
        <v>139</v>
      </c>
      <c r="P121" s="60" t="s">
        <v>140</v>
      </c>
      <c r="Q121" s="60" t="s">
        <v>141</v>
      </c>
      <c r="R121" s="60" t="s">
        <v>142</v>
      </c>
      <c r="S121" s="60" t="s">
        <v>143</v>
      </c>
      <c r="T121" s="61" t="s">
        <v>144</v>
      </c>
      <c r="U121" s="123"/>
      <c r="V121" s="123"/>
      <c r="W121" s="123"/>
      <c r="X121" s="123"/>
      <c r="Y121" s="123"/>
      <c r="Z121" s="123"/>
      <c r="AA121" s="123"/>
      <c r="AB121" s="123"/>
      <c r="AC121" s="123"/>
      <c r="AD121" s="123"/>
      <c r="AE121" s="123"/>
    </row>
    <row r="122" spans="1:65" s="2" customFormat="1" ht="22.9" customHeight="1">
      <c r="A122" s="29"/>
      <c r="B122" s="30"/>
      <c r="C122" s="66" t="s">
        <v>145</v>
      </c>
      <c r="D122" s="29"/>
      <c r="E122" s="29"/>
      <c r="F122" s="29"/>
      <c r="G122" s="29"/>
      <c r="H122" s="29"/>
      <c r="I122" s="29"/>
      <c r="J122" s="129">
        <f>BK122</f>
        <v>-2580.46</v>
      </c>
      <c r="K122" s="29"/>
      <c r="L122" s="30"/>
      <c r="M122" s="62"/>
      <c r="N122" s="53"/>
      <c r="O122" s="63"/>
      <c r="P122" s="130">
        <f>P123</f>
        <v>0</v>
      </c>
      <c r="Q122" s="63"/>
      <c r="R122" s="130">
        <f>R123</f>
        <v>-1.3806000000000001E-2</v>
      </c>
      <c r="S122" s="63"/>
      <c r="T122" s="131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7" t="s">
        <v>69</v>
      </c>
      <c r="AU122" s="17" t="s">
        <v>130</v>
      </c>
      <c r="BK122" s="132">
        <f>BK123</f>
        <v>-2580.46</v>
      </c>
    </row>
    <row r="123" spans="1:65" s="12" customFormat="1" ht="25.9" customHeight="1">
      <c r="B123" s="133"/>
      <c r="D123" s="134" t="s">
        <v>69</v>
      </c>
      <c r="E123" s="135" t="s">
        <v>146</v>
      </c>
      <c r="F123" s="135" t="s">
        <v>147</v>
      </c>
      <c r="J123" s="136">
        <f>BK123</f>
        <v>-2580.46</v>
      </c>
      <c r="L123" s="133"/>
      <c r="M123" s="137"/>
      <c r="N123" s="138"/>
      <c r="O123" s="138"/>
      <c r="P123" s="139">
        <f>P124</f>
        <v>0</v>
      </c>
      <c r="Q123" s="138"/>
      <c r="R123" s="139">
        <f>R124</f>
        <v>-1.3806000000000001E-2</v>
      </c>
      <c r="S123" s="138"/>
      <c r="T123" s="140">
        <f>T124</f>
        <v>0</v>
      </c>
      <c r="AR123" s="134" t="s">
        <v>79</v>
      </c>
      <c r="AT123" s="141" t="s">
        <v>69</v>
      </c>
      <c r="AU123" s="141" t="s">
        <v>70</v>
      </c>
      <c r="AY123" s="134" t="s">
        <v>148</v>
      </c>
      <c r="BK123" s="142">
        <f>BK124</f>
        <v>-2580.46</v>
      </c>
    </row>
    <row r="124" spans="1:65" s="12" customFormat="1" ht="22.9" customHeight="1">
      <c r="B124" s="133"/>
      <c r="D124" s="134" t="s">
        <v>69</v>
      </c>
      <c r="E124" s="143" t="s">
        <v>785</v>
      </c>
      <c r="F124" s="143" t="s">
        <v>786</v>
      </c>
      <c r="J124" s="144">
        <f>BK124</f>
        <v>-2580.46</v>
      </c>
      <c r="L124" s="133"/>
      <c r="M124" s="137"/>
      <c r="N124" s="138"/>
      <c r="O124" s="138"/>
      <c r="P124" s="139">
        <f>SUM(P125:P130)</f>
        <v>0</v>
      </c>
      <c r="Q124" s="138"/>
      <c r="R124" s="139">
        <f>SUM(R125:R130)</f>
        <v>-1.3806000000000001E-2</v>
      </c>
      <c r="S124" s="138"/>
      <c r="T124" s="140">
        <f>SUM(T125:T130)</f>
        <v>0</v>
      </c>
      <c r="AR124" s="134" t="s">
        <v>79</v>
      </c>
      <c r="AT124" s="141" t="s">
        <v>69</v>
      </c>
      <c r="AU124" s="141" t="s">
        <v>77</v>
      </c>
      <c r="AY124" s="134" t="s">
        <v>148</v>
      </c>
      <c r="BK124" s="142">
        <f>SUM(BK125:BK130)</f>
        <v>-2580.46</v>
      </c>
    </row>
    <row r="125" spans="1:65" s="2" customFormat="1" ht="16.5" customHeight="1">
      <c r="A125" s="29"/>
      <c r="B125" s="145"/>
      <c r="C125" s="146" t="s">
        <v>77</v>
      </c>
      <c r="D125" s="146" t="s">
        <v>151</v>
      </c>
      <c r="E125" s="147" t="s">
        <v>787</v>
      </c>
      <c r="F125" s="148" t="s">
        <v>788</v>
      </c>
      <c r="G125" s="149" t="s">
        <v>193</v>
      </c>
      <c r="H125" s="150">
        <v>-2</v>
      </c>
      <c r="I125" s="151">
        <v>250</v>
      </c>
      <c r="J125" s="151">
        <f>ROUND(I125*H125,2)</f>
        <v>-500</v>
      </c>
      <c r="K125" s="148" t="s">
        <v>194</v>
      </c>
      <c r="L125" s="30"/>
      <c r="M125" s="152" t="s">
        <v>1</v>
      </c>
      <c r="N125" s="153" t="s">
        <v>35</v>
      </c>
      <c r="O125" s="154">
        <v>0</v>
      </c>
      <c r="P125" s="154">
        <f>O125*H125</f>
        <v>0</v>
      </c>
      <c r="Q125" s="154">
        <v>0</v>
      </c>
      <c r="R125" s="154">
        <f>Q125*H125</f>
        <v>0</v>
      </c>
      <c r="S125" s="154">
        <v>0</v>
      </c>
      <c r="T125" s="155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6" t="s">
        <v>155</v>
      </c>
      <c r="AT125" s="156" t="s">
        <v>151</v>
      </c>
      <c r="AU125" s="156" t="s">
        <v>79</v>
      </c>
      <c r="AY125" s="17" t="s">
        <v>148</v>
      </c>
      <c r="BE125" s="157">
        <f>IF(N125="základní",J125,0)</f>
        <v>-500</v>
      </c>
      <c r="BF125" s="157">
        <f>IF(N125="snížená",J125,0)</f>
        <v>0</v>
      </c>
      <c r="BG125" s="157">
        <f>IF(N125="zákl. přenesená",J125,0)</f>
        <v>0</v>
      </c>
      <c r="BH125" s="157">
        <f>IF(N125="sníž. přenesená",J125,0)</f>
        <v>0</v>
      </c>
      <c r="BI125" s="157">
        <f>IF(N125="nulová",J125,0)</f>
        <v>0</v>
      </c>
      <c r="BJ125" s="17" t="s">
        <v>77</v>
      </c>
      <c r="BK125" s="157">
        <f>ROUND(I125*H125,2)</f>
        <v>-500</v>
      </c>
      <c r="BL125" s="17" t="s">
        <v>155</v>
      </c>
      <c r="BM125" s="156" t="s">
        <v>789</v>
      </c>
    </row>
    <row r="126" spans="1:65" s="13" customFormat="1" ht="11.25">
      <c r="B126" s="158"/>
      <c r="D126" s="159" t="s">
        <v>157</v>
      </c>
      <c r="E126" s="160" t="s">
        <v>1</v>
      </c>
      <c r="F126" s="161" t="s">
        <v>790</v>
      </c>
      <c r="H126" s="162">
        <v>-2</v>
      </c>
      <c r="L126" s="158"/>
      <c r="M126" s="163"/>
      <c r="N126" s="164"/>
      <c r="O126" s="164"/>
      <c r="P126" s="164"/>
      <c r="Q126" s="164"/>
      <c r="R126" s="164"/>
      <c r="S126" s="164"/>
      <c r="T126" s="165"/>
      <c r="AT126" s="160" t="s">
        <v>157</v>
      </c>
      <c r="AU126" s="160" t="s">
        <v>79</v>
      </c>
      <c r="AV126" s="13" t="s">
        <v>79</v>
      </c>
      <c r="AW126" s="13" t="s">
        <v>27</v>
      </c>
      <c r="AX126" s="13" t="s">
        <v>77</v>
      </c>
      <c r="AY126" s="160" t="s">
        <v>148</v>
      </c>
    </row>
    <row r="127" spans="1:65" s="2" customFormat="1" ht="16.5" customHeight="1">
      <c r="A127" s="29"/>
      <c r="B127" s="145"/>
      <c r="C127" s="184" t="s">
        <v>79</v>
      </c>
      <c r="D127" s="184" t="s">
        <v>302</v>
      </c>
      <c r="E127" s="185" t="s">
        <v>791</v>
      </c>
      <c r="F127" s="186" t="s">
        <v>792</v>
      </c>
      <c r="G127" s="187" t="s">
        <v>291</v>
      </c>
      <c r="H127" s="188">
        <v>-1.9379999999999999</v>
      </c>
      <c r="I127" s="189">
        <v>320</v>
      </c>
      <c r="J127" s="189">
        <f>ROUND(I127*H127,2)</f>
        <v>-620.16</v>
      </c>
      <c r="K127" s="186" t="s">
        <v>1</v>
      </c>
      <c r="L127" s="190"/>
      <c r="M127" s="191" t="s">
        <v>1</v>
      </c>
      <c r="N127" s="192" t="s">
        <v>35</v>
      </c>
      <c r="O127" s="154">
        <v>0</v>
      </c>
      <c r="P127" s="154">
        <f>O127*H127</f>
        <v>0</v>
      </c>
      <c r="Q127" s="154">
        <v>7.0000000000000001E-3</v>
      </c>
      <c r="R127" s="154">
        <f>Q127*H127</f>
        <v>-1.3566E-2</v>
      </c>
      <c r="S127" s="154">
        <v>0</v>
      </c>
      <c r="T127" s="155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6" t="s">
        <v>305</v>
      </c>
      <c r="AT127" s="156" t="s">
        <v>302</v>
      </c>
      <c r="AU127" s="156" t="s">
        <v>79</v>
      </c>
      <c r="AY127" s="17" t="s">
        <v>148</v>
      </c>
      <c r="BE127" s="157">
        <f>IF(N127="základní",J127,0)</f>
        <v>-620.16</v>
      </c>
      <c r="BF127" s="157">
        <f>IF(N127="snížená",J127,0)</f>
        <v>0</v>
      </c>
      <c r="BG127" s="157">
        <f>IF(N127="zákl. přenesená",J127,0)</f>
        <v>0</v>
      </c>
      <c r="BH127" s="157">
        <f>IF(N127="sníž. přenesená",J127,0)</f>
        <v>0</v>
      </c>
      <c r="BI127" s="157">
        <f>IF(N127="nulová",J127,0)</f>
        <v>0</v>
      </c>
      <c r="BJ127" s="17" t="s">
        <v>77</v>
      </c>
      <c r="BK127" s="157">
        <f>ROUND(I127*H127,2)</f>
        <v>-620.16</v>
      </c>
      <c r="BL127" s="17" t="s">
        <v>155</v>
      </c>
      <c r="BM127" s="156" t="s">
        <v>793</v>
      </c>
    </row>
    <row r="128" spans="1:65" s="2" customFormat="1" ht="16.5" customHeight="1">
      <c r="A128" s="29"/>
      <c r="B128" s="145"/>
      <c r="C128" s="184" t="s">
        <v>160</v>
      </c>
      <c r="D128" s="184" t="s">
        <v>302</v>
      </c>
      <c r="E128" s="185" t="s">
        <v>794</v>
      </c>
      <c r="F128" s="186" t="s">
        <v>795</v>
      </c>
      <c r="G128" s="187" t="s">
        <v>193</v>
      </c>
      <c r="H128" s="188">
        <v>-4</v>
      </c>
      <c r="I128" s="189">
        <v>360</v>
      </c>
      <c r="J128" s="189">
        <f>ROUND(I128*H128,2)</f>
        <v>-1440</v>
      </c>
      <c r="K128" s="186" t="s">
        <v>796</v>
      </c>
      <c r="L128" s="190"/>
      <c r="M128" s="191" t="s">
        <v>1</v>
      </c>
      <c r="N128" s="192" t="s">
        <v>35</v>
      </c>
      <c r="O128" s="154">
        <v>0</v>
      </c>
      <c r="P128" s="154">
        <f>O128*H128</f>
        <v>0</v>
      </c>
      <c r="Q128" s="154">
        <v>6.0000000000000002E-5</v>
      </c>
      <c r="R128" s="154">
        <f>Q128*H128</f>
        <v>-2.4000000000000001E-4</v>
      </c>
      <c r="S128" s="154">
        <v>0</v>
      </c>
      <c r="T128" s="155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6" t="s">
        <v>305</v>
      </c>
      <c r="AT128" s="156" t="s">
        <v>302</v>
      </c>
      <c r="AU128" s="156" t="s">
        <v>79</v>
      </c>
      <c r="AY128" s="17" t="s">
        <v>148</v>
      </c>
      <c r="BE128" s="157">
        <f>IF(N128="základní",J128,0)</f>
        <v>-1440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7" t="s">
        <v>77</v>
      </c>
      <c r="BK128" s="157">
        <f>ROUND(I128*H128,2)</f>
        <v>-1440</v>
      </c>
      <c r="BL128" s="17" t="s">
        <v>155</v>
      </c>
      <c r="BM128" s="156" t="s">
        <v>797</v>
      </c>
    </row>
    <row r="129" spans="1:65" s="2" customFormat="1" ht="16.5" customHeight="1">
      <c r="A129" s="29"/>
      <c r="B129" s="145"/>
      <c r="C129" s="146" t="s">
        <v>165</v>
      </c>
      <c r="D129" s="146" t="s">
        <v>151</v>
      </c>
      <c r="E129" s="147" t="s">
        <v>798</v>
      </c>
      <c r="F129" s="148" t="s">
        <v>799</v>
      </c>
      <c r="G129" s="149" t="s">
        <v>175</v>
      </c>
      <c r="H129" s="150">
        <v>-1.4E-2</v>
      </c>
      <c r="I129" s="151">
        <v>950</v>
      </c>
      <c r="J129" s="151">
        <f>ROUND(I129*H129,2)</f>
        <v>-13.3</v>
      </c>
      <c r="K129" s="148" t="s">
        <v>194</v>
      </c>
      <c r="L129" s="30"/>
      <c r="M129" s="152" t="s">
        <v>1</v>
      </c>
      <c r="N129" s="153" t="s">
        <v>35</v>
      </c>
      <c r="O129" s="154">
        <v>0</v>
      </c>
      <c r="P129" s="154">
        <f>O129*H129</f>
        <v>0</v>
      </c>
      <c r="Q129" s="154">
        <v>0</v>
      </c>
      <c r="R129" s="154">
        <f>Q129*H129</f>
        <v>0</v>
      </c>
      <c r="S129" s="154">
        <v>0</v>
      </c>
      <c r="T129" s="155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6" t="s">
        <v>155</v>
      </c>
      <c r="AT129" s="156" t="s">
        <v>151</v>
      </c>
      <c r="AU129" s="156" t="s">
        <v>79</v>
      </c>
      <c r="AY129" s="17" t="s">
        <v>148</v>
      </c>
      <c r="BE129" s="157">
        <f>IF(N129="základní",J129,0)</f>
        <v>-13.3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7" t="s">
        <v>77</v>
      </c>
      <c r="BK129" s="157">
        <f>ROUND(I129*H129,2)</f>
        <v>-13.3</v>
      </c>
      <c r="BL129" s="17" t="s">
        <v>155</v>
      </c>
      <c r="BM129" s="156" t="s">
        <v>800</v>
      </c>
    </row>
    <row r="130" spans="1:65" s="2" customFormat="1" ht="16.5" customHeight="1">
      <c r="A130" s="29"/>
      <c r="B130" s="145"/>
      <c r="C130" s="146" t="s">
        <v>177</v>
      </c>
      <c r="D130" s="146" t="s">
        <v>151</v>
      </c>
      <c r="E130" s="147" t="s">
        <v>801</v>
      </c>
      <c r="F130" s="148" t="s">
        <v>802</v>
      </c>
      <c r="G130" s="149" t="s">
        <v>175</v>
      </c>
      <c r="H130" s="150">
        <v>-1.4E-2</v>
      </c>
      <c r="I130" s="151">
        <v>500</v>
      </c>
      <c r="J130" s="151">
        <f>ROUND(I130*H130,2)</f>
        <v>-7</v>
      </c>
      <c r="K130" s="148" t="s">
        <v>194</v>
      </c>
      <c r="L130" s="30"/>
      <c r="M130" s="180" t="s">
        <v>1</v>
      </c>
      <c r="N130" s="181" t="s">
        <v>35</v>
      </c>
      <c r="O130" s="182">
        <v>0</v>
      </c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6" t="s">
        <v>155</v>
      </c>
      <c r="AT130" s="156" t="s">
        <v>151</v>
      </c>
      <c r="AU130" s="156" t="s">
        <v>79</v>
      </c>
      <c r="AY130" s="17" t="s">
        <v>148</v>
      </c>
      <c r="BE130" s="157">
        <f>IF(N130="základní",J130,0)</f>
        <v>-7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7" t="s">
        <v>77</v>
      </c>
      <c r="BK130" s="157">
        <f>ROUND(I130*H130,2)</f>
        <v>-7</v>
      </c>
      <c r="BL130" s="17" t="s">
        <v>155</v>
      </c>
      <c r="BM130" s="156" t="s">
        <v>803</v>
      </c>
    </row>
    <row r="131" spans="1:65" s="2" customFormat="1" ht="6.95" customHeight="1">
      <c r="A131" s="29"/>
      <c r="B131" s="44"/>
      <c r="C131" s="45"/>
      <c r="D131" s="45"/>
      <c r="E131" s="45"/>
      <c r="F131" s="45"/>
      <c r="G131" s="45"/>
      <c r="H131" s="45"/>
      <c r="I131" s="45"/>
      <c r="J131" s="45"/>
      <c r="K131" s="45"/>
      <c r="L131" s="30"/>
      <c r="M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</sheetData>
  <autoFilter ref="C121:K130"/>
  <mergeCells count="11">
    <mergeCell ref="L2:V2"/>
    <mergeCell ref="E87:H87"/>
    <mergeCell ref="E89:H89"/>
    <mergeCell ref="E110:H110"/>
    <mergeCell ref="E112:H112"/>
    <mergeCell ref="E114:H114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31"/>
  <sheetViews>
    <sheetView showGridLines="0" topLeftCell="A96" workbookViewId="0">
      <selection activeCell="V127" sqref="V127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5"/>
    </row>
    <row r="2" spans="1:46" s="1" customFormat="1" ht="36.950000000000003" customHeight="1">
      <c r="L2" s="218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7" t="s">
        <v>114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115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34" t="str">
        <f>'Rekapitulace stavby'!K6</f>
        <v>ZL3 - SO 01 - BYT - Stavební úpravy a přístavba komunitního centra BETÉL</v>
      </c>
      <c r="F7" s="235"/>
      <c r="G7" s="235"/>
      <c r="H7" s="235"/>
      <c r="L7" s="20"/>
    </row>
    <row r="8" spans="1:46" s="1" customFormat="1" ht="12" customHeight="1">
      <c r="B8" s="20"/>
      <c r="D8" s="26" t="s">
        <v>116</v>
      </c>
      <c r="L8" s="20"/>
    </row>
    <row r="9" spans="1:46" s="2" customFormat="1" ht="16.5" customHeight="1">
      <c r="A9" s="29"/>
      <c r="B9" s="30"/>
      <c r="C9" s="29"/>
      <c r="D9" s="29"/>
      <c r="E9" s="234" t="s">
        <v>782</v>
      </c>
      <c r="F9" s="236"/>
      <c r="G9" s="236"/>
      <c r="H9" s="236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118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01" t="s">
        <v>804</v>
      </c>
      <c r="F11" s="236"/>
      <c r="G11" s="236"/>
      <c r="H11" s="236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1.25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120</v>
      </c>
      <c r="G14" s="29"/>
      <c r="H14" s="29"/>
      <c r="I14" s="26" t="s">
        <v>20</v>
      </c>
      <c r="J14" s="52" t="str">
        <f>'Rekapitulace stavby'!AN8</f>
        <v>4.6.2020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121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122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123</v>
      </c>
      <c r="F20" s="29"/>
      <c r="G20" s="29"/>
      <c r="H20" s="29"/>
      <c r="I20" s="26" t="s">
        <v>24</v>
      </c>
      <c r="J20" s="24" t="s">
        <v>124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125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07" t="s">
        <v>1</v>
      </c>
      <c r="F29" s="207"/>
      <c r="G29" s="207"/>
      <c r="H29" s="207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ROUND(J122, 2)</f>
        <v>2814.3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ROUND((SUM(BE122:BE130)),  2)</f>
        <v>2814.3</v>
      </c>
      <c r="G35" s="29"/>
      <c r="H35" s="29"/>
      <c r="I35" s="103">
        <v>0.21</v>
      </c>
      <c r="J35" s="102">
        <f>ROUND(((SUM(BE122:BE130))*I35),  2)</f>
        <v>591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ROUND((SUM(BF122:BF130)),  2)</f>
        <v>0</v>
      </c>
      <c r="G36" s="29"/>
      <c r="H36" s="29"/>
      <c r="I36" s="103">
        <v>0.15</v>
      </c>
      <c r="J36" s="102">
        <f>ROUND(((SUM(BF122:BF130))*I36),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ROUND((SUM(BG122:BG130)),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ROUND((SUM(BH122:BH130)),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ROUND((SUM(BI122:BI130)),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3405.3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126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4" t="str">
        <f>E7</f>
        <v>ZL3 - SO 01 - BYT - Stavební úpravy a přístavba komunitního centra BETÉL</v>
      </c>
      <c r="F85" s="235"/>
      <c r="G85" s="235"/>
      <c r="H85" s="235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116</v>
      </c>
      <c r="L86" s="20"/>
    </row>
    <row r="87" spans="1:31" s="2" customFormat="1" ht="16.5" customHeight="1">
      <c r="A87" s="29"/>
      <c r="B87" s="30"/>
      <c r="C87" s="29"/>
      <c r="D87" s="29"/>
      <c r="E87" s="234" t="s">
        <v>782</v>
      </c>
      <c r="F87" s="236"/>
      <c r="G87" s="236"/>
      <c r="H87" s="236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118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01" t="str">
        <f>E11</f>
        <v>Vícepráce - Parapety</v>
      </c>
      <c r="F89" s="236"/>
      <c r="G89" s="236"/>
      <c r="H89" s="236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4.6.2020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127</v>
      </c>
      <c r="D96" s="104"/>
      <c r="E96" s="104"/>
      <c r="F96" s="104"/>
      <c r="G96" s="104"/>
      <c r="H96" s="104"/>
      <c r="I96" s="104"/>
      <c r="J96" s="113" t="s">
        <v>128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129</v>
      </c>
      <c r="D98" s="29"/>
      <c r="E98" s="29"/>
      <c r="F98" s="29"/>
      <c r="G98" s="29"/>
      <c r="H98" s="29"/>
      <c r="I98" s="29"/>
      <c r="J98" s="68">
        <f>J122</f>
        <v>2814.3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130</v>
      </c>
    </row>
    <row r="99" spans="1:47" s="9" customFormat="1" ht="24.95" customHeight="1">
      <c r="B99" s="115"/>
      <c r="D99" s="116" t="s">
        <v>131</v>
      </c>
      <c r="E99" s="117"/>
      <c r="F99" s="117"/>
      <c r="G99" s="117"/>
      <c r="H99" s="117"/>
      <c r="I99" s="117"/>
      <c r="J99" s="118">
        <f>J123</f>
        <v>2814.3</v>
      </c>
      <c r="L99" s="115"/>
    </row>
    <row r="100" spans="1:47" s="10" customFormat="1" ht="19.899999999999999" customHeight="1">
      <c r="B100" s="119"/>
      <c r="D100" s="120" t="s">
        <v>784</v>
      </c>
      <c r="E100" s="121"/>
      <c r="F100" s="121"/>
      <c r="G100" s="121"/>
      <c r="H100" s="121"/>
      <c r="I100" s="121"/>
      <c r="J100" s="122">
        <f>J124</f>
        <v>2814.3</v>
      </c>
      <c r="L100" s="119"/>
    </row>
    <row r="101" spans="1:47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>
      <c r="A107" s="29"/>
      <c r="B107" s="30"/>
      <c r="C107" s="21" t="s">
        <v>133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>
      <c r="A109" s="29"/>
      <c r="B109" s="30"/>
      <c r="C109" s="26" t="s">
        <v>14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6.5" customHeight="1">
      <c r="A110" s="29"/>
      <c r="B110" s="30"/>
      <c r="C110" s="29"/>
      <c r="D110" s="29"/>
      <c r="E110" s="234" t="str">
        <f>E7</f>
        <v>ZL3 - SO 01 - BYT - Stavební úpravy a přístavba komunitního centra BETÉL</v>
      </c>
      <c r="F110" s="235"/>
      <c r="G110" s="235"/>
      <c r="H110" s="235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>
      <c r="B111" s="20"/>
      <c r="C111" s="26" t="s">
        <v>116</v>
      </c>
      <c r="L111" s="20"/>
    </row>
    <row r="112" spans="1:47" s="2" customFormat="1" ht="16.5" customHeight="1">
      <c r="A112" s="29"/>
      <c r="B112" s="30"/>
      <c r="C112" s="29"/>
      <c r="D112" s="29"/>
      <c r="E112" s="234" t="s">
        <v>782</v>
      </c>
      <c r="F112" s="236"/>
      <c r="G112" s="236"/>
      <c r="H112" s="236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6" t="s">
        <v>118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01" t="str">
        <f>E11</f>
        <v>Vícepráce - Parapety</v>
      </c>
      <c r="F114" s="236"/>
      <c r="G114" s="236"/>
      <c r="H114" s="236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6" t="s">
        <v>18</v>
      </c>
      <c r="D116" s="29"/>
      <c r="E116" s="29"/>
      <c r="F116" s="24" t="str">
        <f>F14</f>
        <v xml:space="preserve">Bezručova čp.503, Chrastava </v>
      </c>
      <c r="G116" s="29"/>
      <c r="H116" s="29"/>
      <c r="I116" s="26" t="s">
        <v>20</v>
      </c>
      <c r="J116" s="52" t="str">
        <f>IF(J14="","",J14)</f>
        <v>4.6.2020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25.7" customHeight="1">
      <c r="A118" s="29"/>
      <c r="B118" s="30"/>
      <c r="C118" s="26" t="s">
        <v>22</v>
      </c>
      <c r="D118" s="29"/>
      <c r="E118" s="29"/>
      <c r="F118" s="24" t="str">
        <f>E17</f>
        <v>Sbor JB v Chrastavě, Bezručova 503, 46331 Chrastav</v>
      </c>
      <c r="G118" s="29"/>
      <c r="H118" s="29"/>
      <c r="I118" s="26" t="s">
        <v>26</v>
      </c>
      <c r="J118" s="27" t="str">
        <f>E23</f>
        <v>FS Vision, s.r.o. IČ: 22792902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6" t="s">
        <v>25</v>
      </c>
      <c r="D119" s="29"/>
      <c r="E119" s="29"/>
      <c r="F119" s="24" t="str">
        <f>IF(E20="","",E20)</f>
        <v>TOMIVOS s.r.o.</v>
      </c>
      <c r="G119" s="29"/>
      <c r="H119" s="29"/>
      <c r="I119" s="26" t="s">
        <v>28</v>
      </c>
      <c r="J119" s="27" t="str">
        <f>E26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3"/>
      <c r="B121" s="124"/>
      <c r="C121" s="125" t="s">
        <v>134</v>
      </c>
      <c r="D121" s="126" t="s">
        <v>55</v>
      </c>
      <c r="E121" s="126" t="s">
        <v>51</v>
      </c>
      <c r="F121" s="126" t="s">
        <v>52</v>
      </c>
      <c r="G121" s="126" t="s">
        <v>135</v>
      </c>
      <c r="H121" s="126" t="s">
        <v>136</v>
      </c>
      <c r="I121" s="126" t="s">
        <v>137</v>
      </c>
      <c r="J121" s="126" t="s">
        <v>128</v>
      </c>
      <c r="K121" s="127" t="s">
        <v>138</v>
      </c>
      <c r="L121" s="128"/>
      <c r="M121" s="59" t="s">
        <v>1</v>
      </c>
      <c r="N121" s="60" t="s">
        <v>34</v>
      </c>
      <c r="O121" s="60" t="s">
        <v>139</v>
      </c>
      <c r="P121" s="60" t="s">
        <v>140</v>
      </c>
      <c r="Q121" s="60" t="s">
        <v>141</v>
      </c>
      <c r="R121" s="60" t="s">
        <v>142</v>
      </c>
      <c r="S121" s="60" t="s">
        <v>143</v>
      </c>
      <c r="T121" s="61" t="s">
        <v>144</v>
      </c>
      <c r="U121" s="123"/>
      <c r="V121" s="123"/>
      <c r="W121" s="123"/>
      <c r="X121" s="123"/>
      <c r="Y121" s="123"/>
      <c r="Z121" s="123"/>
      <c r="AA121" s="123"/>
      <c r="AB121" s="123"/>
      <c r="AC121" s="123"/>
      <c r="AD121" s="123"/>
      <c r="AE121" s="123"/>
    </row>
    <row r="122" spans="1:65" s="2" customFormat="1" ht="22.9" customHeight="1">
      <c r="A122" s="29"/>
      <c r="B122" s="30"/>
      <c r="C122" s="66" t="s">
        <v>145</v>
      </c>
      <c r="D122" s="29"/>
      <c r="E122" s="29"/>
      <c r="F122" s="29"/>
      <c r="G122" s="29"/>
      <c r="H122" s="29"/>
      <c r="I122" s="29"/>
      <c r="J122" s="129">
        <f>BK122</f>
        <v>2814.3</v>
      </c>
      <c r="K122" s="29"/>
      <c r="L122" s="30"/>
      <c r="M122" s="62"/>
      <c r="N122" s="53"/>
      <c r="O122" s="63"/>
      <c r="P122" s="130">
        <f>P123</f>
        <v>0</v>
      </c>
      <c r="Q122" s="63"/>
      <c r="R122" s="130">
        <f>R123</f>
        <v>1.3965000000000002E-2</v>
      </c>
      <c r="S122" s="63"/>
      <c r="T122" s="131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7" t="s">
        <v>69</v>
      </c>
      <c r="AU122" s="17" t="s">
        <v>130</v>
      </c>
      <c r="BK122" s="132">
        <f>BK123</f>
        <v>2814.3</v>
      </c>
    </row>
    <row r="123" spans="1:65" s="12" customFormat="1" ht="25.9" customHeight="1">
      <c r="B123" s="133"/>
      <c r="D123" s="134" t="s">
        <v>69</v>
      </c>
      <c r="E123" s="135" t="s">
        <v>146</v>
      </c>
      <c r="F123" s="135" t="s">
        <v>147</v>
      </c>
      <c r="J123" s="136">
        <f>BK123</f>
        <v>2814.3</v>
      </c>
      <c r="L123" s="133"/>
      <c r="M123" s="137"/>
      <c r="N123" s="138"/>
      <c r="O123" s="138"/>
      <c r="P123" s="139">
        <f>P124</f>
        <v>0</v>
      </c>
      <c r="Q123" s="138"/>
      <c r="R123" s="139">
        <f>R124</f>
        <v>1.3965000000000002E-2</v>
      </c>
      <c r="S123" s="138"/>
      <c r="T123" s="140">
        <f>T124</f>
        <v>0</v>
      </c>
      <c r="AR123" s="134" t="s">
        <v>79</v>
      </c>
      <c r="AT123" s="141" t="s">
        <v>69</v>
      </c>
      <c r="AU123" s="141" t="s">
        <v>70</v>
      </c>
      <c r="AY123" s="134" t="s">
        <v>148</v>
      </c>
      <c r="BK123" s="142">
        <f>BK124</f>
        <v>2814.3</v>
      </c>
    </row>
    <row r="124" spans="1:65" s="12" customFormat="1" ht="22.9" customHeight="1">
      <c r="B124" s="133"/>
      <c r="D124" s="134" t="s">
        <v>69</v>
      </c>
      <c r="E124" s="143" t="s">
        <v>785</v>
      </c>
      <c r="F124" s="143" t="s">
        <v>786</v>
      </c>
      <c r="J124" s="144">
        <f>BK124</f>
        <v>2814.3</v>
      </c>
      <c r="L124" s="133"/>
      <c r="M124" s="137"/>
      <c r="N124" s="138"/>
      <c r="O124" s="138"/>
      <c r="P124" s="139">
        <f>SUM(P125:P130)</f>
        <v>0</v>
      </c>
      <c r="Q124" s="138"/>
      <c r="R124" s="139">
        <f>SUM(R125:R130)</f>
        <v>1.3965000000000002E-2</v>
      </c>
      <c r="S124" s="138"/>
      <c r="T124" s="140">
        <f>SUM(T125:T130)</f>
        <v>0</v>
      </c>
      <c r="AR124" s="134" t="s">
        <v>79</v>
      </c>
      <c r="AT124" s="141" t="s">
        <v>69</v>
      </c>
      <c r="AU124" s="141" t="s">
        <v>77</v>
      </c>
      <c r="AY124" s="134" t="s">
        <v>148</v>
      </c>
      <c r="BK124" s="142">
        <f>SUM(BK125:BK130)</f>
        <v>2814.3</v>
      </c>
    </row>
    <row r="125" spans="1:65" s="2" customFormat="1" ht="16.5" customHeight="1">
      <c r="A125" s="29"/>
      <c r="B125" s="145"/>
      <c r="C125" s="146" t="s">
        <v>77</v>
      </c>
      <c r="D125" s="146" t="s">
        <v>151</v>
      </c>
      <c r="E125" s="147" t="s">
        <v>805</v>
      </c>
      <c r="F125" s="148" t="s">
        <v>806</v>
      </c>
      <c r="G125" s="149" t="s">
        <v>193</v>
      </c>
      <c r="H125" s="150">
        <v>2</v>
      </c>
      <c r="I125" s="151">
        <v>200</v>
      </c>
      <c r="J125" s="151">
        <f>ROUND(I125*H125,2)</f>
        <v>400</v>
      </c>
      <c r="K125" s="148" t="s">
        <v>194</v>
      </c>
      <c r="L125" s="30"/>
      <c r="M125" s="152" t="s">
        <v>1</v>
      </c>
      <c r="N125" s="153" t="s">
        <v>35</v>
      </c>
      <c r="O125" s="154">
        <v>0</v>
      </c>
      <c r="P125" s="154">
        <f>O125*H125</f>
        <v>0</v>
      </c>
      <c r="Q125" s="154">
        <v>0</v>
      </c>
      <c r="R125" s="154">
        <f>Q125*H125</f>
        <v>0</v>
      </c>
      <c r="S125" s="154">
        <v>0</v>
      </c>
      <c r="T125" s="155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6" t="s">
        <v>155</v>
      </c>
      <c r="AT125" s="156" t="s">
        <v>151</v>
      </c>
      <c r="AU125" s="156" t="s">
        <v>79</v>
      </c>
      <c r="AY125" s="17" t="s">
        <v>148</v>
      </c>
      <c r="BE125" s="157">
        <f>IF(N125="základní",J125,0)</f>
        <v>400</v>
      </c>
      <c r="BF125" s="157">
        <f>IF(N125="snížená",J125,0)</f>
        <v>0</v>
      </c>
      <c r="BG125" s="157">
        <f>IF(N125="zákl. přenesená",J125,0)</f>
        <v>0</v>
      </c>
      <c r="BH125" s="157">
        <f>IF(N125="sníž. přenesená",J125,0)</f>
        <v>0</v>
      </c>
      <c r="BI125" s="157">
        <f>IF(N125="nulová",J125,0)</f>
        <v>0</v>
      </c>
      <c r="BJ125" s="17" t="s">
        <v>77</v>
      </c>
      <c r="BK125" s="157">
        <f>ROUND(I125*H125,2)</f>
        <v>400</v>
      </c>
      <c r="BL125" s="17" t="s">
        <v>155</v>
      </c>
      <c r="BM125" s="156" t="s">
        <v>807</v>
      </c>
    </row>
    <row r="126" spans="1:65" s="13" customFormat="1" ht="11.25">
      <c r="B126" s="158"/>
      <c r="D126" s="159" t="s">
        <v>157</v>
      </c>
      <c r="E126" s="160" t="s">
        <v>1</v>
      </c>
      <c r="F126" s="161" t="s">
        <v>808</v>
      </c>
      <c r="H126" s="162">
        <v>2</v>
      </c>
      <c r="L126" s="158"/>
      <c r="M126" s="163"/>
      <c r="N126" s="164"/>
      <c r="O126" s="164"/>
      <c r="P126" s="164"/>
      <c r="Q126" s="164"/>
      <c r="R126" s="164"/>
      <c r="S126" s="164"/>
      <c r="T126" s="165"/>
      <c r="AT126" s="160" t="s">
        <v>157</v>
      </c>
      <c r="AU126" s="160" t="s">
        <v>79</v>
      </c>
      <c r="AV126" s="13" t="s">
        <v>79</v>
      </c>
      <c r="AW126" s="13" t="s">
        <v>27</v>
      </c>
      <c r="AX126" s="13" t="s">
        <v>77</v>
      </c>
      <c r="AY126" s="160" t="s">
        <v>148</v>
      </c>
    </row>
    <row r="127" spans="1:65" s="2" customFormat="1" ht="16.5" customHeight="1">
      <c r="A127" s="29"/>
      <c r="B127" s="145"/>
      <c r="C127" s="184" t="s">
        <v>79</v>
      </c>
      <c r="D127" s="184" t="s">
        <v>302</v>
      </c>
      <c r="E127" s="185" t="s">
        <v>809</v>
      </c>
      <c r="F127" s="186" t="s">
        <v>810</v>
      </c>
      <c r="G127" s="187" t="s">
        <v>291</v>
      </c>
      <c r="H127" s="188">
        <v>1.9950000000000001</v>
      </c>
      <c r="I127" s="189">
        <v>1200</v>
      </c>
      <c r="J127" s="189">
        <f>ROUND(I127*H127,2)</f>
        <v>2394</v>
      </c>
      <c r="K127" s="186" t="s">
        <v>1</v>
      </c>
      <c r="L127" s="190"/>
      <c r="M127" s="191" t="s">
        <v>1</v>
      </c>
      <c r="N127" s="192" t="s">
        <v>35</v>
      </c>
      <c r="O127" s="154">
        <v>0</v>
      </c>
      <c r="P127" s="154">
        <f>O127*H127</f>
        <v>0</v>
      </c>
      <c r="Q127" s="154">
        <v>7.0000000000000001E-3</v>
      </c>
      <c r="R127" s="154">
        <f>Q127*H127</f>
        <v>1.3965000000000002E-2</v>
      </c>
      <c r="S127" s="154">
        <v>0</v>
      </c>
      <c r="T127" s="155">
        <f>S127*H127</f>
        <v>0</v>
      </c>
      <c r="U127" s="29"/>
      <c r="V127" s="2" t="s">
        <v>813</v>
      </c>
      <c r="W127" s="29"/>
      <c r="X127" s="29"/>
      <c r="Y127" s="29"/>
      <c r="Z127" s="29"/>
      <c r="AA127" s="29"/>
      <c r="AB127" s="29"/>
      <c r="AC127" s="29"/>
      <c r="AD127" s="29"/>
      <c r="AE127" s="29"/>
      <c r="AR127" s="156" t="s">
        <v>305</v>
      </c>
      <c r="AT127" s="156" t="s">
        <v>302</v>
      </c>
      <c r="AU127" s="156" t="s">
        <v>79</v>
      </c>
      <c r="AY127" s="17" t="s">
        <v>148</v>
      </c>
      <c r="BE127" s="157">
        <f>IF(N127="základní",J127,0)</f>
        <v>2394</v>
      </c>
      <c r="BF127" s="157">
        <f>IF(N127="snížená",J127,0)</f>
        <v>0</v>
      </c>
      <c r="BG127" s="157">
        <f>IF(N127="zákl. přenesená",J127,0)</f>
        <v>0</v>
      </c>
      <c r="BH127" s="157">
        <f>IF(N127="sníž. přenesená",J127,0)</f>
        <v>0</v>
      </c>
      <c r="BI127" s="157">
        <f>IF(N127="nulová",J127,0)</f>
        <v>0</v>
      </c>
      <c r="BJ127" s="17" t="s">
        <v>77</v>
      </c>
      <c r="BK127" s="157">
        <f>ROUND(I127*H127,2)</f>
        <v>2394</v>
      </c>
      <c r="BL127" s="17" t="s">
        <v>155</v>
      </c>
      <c r="BM127" s="156" t="s">
        <v>811</v>
      </c>
    </row>
    <row r="128" spans="1:65" s="13" customFormat="1" ht="11.25">
      <c r="B128" s="158"/>
      <c r="D128" s="159" t="s">
        <v>157</v>
      </c>
      <c r="E128" s="160" t="s">
        <v>1</v>
      </c>
      <c r="F128" s="161" t="s">
        <v>812</v>
      </c>
      <c r="H128" s="162">
        <v>1.9950000000000001</v>
      </c>
      <c r="L128" s="158"/>
      <c r="M128" s="163"/>
      <c r="N128" s="164"/>
      <c r="O128" s="164"/>
      <c r="P128" s="164"/>
      <c r="Q128" s="164"/>
      <c r="R128" s="164"/>
      <c r="S128" s="164"/>
      <c r="T128" s="165"/>
      <c r="AT128" s="160" t="s">
        <v>157</v>
      </c>
      <c r="AU128" s="160" t="s">
        <v>79</v>
      </c>
      <c r="AV128" s="13" t="s">
        <v>79</v>
      </c>
      <c r="AW128" s="13" t="s">
        <v>27</v>
      </c>
      <c r="AX128" s="13" t="s">
        <v>77</v>
      </c>
      <c r="AY128" s="160" t="s">
        <v>148</v>
      </c>
    </row>
    <row r="129" spans="1:65" s="2" customFormat="1" ht="16.5" customHeight="1">
      <c r="A129" s="29"/>
      <c r="B129" s="145"/>
      <c r="C129" s="146" t="s">
        <v>160</v>
      </c>
      <c r="D129" s="146" t="s">
        <v>151</v>
      </c>
      <c r="E129" s="147" t="s">
        <v>798</v>
      </c>
      <c r="F129" s="148" t="s">
        <v>799</v>
      </c>
      <c r="G129" s="149" t="s">
        <v>175</v>
      </c>
      <c r="H129" s="150">
        <v>1.4E-2</v>
      </c>
      <c r="I129" s="151">
        <v>950</v>
      </c>
      <c r="J129" s="151">
        <f>ROUND(I129*H129,2)</f>
        <v>13.3</v>
      </c>
      <c r="K129" s="148" t="s">
        <v>194</v>
      </c>
      <c r="L129" s="30"/>
      <c r="M129" s="152" t="s">
        <v>1</v>
      </c>
      <c r="N129" s="153" t="s">
        <v>35</v>
      </c>
      <c r="O129" s="154">
        <v>0</v>
      </c>
      <c r="P129" s="154">
        <f>O129*H129</f>
        <v>0</v>
      </c>
      <c r="Q129" s="154">
        <v>0</v>
      </c>
      <c r="R129" s="154">
        <f>Q129*H129</f>
        <v>0</v>
      </c>
      <c r="S129" s="154">
        <v>0</v>
      </c>
      <c r="T129" s="155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6" t="s">
        <v>155</v>
      </c>
      <c r="AT129" s="156" t="s">
        <v>151</v>
      </c>
      <c r="AU129" s="156" t="s">
        <v>79</v>
      </c>
      <c r="AY129" s="17" t="s">
        <v>148</v>
      </c>
      <c r="BE129" s="157">
        <f>IF(N129="základní",J129,0)</f>
        <v>13.3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7" t="s">
        <v>77</v>
      </c>
      <c r="BK129" s="157">
        <f>ROUND(I129*H129,2)</f>
        <v>13.3</v>
      </c>
      <c r="BL129" s="17" t="s">
        <v>155</v>
      </c>
      <c r="BM129" s="156" t="s">
        <v>800</v>
      </c>
    </row>
    <row r="130" spans="1:65" s="2" customFormat="1" ht="16.5" customHeight="1">
      <c r="A130" s="29"/>
      <c r="B130" s="145"/>
      <c r="C130" s="146" t="s">
        <v>165</v>
      </c>
      <c r="D130" s="146" t="s">
        <v>151</v>
      </c>
      <c r="E130" s="147" t="s">
        <v>801</v>
      </c>
      <c r="F130" s="148" t="s">
        <v>802</v>
      </c>
      <c r="G130" s="149" t="s">
        <v>175</v>
      </c>
      <c r="H130" s="150">
        <v>1.4E-2</v>
      </c>
      <c r="I130" s="151">
        <v>500</v>
      </c>
      <c r="J130" s="151">
        <f>ROUND(I130*H130,2)</f>
        <v>7</v>
      </c>
      <c r="K130" s="148" t="s">
        <v>194</v>
      </c>
      <c r="L130" s="30"/>
      <c r="M130" s="180" t="s">
        <v>1</v>
      </c>
      <c r="N130" s="181" t="s">
        <v>35</v>
      </c>
      <c r="O130" s="182">
        <v>0</v>
      </c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6" t="s">
        <v>155</v>
      </c>
      <c r="AT130" s="156" t="s">
        <v>151</v>
      </c>
      <c r="AU130" s="156" t="s">
        <v>79</v>
      </c>
      <c r="AY130" s="17" t="s">
        <v>148</v>
      </c>
      <c r="BE130" s="157">
        <f>IF(N130="základní",J130,0)</f>
        <v>7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7" t="s">
        <v>77</v>
      </c>
      <c r="BK130" s="157">
        <f>ROUND(I130*H130,2)</f>
        <v>7</v>
      </c>
      <c r="BL130" s="17" t="s">
        <v>155</v>
      </c>
      <c r="BM130" s="156" t="s">
        <v>803</v>
      </c>
    </row>
    <row r="131" spans="1:65" s="2" customFormat="1" ht="6.95" customHeight="1">
      <c r="A131" s="29"/>
      <c r="B131" s="44"/>
      <c r="C131" s="45"/>
      <c r="D131" s="45"/>
      <c r="E131" s="45"/>
      <c r="F131" s="45"/>
      <c r="G131" s="45"/>
      <c r="H131" s="45"/>
      <c r="I131" s="45"/>
      <c r="J131" s="45"/>
      <c r="K131" s="45"/>
      <c r="L131" s="30"/>
      <c r="M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</sheetData>
  <autoFilter ref="C121:K130"/>
  <mergeCells count="11">
    <mergeCell ref="L2:V2"/>
    <mergeCell ref="E87:H87"/>
    <mergeCell ref="E89:H89"/>
    <mergeCell ref="E110:H110"/>
    <mergeCell ref="E112:H112"/>
    <mergeCell ref="E114:H114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37"/>
  <sheetViews>
    <sheetView showGridLines="0" topLeftCell="A10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5"/>
    </row>
    <row r="2" spans="1:46" s="1" customFormat="1" ht="36.950000000000003" customHeight="1">
      <c r="L2" s="218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7" t="s">
        <v>84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115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34" t="str">
        <f>'Rekapitulace stavby'!K6</f>
        <v>ZL3 - SO 01 - BYT - Stavební úpravy a přístavba komunitního centra BETÉL</v>
      </c>
      <c r="F7" s="235"/>
      <c r="G7" s="235"/>
      <c r="H7" s="235"/>
      <c r="L7" s="20"/>
    </row>
    <row r="8" spans="1:46" s="1" customFormat="1" ht="12" customHeight="1">
      <c r="B8" s="20"/>
      <c r="D8" s="26" t="s">
        <v>116</v>
      </c>
      <c r="L8" s="20"/>
    </row>
    <row r="9" spans="1:46" s="2" customFormat="1" ht="16.5" customHeight="1">
      <c r="A9" s="29"/>
      <c r="B9" s="30"/>
      <c r="C9" s="29"/>
      <c r="D9" s="29"/>
      <c r="E9" s="234" t="s">
        <v>117</v>
      </c>
      <c r="F9" s="236"/>
      <c r="G9" s="236"/>
      <c r="H9" s="236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118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01" t="s">
        <v>119</v>
      </c>
      <c r="F11" s="236"/>
      <c r="G11" s="236"/>
      <c r="H11" s="236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1.25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120</v>
      </c>
      <c r="G14" s="29"/>
      <c r="H14" s="29"/>
      <c r="I14" s="26" t="s">
        <v>20</v>
      </c>
      <c r="J14" s="52" t="str">
        <f>'Rekapitulace stavby'!AN8</f>
        <v>4.6.2020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121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122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123</v>
      </c>
      <c r="F20" s="29"/>
      <c r="G20" s="29"/>
      <c r="H20" s="29"/>
      <c r="I20" s="26" t="s">
        <v>24</v>
      </c>
      <c r="J20" s="24" t="s">
        <v>124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125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07" t="s">
        <v>1</v>
      </c>
      <c r="F29" s="207"/>
      <c r="G29" s="207"/>
      <c r="H29" s="207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ROUND(J122, 2)</f>
        <v>8173.09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ROUND((SUM(BE122:BE136)),  2)</f>
        <v>8173.09</v>
      </c>
      <c r="G35" s="29"/>
      <c r="H35" s="29"/>
      <c r="I35" s="103">
        <v>0.21</v>
      </c>
      <c r="J35" s="102">
        <f>ROUND(((SUM(BE122:BE136))*I35),  2)</f>
        <v>1716.35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ROUND((SUM(BF122:BF136)),  2)</f>
        <v>0</v>
      </c>
      <c r="G36" s="29"/>
      <c r="H36" s="29"/>
      <c r="I36" s="103">
        <v>0.15</v>
      </c>
      <c r="J36" s="102">
        <f>ROUND(((SUM(BF122:BF136))*I36),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ROUND((SUM(BG122:BG136)),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ROUND((SUM(BH122:BH136)),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ROUND((SUM(BI122:BI136)),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9889.44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126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4" t="str">
        <f>E7</f>
        <v>ZL3 - SO 01 - BYT - Stavební úpravy a přístavba komunitního centra BETÉL</v>
      </c>
      <c r="F85" s="235"/>
      <c r="G85" s="235"/>
      <c r="H85" s="235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116</v>
      </c>
      <c r="L86" s="20"/>
    </row>
    <row r="87" spans="1:31" s="2" customFormat="1" ht="16.5" customHeight="1">
      <c r="A87" s="29"/>
      <c r="B87" s="30"/>
      <c r="C87" s="29"/>
      <c r="D87" s="29"/>
      <c r="E87" s="234" t="s">
        <v>117</v>
      </c>
      <c r="F87" s="236"/>
      <c r="G87" s="236"/>
      <c r="H87" s="236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118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01" t="str">
        <f>E11</f>
        <v>Vícepráce - Sádrokartony</v>
      </c>
      <c r="F89" s="236"/>
      <c r="G89" s="236"/>
      <c r="H89" s="236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4.6.2020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127</v>
      </c>
      <c r="D96" s="104"/>
      <c r="E96" s="104"/>
      <c r="F96" s="104"/>
      <c r="G96" s="104"/>
      <c r="H96" s="104"/>
      <c r="I96" s="104"/>
      <c r="J96" s="113" t="s">
        <v>128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129</v>
      </c>
      <c r="D98" s="29"/>
      <c r="E98" s="29"/>
      <c r="F98" s="29"/>
      <c r="G98" s="29"/>
      <c r="H98" s="29"/>
      <c r="I98" s="29"/>
      <c r="J98" s="68">
        <f>J122</f>
        <v>8173.09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130</v>
      </c>
    </row>
    <row r="99" spans="1:47" s="9" customFormat="1" ht="24.95" customHeight="1">
      <c r="B99" s="115"/>
      <c r="D99" s="116" t="s">
        <v>131</v>
      </c>
      <c r="E99" s="117"/>
      <c r="F99" s="117"/>
      <c r="G99" s="117"/>
      <c r="H99" s="117"/>
      <c r="I99" s="117"/>
      <c r="J99" s="118">
        <f>J123</f>
        <v>8173.09</v>
      </c>
      <c r="L99" s="115"/>
    </row>
    <row r="100" spans="1:47" s="10" customFormat="1" ht="19.899999999999999" customHeight="1">
      <c r="B100" s="119"/>
      <c r="D100" s="120" t="s">
        <v>132</v>
      </c>
      <c r="E100" s="121"/>
      <c r="F100" s="121"/>
      <c r="G100" s="121"/>
      <c r="H100" s="121"/>
      <c r="I100" s="121"/>
      <c r="J100" s="122">
        <f>J124</f>
        <v>8173.09</v>
      </c>
      <c r="L100" s="119"/>
    </row>
    <row r="101" spans="1:47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>
      <c r="A107" s="29"/>
      <c r="B107" s="30"/>
      <c r="C107" s="21" t="s">
        <v>133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>
      <c r="A109" s="29"/>
      <c r="B109" s="30"/>
      <c r="C109" s="26" t="s">
        <v>14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6.5" customHeight="1">
      <c r="A110" s="29"/>
      <c r="B110" s="30"/>
      <c r="C110" s="29"/>
      <c r="D110" s="29"/>
      <c r="E110" s="234" t="str">
        <f>E7</f>
        <v>ZL3 - SO 01 - BYT - Stavební úpravy a přístavba komunitního centra BETÉL</v>
      </c>
      <c r="F110" s="235"/>
      <c r="G110" s="235"/>
      <c r="H110" s="235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>
      <c r="B111" s="20"/>
      <c r="C111" s="26" t="s">
        <v>116</v>
      </c>
      <c r="L111" s="20"/>
    </row>
    <row r="112" spans="1:47" s="2" customFormat="1" ht="16.5" customHeight="1">
      <c r="A112" s="29"/>
      <c r="B112" s="30"/>
      <c r="C112" s="29"/>
      <c r="D112" s="29"/>
      <c r="E112" s="234" t="s">
        <v>117</v>
      </c>
      <c r="F112" s="236"/>
      <c r="G112" s="236"/>
      <c r="H112" s="236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6" t="s">
        <v>118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01" t="str">
        <f>E11</f>
        <v>Vícepráce - Sádrokartony</v>
      </c>
      <c r="F114" s="236"/>
      <c r="G114" s="236"/>
      <c r="H114" s="236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6" t="s">
        <v>18</v>
      </c>
      <c r="D116" s="29"/>
      <c r="E116" s="29"/>
      <c r="F116" s="24" t="str">
        <f>F14</f>
        <v xml:space="preserve">Bezručova čp.503, Chrastava </v>
      </c>
      <c r="G116" s="29"/>
      <c r="H116" s="29"/>
      <c r="I116" s="26" t="s">
        <v>20</v>
      </c>
      <c r="J116" s="52" t="str">
        <f>IF(J14="","",J14)</f>
        <v>4.6.2020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25.7" customHeight="1">
      <c r="A118" s="29"/>
      <c r="B118" s="30"/>
      <c r="C118" s="26" t="s">
        <v>22</v>
      </c>
      <c r="D118" s="29"/>
      <c r="E118" s="29"/>
      <c r="F118" s="24" t="str">
        <f>E17</f>
        <v>Sbor JB v Chrastavě, Bezručova 503, 46331 Chrastav</v>
      </c>
      <c r="G118" s="29"/>
      <c r="H118" s="29"/>
      <c r="I118" s="26" t="s">
        <v>26</v>
      </c>
      <c r="J118" s="27" t="str">
        <f>E23</f>
        <v>FS Vision, s.r.o. IČ: 22792902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6" t="s">
        <v>25</v>
      </c>
      <c r="D119" s="29"/>
      <c r="E119" s="29"/>
      <c r="F119" s="24" t="str">
        <f>IF(E20="","",E20)</f>
        <v>TOMIVOS s.r.o.</v>
      </c>
      <c r="G119" s="29"/>
      <c r="H119" s="29"/>
      <c r="I119" s="26" t="s">
        <v>28</v>
      </c>
      <c r="J119" s="27" t="str">
        <f>E26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3"/>
      <c r="B121" s="124"/>
      <c r="C121" s="125" t="s">
        <v>134</v>
      </c>
      <c r="D121" s="126" t="s">
        <v>55</v>
      </c>
      <c r="E121" s="126" t="s">
        <v>51</v>
      </c>
      <c r="F121" s="126" t="s">
        <v>52</v>
      </c>
      <c r="G121" s="126" t="s">
        <v>135</v>
      </c>
      <c r="H121" s="126" t="s">
        <v>136</v>
      </c>
      <c r="I121" s="126" t="s">
        <v>137</v>
      </c>
      <c r="J121" s="126" t="s">
        <v>128</v>
      </c>
      <c r="K121" s="127" t="s">
        <v>138</v>
      </c>
      <c r="L121" s="128"/>
      <c r="M121" s="59" t="s">
        <v>1</v>
      </c>
      <c r="N121" s="60" t="s">
        <v>34</v>
      </c>
      <c r="O121" s="60" t="s">
        <v>139</v>
      </c>
      <c r="P121" s="60" t="s">
        <v>140</v>
      </c>
      <c r="Q121" s="60" t="s">
        <v>141</v>
      </c>
      <c r="R121" s="60" t="s">
        <v>142</v>
      </c>
      <c r="S121" s="60" t="s">
        <v>143</v>
      </c>
      <c r="T121" s="61" t="s">
        <v>144</v>
      </c>
      <c r="U121" s="123"/>
      <c r="V121" s="123"/>
      <c r="W121" s="123"/>
      <c r="X121" s="123"/>
      <c r="Y121" s="123"/>
      <c r="Z121" s="123"/>
      <c r="AA121" s="123"/>
      <c r="AB121" s="123"/>
      <c r="AC121" s="123"/>
      <c r="AD121" s="123"/>
      <c r="AE121" s="123"/>
    </row>
    <row r="122" spans="1:65" s="2" customFormat="1" ht="22.9" customHeight="1">
      <c r="A122" s="29"/>
      <c r="B122" s="30"/>
      <c r="C122" s="66" t="s">
        <v>145</v>
      </c>
      <c r="D122" s="29"/>
      <c r="E122" s="29"/>
      <c r="F122" s="29"/>
      <c r="G122" s="29"/>
      <c r="H122" s="29"/>
      <c r="I122" s="29"/>
      <c r="J122" s="129">
        <f>BK122</f>
        <v>8173.09</v>
      </c>
      <c r="K122" s="29"/>
      <c r="L122" s="30"/>
      <c r="M122" s="62"/>
      <c r="N122" s="53"/>
      <c r="O122" s="63"/>
      <c r="P122" s="130">
        <f>P123</f>
        <v>0</v>
      </c>
      <c r="Q122" s="63"/>
      <c r="R122" s="130">
        <f>R123</f>
        <v>0.10346822999999999</v>
      </c>
      <c r="S122" s="63"/>
      <c r="T122" s="131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7" t="s">
        <v>69</v>
      </c>
      <c r="AU122" s="17" t="s">
        <v>130</v>
      </c>
      <c r="BK122" s="132">
        <f>BK123</f>
        <v>8173.09</v>
      </c>
    </row>
    <row r="123" spans="1:65" s="12" customFormat="1" ht="25.9" customHeight="1">
      <c r="B123" s="133"/>
      <c r="D123" s="134" t="s">
        <v>69</v>
      </c>
      <c r="E123" s="135" t="s">
        <v>146</v>
      </c>
      <c r="F123" s="135" t="s">
        <v>147</v>
      </c>
      <c r="J123" s="136">
        <f>BK123</f>
        <v>8173.09</v>
      </c>
      <c r="L123" s="133"/>
      <c r="M123" s="137"/>
      <c r="N123" s="138"/>
      <c r="O123" s="138"/>
      <c r="P123" s="139">
        <f>P124</f>
        <v>0</v>
      </c>
      <c r="Q123" s="138"/>
      <c r="R123" s="139">
        <f>R124</f>
        <v>0.10346822999999999</v>
      </c>
      <c r="S123" s="138"/>
      <c r="T123" s="140">
        <f>T124</f>
        <v>0</v>
      </c>
      <c r="AR123" s="134" t="s">
        <v>79</v>
      </c>
      <c r="AT123" s="141" t="s">
        <v>69</v>
      </c>
      <c r="AU123" s="141" t="s">
        <v>70</v>
      </c>
      <c r="AY123" s="134" t="s">
        <v>148</v>
      </c>
      <c r="BK123" s="142">
        <f>BK124</f>
        <v>8173.09</v>
      </c>
    </row>
    <row r="124" spans="1:65" s="12" customFormat="1" ht="22.9" customHeight="1">
      <c r="B124" s="133"/>
      <c r="D124" s="134" t="s">
        <v>69</v>
      </c>
      <c r="E124" s="143" t="s">
        <v>149</v>
      </c>
      <c r="F124" s="143" t="s">
        <v>150</v>
      </c>
      <c r="J124" s="144">
        <f>BK124</f>
        <v>8173.09</v>
      </c>
      <c r="L124" s="133"/>
      <c r="M124" s="137"/>
      <c r="N124" s="138"/>
      <c r="O124" s="138"/>
      <c r="P124" s="139">
        <f>SUM(P125:P136)</f>
        <v>0</v>
      </c>
      <c r="Q124" s="138"/>
      <c r="R124" s="139">
        <f>SUM(R125:R136)</f>
        <v>0.10346822999999999</v>
      </c>
      <c r="S124" s="138"/>
      <c r="T124" s="140">
        <f>SUM(T125:T136)</f>
        <v>0</v>
      </c>
      <c r="AR124" s="134" t="s">
        <v>79</v>
      </c>
      <c r="AT124" s="141" t="s">
        <v>69</v>
      </c>
      <c r="AU124" s="141" t="s">
        <v>77</v>
      </c>
      <c r="AY124" s="134" t="s">
        <v>148</v>
      </c>
      <c r="BK124" s="142">
        <f>SUM(BK125:BK136)</f>
        <v>8173.09</v>
      </c>
    </row>
    <row r="125" spans="1:65" s="2" customFormat="1" ht="16.5" customHeight="1">
      <c r="A125" s="29"/>
      <c r="B125" s="145"/>
      <c r="C125" s="146" t="s">
        <v>77</v>
      </c>
      <c r="D125" s="146" t="s">
        <v>151</v>
      </c>
      <c r="E125" s="147" t="s">
        <v>152</v>
      </c>
      <c r="F125" s="148" t="s">
        <v>153</v>
      </c>
      <c r="G125" s="149" t="s">
        <v>154</v>
      </c>
      <c r="H125" s="150">
        <v>4.101</v>
      </c>
      <c r="I125" s="151">
        <v>1360</v>
      </c>
      <c r="J125" s="151">
        <f>ROUND(I125*H125,2)</f>
        <v>5577.36</v>
      </c>
      <c r="K125" s="148" t="s">
        <v>1</v>
      </c>
      <c r="L125" s="30"/>
      <c r="M125" s="152" t="s">
        <v>1</v>
      </c>
      <c r="N125" s="153" t="s">
        <v>35</v>
      </c>
      <c r="O125" s="154">
        <v>0</v>
      </c>
      <c r="P125" s="154">
        <f>O125*H125</f>
        <v>0</v>
      </c>
      <c r="Q125" s="154">
        <v>2.503E-2</v>
      </c>
      <c r="R125" s="154">
        <f>Q125*H125</f>
        <v>0.10264803</v>
      </c>
      <c r="S125" s="154">
        <v>0</v>
      </c>
      <c r="T125" s="155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6" t="s">
        <v>155</v>
      </c>
      <c r="AT125" s="156" t="s">
        <v>151</v>
      </c>
      <c r="AU125" s="156" t="s">
        <v>79</v>
      </c>
      <c r="AY125" s="17" t="s">
        <v>148</v>
      </c>
      <c r="BE125" s="157">
        <f>IF(N125="základní",J125,0)</f>
        <v>5577.36</v>
      </c>
      <c r="BF125" s="157">
        <f>IF(N125="snížená",J125,0)</f>
        <v>0</v>
      </c>
      <c r="BG125" s="157">
        <f>IF(N125="zákl. přenesená",J125,0)</f>
        <v>0</v>
      </c>
      <c r="BH125" s="157">
        <f>IF(N125="sníž. přenesená",J125,0)</f>
        <v>0</v>
      </c>
      <c r="BI125" s="157">
        <f>IF(N125="nulová",J125,0)</f>
        <v>0</v>
      </c>
      <c r="BJ125" s="17" t="s">
        <v>77</v>
      </c>
      <c r="BK125" s="157">
        <f>ROUND(I125*H125,2)</f>
        <v>5577.36</v>
      </c>
      <c r="BL125" s="17" t="s">
        <v>155</v>
      </c>
      <c r="BM125" s="156" t="s">
        <v>156</v>
      </c>
    </row>
    <row r="126" spans="1:65" s="13" customFormat="1" ht="11.25">
      <c r="B126" s="158"/>
      <c r="D126" s="159" t="s">
        <v>157</v>
      </c>
      <c r="E126" s="160" t="s">
        <v>1</v>
      </c>
      <c r="F126" s="161" t="s">
        <v>158</v>
      </c>
      <c r="H126" s="162">
        <v>-3.12</v>
      </c>
      <c r="L126" s="158"/>
      <c r="M126" s="163"/>
      <c r="N126" s="164"/>
      <c r="O126" s="164"/>
      <c r="P126" s="164"/>
      <c r="Q126" s="164"/>
      <c r="R126" s="164"/>
      <c r="S126" s="164"/>
      <c r="T126" s="165"/>
      <c r="AT126" s="160" t="s">
        <v>157</v>
      </c>
      <c r="AU126" s="160" t="s">
        <v>79</v>
      </c>
      <c r="AV126" s="13" t="s">
        <v>79</v>
      </c>
      <c r="AW126" s="13" t="s">
        <v>27</v>
      </c>
      <c r="AX126" s="13" t="s">
        <v>70</v>
      </c>
      <c r="AY126" s="160" t="s">
        <v>148</v>
      </c>
    </row>
    <row r="127" spans="1:65" s="14" customFormat="1" ht="11.25">
      <c r="B127" s="166"/>
      <c r="D127" s="159" t="s">
        <v>157</v>
      </c>
      <c r="E127" s="167" t="s">
        <v>1</v>
      </c>
      <c r="F127" s="168" t="s">
        <v>159</v>
      </c>
      <c r="H127" s="169">
        <v>-3.12</v>
      </c>
      <c r="L127" s="166"/>
      <c r="M127" s="170"/>
      <c r="N127" s="171"/>
      <c r="O127" s="171"/>
      <c r="P127" s="171"/>
      <c r="Q127" s="171"/>
      <c r="R127" s="171"/>
      <c r="S127" s="171"/>
      <c r="T127" s="172"/>
      <c r="AT127" s="167" t="s">
        <v>157</v>
      </c>
      <c r="AU127" s="167" t="s">
        <v>79</v>
      </c>
      <c r="AV127" s="14" t="s">
        <v>160</v>
      </c>
      <c r="AW127" s="14" t="s">
        <v>27</v>
      </c>
      <c r="AX127" s="14" t="s">
        <v>70</v>
      </c>
      <c r="AY127" s="167" t="s">
        <v>148</v>
      </c>
    </row>
    <row r="128" spans="1:65" s="13" customFormat="1" ht="11.25">
      <c r="B128" s="158"/>
      <c r="D128" s="159" t="s">
        <v>157</v>
      </c>
      <c r="E128" s="160" t="s">
        <v>1</v>
      </c>
      <c r="F128" s="161" t="s">
        <v>161</v>
      </c>
      <c r="H128" s="162">
        <v>1.52</v>
      </c>
      <c r="L128" s="158"/>
      <c r="M128" s="163"/>
      <c r="N128" s="164"/>
      <c r="O128" s="164"/>
      <c r="P128" s="164"/>
      <c r="Q128" s="164"/>
      <c r="R128" s="164"/>
      <c r="S128" s="164"/>
      <c r="T128" s="165"/>
      <c r="AT128" s="160" t="s">
        <v>157</v>
      </c>
      <c r="AU128" s="160" t="s">
        <v>79</v>
      </c>
      <c r="AV128" s="13" t="s">
        <v>79</v>
      </c>
      <c r="AW128" s="13" t="s">
        <v>27</v>
      </c>
      <c r="AX128" s="13" t="s">
        <v>70</v>
      </c>
      <c r="AY128" s="160" t="s">
        <v>148</v>
      </c>
    </row>
    <row r="129" spans="1:65" s="13" customFormat="1" ht="22.5">
      <c r="B129" s="158"/>
      <c r="D129" s="159" t="s">
        <v>157</v>
      </c>
      <c r="E129" s="160" t="s">
        <v>1</v>
      </c>
      <c r="F129" s="161" t="s">
        <v>162</v>
      </c>
      <c r="H129" s="162">
        <v>5.7009999999999996</v>
      </c>
      <c r="L129" s="158"/>
      <c r="M129" s="163"/>
      <c r="N129" s="164"/>
      <c r="O129" s="164"/>
      <c r="P129" s="164"/>
      <c r="Q129" s="164"/>
      <c r="R129" s="164"/>
      <c r="S129" s="164"/>
      <c r="T129" s="165"/>
      <c r="AT129" s="160" t="s">
        <v>157</v>
      </c>
      <c r="AU129" s="160" t="s">
        <v>79</v>
      </c>
      <c r="AV129" s="13" t="s">
        <v>79</v>
      </c>
      <c r="AW129" s="13" t="s">
        <v>27</v>
      </c>
      <c r="AX129" s="13" t="s">
        <v>70</v>
      </c>
      <c r="AY129" s="160" t="s">
        <v>148</v>
      </c>
    </row>
    <row r="130" spans="1:65" s="14" customFormat="1" ht="11.25">
      <c r="B130" s="166"/>
      <c r="D130" s="159" t="s">
        <v>157</v>
      </c>
      <c r="E130" s="167" t="s">
        <v>1</v>
      </c>
      <c r="F130" s="168" t="s">
        <v>163</v>
      </c>
      <c r="H130" s="169">
        <v>7.2210000000000001</v>
      </c>
      <c r="L130" s="166"/>
      <c r="M130" s="170"/>
      <c r="N130" s="171"/>
      <c r="O130" s="171"/>
      <c r="P130" s="171"/>
      <c r="Q130" s="171"/>
      <c r="R130" s="171"/>
      <c r="S130" s="171"/>
      <c r="T130" s="172"/>
      <c r="AT130" s="167" t="s">
        <v>157</v>
      </c>
      <c r="AU130" s="167" t="s">
        <v>79</v>
      </c>
      <c r="AV130" s="14" t="s">
        <v>160</v>
      </c>
      <c r="AW130" s="14" t="s">
        <v>27</v>
      </c>
      <c r="AX130" s="14" t="s">
        <v>70</v>
      </c>
      <c r="AY130" s="167" t="s">
        <v>148</v>
      </c>
    </row>
    <row r="131" spans="1:65" s="15" customFormat="1" ht="11.25">
      <c r="B131" s="173"/>
      <c r="D131" s="159" t="s">
        <v>157</v>
      </c>
      <c r="E131" s="174" t="s">
        <v>1</v>
      </c>
      <c r="F131" s="175" t="s">
        <v>164</v>
      </c>
      <c r="H131" s="176">
        <v>4.1009999999999991</v>
      </c>
      <c r="L131" s="173"/>
      <c r="M131" s="177"/>
      <c r="N131" s="178"/>
      <c r="O131" s="178"/>
      <c r="P131" s="178"/>
      <c r="Q131" s="178"/>
      <c r="R131" s="178"/>
      <c r="S131" s="178"/>
      <c r="T131" s="179"/>
      <c r="AT131" s="174" t="s">
        <v>157</v>
      </c>
      <c r="AU131" s="174" t="s">
        <v>79</v>
      </c>
      <c r="AV131" s="15" t="s">
        <v>165</v>
      </c>
      <c r="AW131" s="15" t="s">
        <v>27</v>
      </c>
      <c r="AX131" s="15" t="s">
        <v>77</v>
      </c>
      <c r="AY131" s="174" t="s">
        <v>148</v>
      </c>
    </row>
    <row r="132" spans="1:65" s="2" customFormat="1" ht="16.5" customHeight="1">
      <c r="A132" s="29"/>
      <c r="B132" s="145"/>
      <c r="C132" s="146" t="s">
        <v>79</v>
      </c>
      <c r="D132" s="146" t="s">
        <v>151</v>
      </c>
      <c r="E132" s="147" t="s">
        <v>166</v>
      </c>
      <c r="F132" s="148" t="s">
        <v>167</v>
      </c>
      <c r="G132" s="149" t="s">
        <v>154</v>
      </c>
      <c r="H132" s="150">
        <v>4.101</v>
      </c>
      <c r="I132" s="151">
        <v>20</v>
      </c>
      <c r="J132" s="151">
        <f>ROUND(I132*H132,2)</f>
        <v>82.02</v>
      </c>
      <c r="K132" s="148" t="s">
        <v>1</v>
      </c>
      <c r="L132" s="30"/>
      <c r="M132" s="152" t="s">
        <v>1</v>
      </c>
      <c r="N132" s="153" t="s">
        <v>35</v>
      </c>
      <c r="O132" s="154">
        <v>0</v>
      </c>
      <c r="P132" s="154">
        <f>O132*H132</f>
        <v>0</v>
      </c>
      <c r="Q132" s="154">
        <v>2.0000000000000001E-4</v>
      </c>
      <c r="R132" s="154">
        <f>Q132*H132</f>
        <v>8.2019999999999999E-4</v>
      </c>
      <c r="S132" s="154">
        <v>0</v>
      </c>
      <c r="T132" s="155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6" t="s">
        <v>155</v>
      </c>
      <c r="AT132" s="156" t="s">
        <v>151</v>
      </c>
      <c r="AU132" s="156" t="s">
        <v>79</v>
      </c>
      <c r="AY132" s="17" t="s">
        <v>148</v>
      </c>
      <c r="BE132" s="157">
        <f>IF(N132="základní",J132,0)</f>
        <v>82.02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7" t="s">
        <v>77</v>
      </c>
      <c r="BK132" s="157">
        <f>ROUND(I132*H132,2)</f>
        <v>82.02</v>
      </c>
      <c r="BL132" s="17" t="s">
        <v>155</v>
      </c>
      <c r="BM132" s="156" t="s">
        <v>168</v>
      </c>
    </row>
    <row r="133" spans="1:65" s="13" customFormat="1" ht="11.25">
      <c r="B133" s="158"/>
      <c r="D133" s="159" t="s">
        <v>157</v>
      </c>
      <c r="E133" s="160" t="s">
        <v>1</v>
      </c>
      <c r="F133" s="161" t="s">
        <v>169</v>
      </c>
      <c r="H133" s="162">
        <v>4.101</v>
      </c>
      <c r="L133" s="158"/>
      <c r="M133" s="163"/>
      <c r="N133" s="164"/>
      <c r="O133" s="164"/>
      <c r="P133" s="164"/>
      <c r="Q133" s="164"/>
      <c r="R133" s="164"/>
      <c r="S133" s="164"/>
      <c r="T133" s="165"/>
      <c r="AT133" s="160" t="s">
        <v>157</v>
      </c>
      <c r="AU133" s="160" t="s">
        <v>79</v>
      </c>
      <c r="AV133" s="13" t="s">
        <v>79</v>
      </c>
      <c r="AW133" s="13" t="s">
        <v>27</v>
      </c>
      <c r="AX133" s="13" t="s">
        <v>77</v>
      </c>
      <c r="AY133" s="160" t="s">
        <v>148</v>
      </c>
    </row>
    <row r="134" spans="1:65" s="2" customFormat="1" ht="16.5" customHeight="1">
      <c r="A134" s="29"/>
      <c r="B134" s="145"/>
      <c r="C134" s="146" t="s">
        <v>160</v>
      </c>
      <c r="D134" s="146" t="s">
        <v>151</v>
      </c>
      <c r="E134" s="147" t="s">
        <v>170</v>
      </c>
      <c r="F134" s="148" t="s">
        <v>171</v>
      </c>
      <c r="G134" s="149" t="s">
        <v>154</v>
      </c>
      <c r="H134" s="150">
        <v>8.1020000000000003</v>
      </c>
      <c r="I134" s="151">
        <v>56</v>
      </c>
      <c r="J134" s="151">
        <f>ROUND(I134*H134,2)</f>
        <v>453.71</v>
      </c>
      <c r="K134" s="148" t="s">
        <v>1</v>
      </c>
      <c r="L134" s="30"/>
      <c r="M134" s="152" t="s">
        <v>1</v>
      </c>
      <c r="N134" s="153" t="s">
        <v>35</v>
      </c>
      <c r="O134" s="154">
        <v>0</v>
      </c>
      <c r="P134" s="154">
        <f>O134*H134</f>
        <v>0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6" t="s">
        <v>155</v>
      </c>
      <c r="AT134" s="156" t="s">
        <v>151</v>
      </c>
      <c r="AU134" s="156" t="s">
        <v>79</v>
      </c>
      <c r="AY134" s="17" t="s">
        <v>148</v>
      </c>
      <c r="BE134" s="157">
        <f>IF(N134="základní",J134,0)</f>
        <v>453.71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7" t="s">
        <v>77</v>
      </c>
      <c r="BK134" s="157">
        <f>ROUND(I134*H134,2)</f>
        <v>453.71</v>
      </c>
      <c r="BL134" s="17" t="s">
        <v>155</v>
      </c>
      <c r="BM134" s="156" t="s">
        <v>172</v>
      </c>
    </row>
    <row r="135" spans="1:65" s="2" customFormat="1" ht="16.5" customHeight="1">
      <c r="A135" s="29"/>
      <c r="B135" s="145"/>
      <c r="C135" s="146" t="s">
        <v>165</v>
      </c>
      <c r="D135" s="146" t="s">
        <v>151</v>
      </c>
      <c r="E135" s="147" t="s">
        <v>173</v>
      </c>
      <c r="F135" s="148" t="s">
        <v>174</v>
      </c>
      <c r="G135" s="149" t="s">
        <v>175</v>
      </c>
      <c r="H135" s="150">
        <v>0.10299999999999999</v>
      </c>
      <c r="I135" s="151">
        <v>10000</v>
      </c>
      <c r="J135" s="151">
        <f>ROUND(I135*H135,2)</f>
        <v>1030</v>
      </c>
      <c r="K135" s="148" t="s">
        <v>1</v>
      </c>
      <c r="L135" s="30"/>
      <c r="M135" s="152" t="s">
        <v>1</v>
      </c>
      <c r="N135" s="153" t="s">
        <v>35</v>
      </c>
      <c r="O135" s="154">
        <v>0</v>
      </c>
      <c r="P135" s="154">
        <f>O135*H135</f>
        <v>0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6" t="s">
        <v>155</v>
      </c>
      <c r="AT135" s="156" t="s">
        <v>151</v>
      </c>
      <c r="AU135" s="156" t="s">
        <v>79</v>
      </c>
      <c r="AY135" s="17" t="s">
        <v>148</v>
      </c>
      <c r="BE135" s="157">
        <f>IF(N135="základní",J135,0)</f>
        <v>1030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7" t="s">
        <v>77</v>
      </c>
      <c r="BK135" s="157">
        <f>ROUND(I135*H135,2)</f>
        <v>1030</v>
      </c>
      <c r="BL135" s="17" t="s">
        <v>155</v>
      </c>
      <c r="BM135" s="156" t="s">
        <v>176</v>
      </c>
    </row>
    <row r="136" spans="1:65" s="2" customFormat="1" ht="16.5" customHeight="1">
      <c r="A136" s="29"/>
      <c r="B136" s="145"/>
      <c r="C136" s="146" t="s">
        <v>177</v>
      </c>
      <c r="D136" s="146" t="s">
        <v>151</v>
      </c>
      <c r="E136" s="147" t="s">
        <v>178</v>
      </c>
      <c r="F136" s="148" t="s">
        <v>179</v>
      </c>
      <c r="G136" s="149" t="s">
        <v>175</v>
      </c>
      <c r="H136" s="150">
        <v>0.10299999999999999</v>
      </c>
      <c r="I136" s="151">
        <v>10000</v>
      </c>
      <c r="J136" s="151">
        <f>ROUND(I136*H136,2)</f>
        <v>1030</v>
      </c>
      <c r="K136" s="148" t="s">
        <v>1</v>
      </c>
      <c r="L136" s="30"/>
      <c r="M136" s="180" t="s">
        <v>1</v>
      </c>
      <c r="N136" s="181" t="s">
        <v>35</v>
      </c>
      <c r="O136" s="182">
        <v>0</v>
      </c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6" t="s">
        <v>155</v>
      </c>
      <c r="AT136" s="156" t="s">
        <v>151</v>
      </c>
      <c r="AU136" s="156" t="s">
        <v>79</v>
      </c>
      <c r="AY136" s="17" t="s">
        <v>148</v>
      </c>
      <c r="BE136" s="157">
        <f>IF(N136="základní",J136,0)</f>
        <v>1030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7" t="s">
        <v>77</v>
      </c>
      <c r="BK136" s="157">
        <f>ROUND(I136*H136,2)</f>
        <v>1030</v>
      </c>
      <c r="BL136" s="17" t="s">
        <v>155</v>
      </c>
      <c r="BM136" s="156" t="s">
        <v>180</v>
      </c>
    </row>
    <row r="137" spans="1:65" s="2" customFormat="1" ht="6.95" customHeight="1">
      <c r="A137" s="29"/>
      <c r="B137" s="44"/>
      <c r="C137" s="45"/>
      <c r="D137" s="45"/>
      <c r="E137" s="45"/>
      <c r="F137" s="45"/>
      <c r="G137" s="45"/>
      <c r="H137" s="45"/>
      <c r="I137" s="45"/>
      <c r="J137" s="45"/>
      <c r="K137" s="45"/>
      <c r="L137" s="30"/>
      <c r="M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</row>
  </sheetData>
  <autoFilter ref="C121:K136"/>
  <mergeCells count="11">
    <mergeCell ref="L2:V2"/>
    <mergeCell ref="E87:H87"/>
    <mergeCell ref="E89:H89"/>
    <mergeCell ref="E110:H110"/>
    <mergeCell ref="E112:H112"/>
    <mergeCell ref="E114:H114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5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5"/>
    </row>
    <row r="2" spans="1:46" s="1" customFormat="1" ht="36.950000000000003" customHeight="1">
      <c r="L2" s="218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7" t="s">
        <v>89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115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34" t="str">
        <f>'Rekapitulace stavby'!K6</f>
        <v>ZL3 - SO 01 - BYT - Stavební úpravy a přístavba komunitního centra BETÉL</v>
      </c>
      <c r="F7" s="235"/>
      <c r="G7" s="235"/>
      <c r="H7" s="235"/>
      <c r="L7" s="20"/>
    </row>
    <row r="8" spans="1:46" s="1" customFormat="1" ht="12" customHeight="1">
      <c r="B8" s="20"/>
      <c r="D8" s="26" t="s">
        <v>116</v>
      </c>
      <c r="L8" s="20"/>
    </row>
    <row r="9" spans="1:46" s="2" customFormat="1" ht="16.5" customHeight="1">
      <c r="A9" s="29"/>
      <c r="B9" s="30"/>
      <c r="C9" s="29"/>
      <c r="D9" s="29"/>
      <c r="E9" s="234" t="s">
        <v>181</v>
      </c>
      <c r="F9" s="236"/>
      <c r="G9" s="236"/>
      <c r="H9" s="236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118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01" t="s">
        <v>182</v>
      </c>
      <c r="F11" s="236"/>
      <c r="G11" s="236"/>
      <c r="H11" s="236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1.25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183</v>
      </c>
      <c r="G14" s="29"/>
      <c r="H14" s="29"/>
      <c r="I14" s="26" t="s">
        <v>20</v>
      </c>
      <c r="J14" s="52" t="str">
        <f>'Rekapitulace stavby'!AN8</f>
        <v>4.6.2020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184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122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123</v>
      </c>
      <c r="F20" s="29"/>
      <c r="G20" s="29"/>
      <c r="H20" s="29"/>
      <c r="I20" s="26" t="s">
        <v>24</v>
      </c>
      <c r="J20" s="24" t="s">
        <v>124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125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95.25" customHeight="1">
      <c r="A29" s="97"/>
      <c r="B29" s="98"/>
      <c r="C29" s="97"/>
      <c r="D29" s="97"/>
      <c r="E29" s="207" t="s">
        <v>185</v>
      </c>
      <c r="F29" s="207"/>
      <c r="G29" s="207"/>
      <c r="H29" s="207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ROUND(J124, 2)</f>
        <v>-4010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ROUND((SUM(BE124:BE153)),  2)</f>
        <v>-4010</v>
      </c>
      <c r="G35" s="29"/>
      <c r="H35" s="29"/>
      <c r="I35" s="103">
        <v>0.21</v>
      </c>
      <c r="J35" s="102">
        <f>ROUND(((SUM(BE124:BE153))*I35),  2)</f>
        <v>-842.1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ROUND((SUM(BF124:BF153)),  2)</f>
        <v>0</v>
      </c>
      <c r="G36" s="29"/>
      <c r="H36" s="29"/>
      <c r="I36" s="103">
        <v>0.15</v>
      </c>
      <c r="J36" s="102">
        <f>ROUND(((SUM(BF124:BF153))*I36),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ROUND((SUM(BG124:BG153)),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ROUND((SUM(BH124:BH153)),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ROUND((SUM(BI124:BI153)),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-4852.1000000000004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126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4" t="str">
        <f>E7</f>
        <v>ZL3 - SO 01 - BYT - Stavební úpravy a přístavba komunitního centra BETÉL</v>
      </c>
      <c r="F85" s="235"/>
      <c r="G85" s="235"/>
      <c r="H85" s="235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116</v>
      </c>
      <c r="L86" s="20"/>
    </row>
    <row r="87" spans="1:31" s="2" customFormat="1" ht="16.5" customHeight="1">
      <c r="A87" s="29"/>
      <c r="B87" s="30"/>
      <c r="C87" s="29"/>
      <c r="D87" s="29"/>
      <c r="E87" s="234" t="s">
        <v>181</v>
      </c>
      <c r="F87" s="236"/>
      <c r="G87" s="236"/>
      <c r="H87" s="236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118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01" t="str">
        <f>E11</f>
        <v>Méněpráce - Zdravotně technické instalace</v>
      </c>
      <c r="F89" s="236"/>
      <c r="G89" s="236"/>
      <c r="H89" s="236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>Bezručova 503, Chrastava, p.p.č.545/2,st.p.č.496</v>
      </c>
      <c r="G91" s="29"/>
      <c r="H91" s="29"/>
      <c r="I91" s="26" t="s">
        <v>20</v>
      </c>
      <c r="J91" s="52" t="str">
        <f>IF(J14="","",J14)</f>
        <v>4.6.2020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Jednoty bratrské v Chrastavě, Bezručova 503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127</v>
      </c>
      <c r="D96" s="104"/>
      <c r="E96" s="104"/>
      <c r="F96" s="104"/>
      <c r="G96" s="104"/>
      <c r="H96" s="104"/>
      <c r="I96" s="104"/>
      <c r="J96" s="113" t="s">
        <v>128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129</v>
      </c>
      <c r="D98" s="29"/>
      <c r="E98" s="29"/>
      <c r="F98" s="29"/>
      <c r="G98" s="29"/>
      <c r="H98" s="29"/>
      <c r="I98" s="29"/>
      <c r="J98" s="68">
        <f>J124</f>
        <v>-4010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130</v>
      </c>
    </row>
    <row r="99" spans="1:47" s="9" customFormat="1" ht="24.95" customHeight="1">
      <c r="B99" s="115"/>
      <c r="D99" s="116" t="s">
        <v>131</v>
      </c>
      <c r="E99" s="117"/>
      <c r="F99" s="117"/>
      <c r="G99" s="117"/>
      <c r="H99" s="117"/>
      <c r="I99" s="117"/>
      <c r="J99" s="118">
        <f>J125</f>
        <v>-4010</v>
      </c>
      <c r="L99" s="115"/>
    </row>
    <row r="100" spans="1:47" s="10" customFormat="1" ht="19.899999999999999" customHeight="1">
      <c r="B100" s="119"/>
      <c r="D100" s="120" t="s">
        <v>186</v>
      </c>
      <c r="E100" s="121"/>
      <c r="F100" s="121"/>
      <c r="G100" s="121"/>
      <c r="H100" s="121"/>
      <c r="I100" s="121"/>
      <c r="J100" s="122">
        <f>J126</f>
        <v>-552</v>
      </c>
      <c r="L100" s="119"/>
    </row>
    <row r="101" spans="1:47" s="10" customFormat="1" ht="19.899999999999999" customHeight="1">
      <c r="B101" s="119"/>
      <c r="D101" s="120" t="s">
        <v>187</v>
      </c>
      <c r="E101" s="121"/>
      <c r="F101" s="121"/>
      <c r="G101" s="121"/>
      <c r="H101" s="121"/>
      <c r="I101" s="121"/>
      <c r="J101" s="122">
        <f>J140</f>
        <v>-2378</v>
      </c>
      <c r="L101" s="119"/>
    </row>
    <row r="102" spans="1:47" s="10" customFormat="1" ht="19.899999999999999" customHeight="1">
      <c r="B102" s="119"/>
      <c r="D102" s="120" t="s">
        <v>188</v>
      </c>
      <c r="E102" s="121"/>
      <c r="F102" s="121"/>
      <c r="G102" s="121"/>
      <c r="H102" s="121"/>
      <c r="I102" s="121"/>
      <c r="J102" s="122">
        <f>J152</f>
        <v>-1080</v>
      </c>
      <c r="L102" s="119"/>
    </row>
    <row r="103" spans="1:47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47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47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24.95" customHeight="1">
      <c r="A109" s="29"/>
      <c r="B109" s="30"/>
      <c r="C109" s="21" t="s">
        <v>133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2" customHeight="1">
      <c r="A111" s="29"/>
      <c r="B111" s="30"/>
      <c r="C111" s="26" t="s">
        <v>14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6.5" customHeight="1">
      <c r="A112" s="29"/>
      <c r="B112" s="30"/>
      <c r="C112" s="29"/>
      <c r="D112" s="29"/>
      <c r="E112" s="234" t="str">
        <f>E7</f>
        <v>ZL3 - SO 01 - BYT - Stavební úpravy a přístavba komunitního centra BETÉL</v>
      </c>
      <c r="F112" s="235"/>
      <c r="G112" s="235"/>
      <c r="H112" s="235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1" customFormat="1" ht="12" customHeight="1">
      <c r="B113" s="20"/>
      <c r="C113" s="26" t="s">
        <v>116</v>
      </c>
      <c r="L113" s="20"/>
    </row>
    <row r="114" spans="1:65" s="2" customFormat="1" ht="16.5" customHeight="1">
      <c r="A114" s="29"/>
      <c r="B114" s="30"/>
      <c r="C114" s="29"/>
      <c r="D114" s="29"/>
      <c r="E114" s="234" t="s">
        <v>181</v>
      </c>
      <c r="F114" s="236"/>
      <c r="G114" s="236"/>
      <c r="H114" s="236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6" t="s">
        <v>118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30"/>
      <c r="C116" s="29"/>
      <c r="D116" s="29"/>
      <c r="E116" s="201" t="str">
        <f>E11</f>
        <v>Méněpráce - Zdravotně technické instalace</v>
      </c>
      <c r="F116" s="236"/>
      <c r="G116" s="236"/>
      <c r="H116" s="236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>
      <c r="A118" s="29"/>
      <c r="B118" s="30"/>
      <c r="C118" s="26" t="s">
        <v>18</v>
      </c>
      <c r="D118" s="29"/>
      <c r="E118" s="29"/>
      <c r="F118" s="24" t="str">
        <f>F14</f>
        <v>Bezručova 503, Chrastava, p.p.č.545/2,st.p.č.496</v>
      </c>
      <c r="G118" s="29"/>
      <c r="H118" s="29"/>
      <c r="I118" s="26" t="s">
        <v>20</v>
      </c>
      <c r="J118" s="52" t="str">
        <f>IF(J14="","",J14)</f>
        <v>4.6.2020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25.7" customHeight="1">
      <c r="A120" s="29"/>
      <c r="B120" s="30"/>
      <c r="C120" s="26" t="s">
        <v>22</v>
      </c>
      <c r="D120" s="29"/>
      <c r="E120" s="29"/>
      <c r="F120" s="24" t="str">
        <f>E17</f>
        <v>Sbor Jednoty bratrské v Chrastavě, Bezručova 503</v>
      </c>
      <c r="G120" s="29"/>
      <c r="H120" s="29"/>
      <c r="I120" s="26" t="s">
        <v>26</v>
      </c>
      <c r="J120" s="27" t="str">
        <f>E23</f>
        <v>FS Vision, s.r.o. IČ: 22792902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>
      <c r="A121" s="29"/>
      <c r="B121" s="30"/>
      <c r="C121" s="26" t="s">
        <v>25</v>
      </c>
      <c r="D121" s="29"/>
      <c r="E121" s="29"/>
      <c r="F121" s="24" t="str">
        <f>IF(E20="","",E20)</f>
        <v>TOMIVOS s.r.o.</v>
      </c>
      <c r="G121" s="29"/>
      <c r="H121" s="29"/>
      <c r="I121" s="26" t="s">
        <v>28</v>
      </c>
      <c r="J121" s="27" t="str">
        <f>E26</f>
        <v xml:space="preserve"> 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>
      <c r="A123" s="123"/>
      <c r="B123" s="124"/>
      <c r="C123" s="125" t="s">
        <v>134</v>
      </c>
      <c r="D123" s="126" t="s">
        <v>55</v>
      </c>
      <c r="E123" s="126" t="s">
        <v>51</v>
      </c>
      <c r="F123" s="126" t="s">
        <v>52</v>
      </c>
      <c r="G123" s="126" t="s">
        <v>135</v>
      </c>
      <c r="H123" s="126" t="s">
        <v>136</v>
      </c>
      <c r="I123" s="126" t="s">
        <v>137</v>
      </c>
      <c r="J123" s="126" t="s">
        <v>128</v>
      </c>
      <c r="K123" s="127" t="s">
        <v>138</v>
      </c>
      <c r="L123" s="128"/>
      <c r="M123" s="59" t="s">
        <v>1</v>
      </c>
      <c r="N123" s="60" t="s">
        <v>34</v>
      </c>
      <c r="O123" s="60" t="s">
        <v>139</v>
      </c>
      <c r="P123" s="60" t="s">
        <v>140</v>
      </c>
      <c r="Q123" s="60" t="s">
        <v>141</v>
      </c>
      <c r="R123" s="60" t="s">
        <v>142</v>
      </c>
      <c r="S123" s="60" t="s">
        <v>143</v>
      </c>
      <c r="T123" s="61" t="s">
        <v>144</v>
      </c>
      <c r="U123" s="123"/>
      <c r="V123" s="123"/>
      <c r="W123" s="123"/>
      <c r="X123" s="123"/>
      <c r="Y123" s="123"/>
      <c r="Z123" s="123"/>
      <c r="AA123" s="123"/>
      <c r="AB123" s="123"/>
      <c r="AC123" s="123"/>
      <c r="AD123" s="123"/>
      <c r="AE123" s="123"/>
    </row>
    <row r="124" spans="1:65" s="2" customFormat="1" ht="22.9" customHeight="1">
      <c r="A124" s="29"/>
      <c r="B124" s="30"/>
      <c r="C124" s="66" t="s">
        <v>145</v>
      </c>
      <c r="D124" s="29"/>
      <c r="E124" s="29"/>
      <c r="F124" s="29"/>
      <c r="G124" s="29"/>
      <c r="H124" s="29"/>
      <c r="I124" s="29"/>
      <c r="J124" s="129">
        <f>BK124</f>
        <v>-4010</v>
      </c>
      <c r="K124" s="29"/>
      <c r="L124" s="30"/>
      <c r="M124" s="62"/>
      <c r="N124" s="53"/>
      <c r="O124" s="63"/>
      <c r="P124" s="130">
        <f>P125</f>
        <v>0</v>
      </c>
      <c r="Q124" s="63"/>
      <c r="R124" s="130">
        <f>R125</f>
        <v>-7.0994999999999999E-3</v>
      </c>
      <c r="S124" s="63"/>
      <c r="T124" s="131">
        <f>T125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7" t="s">
        <v>69</v>
      </c>
      <c r="AU124" s="17" t="s">
        <v>130</v>
      </c>
      <c r="BK124" s="132">
        <f>BK125</f>
        <v>-4010</v>
      </c>
    </row>
    <row r="125" spans="1:65" s="12" customFormat="1" ht="25.9" customHeight="1">
      <c r="B125" s="133"/>
      <c r="D125" s="134" t="s">
        <v>69</v>
      </c>
      <c r="E125" s="135" t="s">
        <v>146</v>
      </c>
      <c r="F125" s="135" t="s">
        <v>147</v>
      </c>
      <c r="J125" s="136">
        <f>BK125</f>
        <v>-4010</v>
      </c>
      <c r="L125" s="133"/>
      <c r="M125" s="137"/>
      <c r="N125" s="138"/>
      <c r="O125" s="138"/>
      <c r="P125" s="139">
        <f>P126+P140+P152</f>
        <v>0</v>
      </c>
      <c r="Q125" s="138"/>
      <c r="R125" s="139">
        <f>R126+R140+R152</f>
        <v>-7.0994999999999999E-3</v>
      </c>
      <c r="S125" s="138"/>
      <c r="T125" s="140">
        <f>T126+T140+T152</f>
        <v>0</v>
      </c>
      <c r="AR125" s="134" t="s">
        <v>79</v>
      </c>
      <c r="AT125" s="141" t="s">
        <v>69</v>
      </c>
      <c r="AU125" s="141" t="s">
        <v>70</v>
      </c>
      <c r="AY125" s="134" t="s">
        <v>148</v>
      </c>
      <c r="BK125" s="142">
        <f>BK126+BK140+BK152</f>
        <v>-4010</v>
      </c>
    </row>
    <row r="126" spans="1:65" s="12" customFormat="1" ht="22.9" customHeight="1">
      <c r="B126" s="133"/>
      <c r="D126" s="134" t="s">
        <v>69</v>
      </c>
      <c r="E126" s="143" t="s">
        <v>189</v>
      </c>
      <c r="F126" s="143" t="s">
        <v>190</v>
      </c>
      <c r="J126" s="144">
        <f>BK126</f>
        <v>-552</v>
      </c>
      <c r="L126" s="133"/>
      <c r="M126" s="137"/>
      <c r="N126" s="138"/>
      <c r="O126" s="138"/>
      <c r="P126" s="139">
        <f>SUM(P127:P139)</f>
        <v>0</v>
      </c>
      <c r="Q126" s="138"/>
      <c r="R126" s="139">
        <f>SUM(R127:R139)</f>
        <v>-8.9800000000000004E-4</v>
      </c>
      <c r="S126" s="138"/>
      <c r="T126" s="140">
        <f>SUM(T127:T139)</f>
        <v>0</v>
      </c>
      <c r="AR126" s="134" t="s">
        <v>79</v>
      </c>
      <c r="AT126" s="141" t="s">
        <v>69</v>
      </c>
      <c r="AU126" s="141" t="s">
        <v>77</v>
      </c>
      <c r="AY126" s="134" t="s">
        <v>148</v>
      </c>
      <c r="BK126" s="142">
        <f>SUM(BK127:BK139)</f>
        <v>-552</v>
      </c>
    </row>
    <row r="127" spans="1:65" s="2" customFormat="1" ht="16.5" customHeight="1">
      <c r="A127" s="29"/>
      <c r="B127" s="145"/>
      <c r="C127" s="146" t="s">
        <v>77</v>
      </c>
      <c r="D127" s="146" t="s">
        <v>151</v>
      </c>
      <c r="E127" s="147" t="s">
        <v>191</v>
      </c>
      <c r="F127" s="148" t="s">
        <v>192</v>
      </c>
      <c r="G127" s="149" t="s">
        <v>193</v>
      </c>
      <c r="H127" s="150">
        <v>-0.05</v>
      </c>
      <c r="I127" s="151">
        <v>320</v>
      </c>
      <c r="J127" s="151">
        <f>ROUND(I127*H127,2)</f>
        <v>-16</v>
      </c>
      <c r="K127" s="148" t="s">
        <v>194</v>
      </c>
      <c r="L127" s="30"/>
      <c r="M127" s="152" t="s">
        <v>1</v>
      </c>
      <c r="N127" s="153" t="s">
        <v>35</v>
      </c>
      <c r="O127" s="154">
        <v>0</v>
      </c>
      <c r="P127" s="154">
        <f>O127*H127</f>
        <v>0</v>
      </c>
      <c r="Q127" s="154">
        <v>1.1270000000000001E-2</v>
      </c>
      <c r="R127" s="154">
        <f>Q127*H127</f>
        <v>-5.6350000000000009E-4</v>
      </c>
      <c r="S127" s="154">
        <v>0</v>
      </c>
      <c r="T127" s="155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6" t="s">
        <v>155</v>
      </c>
      <c r="AT127" s="156" t="s">
        <v>151</v>
      </c>
      <c r="AU127" s="156" t="s">
        <v>79</v>
      </c>
      <c r="AY127" s="17" t="s">
        <v>148</v>
      </c>
      <c r="BE127" s="157">
        <f>IF(N127="základní",J127,0)</f>
        <v>-16</v>
      </c>
      <c r="BF127" s="157">
        <f>IF(N127="snížená",J127,0)</f>
        <v>0</v>
      </c>
      <c r="BG127" s="157">
        <f>IF(N127="zákl. přenesená",J127,0)</f>
        <v>0</v>
      </c>
      <c r="BH127" s="157">
        <f>IF(N127="sníž. přenesená",J127,0)</f>
        <v>0</v>
      </c>
      <c r="BI127" s="157">
        <f>IF(N127="nulová",J127,0)</f>
        <v>0</v>
      </c>
      <c r="BJ127" s="17" t="s">
        <v>77</v>
      </c>
      <c r="BK127" s="157">
        <f>ROUND(I127*H127,2)</f>
        <v>-16</v>
      </c>
      <c r="BL127" s="17" t="s">
        <v>155</v>
      </c>
      <c r="BM127" s="156" t="s">
        <v>195</v>
      </c>
    </row>
    <row r="128" spans="1:65" s="2" customFormat="1" ht="16.5" customHeight="1">
      <c r="A128" s="29"/>
      <c r="B128" s="145"/>
      <c r="C128" s="146" t="s">
        <v>79</v>
      </c>
      <c r="D128" s="146" t="s">
        <v>151</v>
      </c>
      <c r="E128" s="147" t="s">
        <v>196</v>
      </c>
      <c r="F128" s="148" t="s">
        <v>197</v>
      </c>
      <c r="G128" s="149" t="s">
        <v>193</v>
      </c>
      <c r="H128" s="150">
        <v>-0.25</v>
      </c>
      <c r="I128" s="151">
        <v>360</v>
      </c>
      <c r="J128" s="151">
        <f>ROUND(I128*H128,2)</f>
        <v>-90</v>
      </c>
      <c r="K128" s="148" t="s">
        <v>194</v>
      </c>
      <c r="L128" s="30"/>
      <c r="M128" s="152" t="s">
        <v>1</v>
      </c>
      <c r="N128" s="153" t="s">
        <v>35</v>
      </c>
      <c r="O128" s="154">
        <v>0</v>
      </c>
      <c r="P128" s="154">
        <f>O128*H128</f>
        <v>0</v>
      </c>
      <c r="Q128" s="154">
        <v>1.01E-3</v>
      </c>
      <c r="R128" s="154">
        <f>Q128*H128</f>
        <v>-2.5250000000000001E-4</v>
      </c>
      <c r="S128" s="154">
        <v>0</v>
      </c>
      <c r="T128" s="155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6" t="s">
        <v>155</v>
      </c>
      <c r="AT128" s="156" t="s">
        <v>151</v>
      </c>
      <c r="AU128" s="156" t="s">
        <v>79</v>
      </c>
      <c r="AY128" s="17" t="s">
        <v>148</v>
      </c>
      <c r="BE128" s="157">
        <f>IF(N128="základní",J128,0)</f>
        <v>-90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7" t="s">
        <v>77</v>
      </c>
      <c r="BK128" s="157">
        <f>ROUND(I128*H128,2)</f>
        <v>-90</v>
      </c>
      <c r="BL128" s="17" t="s">
        <v>155</v>
      </c>
      <c r="BM128" s="156" t="s">
        <v>198</v>
      </c>
    </row>
    <row r="129" spans="1:65" s="2" customFormat="1" ht="16.5" customHeight="1">
      <c r="A129" s="29"/>
      <c r="B129" s="145"/>
      <c r="C129" s="146" t="s">
        <v>160</v>
      </c>
      <c r="D129" s="146" t="s">
        <v>151</v>
      </c>
      <c r="E129" s="147" t="s">
        <v>199</v>
      </c>
      <c r="F129" s="148" t="s">
        <v>200</v>
      </c>
      <c r="G129" s="149" t="s">
        <v>193</v>
      </c>
      <c r="H129" s="150">
        <v>-0.05</v>
      </c>
      <c r="I129" s="151">
        <v>360</v>
      </c>
      <c r="J129" s="151">
        <f>ROUND(I129*H129,2)</f>
        <v>-18</v>
      </c>
      <c r="K129" s="148" t="s">
        <v>1</v>
      </c>
      <c r="L129" s="30"/>
      <c r="M129" s="152" t="s">
        <v>1</v>
      </c>
      <c r="N129" s="153" t="s">
        <v>35</v>
      </c>
      <c r="O129" s="154">
        <v>0</v>
      </c>
      <c r="P129" s="154">
        <f>O129*H129</f>
        <v>0</v>
      </c>
      <c r="Q129" s="154">
        <v>1.01E-3</v>
      </c>
      <c r="R129" s="154">
        <f>Q129*H129</f>
        <v>-5.0500000000000008E-5</v>
      </c>
      <c r="S129" s="154">
        <v>0</v>
      </c>
      <c r="T129" s="155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6" t="s">
        <v>155</v>
      </c>
      <c r="AT129" s="156" t="s">
        <v>151</v>
      </c>
      <c r="AU129" s="156" t="s">
        <v>79</v>
      </c>
      <c r="AY129" s="17" t="s">
        <v>148</v>
      </c>
      <c r="BE129" s="157">
        <f>IF(N129="základní",J129,0)</f>
        <v>-18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7" t="s">
        <v>77</v>
      </c>
      <c r="BK129" s="157">
        <f>ROUND(I129*H129,2)</f>
        <v>-18</v>
      </c>
      <c r="BL129" s="17" t="s">
        <v>155</v>
      </c>
      <c r="BM129" s="156" t="s">
        <v>201</v>
      </c>
    </row>
    <row r="130" spans="1:65" s="2" customFormat="1" ht="16.5" customHeight="1">
      <c r="A130" s="29"/>
      <c r="B130" s="145"/>
      <c r="C130" s="146" t="s">
        <v>165</v>
      </c>
      <c r="D130" s="146" t="s">
        <v>151</v>
      </c>
      <c r="E130" s="147" t="s">
        <v>202</v>
      </c>
      <c r="F130" s="148" t="s">
        <v>203</v>
      </c>
      <c r="G130" s="149" t="s">
        <v>193</v>
      </c>
      <c r="H130" s="150">
        <v>-0.2</v>
      </c>
      <c r="I130" s="151">
        <v>300</v>
      </c>
      <c r="J130" s="151">
        <f>ROUND(I130*H130,2)</f>
        <v>-60</v>
      </c>
      <c r="K130" s="148" t="s">
        <v>1</v>
      </c>
      <c r="L130" s="30"/>
      <c r="M130" s="152" t="s">
        <v>1</v>
      </c>
      <c r="N130" s="153" t="s">
        <v>35</v>
      </c>
      <c r="O130" s="154">
        <v>0</v>
      </c>
      <c r="P130" s="154">
        <f>O130*H130</f>
        <v>0</v>
      </c>
      <c r="Q130" s="154">
        <v>9.0000000000000006E-5</v>
      </c>
      <c r="R130" s="154">
        <f>Q130*H130</f>
        <v>-1.8E-5</v>
      </c>
      <c r="S130" s="154">
        <v>0</v>
      </c>
      <c r="T130" s="155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6" t="s">
        <v>155</v>
      </c>
      <c r="AT130" s="156" t="s">
        <v>151</v>
      </c>
      <c r="AU130" s="156" t="s">
        <v>79</v>
      </c>
      <c r="AY130" s="17" t="s">
        <v>148</v>
      </c>
      <c r="BE130" s="157">
        <f>IF(N130="základní",J130,0)</f>
        <v>-60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7" t="s">
        <v>77</v>
      </c>
      <c r="BK130" s="157">
        <f>ROUND(I130*H130,2)</f>
        <v>-60</v>
      </c>
      <c r="BL130" s="17" t="s">
        <v>155</v>
      </c>
      <c r="BM130" s="156" t="s">
        <v>204</v>
      </c>
    </row>
    <row r="131" spans="1:65" s="13" customFormat="1" ht="11.25">
      <c r="B131" s="158"/>
      <c r="D131" s="159" t="s">
        <v>157</v>
      </c>
      <c r="E131" s="160" t="s">
        <v>1</v>
      </c>
      <c r="F131" s="161" t="s">
        <v>205</v>
      </c>
      <c r="H131" s="162">
        <v>-0.5</v>
      </c>
      <c r="L131" s="158"/>
      <c r="M131" s="163"/>
      <c r="N131" s="164"/>
      <c r="O131" s="164"/>
      <c r="P131" s="164"/>
      <c r="Q131" s="164"/>
      <c r="R131" s="164"/>
      <c r="S131" s="164"/>
      <c r="T131" s="165"/>
      <c r="AT131" s="160" t="s">
        <v>157</v>
      </c>
      <c r="AU131" s="160" t="s">
        <v>79</v>
      </c>
      <c r="AV131" s="13" t="s">
        <v>79</v>
      </c>
      <c r="AW131" s="13" t="s">
        <v>27</v>
      </c>
      <c r="AX131" s="13" t="s">
        <v>70</v>
      </c>
      <c r="AY131" s="160" t="s">
        <v>148</v>
      </c>
    </row>
    <row r="132" spans="1:65" s="13" customFormat="1" ht="11.25">
      <c r="B132" s="158"/>
      <c r="D132" s="159" t="s">
        <v>157</v>
      </c>
      <c r="E132" s="160" t="s">
        <v>1</v>
      </c>
      <c r="F132" s="161" t="s">
        <v>206</v>
      </c>
      <c r="H132" s="162">
        <v>0.3</v>
      </c>
      <c r="L132" s="158"/>
      <c r="M132" s="163"/>
      <c r="N132" s="164"/>
      <c r="O132" s="164"/>
      <c r="P132" s="164"/>
      <c r="Q132" s="164"/>
      <c r="R132" s="164"/>
      <c r="S132" s="164"/>
      <c r="T132" s="165"/>
      <c r="AT132" s="160" t="s">
        <v>157</v>
      </c>
      <c r="AU132" s="160" t="s">
        <v>79</v>
      </c>
      <c r="AV132" s="13" t="s">
        <v>79</v>
      </c>
      <c r="AW132" s="13" t="s">
        <v>27</v>
      </c>
      <c r="AX132" s="13" t="s">
        <v>70</v>
      </c>
      <c r="AY132" s="160" t="s">
        <v>148</v>
      </c>
    </row>
    <row r="133" spans="1:65" s="15" customFormat="1" ht="11.25">
      <c r="B133" s="173"/>
      <c r="D133" s="159" t="s">
        <v>157</v>
      </c>
      <c r="E133" s="174" t="s">
        <v>1</v>
      </c>
      <c r="F133" s="175" t="s">
        <v>164</v>
      </c>
      <c r="H133" s="176">
        <v>-0.2</v>
      </c>
      <c r="L133" s="173"/>
      <c r="M133" s="177"/>
      <c r="N133" s="178"/>
      <c r="O133" s="178"/>
      <c r="P133" s="178"/>
      <c r="Q133" s="178"/>
      <c r="R133" s="178"/>
      <c r="S133" s="178"/>
      <c r="T133" s="179"/>
      <c r="AT133" s="174" t="s">
        <v>157</v>
      </c>
      <c r="AU133" s="174" t="s">
        <v>79</v>
      </c>
      <c r="AV133" s="15" t="s">
        <v>165</v>
      </c>
      <c r="AW133" s="15" t="s">
        <v>27</v>
      </c>
      <c r="AX133" s="15" t="s">
        <v>77</v>
      </c>
      <c r="AY133" s="174" t="s">
        <v>148</v>
      </c>
    </row>
    <row r="134" spans="1:65" s="2" customFormat="1" ht="16.5" customHeight="1">
      <c r="A134" s="29"/>
      <c r="B134" s="145"/>
      <c r="C134" s="146" t="s">
        <v>177</v>
      </c>
      <c r="D134" s="146" t="s">
        <v>151</v>
      </c>
      <c r="E134" s="147" t="s">
        <v>207</v>
      </c>
      <c r="F134" s="148" t="s">
        <v>208</v>
      </c>
      <c r="G134" s="149" t="s">
        <v>193</v>
      </c>
      <c r="H134" s="150">
        <v>-0.15</v>
      </c>
      <c r="I134" s="151">
        <v>320</v>
      </c>
      <c r="J134" s="151">
        <f>ROUND(I134*H134,2)</f>
        <v>-48</v>
      </c>
      <c r="K134" s="148" t="s">
        <v>1</v>
      </c>
      <c r="L134" s="30"/>
      <c r="M134" s="152" t="s">
        <v>1</v>
      </c>
      <c r="N134" s="153" t="s">
        <v>35</v>
      </c>
      <c r="O134" s="154">
        <v>0</v>
      </c>
      <c r="P134" s="154">
        <f>O134*H134</f>
        <v>0</v>
      </c>
      <c r="Q134" s="154">
        <v>9.0000000000000006E-5</v>
      </c>
      <c r="R134" s="154">
        <f>Q134*H134</f>
        <v>-1.3500000000000001E-5</v>
      </c>
      <c r="S134" s="154">
        <v>0</v>
      </c>
      <c r="T134" s="155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6" t="s">
        <v>155</v>
      </c>
      <c r="AT134" s="156" t="s">
        <v>151</v>
      </c>
      <c r="AU134" s="156" t="s">
        <v>79</v>
      </c>
      <c r="AY134" s="17" t="s">
        <v>148</v>
      </c>
      <c r="BE134" s="157">
        <f>IF(N134="základní",J134,0)</f>
        <v>-48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7" t="s">
        <v>77</v>
      </c>
      <c r="BK134" s="157">
        <f>ROUND(I134*H134,2)</f>
        <v>-48</v>
      </c>
      <c r="BL134" s="17" t="s">
        <v>155</v>
      </c>
      <c r="BM134" s="156" t="s">
        <v>209</v>
      </c>
    </row>
    <row r="135" spans="1:65" s="13" customFormat="1" ht="11.25">
      <c r="B135" s="158"/>
      <c r="D135" s="159" t="s">
        <v>157</v>
      </c>
      <c r="E135" s="160" t="s">
        <v>1</v>
      </c>
      <c r="F135" s="161" t="s">
        <v>210</v>
      </c>
      <c r="H135" s="162">
        <v>-0.25</v>
      </c>
      <c r="L135" s="158"/>
      <c r="M135" s="163"/>
      <c r="N135" s="164"/>
      <c r="O135" s="164"/>
      <c r="P135" s="164"/>
      <c r="Q135" s="164"/>
      <c r="R135" s="164"/>
      <c r="S135" s="164"/>
      <c r="T135" s="165"/>
      <c r="AT135" s="160" t="s">
        <v>157</v>
      </c>
      <c r="AU135" s="160" t="s">
        <v>79</v>
      </c>
      <c r="AV135" s="13" t="s">
        <v>79</v>
      </c>
      <c r="AW135" s="13" t="s">
        <v>27</v>
      </c>
      <c r="AX135" s="13" t="s">
        <v>70</v>
      </c>
      <c r="AY135" s="160" t="s">
        <v>148</v>
      </c>
    </row>
    <row r="136" spans="1:65" s="13" customFormat="1" ht="11.25">
      <c r="B136" s="158"/>
      <c r="D136" s="159" t="s">
        <v>157</v>
      </c>
      <c r="E136" s="160" t="s">
        <v>1</v>
      </c>
      <c r="F136" s="161" t="s">
        <v>211</v>
      </c>
      <c r="H136" s="162">
        <v>0.1</v>
      </c>
      <c r="L136" s="158"/>
      <c r="M136" s="163"/>
      <c r="N136" s="164"/>
      <c r="O136" s="164"/>
      <c r="P136" s="164"/>
      <c r="Q136" s="164"/>
      <c r="R136" s="164"/>
      <c r="S136" s="164"/>
      <c r="T136" s="165"/>
      <c r="AT136" s="160" t="s">
        <v>157</v>
      </c>
      <c r="AU136" s="160" t="s">
        <v>79</v>
      </c>
      <c r="AV136" s="13" t="s">
        <v>79</v>
      </c>
      <c r="AW136" s="13" t="s">
        <v>27</v>
      </c>
      <c r="AX136" s="13" t="s">
        <v>70</v>
      </c>
      <c r="AY136" s="160" t="s">
        <v>148</v>
      </c>
    </row>
    <row r="137" spans="1:65" s="15" customFormat="1" ht="11.25">
      <c r="B137" s="173"/>
      <c r="D137" s="159" t="s">
        <v>157</v>
      </c>
      <c r="E137" s="174" t="s">
        <v>1</v>
      </c>
      <c r="F137" s="175" t="s">
        <v>164</v>
      </c>
      <c r="H137" s="176">
        <v>-0.15</v>
      </c>
      <c r="L137" s="173"/>
      <c r="M137" s="177"/>
      <c r="N137" s="178"/>
      <c r="O137" s="178"/>
      <c r="P137" s="178"/>
      <c r="Q137" s="178"/>
      <c r="R137" s="178"/>
      <c r="S137" s="178"/>
      <c r="T137" s="179"/>
      <c r="AT137" s="174" t="s">
        <v>157</v>
      </c>
      <c r="AU137" s="174" t="s">
        <v>79</v>
      </c>
      <c r="AV137" s="15" t="s">
        <v>165</v>
      </c>
      <c r="AW137" s="15" t="s">
        <v>27</v>
      </c>
      <c r="AX137" s="15" t="s">
        <v>77</v>
      </c>
      <c r="AY137" s="174" t="s">
        <v>148</v>
      </c>
    </row>
    <row r="138" spans="1:65" s="2" customFormat="1" ht="16.5" customHeight="1">
      <c r="A138" s="29"/>
      <c r="B138" s="145"/>
      <c r="C138" s="146" t="s">
        <v>212</v>
      </c>
      <c r="D138" s="146" t="s">
        <v>151</v>
      </c>
      <c r="E138" s="147" t="s">
        <v>213</v>
      </c>
      <c r="F138" s="148" t="s">
        <v>214</v>
      </c>
      <c r="G138" s="149" t="s">
        <v>175</v>
      </c>
      <c r="H138" s="150">
        <v>-1.6E-2</v>
      </c>
      <c r="I138" s="151">
        <v>10000</v>
      </c>
      <c r="J138" s="151">
        <f>ROUND(I138*H138,2)</f>
        <v>-160</v>
      </c>
      <c r="K138" s="148" t="s">
        <v>194</v>
      </c>
      <c r="L138" s="30"/>
      <c r="M138" s="152" t="s">
        <v>1</v>
      </c>
      <c r="N138" s="153" t="s">
        <v>35</v>
      </c>
      <c r="O138" s="154">
        <v>0</v>
      </c>
      <c r="P138" s="154">
        <f>O138*H138</f>
        <v>0</v>
      </c>
      <c r="Q138" s="154">
        <v>0</v>
      </c>
      <c r="R138" s="154">
        <f>Q138*H138</f>
        <v>0</v>
      </c>
      <c r="S138" s="154">
        <v>0</v>
      </c>
      <c r="T138" s="155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6" t="s">
        <v>155</v>
      </c>
      <c r="AT138" s="156" t="s">
        <v>151</v>
      </c>
      <c r="AU138" s="156" t="s">
        <v>79</v>
      </c>
      <c r="AY138" s="17" t="s">
        <v>148</v>
      </c>
      <c r="BE138" s="157">
        <f>IF(N138="základní",J138,0)</f>
        <v>-160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7" t="s">
        <v>77</v>
      </c>
      <c r="BK138" s="157">
        <f>ROUND(I138*H138,2)</f>
        <v>-160</v>
      </c>
      <c r="BL138" s="17" t="s">
        <v>155</v>
      </c>
      <c r="BM138" s="156" t="s">
        <v>215</v>
      </c>
    </row>
    <row r="139" spans="1:65" s="2" customFormat="1" ht="16.5" customHeight="1">
      <c r="A139" s="29"/>
      <c r="B139" s="145"/>
      <c r="C139" s="146" t="s">
        <v>216</v>
      </c>
      <c r="D139" s="146" t="s">
        <v>151</v>
      </c>
      <c r="E139" s="147" t="s">
        <v>217</v>
      </c>
      <c r="F139" s="148" t="s">
        <v>218</v>
      </c>
      <c r="G139" s="149" t="s">
        <v>175</v>
      </c>
      <c r="H139" s="150">
        <v>-1.6E-2</v>
      </c>
      <c r="I139" s="151">
        <v>10000</v>
      </c>
      <c r="J139" s="151">
        <f>ROUND(I139*H139,2)</f>
        <v>-160</v>
      </c>
      <c r="K139" s="148" t="s">
        <v>194</v>
      </c>
      <c r="L139" s="30"/>
      <c r="M139" s="152" t="s">
        <v>1</v>
      </c>
      <c r="N139" s="153" t="s">
        <v>35</v>
      </c>
      <c r="O139" s="154">
        <v>0</v>
      </c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6" t="s">
        <v>155</v>
      </c>
      <c r="AT139" s="156" t="s">
        <v>151</v>
      </c>
      <c r="AU139" s="156" t="s">
        <v>79</v>
      </c>
      <c r="AY139" s="17" t="s">
        <v>148</v>
      </c>
      <c r="BE139" s="157">
        <f>IF(N139="základní",J139,0)</f>
        <v>-160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7" t="s">
        <v>77</v>
      </c>
      <c r="BK139" s="157">
        <f>ROUND(I139*H139,2)</f>
        <v>-160</v>
      </c>
      <c r="BL139" s="17" t="s">
        <v>155</v>
      </c>
      <c r="BM139" s="156" t="s">
        <v>219</v>
      </c>
    </row>
    <row r="140" spans="1:65" s="12" customFormat="1" ht="22.9" customHeight="1">
      <c r="B140" s="133"/>
      <c r="D140" s="134" t="s">
        <v>69</v>
      </c>
      <c r="E140" s="143" t="s">
        <v>220</v>
      </c>
      <c r="F140" s="143" t="s">
        <v>221</v>
      </c>
      <c r="J140" s="144">
        <f>BK140</f>
        <v>-2378</v>
      </c>
      <c r="L140" s="133"/>
      <c r="M140" s="137"/>
      <c r="N140" s="138"/>
      <c r="O140" s="138"/>
      <c r="P140" s="139">
        <f>SUM(P141:P151)</f>
        <v>0</v>
      </c>
      <c r="Q140" s="138"/>
      <c r="R140" s="139">
        <f>SUM(R141:R151)</f>
        <v>-5.9314999999999993E-3</v>
      </c>
      <c r="S140" s="138"/>
      <c r="T140" s="140">
        <f>SUM(T141:T151)</f>
        <v>0</v>
      </c>
      <c r="AR140" s="134" t="s">
        <v>79</v>
      </c>
      <c r="AT140" s="141" t="s">
        <v>69</v>
      </c>
      <c r="AU140" s="141" t="s">
        <v>77</v>
      </c>
      <c r="AY140" s="134" t="s">
        <v>148</v>
      </c>
      <c r="BK140" s="142">
        <f>SUM(BK141:BK151)</f>
        <v>-2378</v>
      </c>
    </row>
    <row r="141" spans="1:65" s="2" customFormat="1" ht="16.5" customHeight="1">
      <c r="A141" s="29"/>
      <c r="B141" s="145"/>
      <c r="C141" s="146" t="s">
        <v>222</v>
      </c>
      <c r="D141" s="146" t="s">
        <v>151</v>
      </c>
      <c r="E141" s="147" t="s">
        <v>223</v>
      </c>
      <c r="F141" s="148" t="s">
        <v>224</v>
      </c>
      <c r="G141" s="149" t="s">
        <v>225</v>
      </c>
      <c r="H141" s="150">
        <v>-0.05</v>
      </c>
      <c r="I141" s="151">
        <v>3000</v>
      </c>
      <c r="J141" s="151">
        <f>ROUND(I141*H141,2)</f>
        <v>-150</v>
      </c>
      <c r="K141" s="148" t="s">
        <v>1</v>
      </c>
      <c r="L141" s="30"/>
      <c r="M141" s="152" t="s">
        <v>1</v>
      </c>
      <c r="N141" s="153" t="s">
        <v>35</v>
      </c>
      <c r="O141" s="154">
        <v>0</v>
      </c>
      <c r="P141" s="154">
        <f>O141*H141</f>
        <v>0</v>
      </c>
      <c r="Q141" s="154">
        <v>2.3199999999999998E-2</v>
      </c>
      <c r="R141" s="154">
        <f>Q141*H141</f>
        <v>-1.16E-3</v>
      </c>
      <c r="S141" s="154">
        <v>0</v>
      </c>
      <c r="T141" s="155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6" t="s">
        <v>155</v>
      </c>
      <c r="AT141" s="156" t="s">
        <v>151</v>
      </c>
      <c r="AU141" s="156" t="s">
        <v>79</v>
      </c>
      <c r="AY141" s="17" t="s">
        <v>148</v>
      </c>
      <c r="BE141" s="157">
        <f>IF(N141="základní",J141,0)</f>
        <v>-150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7" t="s">
        <v>77</v>
      </c>
      <c r="BK141" s="157">
        <f>ROUND(I141*H141,2)</f>
        <v>-150</v>
      </c>
      <c r="BL141" s="17" t="s">
        <v>155</v>
      </c>
      <c r="BM141" s="156" t="s">
        <v>226</v>
      </c>
    </row>
    <row r="142" spans="1:65" s="13" customFormat="1" ht="11.25">
      <c r="B142" s="158"/>
      <c r="D142" s="159" t="s">
        <v>157</v>
      </c>
      <c r="F142" s="161" t="s">
        <v>227</v>
      </c>
      <c r="H142" s="162">
        <v>-0.05</v>
      </c>
      <c r="L142" s="158"/>
      <c r="M142" s="163"/>
      <c r="N142" s="164"/>
      <c r="O142" s="164"/>
      <c r="P142" s="164"/>
      <c r="Q142" s="164"/>
      <c r="R142" s="164"/>
      <c r="S142" s="164"/>
      <c r="T142" s="165"/>
      <c r="AT142" s="160" t="s">
        <v>157</v>
      </c>
      <c r="AU142" s="160" t="s">
        <v>79</v>
      </c>
      <c r="AV142" s="13" t="s">
        <v>79</v>
      </c>
      <c r="AW142" s="13" t="s">
        <v>3</v>
      </c>
      <c r="AX142" s="13" t="s">
        <v>77</v>
      </c>
      <c r="AY142" s="160" t="s">
        <v>148</v>
      </c>
    </row>
    <row r="143" spans="1:65" s="2" customFormat="1" ht="16.5" customHeight="1">
      <c r="A143" s="29"/>
      <c r="B143" s="145"/>
      <c r="C143" s="146" t="s">
        <v>228</v>
      </c>
      <c r="D143" s="146" t="s">
        <v>151</v>
      </c>
      <c r="E143" s="147" t="s">
        <v>229</v>
      </c>
      <c r="F143" s="148" t="s">
        <v>230</v>
      </c>
      <c r="G143" s="149" t="s">
        <v>225</v>
      </c>
      <c r="H143" s="150">
        <v>-0.05</v>
      </c>
      <c r="I143" s="151">
        <v>3000</v>
      </c>
      <c r="J143" s="151">
        <f t="shared" ref="J143:J151" si="0">ROUND(I143*H143,2)</f>
        <v>-150</v>
      </c>
      <c r="K143" s="148" t="s">
        <v>1</v>
      </c>
      <c r="L143" s="30"/>
      <c r="M143" s="152" t="s">
        <v>1</v>
      </c>
      <c r="N143" s="153" t="s">
        <v>35</v>
      </c>
      <c r="O143" s="154">
        <v>0</v>
      </c>
      <c r="P143" s="154">
        <f t="shared" ref="P143:P151" si="1">O143*H143</f>
        <v>0</v>
      </c>
      <c r="Q143" s="154">
        <v>2.4119999999999999E-2</v>
      </c>
      <c r="R143" s="154">
        <f t="shared" ref="R143:R151" si="2">Q143*H143</f>
        <v>-1.206E-3</v>
      </c>
      <c r="S143" s="154">
        <v>0</v>
      </c>
      <c r="T143" s="155">
        <f t="shared" ref="T143:T151" si="3"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6" t="s">
        <v>155</v>
      </c>
      <c r="AT143" s="156" t="s">
        <v>151</v>
      </c>
      <c r="AU143" s="156" t="s">
        <v>79</v>
      </c>
      <c r="AY143" s="17" t="s">
        <v>148</v>
      </c>
      <c r="BE143" s="157">
        <f t="shared" ref="BE143:BE151" si="4">IF(N143="základní",J143,0)</f>
        <v>-150</v>
      </c>
      <c r="BF143" s="157">
        <f t="shared" ref="BF143:BF151" si="5">IF(N143="snížená",J143,0)</f>
        <v>0</v>
      </c>
      <c r="BG143" s="157">
        <f t="shared" ref="BG143:BG151" si="6">IF(N143="zákl. přenesená",J143,0)</f>
        <v>0</v>
      </c>
      <c r="BH143" s="157">
        <f t="shared" ref="BH143:BH151" si="7">IF(N143="sníž. přenesená",J143,0)</f>
        <v>0</v>
      </c>
      <c r="BI143" s="157">
        <f t="shared" ref="BI143:BI151" si="8">IF(N143="nulová",J143,0)</f>
        <v>0</v>
      </c>
      <c r="BJ143" s="17" t="s">
        <v>77</v>
      </c>
      <c r="BK143" s="157">
        <f t="shared" ref="BK143:BK151" si="9">ROUND(I143*H143,2)</f>
        <v>-150</v>
      </c>
      <c r="BL143" s="17" t="s">
        <v>155</v>
      </c>
      <c r="BM143" s="156" t="s">
        <v>231</v>
      </c>
    </row>
    <row r="144" spans="1:65" s="2" customFormat="1" ht="16.5" customHeight="1">
      <c r="A144" s="29"/>
      <c r="B144" s="145"/>
      <c r="C144" s="146" t="s">
        <v>232</v>
      </c>
      <c r="D144" s="146" t="s">
        <v>151</v>
      </c>
      <c r="E144" s="147" t="s">
        <v>233</v>
      </c>
      <c r="F144" s="148" t="s">
        <v>234</v>
      </c>
      <c r="G144" s="149" t="s">
        <v>225</v>
      </c>
      <c r="H144" s="150">
        <v>-0.05</v>
      </c>
      <c r="I144" s="151">
        <v>4000</v>
      </c>
      <c r="J144" s="151">
        <f t="shared" si="0"/>
        <v>-200</v>
      </c>
      <c r="K144" s="148" t="s">
        <v>1</v>
      </c>
      <c r="L144" s="30"/>
      <c r="M144" s="152" t="s">
        <v>1</v>
      </c>
      <c r="N144" s="153" t="s">
        <v>35</v>
      </c>
      <c r="O144" s="154">
        <v>0</v>
      </c>
      <c r="P144" s="154">
        <f t="shared" si="1"/>
        <v>0</v>
      </c>
      <c r="Q144" s="154">
        <v>1.452E-2</v>
      </c>
      <c r="R144" s="154">
        <f t="shared" si="2"/>
        <v>-7.2600000000000008E-4</v>
      </c>
      <c r="S144" s="154">
        <v>0</v>
      </c>
      <c r="T144" s="155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6" t="s">
        <v>155</v>
      </c>
      <c r="AT144" s="156" t="s">
        <v>151</v>
      </c>
      <c r="AU144" s="156" t="s">
        <v>79</v>
      </c>
      <c r="AY144" s="17" t="s">
        <v>148</v>
      </c>
      <c r="BE144" s="157">
        <f t="shared" si="4"/>
        <v>-200</v>
      </c>
      <c r="BF144" s="157">
        <f t="shared" si="5"/>
        <v>0</v>
      </c>
      <c r="BG144" s="157">
        <f t="shared" si="6"/>
        <v>0</v>
      </c>
      <c r="BH144" s="157">
        <f t="shared" si="7"/>
        <v>0</v>
      </c>
      <c r="BI144" s="157">
        <f t="shared" si="8"/>
        <v>0</v>
      </c>
      <c r="BJ144" s="17" t="s">
        <v>77</v>
      </c>
      <c r="BK144" s="157">
        <f t="shared" si="9"/>
        <v>-200</v>
      </c>
      <c r="BL144" s="17" t="s">
        <v>155</v>
      </c>
      <c r="BM144" s="156" t="s">
        <v>235</v>
      </c>
    </row>
    <row r="145" spans="1:65" s="2" customFormat="1" ht="16.5" customHeight="1">
      <c r="A145" s="29"/>
      <c r="B145" s="145"/>
      <c r="C145" s="146" t="s">
        <v>236</v>
      </c>
      <c r="D145" s="146" t="s">
        <v>151</v>
      </c>
      <c r="E145" s="147" t="s">
        <v>237</v>
      </c>
      <c r="F145" s="148" t="s">
        <v>238</v>
      </c>
      <c r="G145" s="149" t="s">
        <v>225</v>
      </c>
      <c r="H145" s="150">
        <v>-0.15</v>
      </c>
      <c r="I145" s="151">
        <v>4500</v>
      </c>
      <c r="J145" s="151">
        <f t="shared" si="0"/>
        <v>-675</v>
      </c>
      <c r="K145" s="148" t="s">
        <v>1</v>
      </c>
      <c r="L145" s="30"/>
      <c r="M145" s="152" t="s">
        <v>1</v>
      </c>
      <c r="N145" s="153" t="s">
        <v>35</v>
      </c>
      <c r="O145" s="154">
        <v>0</v>
      </c>
      <c r="P145" s="154">
        <f t="shared" si="1"/>
        <v>0</v>
      </c>
      <c r="Q145" s="154">
        <v>1.47E-2</v>
      </c>
      <c r="R145" s="154">
        <f t="shared" si="2"/>
        <v>-2.2049999999999999E-3</v>
      </c>
      <c r="S145" s="154">
        <v>0</v>
      </c>
      <c r="T145" s="155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6" t="s">
        <v>155</v>
      </c>
      <c r="AT145" s="156" t="s">
        <v>151</v>
      </c>
      <c r="AU145" s="156" t="s">
        <v>79</v>
      </c>
      <c r="AY145" s="17" t="s">
        <v>148</v>
      </c>
      <c r="BE145" s="157">
        <f t="shared" si="4"/>
        <v>-675</v>
      </c>
      <c r="BF145" s="157">
        <f t="shared" si="5"/>
        <v>0</v>
      </c>
      <c r="BG145" s="157">
        <f t="shared" si="6"/>
        <v>0</v>
      </c>
      <c r="BH145" s="157">
        <f t="shared" si="7"/>
        <v>0</v>
      </c>
      <c r="BI145" s="157">
        <f t="shared" si="8"/>
        <v>0</v>
      </c>
      <c r="BJ145" s="17" t="s">
        <v>77</v>
      </c>
      <c r="BK145" s="157">
        <f t="shared" si="9"/>
        <v>-675</v>
      </c>
      <c r="BL145" s="17" t="s">
        <v>155</v>
      </c>
      <c r="BM145" s="156" t="s">
        <v>239</v>
      </c>
    </row>
    <row r="146" spans="1:65" s="2" customFormat="1" ht="16.5" customHeight="1">
      <c r="A146" s="29"/>
      <c r="B146" s="145"/>
      <c r="C146" s="146" t="s">
        <v>240</v>
      </c>
      <c r="D146" s="146" t="s">
        <v>151</v>
      </c>
      <c r="E146" s="147" t="s">
        <v>241</v>
      </c>
      <c r="F146" s="148" t="s">
        <v>242</v>
      </c>
      <c r="G146" s="149" t="s">
        <v>225</v>
      </c>
      <c r="H146" s="150">
        <v>-0.45</v>
      </c>
      <c r="I146" s="151">
        <v>350</v>
      </c>
      <c r="J146" s="151">
        <f t="shared" si="0"/>
        <v>-157.5</v>
      </c>
      <c r="K146" s="148" t="s">
        <v>1</v>
      </c>
      <c r="L146" s="30"/>
      <c r="M146" s="152" t="s">
        <v>1</v>
      </c>
      <c r="N146" s="153" t="s">
        <v>35</v>
      </c>
      <c r="O146" s="154">
        <v>0</v>
      </c>
      <c r="P146" s="154">
        <f t="shared" si="1"/>
        <v>0</v>
      </c>
      <c r="Q146" s="154">
        <v>2.9999999999999997E-4</v>
      </c>
      <c r="R146" s="154">
        <f t="shared" si="2"/>
        <v>-1.35E-4</v>
      </c>
      <c r="S146" s="154">
        <v>0</v>
      </c>
      <c r="T146" s="155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6" t="s">
        <v>155</v>
      </c>
      <c r="AT146" s="156" t="s">
        <v>151</v>
      </c>
      <c r="AU146" s="156" t="s">
        <v>79</v>
      </c>
      <c r="AY146" s="17" t="s">
        <v>148</v>
      </c>
      <c r="BE146" s="157">
        <f t="shared" si="4"/>
        <v>-157.5</v>
      </c>
      <c r="BF146" s="157">
        <f t="shared" si="5"/>
        <v>0</v>
      </c>
      <c r="BG146" s="157">
        <f t="shared" si="6"/>
        <v>0</v>
      </c>
      <c r="BH146" s="157">
        <f t="shared" si="7"/>
        <v>0</v>
      </c>
      <c r="BI146" s="157">
        <f t="shared" si="8"/>
        <v>0</v>
      </c>
      <c r="BJ146" s="17" t="s">
        <v>77</v>
      </c>
      <c r="BK146" s="157">
        <f t="shared" si="9"/>
        <v>-157.5</v>
      </c>
      <c r="BL146" s="17" t="s">
        <v>155</v>
      </c>
      <c r="BM146" s="156" t="s">
        <v>243</v>
      </c>
    </row>
    <row r="147" spans="1:65" s="2" customFormat="1" ht="16.5" customHeight="1">
      <c r="A147" s="29"/>
      <c r="B147" s="145"/>
      <c r="C147" s="146" t="s">
        <v>244</v>
      </c>
      <c r="D147" s="146" t="s">
        <v>151</v>
      </c>
      <c r="E147" s="147" t="s">
        <v>245</v>
      </c>
      <c r="F147" s="148" t="s">
        <v>246</v>
      </c>
      <c r="G147" s="149" t="s">
        <v>225</v>
      </c>
      <c r="H147" s="150">
        <v>-0.45</v>
      </c>
      <c r="I147" s="151">
        <v>190</v>
      </c>
      <c r="J147" s="151">
        <f t="shared" si="0"/>
        <v>-85.5</v>
      </c>
      <c r="K147" s="148" t="s">
        <v>1</v>
      </c>
      <c r="L147" s="30"/>
      <c r="M147" s="152" t="s">
        <v>1</v>
      </c>
      <c r="N147" s="153" t="s">
        <v>35</v>
      </c>
      <c r="O147" s="154">
        <v>0</v>
      </c>
      <c r="P147" s="154">
        <f t="shared" si="1"/>
        <v>0</v>
      </c>
      <c r="Q147" s="154">
        <v>2.9999999999999997E-4</v>
      </c>
      <c r="R147" s="154">
        <f t="shared" si="2"/>
        <v>-1.35E-4</v>
      </c>
      <c r="S147" s="154">
        <v>0</v>
      </c>
      <c r="T147" s="155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6" t="s">
        <v>155</v>
      </c>
      <c r="AT147" s="156" t="s">
        <v>151</v>
      </c>
      <c r="AU147" s="156" t="s">
        <v>79</v>
      </c>
      <c r="AY147" s="17" t="s">
        <v>148</v>
      </c>
      <c r="BE147" s="157">
        <f t="shared" si="4"/>
        <v>-85.5</v>
      </c>
      <c r="BF147" s="157">
        <f t="shared" si="5"/>
        <v>0</v>
      </c>
      <c r="BG147" s="157">
        <f t="shared" si="6"/>
        <v>0</v>
      </c>
      <c r="BH147" s="157">
        <f t="shared" si="7"/>
        <v>0</v>
      </c>
      <c r="BI147" s="157">
        <f t="shared" si="8"/>
        <v>0</v>
      </c>
      <c r="BJ147" s="17" t="s">
        <v>77</v>
      </c>
      <c r="BK147" s="157">
        <f t="shared" si="9"/>
        <v>-85.5</v>
      </c>
      <c r="BL147" s="17" t="s">
        <v>155</v>
      </c>
      <c r="BM147" s="156" t="s">
        <v>247</v>
      </c>
    </row>
    <row r="148" spans="1:65" s="2" customFormat="1" ht="16.5" customHeight="1">
      <c r="A148" s="29"/>
      <c r="B148" s="145"/>
      <c r="C148" s="146" t="s">
        <v>248</v>
      </c>
      <c r="D148" s="146" t="s">
        <v>151</v>
      </c>
      <c r="E148" s="147" t="s">
        <v>249</v>
      </c>
      <c r="F148" s="148" t="s">
        <v>250</v>
      </c>
      <c r="G148" s="149" t="s">
        <v>225</v>
      </c>
      <c r="H148" s="150">
        <v>-0.15</v>
      </c>
      <c r="I148" s="151">
        <v>4000</v>
      </c>
      <c r="J148" s="151">
        <f t="shared" si="0"/>
        <v>-600</v>
      </c>
      <c r="K148" s="148" t="s">
        <v>1</v>
      </c>
      <c r="L148" s="30"/>
      <c r="M148" s="152" t="s">
        <v>1</v>
      </c>
      <c r="N148" s="153" t="s">
        <v>35</v>
      </c>
      <c r="O148" s="154">
        <v>0</v>
      </c>
      <c r="P148" s="154">
        <f t="shared" si="1"/>
        <v>0</v>
      </c>
      <c r="Q148" s="154">
        <v>1.9599999999999999E-3</v>
      </c>
      <c r="R148" s="154">
        <f t="shared" si="2"/>
        <v>-2.9399999999999999E-4</v>
      </c>
      <c r="S148" s="154">
        <v>0</v>
      </c>
      <c r="T148" s="155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6" t="s">
        <v>155</v>
      </c>
      <c r="AT148" s="156" t="s">
        <v>151</v>
      </c>
      <c r="AU148" s="156" t="s">
        <v>79</v>
      </c>
      <c r="AY148" s="17" t="s">
        <v>148</v>
      </c>
      <c r="BE148" s="157">
        <f t="shared" si="4"/>
        <v>-600</v>
      </c>
      <c r="BF148" s="157">
        <f t="shared" si="5"/>
        <v>0</v>
      </c>
      <c r="BG148" s="157">
        <f t="shared" si="6"/>
        <v>0</v>
      </c>
      <c r="BH148" s="157">
        <f t="shared" si="7"/>
        <v>0</v>
      </c>
      <c r="BI148" s="157">
        <f t="shared" si="8"/>
        <v>0</v>
      </c>
      <c r="BJ148" s="17" t="s">
        <v>77</v>
      </c>
      <c r="BK148" s="157">
        <f t="shared" si="9"/>
        <v>-600</v>
      </c>
      <c r="BL148" s="17" t="s">
        <v>155</v>
      </c>
      <c r="BM148" s="156" t="s">
        <v>251</v>
      </c>
    </row>
    <row r="149" spans="1:65" s="2" customFormat="1" ht="16.5" customHeight="1">
      <c r="A149" s="29"/>
      <c r="B149" s="145"/>
      <c r="C149" s="146" t="s">
        <v>8</v>
      </c>
      <c r="D149" s="146" t="s">
        <v>151</v>
      </c>
      <c r="E149" s="147" t="s">
        <v>252</v>
      </c>
      <c r="F149" s="148" t="s">
        <v>253</v>
      </c>
      <c r="G149" s="149" t="s">
        <v>193</v>
      </c>
      <c r="H149" s="150">
        <v>-0.15</v>
      </c>
      <c r="I149" s="151">
        <v>800</v>
      </c>
      <c r="J149" s="151">
        <f t="shared" si="0"/>
        <v>-120</v>
      </c>
      <c r="K149" s="148" t="s">
        <v>1</v>
      </c>
      <c r="L149" s="30"/>
      <c r="M149" s="152" t="s">
        <v>1</v>
      </c>
      <c r="N149" s="153" t="s">
        <v>35</v>
      </c>
      <c r="O149" s="154">
        <v>0</v>
      </c>
      <c r="P149" s="154">
        <f t="shared" si="1"/>
        <v>0</v>
      </c>
      <c r="Q149" s="154">
        <v>4.6999999999999999E-4</v>
      </c>
      <c r="R149" s="154">
        <f t="shared" si="2"/>
        <v>-7.0499999999999992E-5</v>
      </c>
      <c r="S149" s="154">
        <v>0</v>
      </c>
      <c r="T149" s="155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6" t="s">
        <v>155</v>
      </c>
      <c r="AT149" s="156" t="s">
        <v>151</v>
      </c>
      <c r="AU149" s="156" t="s">
        <v>79</v>
      </c>
      <c r="AY149" s="17" t="s">
        <v>148</v>
      </c>
      <c r="BE149" s="157">
        <f t="shared" si="4"/>
        <v>-120</v>
      </c>
      <c r="BF149" s="157">
        <f t="shared" si="5"/>
        <v>0</v>
      </c>
      <c r="BG149" s="157">
        <f t="shared" si="6"/>
        <v>0</v>
      </c>
      <c r="BH149" s="157">
        <f t="shared" si="7"/>
        <v>0</v>
      </c>
      <c r="BI149" s="157">
        <f t="shared" si="8"/>
        <v>0</v>
      </c>
      <c r="BJ149" s="17" t="s">
        <v>77</v>
      </c>
      <c r="BK149" s="157">
        <f t="shared" si="9"/>
        <v>-120</v>
      </c>
      <c r="BL149" s="17" t="s">
        <v>155</v>
      </c>
      <c r="BM149" s="156" t="s">
        <v>254</v>
      </c>
    </row>
    <row r="150" spans="1:65" s="2" customFormat="1" ht="16.5" customHeight="1">
      <c r="A150" s="29"/>
      <c r="B150" s="145"/>
      <c r="C150" s="146" t="s">
        <v>155</v>
      </c>
      <c r="D150" s="146" t="s">
        <v>151</v>
      </c>
      <c r="E150" s="147" t="s">
        <v>255</v>
      </c>
      <c r="F150" s="148" t="s">
        <v>256</v>
      </c>
      <c r="G150" s="149" t="s">
        <v>175</v>
      </c>
      <c r="H150" s="150">
        <v>-6.0000000000000001E-3</v>
      </c>
      <c r="I150" s="151">
        <v>20000</v>
      </c>
      <c r="J150" s="151">
        <f t="shared" si="0"/>
        <v>-120</v>
      </c>
      <c r="K150" s="148" t="s">
        <v>1</v>
      </c>
      <c r="L150" s="30"/>
      <c r="M150" s="152" t="s">
        <v>1</v>
      </c>
      <c r="N150" s="153" t="s">
        <v>35</v>
      </c>
      <c r="O150" s="154">
        <v>0</v>
      </c>
      <c r="P150" s="154">
        <f t="shared" si="1"/>
        <v>0</v>
      </c>
      <c r="Q150" s="154">
        <v>0</v>
      </c>
      <c r="R150" s="154">
        <f t="shared" si="2"/>
        <v>0</v>
      </c>
      <c r="S150" s="154">
        <v>0</v>
      </c>
      <c r="T150" s="155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6" t="s">
        <v>155</v>
      </c>
      <c r="AT150" s="156" t="s">
        <v>151</v>
      </c>
      <c r="AU150" s="156" t="s">
        <v>79</v>
      </c>
      <c r="AY150" s="17" t="s">
        <v>148</v>
      </c>
      <c r="BE150" s="157">
        <f t="shared" si="4"/>
        <v>-120</v>
      </c>
      <c r="BF150" s="157">
        <f t="shared" si="5"/>
        <v>0</v>
      </c>
      <c r="BG150" s="157">
        <f t="shared" si="6"/>
        <v>0</v>
      </c>
      <c r="BH150" s="157">
        <f t="shared" si="7"/>
        <v>0</v>
      </c>
      <c r="BI150" s="157">
        <f t="shared" si="8"/>
        <v>0</v>
      </c>
      <c r="BJ150" s="17" t="s">
        <v>77</v>
      </c>
      <c r="BK150" s="157">
        <f t="shared" si="9"/>
        <v>-120</v>
      </c>
      <c r="BL150" s="17" t="s">
        <v>155</v>
      </c>
      <c r="BM150" s="156" t="s">
        <v>257</v>
      </c>
    </row>
    <row r="151" spans="1:65" s="2" customFormat="1" ht="16.5" customHeight="1">
      <c r="A151" s="29"/>
      <c r="B151" s="145"/>
      <c r="C151" s="146" t="s">
        <v>258</v>
      </c>
      <c r="D151" s="146" t="s">
        <v>151</v>
      </c>
      <c r="E151" s="147" t="s">
        <v>259</v>
      </c>
      <c r="F151" s="148" t="s">
        <v>260</v>
      </c>
      <c r="G151" s="149" t="s">
        <v>175</v>
      </c>
      <c r="H151" s="150">
        <v>-6.0000000000000001E-3</v>
      </c>
      <c r="I151" s="151">
        <v>20000</v>
      </c>
      <c r="J151" s="151">
        <f t="shared" si="0"/>
        <v>-120</v>
      </c>
      <c r="K151" s="148" t="s">
        <v>1</v>
      </c>
      <c r="L151" s="30"/>
      <c r="M151" s="152" t="s">
        <v>1</v>
      </c>
      <c r="N151" s="153" t="s">
        <v>35</v>
      </c>
      <c r="O151" s="154">
        <v>0</v>
      </c>
      <c r="P151" s="154">
        <f t="shared" si="1"/>
        <v>0</v>
      </c>
      <c r="Q151" s="154">
        <v>0</v>
      </c>
      <c r="R151" s="154">
        <f t="shared" si="2"/>
        <v>0</v>
      </c>
      <c r="S151" s="154">
        <v>0</v>
      </c>
      <c r="T151" s="155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6" t="s">
        <v>155</v>
      </c>
      <c r="AT151" s="156" t="s">
        <v>151</v>
      </c>
      <c r="AU151" s="156" t="s">
        <v>79</v>
      </c>
      <c r="AY151" s="17" t="s">
        <v>148</v>
      </c>
      <c r="BE151" s="157">
        <f t="shared" si="4"/>
        <v>-120</v>
      </c>
      <c r="BF151" s="157">
        <f t="shared" si="5"/>
        <v>0</v>
      </c>
      <c r="BG151" s="157">
        <f t="shared" si="6"/>
        <v>0</v>
      </c>
      <c r="BH151" s="157">
        <f t="shared" si="7"/>
        <v>0</v>
      </c>
      <c r="BI151" s="157">
        <f t="shared" si="8"/>
        <v>0</v>
      </c>
      <c r="BJ151" s="17" t="s">
        <v>77</v>
      </c>
      <c r="BK151" s="157">
        <f t="shared" si="9"/>
        <v>-120</v>
      </c>
      <c r="BL151" s="17" t="s">
        <v>155</v>
      </c>
      <c r="BM151" s="156" t="s">
        <v>261</v>
      </c>
    </row>
    <row r="152" spans="1:65" s="12" customFormat="1" ht="22.9" customHeight="1">
      <c r="B152" s="133"/>
      <c r="D152" s="134" t="s">
        <v>69</v>
      </c>
      <c r="E152" s="143" t="s">
        <v>262</v>
      </c>
      <c r="F152" s="143" t="s">
        <v>263</v>
      </c>
      <c r="J152" s="144">
        <f>BK152</f>
        <v>-1080</v>
      </c>
      <c r="L152" s="133"/>
      <c r="M152" s="137"/>
      <c r="N152" s="138"/>
      <c r="O152" s="138"/>
      <c r="P152" s="139">
        <f>P153</f>
        <v>0</v>
      </c>
      <c r="Q152" s="138"/>
      <c r="R152" s="139">
        <f>R153</f>
        <v>-2.7E-4</v>
      </c>
      <c r="S152" s="138"/>
      <c r="T152" s="140">
        <f>T153</f>
        <v>0</v>
      </c>
      <c r="AR152" s="134" t="s">
        <v>79</v>
      </c>
      <c r="AT152" s="141" t="s">
        <v>69</v>
      </c>
      <c r="AU152" s="141" t="s">
        <v>77</v>
      </c>
      <c r="AY152" s="134" t="s">
        <v>148</v>
      </c>
      <c r="BK152" s="142">
        <f>BK153</f>
        <v>-1080</v>
      </c>
    </row>
    <row r="153" spans="1:65" s="2" customFormat="1" ht="16.5" customHeight="1">
      <c r="A153" s="29"/>
      <c r="B153" s="145"/>
      <c r="C153" s="146" t="s">
        <v>264</v>
      </c>
      <c r="D153" s="146" t="s">
        <v>151</v>
      </c>
      <c r="E153" s="147" t="s">
        <v>265</v>
      </c>
      <c r="F153" s="148" t="s">
        <v>266</v>
      </c>
      <c r="G153" s="149" t="s">
        <v>193</v>
      </c>
      <c r="H153" s="150">
        <v>-0.9</v>
      </c>
      <c r="I153" s="151">
        <v>1200</v>
      </c>
      <c r="J153" s="151">
        <f>ROUND(I153*H153,2)</f>
        <v>-1080</v>
      </c>
      <c r="K153" s="148" t="s">
        <v>1</v>
      </c>
      <c r="L153" s="30"/>
      <c r="M153" s="180" t="s">
        <v>1</v>
      </c>
      <c r="N153" s="181" t="s">
        <v>35</v>
      </c>
      <c r="O153" s="182">
        <v>0</v>
      </c>
      <c r="P153" s="182">
        <f>O153*H153</f>
        <v>0</v>
      </c>
      <c r="Q153" s="182">
        <v>2.9999999999999997E-4</v>
      </c>
      <c r="R153" s="182">
        <f>Q153*H153</f>
        <v>-2.7E-4</v>
      </c>
      <c r="S153" s="182">
        <v>0</v>
      </c>
      <c r="T153" s="183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6" t="s">
        <v>155</v>
      </c>
      <c r="AT153" s="156" t="s">
        <v>151</v>
      </c>
      <c r="AU153" s="156" t="s">
        <v>79</v>
      </c>
      <c r="AY153" s="17" t="s">
        <v>148</v>
      </c>
      <c r="BE153" s="157">
        <f>IF(N153="základní",J153,0)</f>
        <v>-1080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7" t="s">
        <v>77</v>
      </c>
      <c r="BK153" s="157">
        <f>ROUND(I153*H153,2)</f>
        <v>-1080</v>
      </c>
      <c r="BL153" s="17" t="s">
        <v>155</v>
      </c>
      <c r="BM153" s="156" t="s">
        <v>267</v>
      </c>
    </row>
    <row r="154" spans="1:65" s="2" customFormat="1" ht="6.95" customHeight="1">
      <c r="A154" s="29"/>
      <c r="B154" s="44"/>
      <c r="C154" s="45"/>
      <c r="D154" s="45"/>
      <c r="E154" s="45"/>
      <c r="F154" s="45"/>
      <c r="G154" s="45"/>
      <c r="H154" s="45"/>
      <c r="I154" s="45"/>
      <c r="J154" s="45"/>
      <c r="K154" s="45"/>
      <c r="L154" s="30"/>
      <c r="M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</row>
  </sheetData>
  <autoFilter ref="C123:K153"/>
  <mergeCells count="11">
    <mergeCell ref="L2:V2"/>
    <mergeCell ref="E87:H87"/>
    <mergeCell ref="E89:H89"/>
    <mergeCell ref="E112:H112"/>
    <mergeCell ref="E114:H114"/>
    <mergeCell ref="E116:H116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243"/>
  <sheetViews>
    <sheetView showGridLines="0" topLeftCell="A204" workbookViewId="0">
      <selection activeCell="V205" sqref="V205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5"/>
    </row>
    <row r="2" spans="1:46" s="1" customFormat="1" ht="36.950000000000003" customHeight="1">
      <c r="L2" s="218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7" t="s">
        <v>90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115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34" t="str">
        <f>'Rekapitulace stavby'!K6</f>
        <v>ZL3 - SO 01 - BYT - Stavební úpravy a přístavba komunitního centra BETÉL</v>
      </c>
      <c r="F7" s="235"/>
      <c r="G7" s="235"/>
      <c r="H7" s="235"/>
      <c r="L7" s="20"/>
    </row>
    <row r="8" spans="1:46" s="1" customFormat="1" ht="12" customHeight="1">
      <c r="B8" s="20"/>
      <c r="D8" s="26" t="s">
        <v>116</v>
      </c>
      <c r="L8" s="20"/>
    </row>
    <row r="9" spans="1:46" s="2" customFormat="1" ht="16.5" customHeight="1">
      <c r="A9" s="29"/>
      <c r="B9" s="30"/>
      <c r="C9" s="29"/>
      <c r="D9" s="29"/>
      <c r="E9" s="234" t="s">
        <v>181</v>
      </c>
      <c r="F9" s="236"/>
      <c r="G9" s="236"/>
      <c r="H9" s="236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118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01" t="s">
        <v>268</v>
      </c>
      <c r="F11" s="236"/>
      <c r="G11" s="236"/>
      <c r="H11" s="236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1.25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183</v>
      </c>
      <c r="G14" s="29"/>
      <c r="H14" s="29"/>
      <c r="I14" s="26" t="s">
        <v>20</v>
      </c>
      <c r="J14" s="52" t="str">
        <f>'Rekapitulace stavby'!AN8</f>
        <v>4.6.2020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184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122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123</v>
      </c>
      <c r="F20" s="29"/>
      <c r="G20" s="29"/>
      <c r="H20" s="29"/>
      <c r="I20" s="26" t="s">
        <v>24</v>
      </c>
      <c r="J20" s="24" t="s">
        <v>124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125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95.25" customHeight="1">
      <c r="A29" s="97"/>
      <c r="B29" s="98"/>
      <c r="C29" s="97"/>
      <c r="D29" s="97"/>
      <c r="E29" s="207" t="s">
        <v>185</v>
      </c>
      <c r="F29" s="207"/>
      <c r="G29" s="207"/>
      <c r="H29" s="207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ROUND(J130, 2)</f>
        <v>15197.76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ROUND((SUM(BE130:BE242)),  2)</f>
        <v>15197.76</v>
      </c>
      <c r="G35" s="29"/>
      <c r="H35" s="29"/>
      <c r="I35" s="103">
        <v>0.21</v>
      </c>
      <c r="J35" s="102">
        <f>ROUND(((SUM(BE130:BE242))*I35),  2)</f>
        <v>3191.53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ROUND((SUM(BF130:BF242)),  2)</f>
        <v>0</v>
      </c>
      <c r="G36" s="29"/>
      <c r="H36" s="29"/>
      <c r="I36" s="103">
        <v>0.15</v>
      </c>
      <c r="J36" s="102">
        <f>ROUND(((SUM(BF130:BF242))*I36),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ROUND((SUM(BG130:BG242)),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ROUND((SUM(BH130:BH242)),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ROUND((SUM(BI130:BI242)),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18389.29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126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4" t="str">
        <f>E7</f>
        <v>ZL3 - SO 01 - BYT - Stavební úpravy a přístavba komunitního centra BETÉL</v>
      </c>
      <c r="F85" s="235"/>
      <c r="G85" s="235"/>
      <c r="H85" s="235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116</v>
      </c>
      <c r="L86" s="20"/>
    </row>
    <row r="87" spans="1:31" s="2" customFormat="1" ht="16.5" customHeight="1">
      <c r="A87" s="29"/>
      <c r="B87" s="30"/>
      <c r="C87" s="29"/>
      <c r="D87" s="29"/>
      <c r="E87" s="234" t="s">
        <v>181</v>
      </c>
      <c r="F87" s="236"/>
      <c r="G87" s="236"/>
      <c r="H87" s="236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118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01" t="str">
        <f>E11</f>
        <v>Vícepráce - Zdravotně technické instalace</v>
      </c>
      <c r="F89" s="236"/>
      <c r="G89" s="236"/>
      <c r="H89" s="236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>Bezručova 503, Chrastava, p.p.č.545/2,st.p.č.496</v>
      </c>
      <c r="G91" s="29"/>
      <c r="H91" s="29"/>
      <c r="I91" s="26" t="s">
        <v>20</v>
      </c>
      <c r="J91" s="52" t="str">
        <f>IF(J14="","",J14)</f>
        <v>4.6.2020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Jednoty bratrské v Chrastavě, Bezručova 503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127</v>
      </c>
      <c r="D96" s="104"/>
      <c r="E96" s="104"/>
      <c r="F96" s="104"/>
      <c r="G96" s="104"/>
      <c r="H96" s="104"/>
      <c r="I96" s="104"/>
      <c r="J96" s="113" t="s">
        <v>128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129</v>
      </c>
      <c r="D98" s="29"/>
      <c r="E98" s="29"/>
      <c r="F98" s="29"/>
      <c r="G98" s="29"/>
      <c r="H98" s="29"/>
      <c r="I98" s="29"/>
      <c r="J98" s="68">
        <f>J130</f>
        <v>15197.759999999998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130</v>
      </c>
    </row>
    <row r="99" spans="1:47" s="9" customFormat="1" ht="24.95" customHeight="1">
      <c r="B99" s="115"/>
      <c r="D99" s="116" t="s">
        <v>269</v>
      </c>
      <c r="E99" s="117"/>
      <c r="F99" s="117"/>
      <c r="G99" s="117"/>
      <c r="H99" s="117"/>
      <c r="I99" s="117"/>
      <c r="J99" s="118">
        <f>J131</f>
        <v>439.24</v>
      </c>
      <c r="L99" s="115"/>
    </row>
    <row r="100" spans="1:47" s="10" customFormat="1" ht="19.899999999999999" customHeight="1">
      <c r="B100" s="119"/>
      <c r="D100" s="120" t="s">
        <v>270</v>
      </c>
      <c r="E100" s="121"/>
      <c r="F100" s="121"/>
      <c r="G100" s="121"/>
      <c r="H100" s="121"/>
      <c r="I100" s="121"/>
      <c r="J100" s="122">
        <f>J132</f>
        <v>71.739999999999995</v>
      </c>
      <c r="L100" s="119"/>
    </row>
    <row r="101" spans="1:47" s="10" customFormat="1" ht="19.899999999999999" customHeight="1">
      <c r="B101" s="119"/>
      <c r="D101" s="120" t="s">
        <v>271</v>
      </c>
      <c r="E101" s="121"/>
      <c r="F101" s="121"/>
      <c r="G101" s="121"/>
      <c r="H101" s="121"/>
      <c r="I101" s="121"/>
      <c r="J101" s="122">
        <f>J135</f>
        <v>367.5</v>
      </c>
      <c r="L101" s="119"/>
    </row>
    <row r="102" spans="1:47" s="9" customFormat="1" ht="24.95" customHeight="1">
      <c r="B102" s="115"/>
      <c r="D102" s="116" t="s">
        <v>131</v>
      </c>
      <c r="E102" s="117"/>
      <c r="F102" s="117"/>
      <c r="G102" s="117"/>
      <c r="H102" s="117"/>
      <c r="I102" s="117"/>
      <c r="J102" s="118">
        <f>J143</f>
        <v>14618.519999999999</v>
      </c>
      <c r="L102" s="115"/>
    </row>
    <row r="103" spans="1:47" s="10" customFormat="1" ht="19.899999999999999" customHeight="1">
      <c r="B103" s="119"/>
      <c r="D103" s="120" t="s">
        <v>272</v>
      </c>
      <c r="E103" s="121"/>
      <c r="F103" s="121"/>
      <c r="G103" s="121"/>
      <c r="H103" s="121"/>
      <c r="I103" s="121"/>
      <c r="J103" s="122">
        <f>J144</f>
        <v>18.41</v>
      </c>
      <c r="L103" s="119"/>
    </row>
    <row r="104" spans="1:47" s="10" customFormat="1" ht="19.899999999999999" customHeight="1">
      <c r="B104" s="119"/>
      <c r="D104" s="120" t="s">
        <v>186</v>
      </c>
      <c r="E104" s="121"/>
      <c r="F104" s="121"/>
      <c r="G104" s="121"/>
      <c r="H104" s="121"/>
      <c r="I104" s="121"/>
      <c r="J104" s="122">
        <f>J150</f>
        <v>748.16</v>
      </c>
      <c r="L104" s="119"/>
    </row>
    <row r="105" spans="1:47" s="10" customFormat="1" ht="19.899999999999999" customHeight="1">
      <c r="B105" s="119"/>
      <c r="D105" s="120" t="s">
        <v>273</v>
      </c>
      <c r="E105" s="121"/>
      <c r="F105" s="121"/>
      <c r="G105" s="121"/>
      <c r="H105" s="121"/>
      <c r="I105" s="121"/>
      <c r="J105" s="122">
        <f>J174</f>
        <v>372.90000000000003</v>
      </c>
      <c r="L105" s="119"/>
    </row>
    <row r="106" spans="1:47" s="10" customFormat="1" ht="19.899999999999999" customHeight="1">
      <c r="B106" s="119"/>
      <c r="D106" s="120" t="s">
        <v>187</v>
      </c>
      <c r="E106" s="121"/>
      <c r="F106" s="121"/>
      <c r="G106" s="121"/>
      <c r="H106" s="121"/>
      <c r="I106" s="121"/>
      <c r="J106" s="122">
        <f>J196</f>
        <v>10229.049999999999</v>
      </c>
      <c r="L106" s="119"/>
    </row>
    <row r="107" spans="1:47" s="10" customFormat="1" ht="19.899999999999999" customHeight="1">
      <c r="B107" s="119"/>
      <c r="D107" s="120" t="s">
        <v>274</v>
      </c>
      <c r="E107" s="121"/>
      <c r="F107" s="121"/>
      <c r="G107" s="121"/>
      <c r="H107" s="121"/>
      <c r="I107" s="121"/>
      <c r="J107" s="122">
        <f>J235</f>
        <v>3250</v>
      </c>
      <c r="L107" s="119"/>
    </row>
    <row r="108" spans="1:47" s="9" customFormat="1" ht="24.95" customHeight="1">
      <c r="B108" s="115"/>
      <c r="D108" s="116" t="s">
        <v>275</v>
      </c>
      <c r="E108" s="117"/>
      <c r="F108" s="117"/>
      <c r="G108" s="117"/>
      <c r="H108" s="117"/>
      <c r="I108" s="117"/>
      <c r="J108" s="118">
        <f>J240</f>
        <v>140</v>
      </c>
      <c r="L108" s="115"/>
    </row>
    <row r="109" spans="1:47" s="2" customFormat="1" ht="21.7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>
      <c r="A110" s="29"/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4" spans="1:31" s="2" customFormat="1" ht="6.95" customHeight="1">
      <c r="A114" s="29"/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24.95" customHeight="1">
      <c r="A115" s="29"/>
      <c r="B115" s="30"/>
      <c r="C115" s="21" t="s">
        <v>133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12" customHeight="1">
      <c r="A117" s="29"/>
      <c r="B117" s="30"/>
      <c r="C117" s="26" t="s">
        <v>14</v>
      </c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6.5" customHeight="1">
      <c r="A118" s="29"/>
      <c r="B118" s="30"/>
      <c r="C118" s="29"/>
      <c r="D118" s="29"/>
      <c r="E118" s="234" t="str">
        <f>E7</f>
        <v>ZL3 - SO 01 - BYT - Stavební úpravy a přístavba komunitního centra BETÉL</v>
      </c>
      <c r="F118" s="235"/>
      <c r="G118" s="235"/>
      <c r="H118" s="235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1" customFormat="1" ht="12" customHeight="1">
      <c r="B119" s="20"/>
      <c r="C119" s="26" t="s">
        <v>116</v>
      </c>
      <c r="L119" s="20"/>
    </row>
    <row r="120" spans="1:31" s="2" customFormat="1" ht="16.5" customHeight="1">
      <c r="A120" s="29"/>
      <c r="B120" s="30"/>
      <c r="C120" s="29"/>
      <c r="D120" s="29"/>
      <c r="E120" s="234" t="s">
        <v>181</v>
      </c>
      <c r="F120" s="236"/>
      <c r="G120" s="236"/>
      <c r="H120" s="236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>
      <c r="A121" s="29"/>
      <c r="B121" s="30"/>
      <c r="C121" s="26" t="s">
        <v>118</v>
      </c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>
      <c r="A122" s="29"/>
      <c r="B122" s="30"/>
      <c r="C122" s="29"/>
      <c r="D122" s="29"/>
      <c r="E122" s="201" t="str">
        <f>E11</f>
        <v>Vícepráce - Zdravotně technické instalace</v>
      </c>
      <c r="F122" s="236"/>
      <c r="G122" s="236"/>
      <c r="H122" s="236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6" t="s">
        <v>18</v>
      </c>
      <c r="D124" s="29"/>
      <c r="E124" s="29"/>
      <c r="F124" s="24" t="str">
        <f>F14</f>
        <v>Bezručova 503, Chrastava, p.p.č.545/2,st.p.č.496</v>
      </c>
      <c r="G124" s="29"/>
      <c r="H124" s="29"/>
      <c r="I124" s="26" t="s">
        <v>20</v>
      </c>
      <c r="J124" s="52" t="str">
        <f>IF(J14="","",J14)</f>
        <v>4.6.2020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25.7" customHeight="1">
      <c r="A126" s="29"/>
      <c r="B126" s="30"/>
      <c r="C126" s="26" t="s">
        <v>22</v>
      </c>
      <c r="D126" s="29"/>
      <c r="E126" s="29"/>
      <c r="F126" s="24" t="str">
        <f>E17</f>
        <v>Sbor Jednoty bratrské v Chrastavě, Bezručova 503</v>
      </c>
      <c r="G126" s="29"/>
      <c r="H126" s="29"/>
      <c r="I126" s="26" t="s">
        <v>26</v>
      </c>
      <c r="J126" s="27" t="str">
        <f>E23</f>
        <v>FS Vision, s.r.o. IČ: 22792902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2" customHeight="1">
      <c r="A127" s="29"/>
      <c r="B127" s="30"/>
      <c r="C127" s="26" t="s">
        <v>25</v>
      </c>
      <c r="D127" s="29"/>
      <c r="E127" s="29"/>
      <c r="F127" s="24" t="str">
        <f>IF(E20="","",E20)</f>
        <v>TOMIVOS s.r.o.</v>
      </c>
      <c r="G127" s="29"/>
      <c r="H127" s="29"/>
      <c r="I127" s="26" t="s">
        <v>28</v>
      </c>
      <c r="J127" s="27" t="str">
        <f>E26</f>
        <v xml:space="preserve"> </v>
      </c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0.35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1" customFormat="1" ht="29.25" customHeight="1">
      <c r="A129" s="123"/>
      <c r="B129" s="124"/>
      <c r="C129" s="125" t="s">
        <v>134</v>
      </c>
      <c r="D129" s="126" t="s">
        <v>55</v>
      </c>
      <c r="E129" s="126" t="s">
        <v>51</v>
      </c>
      <c r="F129" s="126" t="s">
        <v>52</v>
      </c>
      <c r="G129" s="126" t="s">
        <v>135</v>
      </c>
      <c r="H129" s="126" t="s">
        <v>136</v>
      </c>
      <c r="I129" s="126" t="s">
        <v>137</v>
      </c>
      <c r="J129" s="126" t="s">
        <v>128</v>
      </c>
      <c r="K129" s="127" t="s">
        <v>138</v>
      </c>
      <c r="L129" s="128"/>
      <c r="M129" s="59" t="s">
        <v>1</v>
      </c>
      <c r="N129" s="60" t="s">
        <v>34</v>
      </c>
      <c r="O129" s="60" t="s">
        <v>139</v>
      </c>
      <c r="P129" s="60" t="s">
        <v>140</v>
      </c>
      <c r="Q129" s="60" t="s">
        <v>141</v>
      </c>
      <c r="R129" s="60" t="s">
        <v>142</v>
      </c>
      <c r="S129" s="60" t="s">
        <v>143</v>
      </c>
      <c r="T129" s="61" t="s">
        <v>144</v>
      </c>
      <c r="U129" s="123"/>
      <c r="V129" s="123"/>
      <c r="W129" s="123"/>
      <c r="X129" s="123"/>
      <c r="Y129" s="123"/>
      <c r="Z129" s="123"/>
      <c r="AA129" s="123"/>
      <c r="AB129" s="123"/>
      <c r="AC129" s="123"/>
      <c r="AD129" s="123"/>
      <c r="AE129" s="123"/>
    </row>
    <row r="130" spans="1:65" s="2" customFormat="1" ht="22.9" customHeight="1">
      <c r="A130" s="29"/>
      <c r="B130" s="30"/>
      <c r="C130" s="66" t="s">
        <v>145</v>
      </c>
      <c r="D130" s="29"/>
      <c r="E130" s="29"/>
      <c r="F130" s="29"/>
      <c r="G130" s="29"/>
      <c r="H130" s="29"/>
      <c r="I130" s="29"/>
      <c r="J130" s="129">
        <f>BK130</f>
        <v>15197.759999999998</v>
      </c>
      <c r="K130" s="29"/>
      <c r="L130" s="30"/>
      <c r="M130" s="62"/>
      <c r="N130" s="53"/>
      <c r="O130" s="63"/>
      <c r="P130" s="130">
        <f>P131+P143+P240</f>
        <v>2.311534</v>
      </c>
      <c r="Q130" s="63"/>
      <c r="R130" s="130">
        <f>R131+R143+R240</f>
        <v>3.8764010000000002E-2</v>
      </c>
      <c r="S130" s="63"/>
      <c r="T130" s="131">
        <f>T131+T143+T240</f>
        <v>9.925065000000001E-2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7" t="s">
        <v>69</v>
      </c>
      <c r="AU130" s="17" t="s">
        <v>130</v>
      </c>
      <c r="BK130" s="132">
        <f>BK131+BK143+BK240</f>
        <v>15197.759999999998</v>
      </c>
    </row>
    <row r="131" spans="1:65" s="12" customFormat="1" ht="25.9" customHeight="1">
      <c r="B131" s="133"/>
      <c r="D131" s="134" t="s">
        <v>69</v>
      </c>
      <c r="E131" s="135" t="s">
        <v>276</v>
      </c>
      <c r="F131" s="135" t="s">
        <v>277</v>
      </c>
      <c r="J131" s="136">
        <f>BK131</f>
        <v>439.24</v>
      </c>
      <c r="L131" s="133"/>
      <c r="M131" s="137"/>
      <c r="N131" s="138"/>
      <c r="O131" s="138"/>
      <c r="P131" s="139">
        <f>P132+P135</f>
        <v>0.50639999999999996</v>
      </c>
      <c r="Q131" s="138"/>
      <c r="R131" s="139">
        <f>R132+R135</f>
        <v>4.6968599999999998E-3</v>
      </c>
      <c r="S131" s="138"/>
      <c r="T131" s="140">
        <f>T132+T135</f>
        <v>9.7350000000000006E-2</v>
      </c>
      <c r="AR131" s="134" t="s">
        <v>77</v>
      </c>
      <c r="AT131" s="141" t="s">
        <v>69</v>
      </c>
      <c r="AU131" s="141" t="s">
        <v>70</v>
      </c>
      <c r="AY131" s="134" t="s">
        <v>148</v>
      </c>
      <c r="BK131" s="142">
        <f>BK132+BK135</f>
        <v>439.24</v>
      </c>
    </row>
    <row r="132" spans="1:65" s="12" customFormat="1" ht="22.9" customHeight="1">
      <c r="B132" s="133"/>
      <c r="D132" s="134" t="s">
        <v>69</v>
      </c>
      <c r="E132" s="143" t="s">
        <v>212</v>
      </c>
      <c r="F132" s="143" t="s">
        <v>278</v>
      </c>
      <c r="J132" s="144">
        <f>BK132</f>
        <v>71.739999999999995</v>
      </c>
      <c r="L132" s="133"/>
      <c r="M132" s="137"/>
      <c r="N132" s="138"/>
      <c r="O132" s="138"/>
      <c r="P132" s="139">
        <f>SUM(P133:P134)</f>
        <v>0</v>
      </c>
      <c r="Q132" s="138"/>
      <c r="R132" s="139">
        <f>SUM(R133:R134)</f>
        <v>4.6968599999999998E-3</v>
      </c>
      <c r="S132" s="138"/>
      <c r="T132" s="140">
        <f>SUM(T133:T134)</f>
        <v>0</v>
      </c>
      <c r="AR132" s="134" t="s">
        <v>77</v>
      </c>
      <c r="AT132" s="141" t="s">
        <v>69</v>
      </c>
      <c r="AU132" s="141" t="s">
        <v>77</v>
      </c>
      <c r="AY132" s="134" t="s">
        <v>148</v>
      </c>
      <c r="BK132" s="142">
        <f>SUM(BK133:BK134)</f>
        <v>71.739999999999995</v>
      </c>
    </row>
    <row r="133" spans="1:65" s="2" customFormat="1" ht="16.5" customHeight="1">
      <c r="A133" s="29"/>
      <c r="B133" s="145"/>
      <c r="C133" s="146" t="s">
        <v>77</v>
      </c>
      <c r="D133" s="146" t="s">
        <v>151</v>
      </c>
      <c r="E133" s="147" t="s">
        <v>279</v>
      </c>
      <c r="F133" s="148" t="s">
        <v>280</v>
      </c>
      <c r="G133" s="149" t="s">
        <v>154</v>
      </c>
      <c r="H133" s="150">
        <v>0.21099999999999999</v>
      </c>
      <c r="I133" s="151">
        <v>340</v>
      </c>
      <c r="J133" s="151">
        <f>ROUND(I133*H133,2)</f>
        <v>71.739999999999995</v>
      </c>
      <c r="K133" s="148" t="s">
        <v>194</v>
      </c>
      <c r="L133" s="30"/>
      <c r="M133" s="152" t="s">
        <v>1</v>
      </c>
      <c r="N133" s="153" t="s">
        <v>35</v>
      </c>
      <c r="O133" s="154">
        <v>0</v>
      </c>
      <c r="P133" s="154">
        <f>O133*H133</f>
        <v>0</v>
      </c>
      <c r="Q133" s="154">
        <v>2.2259999999999999E-2</v>
      </c>
      <c r="R133" s="154">
        <f>Q133*H133</f>
        <v>4.6968599999999998E-3</v>
      </c>
      <c r="S133" s="154">
        <v>0</v>
      </c>
      <c r="T133" s="155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6" t="s">
        <v>165</v>
      </c>
      <c r="AT133" s="156" t="s">
        <v>151</v>
      </c>
      <c r="AU133" s="156" t="s">
        <v>79</v>
      </c>
      <c r="AY133" s="17" t="s">
        <v>148</v>
      </c>
      <c r="BE133" s="157">
        <f>IF(N133="základní",J133,0)</f>
        <v>71.739999999999995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7" t="s">
        <v>77</v>
      </c>
      <c r="BK133" s="157">
        <f>ROUND(I133*H133,2)</f>
        <v>71.739999999999995</v>
      </c>
      <c r="BL133" s="17" t="s">
        <v>165</v>
      </c>
      <c r="BM133" s="156" t="s">
        <v>281</v>
      </c>
    </row>
    <row r="134" spans="1:65" s="13" customFormat="1" ht="11.25">
      <c r="B134" s="158"/>
      <c r="D134" s="159" t="s">
        <v>157</v>
      </c>
      <c r="E134" s="160" t="s">
        <v>1</v>
      </c>
      <c r="F134" s="161" t="s">
        <v>282</v>
      </c>
      <c r="H134" s="162">
        <v>0.21099999999999999</v>
      </c>
      <c r="L134" s="158"/>
      <c r="M134" s="163"/>
      <c r="N134" s="164"/>
      <c r="O134" s="164"/>
      <c r="P134" s="164"/>
      <c r="Q134" s="164"/>
      <c r="R134" s="164"/>
      <c r="S134" s="164"/>
      <c r="T134" s="165"/>
      <c r="AT134" s="160" t="s">
        <v>157</v>
      </c>
      <c r="AU134" s="160" t="s">
        <v>79</v>
      </c>
      <c r="AV134" s="13" t="s">
        <v>79</v>
      </c>
      <c r="AW134" s="13" t="s">
        <v>27</v>
      </c>
      <c r="AX134" s="13" t="s">
        <v>77</v>
      </c>
      <c r="AY134" s="160" t="s">
        <v>148</v>
      </c>
    </row>
    <row r="135" spans="1:65" s="12" customFormat="1" ht="22.9" customHeight="1">
      <c r="B135" s="133"/>
      <c r="D135" s="134" t="s">
        <v>69</v>
      </c>
      <c r="E135" s="143" t="s">
        <v>228</v>
      </c>
      <c r="F135" s="143" t="s">
        <v>283</v>
      </c>
      <c r="J135" s="144">
        <f>BK135</f>
        <v>367.5</v>
      </c>
      <c r="L135" s="133"/>
      <c r="M135" s="137"/>
      <c r="N135" s="138"/>
      <c r="O135" s="138"/>
      <c r="P135" s="139">
        <f>SUM(P136:P142)</f>
        <v>0.50639999999999996</v>
      </c>
      <c r="Q135" s="138"/>
      <c r="R135" s="139">
        <f>SUM(R136:R142)</f>
        <v>0</v>
      </c>
      <c r="S135" s="138"/>
      <c r="T135" s="140">
        <f>SUM(T136:T142)</f>
        <v>9.7350000000000006E-2</v>
      </c>
      <c r="AR135" s="134" t="s">
        <v>77</v>
      </c>
      <c r="AT135" s="141" t="s">
        <v>69</v>
      </c>
      <c r="AU135" s="141" t="s">
        <v>77</v>
      </c>
      <c r="AY135" s="134" t="s">
        <v>148</v>
      </c>
      <c r="BK135" s="142">
        <f>SUM(BK136:BK142)</f>
        <v>367.5</v>
      </c>
    </row>
    <row r="136" spans="1:65" s="2" customFormat="1" ht="16.5" customHeight="1">
      <c r="A136" s="29"/>
      <c r="B136" s="145"/>
      <c r="C136" s="146" t="s">
        <v>79</v>
      </c>
      <c r="D136" s="146" t="s">
        <v>151</v>
      </c>
      <c r="E136" s="147" t="s">
        <v>284</v>
      </c>
      <c r="F136" s="148" t="s">
        <v>285</v>
      </c>
      <c r="G136" s="149" t="s">
        <v>193</v>
      </c>
      <c r="H136" s="150">
        <v>0.15</v>
      </c>
      <c r="I136" s="151">
        <v>1050</v>
      </c>
      <c r="J136" s="151">
        <f>ROUND(I136*H136,2)</f>
        <v>157.5</v>
      </c>
      <c r="K136" s="148" t="s">
        <v>286</v>
      </c>
      <c r="L136" s="30"/>
      <c r="M136" s="152" t="s">
        <v>1</v>
      </c>
      <c r="N136" s="153" t="s">
        <v>35</v>
      </c>
      <c r="O136" s="154">
        <v>3.3759999999999999</v>
      </c>
      <c r="P136" s="154">
        <f>O136*H136</f>
        <v>0.50639999999999996</v>
      </c>
      <c r="Q136" s="154">
        <v>0</v>
      </c>
      <c r="R136" s="154">
        <f>Q136*H136</f>
        <v>0</v>
      </c>
      <c r="S136" s="154">
        <v>0.52300000000000002</v>
      </c>
      <c r="T136" s="155">
        <f>S136*H136</f>
        <v>7.8450000000000006E-2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6" t="s">
        <v>165</v>
      </c>
      <c r="AT136" s="156" t="s">
        <v>151</v>
      </c>
      <c r="AU136" s="156" t="s">
        <v>79</v>
      </c>
      <c r="AY136" s="17" t="s">
        <v>148</v>
      </c>
      <c r="BE136" s="157">
        <f>IF(N136="základní",J136,0)</f>
        <v>157.5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7" t="s">
        <v>77</v>
      </c>
      <c r="BK136" s="157">
        <f>ROUND(I136*H136,2)</f>
        <v>157.5</v>
      </c>
      <c r="BL136" s="17" t="s">
        <v>165</v>
      </c>
      <c r="BM136" s="156" t="s">
        <v>287</v>
      </c>
    </row>
    <row r="137" spans="1:65" s="13" customFormat="1" ht="11.25">
      <c r="B137" s="158"/>
      <c r="D137" s="159" t="s">
        <v>157</v>
      </c>
      <c r="E137" s="160" t="s">
        <v>1</v>
      </c>
      <c r="F137" s="161" t="s">
        <v>288</v>
      </c>
      <c r="H137" s="162">
        <v>0.15</v>
      </c>
      <c r="L137" s="158"/>
      <c r="M137" s="163"/>
      <c r="N137" s="164"/>
      <c r="O137" s="164"/>
      <c r="P137" s="164"/>
      <c r="Q137" s="164"/>
      <c r="R137" s="164"/>
      <c r="S137" s="164"/>
      <c r="T137" s="165"/>
      <c r="AT137" s="160" t="s">
        <v>157</v>
      </c>
      <c r="AU137" s="160" t="s">
        <v>79</v>
      </c>
      <c r="AV137" s="13" t="s">
        <v>79</v>
      </c>
      <c r="AW137" s="13" t="s">
        <v>27</v>
      </c>
      <c r="AX137" s="13" t="s">
        <v>77</v>
      </c>
      <c r="AY137" s="160" t="s">
        <v>148</v>
      </c>
    </row>
    <row r="138" spans="1:65" s="2" customFormat="1" ht="16.5" customHeight="1">
      <c r="A138" s="29"/>
      <c r="B138" s="145"/>
      <c r="C138" s="146" t="s">
        <v>160</v>
      </c>
      <c r="D138" s="146" t="s">
        <v>151</v>
      </c>
      <c r="E138" s="147" t="s">
        <v>289</v>
      </c>
      <c r="F138" s="148" t="s">
        <v>290</v>
      </c>
      <c r="G138" s="149" t="s">
        <v>291</v>
      </c>
      <c r="H138" s="150">
        <v>1.05</v>
      </c>
      <c r="I138" s="151">
        <v>200</v>
      </c>
      <c r="J138" s="151">
        <f>ROUND(I138*H138,2)</f>
        <v>210</v>
      </c>
      <c r="K138" s="148" t="s">
        <v>194</v>
      </c>
      <c r="L138" s="30"/>
      <c r="M138" s="152" t="s">
        <v>1</v>
      </c>
      <c r="N138" s="153" t="s">
        <v>35</v>
      </c>
      <c r="O138" s="154">
        <v>0</v>
      </c>
      <c r="P138" s="154">
        <f>O138*H138</f>
        <v>0</v>
      </c>
      <c r="Q138" s="154">
        <v>0</v>
      </c>
      <c r="R138" s="154">
        <f>Q138*H138</f>
        <v>0</v>
      </c>
      <c r="S138" s="154">
        <v>1.7999999999999999E-2</v>
      </c>
      <c r="T138" s="155">
        <f>S138*H138</f>
        <v>1.89E-2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6" t="s">
        <v>165</v>
      </c>
      <c r="AT138" s="156" t="s">
        <v>151</v>
      </c>
      <c r="AU138" s="156" t="s">
        <v>79</v>
      </c>
      <c r="AY138" s="17" t="s">
        <v>148</v>
      </c>
      <c r="BE138" s="157">
        <f>IF(N138="základní",J138,0)</f>
        <v>210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7" t="s">
        <v>77</v>
      </c>
      <c r="BK138" s="157">
        <f>ROUND(I138*H138,2)</f>
        <v>210</v>
      </c>
      <c r="BL138" s="17" t="s">
        <v>165</v>
      </c>
      <c r="BM138" s="156" t="s">
        <v>292</v>
      </c>
    </row>
    <row r="139" spans="1:65" s="13" customFormat="1" ht="11.25">
      <c r="B139" s="158"/>
      <c r="D139" s="159" t="s">
        <v>157</v>
      </c>
      <c r="E139" s="160" t="s">
        <v>1</v>
      </c>
      <c r="F139" s="161" t="s">
        <v>293</v>
      </c>
      <c r="H139" s="162">
        <v>9</v>
      </c>
      <c r="L139" s="158"/>
      <c r="M139" s="163"/>
      <c r="N139" s="164"/>
      <c r="O139" s="164"/>
      <c r="P139" s="164"/>
      <c r="Q139" s="164"/>
      <c r="R139" s="164"/>
      <c r="S139" s="164"/>
      <c r="T139" s="165"/>
      <c r="AT139" s="160" t="s">
        <v>157</v>
      </c>
      <c r="AU139" s="160" t="s">
        <v>79</v>
      </c>
      <c r="AV139" s="13" t="s">
        <v>79</v>
      </c>
      <c r="AW139" s="13" t="s">
        <v>27</v>
      </c>
      <c r="AX139" s="13" t="s">
        <v>70</v>
      </c>
      <c r="AY139" s="160" t="s">
        <v>148</v>
      </c>
    </row>
    <row r="140" spans="1:65" s="13" customFormat="1" ht="11.25">
      <c r="B140" s="158"/>
      <c r="D140" s="159" t="s">
        <v>157</v>
      </c>
      <c r="E140" s="160" t="s">
        <v>1</v>
      </c>
      <c r="F140" s="161" t="s">
        <v>294</v>
      </c>
      <c r="H140" s="162">
        <v>12</v>
      </c>
      <c r="L140" s="158"/>
      <c r="M140" s="163"/>
      <c r="N140" s="164"/>
      <c r="O140" s="164"/>
      <c r="P140" s="164"/>
      <c r="Q140" s="164"/>
      <c r="R140" s="164"/>
      <c r="S140" s="164"/>
      <c r="T140" s="165"/>
      <c r="AT140" s="160" t="s">
        <v>157</v>
      </c>
      <c r="AU140" s="160" t="s">
        <v>79</v>
      </c>
      <c r="AV140" s="13" t="s">
        <v>79</v>
      </c>
      <c r="AW140" s="13" t="s">
        <v>27</v>
      </c>
      <c r="AX140" s="13" t="s">
        <v>70</v>
      </c>
      <c r="AY140" s="160" t="s">
        <v>148</v>
      </c>
    </row>
    <row r="141" spans="1:65" s="15" customFormat="1" ht="11.25">
      <c r="B141" s="173"/>
      <c r="D141" s="159" t="s">
        <v>157</v>
      </c>
      <c r="E141" s="174" t="s">
        <v>1</v>
      </c>
      <c r="F141" s="175" t="s">
        <v>164</v>
      </c>
      <c r="H141" s="176">
        <v>21</v>
      </c>
      <c r="L141" s="173"/>
      <c r="M141" s="177"/>
      <c r="N141" s="178"/>
      <c r="O141" s="178"/>
      <c r="P141" s="178"/>
      <c r="Q141" s="178"/>
      <c r="R141" s="178"/>
      <c r="S141" s="178"/>
      <c r="T141" s="179"/>
      <c r="AT141" s="174" t="s">
        <v>157</v>
      </c>
      <c r="AU141" s="174" t="s">
        <v>79</v>
      </c>
      <c r="AV141" s="15" t="s">
        <v>165</v>
      </c>
      <c r="AW141" s="15" t="s">
        <v>27</v>
      </c>
      <c r="AX141" s="15" t="s">
        <v>70</v>
      </c>
      <c r="AY141" s="174" t="s">
        <v>148</v>
      </c>
    </row>
    <row r="142" spans="1:65" s="13" customFormat="1" ht="11.25">
      <c r="B142" s="158"/>
      <c r="D142" s="159" t="s">
        <v>157</v>
      </c>
      <c r="E142" s="160" t="s">
        <v>1</v>
      </c>
      <c r="F142" s="161" t="s">
        <v>295</v>
      </c>
      <c r="H142" s="162">
        <v>1.05</v>
      </c>
      <c r="L142" s="158"/>
      <c r="M142" s="163"/>
      <c r="N142" s="164"/>
      <c r="O142" s="164"/>
      <c r="P142" s="164"/>
      <c r="Q142" s="164"/>
      <c r="R142" s="164"/>
      <c r="S142" s="164"/>
      <c r="T142" s="165"/>
      <c r="AT142" s="160" t="s">
        <v>157</v>
      </c>
      <c r="AU142" s="160" t="s">
        <v>79</v>
      </c>
      <c r="AV142" s="13" t="s">
        <v>79</v>
      </c>
      <c r="AW142" s="13" t="s">
        <v>27</v>
      </c>
      <c r="AX142" s="13" t="s">
        <v>77</v>
      </c>
      <c r="AY142" s="160" t="s">
        <v>148</v>
      </c>
    </row>
    <row r="143" spans="1:65" s="12" customFormat="1" ht="25.9" customHeight="1">
      <c r="B143" s="133"/>
      <c r="D143" s="134" t="s">
        <v>69</v>
      </c>
      <c r="E143" s="135" t="s">
        <v>146</v>
      </c>
      <c r="F143" s="135" t="s">
        <v>147</v>
      </c>
      <c r="J143" s="136">
        <f>BK143</f>
        <v>14618.519999999999</v>
      </c>
      <c r="L143" s="133"/>
      <c r="M143" s="137"/>
      <c r="N143" s="138"/>
      <c r="O143" s="138"/>
      <c r="P143" s="139">
        <f>P144+P150+P174+P196+P235</f>
        <v>1.8051340000000002</v>
      </c>
      <c r="Q143" s="138"/>
      <c r="R143" s="139">
        <f>R144+R150+R174+R196+R235</f>
        <v>3.4067150000000004E-2</v>
      </c>
      <c r="S143" s="138"/>
      <c r="T143" s="140">
        <f>T144+T150+T174+T196+T235</f>
        <v>1.90065E-3</v>
      </c>
      <c r="AR143" s="134" t="s">
        <v>79</v>
      </c>
      <c r="AT143" s="141" t="s">
        <v>69</v>
      </c>
      <c r="AU143" s="141" t="s">
        <v>70</v>
      </c>
      <c r="AY143" s="134" t="s">
        <v>148</v>
      </c>
      <c r="BK143" s="142">
        <f>BK144+BK150+BK174+BK196+BK235</f>
        <v>14618.519999999999</v>
      </c>
    </row>
    <row r="144" spans="1:65" s="12" customFormat="1" ht="22.9" customHeight="1">
      <c r="B144" s="133"/>
      <c r="D144" s="134" t="s">
        <v>69</v>
      </c>
      <c r="E144" s="143" t="s">
        <v>296</v>
      </c>
      <c r="F144" s="143" t="s">
        <v>297</v>
      </c>
      <c r="J144" s="144">
        <f>BK144</f>
        <v>18.41</v>
      </c>
      <c r="L144" s="133"/>
      <c r="M144" s="137"/>
      <c r="N144" s="138"/>
      <c r="O144" s="138"/>
      <c r="P144" s="139">
        <f>SUM(P145:P149)</f>
        <v>0</v>
      </c>
      <c r="Q144" s="138"/>
      <c r="R144" s="139">
        <f>SUM(R145:R149)</f>
        <v>3.6920000000000006E-5</v>
      </c>
      <c r="S144" s="138"/>
      <c r="T144" s="140">
        <f>SUM(T145:T149)</f>
        <v>0</v>
      </c>
      <c r="AR144" s="134" t="s">
        <v>79</v>
      </c>
      <c r="AT144" s="141" t="s">
        <v>69</v>
      </c>
      <c r="AU144" s="141" t="s">
        <v>77</v>
      </c>
      <c r="AY144" s="134" t="s">
        <v>148</v>
      </c>
      <c r="BK144" s="142">
        <f>SUM(BK145:BK149)</f>
        <v>18.41</v>
      </c>
    </row>
    <row r="145" spans="1:65" s="2" customFormat="1" ht="16.5" customHeight="1">
      <c r="A145" s="29"/>
      <c r="B145" s="145"/>
      <c r="C145" s="146" t="s">
        <v>165</v>
      </c>
      <c r="D145" s="146" t="s">
        <v>151</v>
      </c>
      <c r="E145" s="147" t="s">
        <v>298</v>
      </c>
      <c r="F145" s="148" t="s">
        <v>299</v>
      </c>
      <c r="G145" s="149" t="s">
        <v>291</v>
      </c>
      <c r="H145" s="150">
        <v>0.375</v>
      </c>
      <c r="I145" s="151">
        <v>25</v>
      </c>
      <c r="J145" s="151">
        <f>ROUND(I145*H145,2)</f>
        <v>9.3800000000000008</v>
      </c>
      <c r="K145" s="148" t="s">
        <v>194</v>
      </c>
      <c r="L145" s="30"/>
      <c r="M145" s="152" t="s">
        <v>1</v>
      </c>
      <c r="N145" s="153" t="s">
        <v>35</v>
      </c>
      <c r="O145" s="154">
        <v>0</v>
      </c>
      <c r="P145" s="154">
        <f>O145*H145</f>
        <v>0</v>
      </c>
      <c r="Q145" s="154">
        <v>6.0000000000000002E-5</v>
      </c>
      <c r="R145" s="154">
        <f>Q145*H145</f>
        <v>2.2500000000000001E-5</v>
      </c>
      <c r="S145" s="154">
        <v>0</v>
      </c>
      <c r="T145" s="155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6" t="s">
        <v>155</v>
      </c>
      <c r="AT145" s="156" t="s">
        <v>151</v>
      </c>
      <c r="AU145" s="156" t="s">
        <v>79</v>
      </c>
      <c r="AY145" s="17" t="s">
        <v>148</v>
      </c>
      <c r="BE145" s="157">
        <f>IF(N145="základní",J145,0)</f>
        <v>9.3800000000000008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7" t="s">
        <v>77</v>
      </c>
      <c r="BK145" s="157">
        <f>ROUND(I145*H145,2)</f>
        <v>9.3800000000000008</v>
      </c>
      <c r="BL145" s="17" t="s">
        <v>155</v>
      </c>
      <c r="BM145" s="156" t="s">
        <v>300</v>
      </c>
    </row>
    <row r="146" spans="1:65" s="13" customFormat="1" ht="11.25">
      <c r="B146" s="158"/>
      <c r="D146" s="159" t="s">
        <v>157</v>
      </c>
      <c r="E146" s="160" t="s">
        <v>1</v>
      </c>
      <c r="F146" s="161" t="s">
        <v>301</v>
      </c>
      <c r="H146" s="162">
        <v>0.375</v>
      </c>
      <c r="L146" s="158"/>
      <c r="M146" s="163"/>
      <c r="N146" s="164"/>
      <c r="O146" s="164"/>
      <c r="P146" s="164"/>
      <c r="Q146" s="164"/>
      <c r="R146" s="164"/>
      <c r="S146" s="164"/>
      <c r="T146" s="165"/>
      <c r="AT146" s="160" t="s">
        <v>157</v>
      </c>
      <c r="AU146" s="160" t="s">
        <v>79</v>
      </c>
      <c r="AV146" s="13" t="s">
        <v>79</v>
      </c>
      <c r="AW146" s="13" t="s">
        <v>27</v>
      </c>
      <c r="AX146" s="13" t="s">
        <v>77</v>
      </c>
      <c r="AY146" s="160" t="s">
        <v>148</v>
      </c>
    </row>
    <row r="147" spans="1:65" s="2" customFormat="1" ht="16.5" customHeight="1">
      <c r="A147" s="29"/>
      <c r="B147" s="145"/>
      <c r="C147" s="184" t="s">
        <v>177</v>
      </c>
      <c r="D147" s="184" t="s">
        <v>302</v>
      </c>
      <c r="E147" s="185" t="s">
        <v>303</v>
      </c>
      <c r="F147" s="186" t="s">
        <v>304</v>
      </c>
      <c r="G147" s="187" t="s">
        <v>291</v>
      </c>
      <c r="H147" s="188">
        <v>0.20599999999999999</v>
      </c>
      <c r="I147" s="189">
        <v>19.3</v>
      </c>
      <c r="J147" s="189">
        <f>ROUND(I147*H147,2)</f>
        <v>3.98</v>
      </c>
      <c r="K147" s="186" t="s">
        <v>194</v>
      </c>
      <c r="L147" s="190"/>
      <c r="M147" s="191" t="s">
        <v>1</v>
      </c>
      <c r="N147" s="192" t="s">
        <v>35</v>
      </c>
      <c r="O147" s="154">
        <v>0</v>
      </c>
      <c r="P147" s="154">
        <f>O147*H147</f>
        <v>0</v>
      </c>
      <c r="Q147" s="154">
        <v>3.0000000000000001E-5</v>
      </c>
      <c r="R147" s="154">
        <f>Q147*H147</f>
        <v>6.1800000000000001E-6</v>
      </c>
      <c r="S147" s="154">
        <v>0</v>
      </c>
      <c r="T147" s="155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6" t="s">
        <v>305</v>
      </c>
      <c r="AT147" s="156" t="s">
        <v>302</v>
      </c>
      <c r="AU147" s="156" t="s">
        <v>79</v>
      </c>
      <c r="AY147" s="17" t="s">
        <v>148</v>
      </c>
      <c r="BE147" s="157">
        <f>IF(N147="základní",J147,0)</f>
        <v>3.98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7" t="s">
        <v>77</v>
      </c>
      <c r="BK147" s="157">
        <f>ROUND(I147*H147,2)</f>
        <v>3.98</v>
      </c>
      <c r="BL147" s="17" t="s">
        <v>155</v>
      </c>
      <c r="BM147" s="156" t="s">
        <v>306</v>
      </c>
    </row>
    <row r="148" spans="1:65" s="13" customFormat="1" ht="11.25">
      <c r="B148" s="158"/>
      <c r="D148" s="159" t="s">
        <v>157</v>
      </c>
      <c r="E148" s="160" t="s">
        <v>1</v>
      </c>
      <c r="F148" s="161" t="s">
        <v>307</v>
      </c>
      <c r="H148" s="162">
        <v>0.20599999999999999</v>
      </c>
      <c r="L148" s="158"/>
      <c r="M148" s="163"/>
      <c r="N148" s="164"/>
      <c r="O148" s="164"/>
      <c r="P148" s="164"/>
      <c r="Q148" s="164"/>
      <c r="R148" s="164"/>
      <c r="S148" s="164"/>
      <c r="T148" s="165"/>
      <c r="AT148" s="160" t="s">
        <v>157</v>
      </c>
      <c r="AU148" s="160" t="s">
        <v>79</v>
      </c>
      <c r="AV148" s="13" t="s">
        <v>79</v>
      </c>
      <c r="AW148" s="13" t="s">
        <v>27</v>
      </c>
      <c r="AX148" s="13" t="s">
        <v>77</v>
      </c>
      <c r="AY148" s="160" t="s">
        <v>148</v>
      </c>
    </row>
    <row r="149" spans="1:65" s="2" customFormat="1" ht="16.5" customHeight="1">
      <c r="A149" s="29"/>
      <c r="B149" s="145"/>
      <c r="C149" s="184" t="s">
        <v>212</v>
      </c>
      <c r="D149" s="184" t="s">
        <v>302</v>
      </c>
      <c r="E149" s="185" t="s">
        <v>308</v>
      </c>
      <c r="F149" s="186" t="s">
        <v>309</v>
      </c>
      <c r="G149" s="187" t="s">
        <v>291</v>
      </c>
      <c r="H149" s="188">
        <v>0.20599999999999999</v>
      </c>
      <c r="I149" s="189">
        <v>24.5</v>
      </c>
      <c r="J149" s="189">
        <f>ROUND(I149*H149,2)</f>
        <v>5.05</v>
      </c>
      <c r="K149" s="186" t="s">
        <v>194</v>
      </c>
      <c r="L149" s="190"/>
      <c r="M149" s="191" t="s">
        <v>1</v>
      </c>
      <c r="N149" s="192" t="s">
        <v>35</v>
      </c>
      <c r="O149" s="154">
        <v>0</v>
      </c>
      <c r="P149" s="154">
        <f>O149*H149</f>
        <v>0</v>
      </c>
      <c r="Q149" s="154">
        <v>4.0000000000000003E-5</v>
      </c>
      <c r="R149" s="154">
        <f>Q149*H149</f>
        <v>8.2400000000000007E-6</v>
      </c>
      <c r="S149" s="154">
        <v>0</v>
      </c>
      <c r="T149" s="155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6" t="s">
        <v>305</v>
      </c>
      <c r="AT149" s="156" t="s">
        <v>302</v>
      </c>
      <c r="AU149" s="156" t="s">
        <v>79</v>
      </c>
      <c r="AY149" s="17" t="s">
        <v>148</v>
      </c>
      <c r="BE149" s="157">
        <f>IF(N149="základní",J149,0)</f>
        <v>5.05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77</v>
      </c>
      <c r="BK149" s="157">
        <f>ROUND(I149*H149,2)</f>
        <v>5.05</v>
      </c>
      <c r="BL149" s="17" t="s">
        <v>155</v>
      </c>
      <c r="BM149" s="156" t="s">
        <v>310</v>
      </c>
    </row>
    <row r="150" spans="1:65" s="12" customFormat="1" ht="22.9" customHeight="1">
      <c r="B150" s="133"/>
      <c r="D150" s="134" t="s">
        <v>69</v>
      </c>
      <c r="E150" s="143" t="s">
        <v>189</v>
      </c>
      <c r="F150" s="143" t="s">
        <v>190</v>
      </c>
      <c r="J150" s="144">
        <f>BK150</f>
        <v>748.16</v>
      </c>
      <c r="L150" s="133"/>
      <c r="M150" s="137"/>
      <c r="N150" s="138"/>
      <c r="O150" s="138"/>
      <c r="P150" s="139">
        <f>SUM(P151:P173)</f>
        <v>0.127</v>
      </c>
      <c r="Q150" s="138"/>
      <c r="R150" s="139">
        <f>SUM(R151:R173)</f>
        <v>2.50425E-3</v>
      </c>
      <c r="S150" s="138"/>
      <c r="T150" s="140">
        <f>SUM(T151:T173)</f>
        <v>1.7919000000000001E-3</v>
      </c>
      <c r="AR150" s="134" t="s">
        <v>79</v>
      </c>
      <c r="AT150" s="141" t="s">
        <v>69</v>
      </c>
      <c r="AU150" s="141" t="s">
        <v>77</v>
      </c>
      <c r="AY150" s="134" t="s">
        <v>148</v>
      </c>
      <c r="BK150" s="142">
        <f>SUM(BK151:BK173)</f>
        <v>748.16</v>
      </c>
    </row>
    <row r="151" spans="1:65" s="2" customFormat="1" ht="16.5" customHeight="1">
      <c r="A151" s="29"/>
      <c r="B151" s="145"/>
      <c r="C151" s="146" t="s">
        <v>216</v>
      </c>
      <c r="D151" s="146" t="s">
        <v>151</v>
      </c>
      <c r="E151" s="147" t="s">
        <v>311</v>
      </c>
      <c r="F151" s="148" t="s">
        <v>312</v>
      </c>
      <c r="G151" s="149" t="s">
        <v>291</v>
      </c>
      <c r="H151" s="150">
        <v>0.90500000000000003</v>
      </c>
      <c r="I151" s="151">
        <v>60</v>
      </c>
      <c r="J151" s="151">
        <f>ROUND(I151*H151,2)</f>
        <v>54.3</v>
      </c>
      <c r="K151" s="148" t="s">
        <v>194</v>
      </c>
      <c r="L151" s="30"/>
      <c r="M151" s="152" t="s">
        <v>1</v>
      </c>
      <c r="N151" s="153" t="s">
        <v>35</v>
      </c>
      <c r="O151" s="154">
        <v>0</v>
      </c>
      <c r="P151" s="154">
        <f>O151*H151</f>
        <v>0</v>
      </c>
      <c r="Q151" s="154">
        <v>0</v>
      </c>
      <c r="R151" s="154">
        <f>Q151*H151</f>
        <v>0</v>
      </c>
      <c r="S151" s="154">
        <v>1.98E-3</v>
      </c>
      <c r="T151" s="155">
        <f>S151*H151</f>
        <v>1.7919000000000001E-3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6" t="s">
        <v>155</v>
      </c>
      <c r="AT151" s="156" t="s">
        <v>151</v>
      </c>
      <c r="AU151" s="156" t="s">
        <v>79</v>
      </c>
      <c r="AY151" s="17" t="s">
        <v>148</v>
      </c>
      <c r="BE151" s="157">
        <f>IF(N151="základní",J151,0)</f>
        <v>54.3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7" t="s">
        <v>77</v>
      </c>
      <c r="BK151" s="157">
        <f>ROUND(I151*H151,2)</f>
        <v>54.3</v>
      </c>
      <c r="BL151" s="17" t="s">
        <v>155</v>
      </c>
      <c r="BM151" s="156" t="s">
        <v>313</v>
      </c>
    </row>
    <row r="152" spans="1:65" s="13" customFormat="1" ht="11.25">
      <c r="B152" s="158"/>
      <c r="D152" s="159" t="s">
        <v>157</v>
      </c>
      <c r="E152" s="160" t="s">
        <v>1</v>
      </c>
      <c r="F152" s="161" t="s">
        <v>314</v>
      </c>
      <c r="H152" s="162">
        <v>0.90500000000000003</v>
      </c>
      <c r="L152" s="158"/>
      <c r="M152" s="163"/>
      <c r="N152" s="164"/>
      <c r="O152" s="164"/>
      <c r="P152" s="164"/>
      <c r="Q152" s="164"/>
      <c r="R152" s="164"/>
      <c r="S152" s="164"/>
      <c r="T152" s="165"/>
      <c r="AT152" s="160" t="s">
        <v>157</v>
      </c>
      <c r="AU152" s="160" t="s">
        <v>79</v>
      </c>
      <c r="AV152" s="13" t="s">
        <v>79</v>
      </c>
      <c r="AW152" s="13" t="s">
        <v>27</v>
      </c>
      <c r="AX152" s="13" t="s">
        <v>77</v>
      </c>
      <c r="AY152" s="160" t="s">
        <v>148</v>
      </c>
    </row>
    <row r="153" spans="1:65" s="2" customFormat="1" ht="16.5" customHeight="1">
      <c r="A153" s="29"/>
      <c r="B153" s="145"/>
      <c r="C153" s="146" t="s">
        <v>222</v>
      </c>
      <c r="D153" s="146" t="s">
        <v>151</v>
      </c>
      <c r="E153" s="147" t="s">
        <v>315</v>
      </c>
      <c r="F153" s="148" t="s">
        <v>316</v>
      </c>
      <c r="G153" s="149" t="s">
        <v>291</v>
      </c>
      <c r="H153" s="150">
        <v>0.6</v>
      </c>
      <c r="I153" s="151">
        <v>158</v>
      </c>
      <c r="J153" s="151">
        <f>ROUND(I153*H153,2)</f>
        <v>94.8</v>
      </c>
      <c r="K153" s="148" t="s">
        <v>194</v>
      </c>
      <c r="L153" s="30"/>
      <c r="M153" s="152" t="s">
        <v>1</v>
      </c>
      <c r="N153" s="153" t="s">
        <v>35</v>
      </c>
      <c r="O153" s="154">
        <v>0</v>
      </c>
      <c r="P153" s="154">
        <f>O153*H153</f>
        <v>0</v>
      </c>
      <c r="Q153" s="154">
        <v>1.32E-3</v>
      </c>
      <c r="R153" s="154">
        <f>Q153*H153</f>
        <v>7.9199999999999995E-4</v>
      </c>
      <c r="S153" s="154">
        <v>0</v>
      </c>
      <c r="T153" s="155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6" t="s">
        <v>155</v>
      </c>
      <c r="AT153" s="156" t="s">
        <v>151</v>
      </c>
      <c r="AU153" s="156" t="s">
        <v>79</v>
      </c>
      <c r="AY153" s="17" t="s">
        <v>148</v>
      </c>
      <c r="BE153" s="157">
        <f>IF(N153="základní",J153,0)</f>
        <v>94.8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7" t="s">
        <v>77</v>
      </c>
      <c r="BK153" s="157">
        <f>ROUND(I153*H153,2)</f>
        <v>94.8</v>
      </c>
      <c r="BL153" s="17" t="s">
        <v>155</v>
      </c>
      <c r="BM153" s="156" t="s">
        <v>317</v>
      </c>
    </row>
    <row r="154" spans="1:65" s="13" customFormat="1" ht="11.25">
      <c r="B154" s="158"/>
      <c r="D154" s="159" t="s">
        <v>157</v>
      </c>
      <c r="E154" s="160" t="s">
        <v>1</v>
      </c>
      <c r="F154" s="161" t="s">
        <v>318</v>
      </c>
      <c r="H154" s="162">
        <v>0.6</v>
      </c>
      <c r="L154" s="158"/>
      <c r="M154" s="163"/>
      <c r="N154" s="164"/>
      <c r="O154" s="164"/>
      <c r="P154" s="164"/>
      <c r="Q154" s="164"/>
      <c r="R154" s="164"/>
      <c r="S154" s="164"/>
      <c r="T154" s="165"/>
      <c r="AT154" s="160" t="s">
        <v>157</v>
      </c>
      <c r="AU154" s="160" t="s">
        <v>79</v>
      </c>
      <c r="AV154" s="13" t="s">
        <v>79</v>
      </c>
      <c r="AW154" s="13" t="s">
        <v>27</v>
      </c>
      <c r="AX154" s="13" t="s">
        <v>77</v>
      </c>
      <c r="AY154" s="160" t="s">
        <v>148</v>
      </c>
    </row>
    <row r="155" spans="1:65" s="2" customFormat="1" ht="16.5" customHeight="1">
      <c r="A155" s="29"/>
      <c r="B155" s="145"/>
      <c r="C155" s="146" t="s">
        <v>228</v>
      </c>
      <c r="D155" s="146" t="s">
        <v>151</v>
      </c>
      <c r="E155" s="147" t="s">
        <v>319</v>
      </c>
      <c r="F155" s="148" t="s">
        <v>320</v>
      </c>
      <c r="G155" s="149" t="s">
        <v>291</v>
      </c>
      <c r="H155" s="150">
        <v>0.77500000000000002</v>
      </c>
      <c r="I155" s="151">
        <v>179</v>
      </c>
      <c r="J155" s="151">
        <f>ROUND(I155*H155,2)</f>
        <v>138.72999999999999</v>
      </c>
      <c r="K155" s="148" t="s">
        <v>194</v>
      </c>
      <c r="L155" s="30"/>
      <c r="M155" s="152" t="s">
        <v>1</v>
      </c>
      <c r="N155" s="153" t="s">
        <v>35</v>
      </c>
      <c r="O155" s="154">
        <v>0</v>
      </c>
      <c r="P155" s="154">
        <f>O155*H155</f>
        <v>0</v>
      </c>
      <c r="Q155" s="154">
        <v>1.82E-3</v>
      </c>
      <c r="R155" s="154">
        <f>Q155*H155</f>
        <v>1.4105000000000001E-3</v>
      </c>
      <c r="S155" s="154">
        <v>0</v>
      </c>
      <c r="T155" s="155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6" t="s">
        <v>155</v>
      </c>
      <c r="AT155" s="156" t="s">
        <v>151</v>
      </c>
      <c r="AU155" s="156" t="s">
        <v>79</v>
      </c>
      <c r="AY155" s="17" t="s">
        <v>148</v>
      </c>
      <c r="BE155" s="157">
        <f>IF(N155="základní",J155,0)</f>
        <v>138.72999999999999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7" t="s">
        <v>77</v>
      </c>
      <c r="BK155" s="157">
        <f>ROUND(I155*H155,2)</f>
        <v>138.72999999999999</v>
      </c>
      <c r="BL155" s="17" t="s">
        <v>155</v>
      </c>
      <c r="BM155" s="156" t="s">
        <v>321</v>
      </c>
    </row>
    <row r="156" spans="1:65" s="13" customFormat="1" ht="11.25">
      <c r="B156" s="158"/>
      <c r="D156" s="159" t="s">
        <v>157</v>
      </c>
      <c r="E156" s="160" t="s">
        <v>1</v>
      </c>
      <c r="F156" s="161" t="s">
        <v>322</v>
      </c>
      <c r="H156" s="162">
        <v>12</v>
      </c>
      <c r="L156" s="158"/>
      <c r="M156" s="163"/>
      <c r="N156" s="164"/>
      <c r="O156" s="164"/>
      <c r="P156" s="164"/>
      <c r="Q156" s="164"/>
      <c r="R156" s="164"/>
      <c r="S156" s="164"/>
      <c r="T156" s="165"/>
      <c r="AT156" s="160" t="s">
        <v>157</v>
      </c>
      <c r="AU156" s="160" t="s">
        <v>79</v>
      </c>
      <c r="AV156" s="13" t="s">
        <v>79</v>
      </c>
      <c r="AW156" s="13" t="s">
        <v>27</v>
      </c>
      <c r="AX156" s="13" t="s">
        <v>70</v>
      </c>
      <c r="AY156" s="160" t="s">
        <v>148</v>
      </c>
    </row>
    <row r="157" spans="1:65" s="13" customFormat="1" ht="11.25">
      <c r="B157" s="158"/>
      <c r="D157" s="159" t="s">
        <v>157</v>
      </c>
      <c r="E157" s="160" t="s">
        <v>1</v>
      </c>
      <c r="F157" s="161" t="s">
        <v>323</v>
      </c>
      <c r="H157" s="162">
        <v>3.5</v>
      </c>
      <c r="L157" s="158"/>
      <c r="M157" s="163"/>
      <c r="N157" s="164"/>
      <c r="O157" s="164"/>
      <c r="P157" s="164"/>
      <c r="Q157" s="164"/>
      <c r="R157" s="164"/>
      <c r="S157" s="164"/>
      <c r="T157" s="165"/>
      <c r="AT157" s="160" t="s">
        <v>157</v>
      </c>
      <c r="AU157" s="160" t="s">
        <v>79</v>
      </c>
      <c r="AV157" s="13" t="s">
        <v>79</v>
      </c>
      <c r="AW157" s="13" t="s">
        <v>27</v>
      </c>
      <c r="AX157" s="13" t="s">
        <v>70</v>
      </c>
      <c r="AY157" s="160" t="s">
        <v>148</v>
      </c>
    </row>
    <row r="158" spans="1:65" s="15" customFormat="1" ht="11.25">
      <c r="B158" s="173"/>
      <c r="D158" s="159" t="s">
        <v>157</v>
      </c>
      <c r="E158" s="174" t="s">
        <v>1</v>
      </c>
      <c r="F158" s="175" t="s">
        <v>164</v>
      </c>
      <c r="H158" s="176">
        <v>15.5</v>
      </c>
      <c r="L158" s="173"/>
      <c r="M158" s="177"/>
      <c r="N158" s="178"/>
      <c r="O158" s="178"/>
      <c r="P158" s="178"/>
      <c r="Q158" s="178"/>
      <c r="R158" s="178"/>
      <c r="S158" s="178"/>
      <c r="T158" s="179"/>
      <c r="AT158" s="174" t="s">
        <v>157</v>
      </c>
      <c r="AU158" s="174" t="s">
        <v>79</v>
      </c>
      <c r="AV158" s="15" t="s">
        <v>165</v>
      </c>
      <c r="AW158" s="15" t="s">
        <v>27</v>
      </c>
      <c r="AX158" s="15" t="s">
        <v>70</v>
      </c>
      <c r="AY158" s="174" t="s">
        <v>148</v>
      </c>
    </row>
    <row r="159" spans="1:65" s="13" customFormat="1" ht="11.25">
      <c r="B159" s="158"/>
      <c r="D159" s="159" t="s">
        <v>157</v>
      </c>
      <c r="E159" s="160" t="s">
        <v>1</v>
      </c>
      <c r="F159" s="161" t="s">
        <v>324</v>
      </c>
      <c r="H159" s="162">
        <v>0.77500000000000002</v>
      </c>
      <c r="L159" s="158"/>
      <c r="M159" s="163"/>
      <c r="N159" s="164"/>
      <c r="O159" s="164"/>
      <c r="P159" s="164"/>
      <c r="Q159" s="164"/>
      <c r="R159" s="164"/>
      <c r="S159" s="164"/>
      <c r="T159" s="165"/>
      <c r="AT159" s="160" t="s">
        <v>157</v>
      </c>
      <c r="AU159" s="160" t="s">
        <v>79</v>
      </c>
      <c r="AV159" s="13" t="s">
        <v>79</v>
      </c>
      <c r="AW159" s="13" t="s">
        <v>27</v>
      </c>
      <c r="AX159" s="13" t="s">
        <v>77</v>
      </c>
      <c r="AY159" s="160" t="s">
        <v>148</v>
      </c>
    </row>
    <row r="160" spans="1:65" s="2" customFormat="1" ht="16.5" customHeight="1">
      <c r="A160" s="29"/>
      <c r="B160" s="145"/>
      <c r="C160" s="146" t="s">
        <v>232</v>
      </c>
      <c r="D160" s="146" t="s">
        <v>151</v>
      </c>
      <c r="E160" s="147" t="s">
        <v>325</v>
      </c>
      <c r="F160" s="148" t="s">
        <v>326</v>
      </c>
      <c r="G160" s="149" t="s">
        <v>291</v>
      </c>
      <c r="H160" s="150">
        <v>0.30499999999999999</v>
      </c>
      <c r="I160" s="151">
        <v>160</v>
      </c>
      <c r="J160" s="151">
        <f>ROUND(I160*H160,2)</f>
        <v>48.8</v>
      </c>
      <c r="K160" s="148" t="s">
        <v>194</v>
      </c>
      <c r="L160" s="30"/>
      <c r="M160" s="152" t="s">
        <v>1</v>
      </c>
      <c r="N160" s="153" t="s">
        <v>35</v>
      </c>
      <c r="O160" s="154">
        <v>0</v>
      </c>
      <c r="P160" s="154">
        <f>O160*H160</f>
        <v>0</v>
      </c>
      <c r="Q160" s="154">
        <v>3.5E-4</v>
      </c>
      <c r="R160" s="154">
        <f>Q160*H160</f>
        <v>1.0674999999999999E-4</v>
      </c>
      <c r="S160" s="154">
        <v>0</v>
      </c>
      <c r="T160" s="155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6" t="s">
        <v>155</v>
      </c>
      <c r="AT160" s="156" t="s">
        <v>151</v>
      </c>
      <c r="AU160" s="156" t="s">
        <v>79</v>
      </c>
      <c r="AY160" s="17" t="s">
        <v>148</v>
      </c>
      <c r="BE160" s="157">
        <f>IF(N160="základní",J160,0)</f>
        <v>48.8</v>
      </c>
      <c r="BF160" s="157">
        <f>IF(N160="snížená",J160,0)</f>
        <v>0</v>
      </c>
      <c r="BG160" s="157">
        <f>IF(N160="zákl. přenesená",J160,0)</f>
        <v>0</v>
      </c>
      <c r="BH160" s="157">
        <f>IF(N160="sníž. přenesená",J160,0)</f>
        <v>0</v>
      </c>
      <c r="BI160" s="157">
        <f>IF(N160="nulová",J160,0)</f>
        <v>0</v>
      </c>
      <c r="BJ160" s="17" t="s">
        <v>77</v>
      </c>
      <c r="BK160" s="157">
        <f>ROUND(I160*H160,2)</f>
        <v>48.8</v>
      </c>
      <c r="BL160" s="17" t="s">
        <v>155</v>
      </c>
      <c r="BM160" s="156" t="s">
        <v>327</v>
      </c>
    </row>
    <row r="161" spans="1:65" s="13" customFormat="1" ht="11.25">
      <c r="B161" s="158"/>
      <c r="D161" s="159" t="s">
        <v>157</v>
      </c>
      <c r="E161" s="160" t="s">
        <v>1</v>
      </c>
      <c r="F161" s="161" t="s">
        <v>328</v>
      </c>
      <c r="H161" s="162">
        <v>2.9</v>
      </c>
      <c r="L161" s="158"/>
      <c r="M161" s="163"/>
      <c r="N161" s="164"/>
      <c r="O161" s="164"/>
      <c r="P161" s="164"/>
      <c r="Q161" s="164"/>
      <c r="R161" s="164"/>
      <c r="S161" s="164"/>
      <c r="T161" s="165"/>
      <c r="AT161" s="160" t="s">
        <v>157</v>
      </c>
      <c r="AU161" s="160" t="s">
        <v>79</v>
      </c>
      <c r="AV161" s="13" t="s">
        <v>79</v>
      </c>
      <c r="AW161" s="13" t="s">
        <v>27</v>
      </c>
      <c r="AX161" s="13" t="s">
        <v>70</v>
      </c>
      <c r="AY161" s="160" t="s">
        <v>148</v>
      </c>
    </row>
    <row r="162" spans="1:65" s="13" customFormat="1" ht="11.25">
      <c r="B162" s="158"/>
      <c r="D162" s="159" t="s">
        <v>157</v>
      </c>
      <c r="E162" s="160" t="s">
        <v>1</v>
      </c>
      <c r="F162" s="161" t="s">
        <v>329</v>
      </c>
      <c r="H162" s="162">
        <v>1.4</v>
      </c>
      <c r="L162" s="158"/>
      <c r="M162" s="163"/>
      <c r="N162" s="164"/>
      <c r="O162" s="164"/>
      <c r="P162" s="164"/>
      <c r="Q162" s="164"/>
      <c r="R162" s="164"/>
      <c r="S162" s="164"/>
      <c r="T162" s="165"/>
      <c r="AT162" s="160" t="s">
        <v>157</v>
      </c>
      <c r="AU162" s="160" t="s">
        <v>79</v>
      </c>
      <c r="AV162" s="13" t="s">
        <v>79</v>
      </c>
      <c r="AW162" s="13" t="s">
        <v>27</v>
      </c>
      <c r="AX162" s="13" t="s">
        <v>70</v>
      </c>
      <c r="AY162" s="160" t="s">
        <v>148</v>
      </c>
    </row>
    <row r="163" spans="1:65" s="13" customFormat="1" ht="11.25">
      <c r="B163" s="158"/>
      <c r="D163" s="159" t="s">
        <v>157</v>
      </c>
      <c r="E163" s="160" t="s">
        <v>1</v>
      </c>
      <c r="F163" s="161" t="s">
        <v>330</v>
      </c>
      <c r="H163" s="162">
        <v>1.8</v>
      </c>
      <c r="L163" s="158"/>
      <c r="M163" s="163"/>
      <c r="N163" s="164"/>
      <c r="O163" s="164"/>
      <c r="P163" s="164"/>
      <c r="Q163" s="164"/>
      <c r="R163" s="164"/>
      <c r="S163" s="164"/>
      <c r="T163" s="165"/>
      <c r="AT163" s="160" t="s">
        <v>157</v>
      </c>
      <c r="AU163" s="160" t="s">
        <v>79</v>
      </c>
      <c r="AV163" s="13" t="s">
        <v>79</v>
      </c>
      <c r="AW163" s="13" t="s">
        <v>27</v>
      </c>
      <c r="AX163" s="13" t="s">
        <v>70</v>
      </c>
      <c r="AY163" s="160" t="s">
        <v>148</v>
      </c>
    </row>
    <row r="164" spans="1:65" s="15" customFormat="1" ht="11.25">
      <c r="B164" s="173"/>
      <c r="D164" s="159" t="s">
        <v>157</v>
      </c>
      <c r="E164" s="174" t="s">
        <v>1</v>
      </c>
      <c r="F164" s="175" t="s">
        <v>331</v>
      </c>
      <c r="H164" s="176">
        <v>6.1</v>
      </c>
      <c r="L164" s="173"/>
      <c r="M164" s="177"/>
      <c r="N164" s="178"/>
      <c r="O164" s="178"/>
      <c r="P164" s="178"/>
      <c r="Q164" s="178"/>
      <c r="R164" s="178"/>
      <c r="S164" s="178"/>
      <c r="T164" s="179"/>
      <c r="AT164" s="174" t="s">
        <v>157</v>
      </c>
      <c r="AU164" s="174" t="s">
        <v>79</v>
      </c>
      <c r="AV164" s="15" t="s">
        <v>165</v>
      </c>
      <c r="AW164" s="15" t="s">
        <v>27</v>
      </c>
      <c r="AX164" s="15" t="s">
        <v>70</v>
      </c>
      <c r="AY164" s="174" t="s">
        <v>148</v>
      </c>
    </row>
    <row r="165" spans="1:65" s="13" customFormat="1" ht="11.25">
      <c r="B165" s="158"/>
      <c r="D165" s="159" t="s">
        <v>157</v>
      </c>
      <c r="E165" s="160" t="s">
        <v>1</v>
      </c>
      <c r="F165" s="161" t="s">
        <v>332</v>
      </c>
      <c r="H165" s="162">
        <v>0.30499999999999999</v>
      </c>
      <c r="L165" s="158"/>
      <c r="M165" s="163"/>
      <c r="N165" s="164"/>
      <c r="O165" s="164"/>
      <c r="P165" s="164"/>
      <c r="Q165" s="164"/>
      <c r="R165" s="164"/>
      <c r="S165" s="164"/>
      <c r="T165" s="165"/>
      <c r="AT165" s="160" t="s">
        <v>157</v>
      </c>
      <c r="AU165" s="160" t="s">
        <v>79</v>
      </c>
      <c r="AV165" s="13" t="s">
        <v>79</v>
      </c>
      <c r="AW165" s="13" t="s">
        <v>27</v>
      </c>
      <c r="AX165" s="13" t="s">
        <v>77</v>
      </c>
      <c r="AY165" s="160" t="s">
        <v>148</v>
      </c>
    </row>
    <row r="166" spans="1:65" s="2" customFormat="1" ht="16.5" customHeight="1">
      <c r="A166" s="29"/>
      <c r="B166" s="145"/>
      <c r="C166" s="146" t="s">
        <v>236</v>
      </c>
      <c r="D166" s="146" t="s">
        <v>151</v>
      </c>
      <c r="E166" s="147" t="s">
        <v>333</v>
      </c>
      <c r="F166" s="148" t="s">
        <v>334</v>
      </c>
      <c r="G166" s="149" t="s">
        <v>193</v>
      </c>
      <c r="H166" s="150">
        <v>0.05</v>
      </c>
      <c r="I166" s="151">
        <v>6160</v>
      </c>
      <c r="J166" s="151">
        <f>ROUND(I166*H166,2)</f>
        <v>308</v>
      </c>
      <c r="K166" s="148" t="s">
        <v>286</v>
      </c>
      <c r="L166" s="30"/>
      <c r="M166" s="152" t="s">
        <v>1</v>
      </c>
      <c r="N166" s="153" t="s">
        <v>35</v>
      </c>
      <c r="O166" s="154">
        <v>2.54</v>
      </c>
      <c r="P166" s="154">
        <f>O166*H166</f>
        <v>0.127</v>
      </c>
      <c r="Q166" s="154">
        <v>3.8999999999999998E-3</v>
      </c>
      <c r="R166" s="154">
        <f>Q166*H166</f>
        <v>1.95E-4</v>
      </c>
      <c r="S166" s="154">
        <v>0</v>
      </c>
      <c r="T166" s="155">
        <f>S166*H166</f>
        <v>0</v>
      </c>
      <c r="U166" s="29"/>
      <c r="V166" s="2" t="s">
        <v>817</v>
      </c>
      <c r="W166" s="29"/>
      <c r="X166" s="29"/>
      <c r="Y166" s="29"/>
      <c r="Z166" s="29"/>
      <c r="AA166" s="29"/>
      <c r="AB166" s="29"/>
      <c r="AC166" s="29"/>
      <c r="AD166" s="29"/>
      <c r="AE166" s="29"/>
      <c r="AR166" s="156" t="s">
        <v>155</v>
      </c>
      <c r="AT166" s="156" t="s">
        <v>151</v>
      </c>
      <c r="AU166" s="156" t="s">
        <v>79</v>
      </c>
      <c r="AY166" s="17" t="s">
        <v>148</v>
      </c>
      <c r="BE166" s="157">
        <f>IF(N166="základní",J166,0)</f>
        <v>308</v>
      </c>
      <c r="BF166" s="157">
        <f>IF(N166="snížená",J166,0)</f>
        <v>0</v>
      </c>
      <c r="BG166" s="157">
        <f>IF(N166="zákl. přenesená",J166,0)</f>
        <v>0</v>
      </c>
      <c r="BH166" s="157">
        <f>IF(N166="sníž. přenesená",J166,0)</f>
        <v>0</v>
      </c>
      <c r="BI166" s="157">
        <f>IF(N166="nulová",J166,0)</f>
        <v>0</v>
      </c>
      <c r="BJ166" s="17" t="s">
        <v>77</v>
      </c>
      <c r="BK166" s="157">
        <f>ROUND(I166*H166,2)</f>
        <v>308</v>
      </c>
      <c r="BL166" s="17" t="s">
        <v>155</v>
      </c>
      <c r="BM166" s="156" t="s">
        <v>335</v>
      </c>
    </row>
    <row r="167" spans="1:65" s="13" customFormat="1" ht="11.25">
      <c r="B167" s="158"/>
      <c r="D167" s="159" t="s">
        <v>157</v>
      </c>
      <c r="E167" s="160" t="s">
        <v>1</v>
      </c>
      <c r="F167" s="161" t="s">
        <v>336</v>
      </c>
      <c r="H167" s="162">
        <v>0.05</v>
      </c>
      <c r="L167" s="158"/>
      <c r="M167" s="163"/>
      <c r="N167" s="164"/>
      <c r="O167" s="164"/>
      <c r="P167" s="164"/>
      <c r="Q167" s="164"/>
      <c r="R167" s="164"/>
      <c r="S167" s="164"/>
      <c r="T167" s="165"/>
      <c r="AT167" s="160" t="s">
        <v>157</v>
      </c>
      <c r="AU167" s="160" t="s">
        <v>79</v>
      </c>
      <c r="AV167" s="13" t="s">
        <v>79</v>
      </c>
      <c r="AW167" s="13" t="s">
        <v>27</v>
      </c>
      <c r="AX167" s="13" t="s">
        <v>77</v>
      </c>
      <c r="AY167" s="160" t="s">
        <v>148</v>
      </c>
    </row>
    <row r="168" spans="1:65" s="2" customFormat="1" ht="16.5" customHeight="1">
      <c r="A168" s="29"/>
      <c r="B168" s="145"/>
      <c r="C168" s="146" t="s">
        <v>240</v>
      </c>
      <c r="D168" s="146" t="s">
        <v>151</v>
      </c>
      <c r="E168" s="147" t="s">
        <v>337</v>
      </c>
      <c r="F168" s="148" t="s">
        <v>338</v>
      </c>
      <c r="G168" s="149" t="s">
        <v>291</v>
      </c>
      <c r="H168" s="150">
        <v>1.375</v>
      </c>
      <c r="I168" s="151">
        <v>25</v>
      </c>
      <c r="J168" s="151">
        <f>ROUND(I168*H168,2)</f>
        <v>34.380000000000003</v>
      </c>
      <c r="K168" s="148" t="s">
        <v>194</v>
      </c>
      <c r="L168" s="30"/>
      <c r="M168" s="152" t="s">
        <v>1</v>
      </c>
      <c r="N168" s="153" t="s">
        <v>35</v>
      </c>
      <c r="O168" s="154">
        <v>0</v>
      </c>
      <c r="P168" s="154">
        <f>O168*H168</f>
        <v>0</v>
      </c>
      <c r="Q168" s="154">
        <v>0</v>
      </c>
      <c r="R168" s="154">
        <f>Q168*H168</f>
        <v>0</v>
      </c>
      <c r="S168" s="154">
        <v>0</v>
      </c>
      <c r="T168" s="155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6" t="s">
        <v>155</v>
      </c>
      <c r="AT168" s="156" t="s">
        <v>151</v>
      </c>
      <c r="AU168" s="156" t="s">
        <v>79</v>
      </c>
      <c r="AY168" s="17" t="s">
        <v>148</v>
      </c>
      <c r="BE168" s="157">
        <f>IF(N168="základní",J168,0)</f>
        <v>34.380000000000003</v>
      </c>
      <c r="BF168" s="157">
        <f>IF(N168="snížená",J168,0)</f>
        <v>0</v>
      </c>
      <c r="BG168" s="157">
        <f>IF(N168="zákl. přenesená",J168,0)</f>
        <v>0</v>
      </c>
      <c r="BH168" s="157">
        <f>IF(N168="sníž. přenesená",J168,0)</f>
        <v>0</v>
      </c>
      <c r="BI168" s="157">
        <f>IF(N168="nulová",J168,0)</f>
        <v>0</v>
      </c>
      <c r="BJ168" s="17" t="s">
        <v>77</v>
      </c>
      <c r="BK168" s="157">
        <f>ROUND(I168*H168,2)</f>
        <v>34.380000000000003</v>
      </c>
      <c r="BL168" s="17" t="s">
        <v>155</v>
      </c>
      <c r="BM168" s="156" t="s">
        <v>339</v>
      </c>
    </row>
    <row r="169" spans="1:65" s="13" customFormat="1" ht="11.25">
      <c r="B169" s="158"/>
      <c r="D169" s="159" t="s">
        <v>157</v>
      </c>
      <c r="E169" s="160" t="s">
        <v>1</v>
      </c>
      <c r="F169" s="161" t="s">
        <v>340</v>
      </c>
      <c r="H169" s="162">
        <v>1.375</v>
      </c>
      <c r="L169" s="158"/>
      <c r="M169" s="163"/>
      <c r="N169" s="164"/>
      <c r="O169" s="164"/>
      <c r="P169" s="164"/>
      <c r="Q169" s="164"/>
      <c r="R169" s="164"/>
      <c r="S169" s="164"/>
      <c r="T169" s="165"/>
      <c r="AT169" s="160" t="s">
        <v>157</v>
      </c>
      <c r="AU169" s="160" t="s">
        <v>79</v>
      </c>
      <c r="AV169" s="13" t="s">
        <v>79</v>
      </c>
      <c r="AW169" s="13" t="s">
        <v>27</v>
      </c>
      <c r="AX169" s="13" t="s">
        <v>77</v>
      </c>
      <c r="AY169" s="160" t="s">
        <v>148</v>
      </c>
    </row>
    <row r="170" spans="1:65" s="2" customFormat="1" ht="16.5" customHeight="1">
      <c r="A170" s="29"/>
      <c r="B170" s="145"/>
      <c r="C170" s="146" t="s">
        <v>244</v>
      </c>
      <c r="D170" s="146" t="s">
        <v>151</v>
      </c>
      <c r="E170" s="147" t="s">
        <v>341</v>
      </c>
      <c r="F170" s="148" t="s">
        <v>342</v>
      </c>
      <c r="G170" s="149" t="s">
        <v>291</v>
      </c>
      <c r="H170" s="150">
        <v>0.30499999999999999</v>
      </c>
      <c r="I170" s="151">
        <v>30</v>
      </c>
      <c r="J170" s="151">
        <f>ROUND(I170*H170,2)</f>
        <v>9.15</v>
      </c>
      <c r="K170" s="148" t="s">
        <v>194</v>
      </c>
      <c r="L170" s="30"/>
      <c r="M170" s="152" t="s">
        <v>1</v>
      </c>
      <c r="N170" s="153" t="s">
        <v>35</v>
      </c>
      <c r="O170" s="154">
        <v>0</v>
      </c>
      <c r="P170" s="154">
        <f>O170*H170</f>
        <v>0</v>
      </c>
      <c r="Q170" s="154">
        <v>0</v>
      </c>
      <c r="R170" s="154">
        <f>Q170*H170</f>
        <v>0</v>
      </c>
      <c r="S170" s="154">
        <v>0</v>
      </c>
      <c r="T170" s="155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6" t="s">
        <v>155</v>
      </c>
      <c r="AT170" s="156" t="s">
        <v>151</v>
      </c>
      <c r="AU170" s="156" t="s">
        <v>79</v>
      </c>
      <c r="AY170" s="17" t="s">
        <v>148</v>
      </c>
      <c r="BE170" s="157">
        <f>IF(N170="základní",J170,0)</f>
        <v>9.15</v>
      </c>
      <c r="BF170" s="157">
        <f>IF(N170="snížená",J170,0)</f>
        <v>0</v>
      </c>
      <c r="BG170" s="157">
        <f>IF(N170="zákl. přenesená",J170,0)</f>
        <v>0</v>
      </c>
      <c r="BH170" s="157">
        <f>IF(N170="sníž. přenesená",J170,0)</f>
        <v>0</v>
      </c>
      <c r="BI170" s="157">
        <f>IF(N170="nulová",J170,0)</f>
        <v>0</v>
      </c>
      <c r="BJ170" s="17" t="s">
        <v>77</v>
      </c>
      <c r="BK170" s="157">
        <f>ROUND(I170*H170,2)</f>
        <v>9.15</v>
      </c>
      <c r="BL170" s="17" t="s">
        <v>155</v>
      </c>
      <c r="BM170" s="156" t="s">
        <v>343</v>
      </c>
    </row>
    <row r="171" spans="1:65" s="13" customFormat="1" ht="11.25">
      <c r="B171" s="158"/>
      <c r="D171" s="159" t="s">
        <v>157</v>
      </c>
      <c r="E171" s="160" t="s">
        <v>1</v>
      </c>
      <c r="F171" s="161" t="s">
        <v>344</v>
      </c>
      <c r="H171" s="162">
        <v>0.30499999999999999</v>
      </c>
      <c r="L171" s="158"/>
      <c r="M171" s="163"/>
      <c r="N171" s="164"/>
      <c r="O171" s="164"/>
      <c r="P171" s="164"/>
      <c r="Q171" s="164"/>
      <c r="R171" s="164"/>
      <c r="S171" s="164"/>
      <c r="T171" s="165"/>
      <c r="AT171" s="160" t="s">
        <v>157</v>
      </c>
      <c r="AU171" s="160" t="s">
        <v>79</v>
      </c>
      <c r="AV171" s="13" t="s">
        <v>79</v>
      </c>
      <c r="AW171" s="13" t="s">
        <v>27</v>
      </c>
      <c r="AX171" s="13" t="s">
        <v>77</v>
      </c>
      <c r="AY171" s="160" t="s">
        <v>148</v>
      </c>
    </row>
    <row r="172" spans="1:65" s="2" customFormat="1" ht="16.5" customHeight="1">
      <c r="A172" s="29"/>
      <c r="B172" s="145"/>
      <c r="C172" s="146" t="s">
        <v>248</v>
      </c>
      <c r="D172" s="146" t="s">
        <v>151</v>
      </c>
      <c r="E172" s="147" t="s">
        <v>213</v>
      </c>
      <c r="F172" s="148" t="s">
        <v>214</v>
      </c>
      <c r="G172" s="149" t="s">
        <v>175</v>
      </c>
      <c r="H172" s="150">
        <v>3.0000000000000001E-3</v>
      </c>
      <c r="I172" s="151">
        <v>10000</v>
      </c>
      <c r="J172" s="151">
        <f>ROUND(I172*H172,2)</f>
        <v>30</v>
      </c>
      <c r="K172" s="148" t="s">
        <v>194</v>
      </c>
      <c r="L172" s="30"/>
      <c r="M172" s="152" t="s">
        <v>1</v>
      </c>
      <c r="N172" s="153" t="s">
        <v>35</v>
      </c>
      <c r="O172" s="154">
        <v>0</v>
      </c>
      <c r="P172" s="154">
        <f>O172*H172</f>
        <v>0</v>
      </c>
      <c r="Q172" s="154">
        <v>0</v>
      </c>
      <c r="R172" s="154">
        <f>Q172*H172</f>
        <v>0</v>
      </c>
      <c r="S172" s="154">
        <v>0</v>
      </c>
      <c r="T172" s="155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6" t="s">
        <v>155</v>
      </c>
      <c r="AT172" s="156" t="s">
        <v>151</v>
      </c>
      <c r="AU172" s="156" t="s">
        <v>79</v>
      </c>
      <c r="AY172" s="17" t="s">
        <v>148</v>
      </c>
      <c r="BE172" s="157">
        <f>IF(N172="základní",J172,0)</f>
        <v>30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7" t="s">
        <v>77</v>
      </c>
      <c r="BK172" s="157">
        <f>ROUND(I172*H172,2)</f>
        <v>30</v>
      </c>
      <c r="BL172" s="17" t="s">
        <v>155</v>
      </c>
      <c r="BM172" s="156" t="s">
        <v>215</v>
      </c>
    </row>
    <row r="173" spans="1:65" s="2" customFormat="1" ht="16.5" customHeight="1">
      <c r="A173" s="29"/>
      <c r="B173" s="145"/>
      <c r="C173" s="146" t="s">
        <v>8</v>
      </c>
      <c r="D173" s="146" t="s">
        <v>151</v>
      </c>
      <c r="E173" s="147" t="s">
        <v>217</v>
      </c>
      <c r="F173" s="148" t="s">
        <v>218</v>
      </c>
      <c r="G173" s="149" t="s">
        <v>175</v>
      </c>
      <c r="H173" s="150">
        <v>3.0000000000000001E-3</v>
      </c>
      <c r="I173" s="151">
        <v>10000</v>
      </c>
      <c r="J173" s="151">
        <f>ROUND(I173*H173,2)</f>
        <v>30</v>
      </c>
      <c r="K173" s="148" t="s">
        <v>194</v>
      </c>
      <c r="L173" s="30"/>
      <c r="M173" s="152" t="s">
        <v>1</v>
      </c>
      <c r="N173" s="153" t="s">
        <v>35</v>
      </c>
      <c r="O173" s="154">
        <v>0</v>
      </c>
      <c r="P173" s="154">
        <f>O173*H173</f>
        <v>0</v>
      </c>
      <c r="Q173" s="154">
        <v>0</v>
      </c>
      <c r="R173" s="154">
        <f>Q173*H173</f>
        <v>0</v>
      </c>
      <c r="S173" s="154">
        <v>0</v>
      </c>
      <c r="T173" s="155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6" t="s">
        <v>155</v>
      </c>
      <c r="AT173" s="156" t="s">
        <v>151</v>
      </c>
      <c r="AU173" s="156" t="s">
        <v>79</v>
      </c>
      <c r="AY173" s="17" t="s">
        <v>148</v>
      </c>
      <c r="BE173" s="157">
        <f>IF(N173="základní",J173,0)</f>
        <v>30</v>
      </c>
      <c r="BF173" s="157">
        <f>IF(N173="snížená",J173,0)</f>
        <v>0</v>
      </c>
      <c r="BG173" s="157">
        <f>IF(N173="zákl. přenesená",J173,0)</f>
        <v>0</v>
      </c>
      <c r="BH173" s="157">
        <f>IF(N173="sníž. přenesená",J173,0)</f>
        <v>0</v>
      </c>
      <c r="BI173" s="157">
        <f>IF(N173="nulová",J173,0)</f>
        <v>0</v>
      </c>
      <c r="BJ173" s="17" t="s">
        <v>77</v>
      </c>
      <c r="BK173" s="157">
        <f>ROUND(I173*H173,2)</f>
        <v>30</v>
      </c>
      <c r="BL173" s="17" t="s">
        <v>155</v>
      </c>
      <c r="BM173" s="156" t="s">
        <v>219</v>
      </c>
    </row>
    <row r="174" spans="1:65" s="12" customFormat="1" ht="22.9" customHeight="1">
      <c r="B174" s="133"/>
      <c r="D174" s="134" t="s">
        <v>69</v>
      </c>
      <c r="E174" s="143" t="s">
        <v>345</v>
      </c>
      <c r="F174" s="143" t="s">
        <v>346</v>
      </c>
      <c r="J174" s="144">
        <f>BK174</f>
        <v>372.90000000000003</v>
      </c>
      <c r="L174" s="133"/>
      <c r="M174" s="137"/>
      <c r="N174" s="138"/>
      <c r="O174" s="138"/>
      <c r="P174" s="139">
        <f>SUM(P175:P195)</f>
        <v>0.13763400000000001</v>
      </c>
      <c r="Q174" s="138"/>
      <c r="R174" s="139">
        <f>SUM(R175:R195)</f>
        <v>7.3547999999999994E-4</v>
      </c>
      <c r="S174" s="138"/>
      <c r="T174" s="140">
        <f>SUM(T175:T195)</f>
        <v>1.0875E-4</v>
      </c>
      <c r="AR174" s="134" t="s">
        <v>79</v>
      </c>
      <c r="AT174" s="141" t="s">
        <v>69</v>
      </c>
      <c r="AU174" s="141" t="s">
        <v>77</v>
      </c>
      <c r="AY174" s="134" t="s">
        <v>148</v>
      </c>
      <c r="BK174" s="142">
        <f>SUM(BK175:BK195)</f>
        <v>372.90000000000003</v>
      </c>
    </row>
    <row r="175" spans="1:65" s="2" customFormat="1" ht="16.5" customHeight="1">
      <c r="A175" s="29"/>
      <c r="B175" s="145"/>
      <c r="C175" s="146" t="s">
        <v>155</v>
      </c>
      <c r="D175" s="146" t="s">
        <v>151</v>
      </c>
      <c r="E175" s="147" t="s">
        <v>347</v>
      </c>
      <c r="F175" s="148" t="s">
        <v>348</v>
      </c>
      <c r="G175" s="149" t="s">
        <v>291</v>
      </c>
      <c r="H175" s="150">
        <v>0.375</v>
      </c>
      <c r="I175" s="151">
        <v>30</v>
      </c>
      <c r="J175" s="151">
        <f>ROUND(I175*H175,2)</f>
        <v>11.25</v>
      </c>
      <c r="K175" s="148" t="s">
        <v>194</v>
      </c>
      <c r="L175" s="30"/>
      <c r="M175" s="152" t="s">
        <v>1</v>
      </c>
      <c r="N175" s="153" t="s">
        <v>35</v>
      </c>
      <c r="O175" s="154">
        <v>0</v>
      </c>
      <c r="P175" s="154">
        <f>O175*H175</f>
        <v>0</v>
      </c>
      <c r="Q175" s="154">
        <v>0</v>
      </c>
      <c r="R175" s="154">
        <f>Q175*H175</f>
        <v>0</v>
      </c>
      <c r="S175" s="154">
        <v>2.9E-4</v>
      </c>
      <c r="T175" s="155">
        <f>S175*H175</f>
        <v>1.0875E-4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6" t="s">
        <v>155</v>
      </c>
      <c r="AT175" s="156" t="s">
        <v>151</v>
      </c>
      <c r="AU175" s="156" t="s">
        <v>79</v>
      </c>
      <c r="AY175" s="17" t="s">
        <v>148</v>
      </c>
      <c r="BE175" s="157">
        <f>IF(N175="základní",J175,0)</f>
        <v>11.25</v>
      </c>
      <c r="BF175" s="157">
        <f>IF(N175="snížená",J175,0)</f>
        <v>0</v>
      </c>
      <c r="BG175" s="157">
        <f>IF(N175="zákl. přenesená",J175,0)</f>
        <v>0</v>
      </c>
      <c r="BH175" s="157">
        <f>IF(N175="sníž. přenesená",J175,0)</f>
        <v>0</v>
      </c>
      <c r="BI175" s="157">
        <f>IF(N175="nulová",J175,0)</f>
        <v>0</v>
      </c>
      <c r="BJ175" s="17" t="s">
        <v>77</v>
      </c>
      <c r="BK175" s="157">
        <f>ROUND(I175*H175,2)</f>
        <v>11.25</v>
      </c>
      <c r="BL175" s="17" t="s">
        <v>155</v>
      </c>
      <c r="BM175" s="156" t="s">
        <v>349</v>
      </c>
    </row>
    <row r="176" spans="1:65" s="13" customFormat="1" ht="11.25">
      <c r="B176" s="158"/>
      <c r="D176" s="159" t="s">
        <v>157</v>
      </c>
      <c r="E176" s="160" t="s">
        <v>1</v>
      </c>
      <c r="F176" s="161" t="s">
        <v>350</v>
      </c>
      <c r="H176" s="162">
        <v>0.375</v>
      </c>
      <c r="L176" s="158"/>
      <c r="M176" s="163"/>
      <c r="N176" s="164"/>
      <c r="O176" s="164"/>
      <c r="P176" s="164"/>
      <c r="Q176" s="164"/>
      <c r="R176" s="164"/>
      <c r="S176" s="164"/>
      <c r="T176" s="165"/>
      <c r="AT176" s="160" t="s">
        <v>157</v>
      </c>
      <c r="AU176" s="160" t="s">
        <v>79</v>
      </c>
      <c r="AV176" s="13" t="s">
        <v>79</v>
      </c>
      <c r="AW176" s="13" t="s">
        <v>27</v>
      </c>
      <c r="AX176" s="13" t="s">
        <v>77</v>
      </c>
      <c r="AY176" s="160" t="s">
        <v>148</v>
      </c>
    </row>
    <row r="177" spans="1:65" s="2" customFormat="1" ht="16.5" customHeight="1">
      <c r="A177" s="29"/>
      <c r="B177" s="145"/>
      <c r="C177" s="146" t="s">
        <v>258</v>
      </c>
      <c r="D177" s="146" t="s">
        <v>151</v>
      </c>
      <c r="E177" s="147" t="s">
        <v>351</v>
      </c>
      <c r="F177" s="148" t="s">
        <v>352</v>
      </c>
      <c r="G177" s="149" t="s">
        <v>291</v>
      </c>
      <c r="H177" s="150">
        <v>0.188</v>
      </c>
      <c r="I177" s="151">
        <v>106</v>
      </c>
      <c r="J177" s="151">
        <f>ROUND(I177*H177,2)</f>
        <v>19.93</v>
      </c>
      <c r="K177" s="148" t="s">
        <v>194</v>
      </c>
      <c r="L177" s="30"/>
      <c r="M177" s="152" t="s">
        <v>1</v>
      </c>
      <c r="N177" s="153" t="s">
        <v>35</v>
      </c>
      <c r="O177" s="154">
        <v>0</v>
      </c>
      <c r="P177" s="154">
        <f>O177*H177</f>
        <v>0</v>
      </c>
      <c r="Q177" s="154">
        <v>6.6E-4</v>
      </c>
      <c r="R177" s="154">
        <f>Q177*H177</f>
        <v>1.2407999999999999E-4</v>
      </c>
      <c r="S177" s="154">
        <v>0</v>
      </c>
      <c r="T177" s="155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6" t="s">
        <v>155</v>
      </c>
      <c r="AT177" s="156" t="s">
        <v>151</v>
      </c>
      <c r="AU177" s="156" t="s">
        <v>79</v>
      </c>
      <c r="AY177" s="17" t="s">
        <v>148</v>
      </c>
      <c r="BE177" s="157">
        <f>IF(N177="základní",J177,0)</f>
        <v>19.93</v>
      </c>
      <c r="BF177" s="157">
        <f>IF(N177="snížená",J177,0)</f>
        <v>0</v>
      </c>
      <c r="BG177" s="157">
        <f>IF(N177="zákl. přenesená",J177,0)</f>
        <v>0</v>
      </c>
      <c r="BH177" s="157">
        <f>IF(N177="sníž. přenesená",J177,0)</f>
        <v>0</v>
      </c>
      <c r="BI177" s="157">
        <f>IF(N177="nulová",J177,0)</f>
        <v>0</v>
      </c>
      <c r="BJ177" s="17" t="s">
        <v>77</v>
      </c>
      <c r="BK177" s="157">
        <f>ROUND(I177*H177,2)</f>
        <v>19.93</v>
      </c>
      <c r="BL177" s="17" t="s">
        <v>155</v>
      </c>
      <c r="BM177" s="156" t="s">
        <v>353</v>
      </c>
    </row>
    <row r="178" spans="1:65" s="13" customFormat="1" ht="11.25">
      <c r="B178" s="158"/>
      <c r="D178" s="159" t="s">
        <v>157</v>
      </c>
      <c r="E178" s="160" t="s">
        <v>1</v>
      </c>
      <c r="F178" s="161" t="s">
        <v>354</v>
      </c>
      <c r="H178" s="162">
        <v>2.6</v>
      </c>
      <c r="L178" s="158"/>
      <c r="M178" s="163"/>
      <c r="N178" s="164"/>
      <c r="O178" s="164"/>
      <c r="P178" s="164"/>
      <c r="Q178" s="164"/>
      <c r="R178" s="164"/>
      <c r="S178" s="164"/>
      <c r="T178" s="165"/>
      <c r="AT178" s="160" t="s">
        <v>157</v>
      </c>
      <c r="AU178" s="160" t="s">
        <v>79</v>
      </c>
      <c r="AV178" s="13" t="s">
        <v>79</v>
      </c>
      <c r="AW178" s="13" t="s">
        <v>27</v>
      </c>
      <c r="AX178" s="13" t="s">
        <v>70</v>
      </c>
      <c r="AY178" s="160" t="s">
        <v>148</v>
      </c>
    </row>
    <row r="179" spans="1:65" s="13" customFormat="1" ht="11.25">
      <c r="B179" s="158"/>
      <c r="D179" s="159" t="s">
        <v>157</v>
      </c>
      <c r="E179" s="160" t="s">
        <v>1</v>
      </c>
      <c r="F179" s="161" t="s">
        <v>355</v>
      </c>
      <c r="H179" s="162">
        <v>1.1499999999999999</v>
      </c>
      <c r="L179" s="158"/>
      <c r="M179" s="163"/>
      <c r="N179" s="164"/>
      <c r="O179" s="164"/>
      <c r="P179" s="164"/>
      <c r="Q179" s="164"/>
      <c r="R179" s="164"/>
      <c r="S179" s="164"/>
      <c r="T179" s="165"/>
      <c r="AT179" s="160" t="s">
        <v>157</v>
      </c>
      <c r="AU179" s="160" t="s">
        <v>79</v>
      </c>
      <c r="AV179" s="13" t="s">
        <v>79</v>
      </c>
      <c r="AW179" s="13" t="s">
        <v>27</v>
      </c>
      <c r="AX179" s="13" t="s">
        <v>70</v>
      </c>
      <c r="AY179" s="160" t="s">
        <v>148</v>
      </c>
    </row>
    <row r="180" spans="1:65" s="15" customFormat="1" ht="11.25">
      <c r="B180" s="173"/>
      <c r="D180" s="159" t="s">
        <v>157</v>
      </c>
      <c r="E180" s="174" t="s">
        <v>1</v>
      </c>
      <c r="F180" s="175" t="s">
        <v>356</v>
      </c>
      <c r="H180" s="176">
        <v>3.75</v>
      </c>
      <c r="L180" s="173"/>
      <c r="M180" s="177"/>
      <c r="N180" s="178"/>
      <c r="O180" s="178"/>
      <c r="P180" s="178"/>
      <c r="Q180" s="178"/>
      <c r="R180" s="178"/>
      <c r="S180" s="178"/>
      <c r="T180" s="179"/>
      <c r="AT180" s="174" t="s">
        <v>157</v>
      </c>
      <c r="AU180" s="174" t="s">
        <v>79</v>
      </c>
      <c r="AV180" s="15" t="s">
        <v>165</v>
      </c>
      <c r="AW180" s="15" t="s">
        <v>27</v>
      </c>
      <c r="AX180" s="15" t="s">
        <v>70</v>
      </c>
      <c r="AY180" s="174" t="s">
        <v>148</v>
      </c>
    </row>
    <row r="181" spans="1:65" s="13" customFormat="1" ht="11.25">
      <c r="B181" s="158"/>
      <c r="D181" s="159" t="s">
        <v>157</v>
      </c>
      <c r="E181" s="160" t="s">
        <v>1</v>
      </c>
      <c r="F181" s="161" t="s">
        <v>357</v>
      </c>
      <c r="H181" s="162">
        <v>0.188</v>
      </c>
      <c r="L181" s="158"/>
      <c r="M181" s="163"/>
      <c r="N181" s="164"/>
      <c r="O181" s="164"/>
      <c r="P181" s="164"/>
      <c r="Q181" s="164"/>
      <c r="R181" s="164"/>
      <c r="S181" s="164"/>
      <c r="T181" s="165"/>
      <c r="AT181" s="160" t="s">
        <v>157</v>
      </c>
      <c r="AU181" s="160" t="s">
        <v>79</v>
      </c>
      <c r="AV181" s="13" t="s">
        <v>79</v>
      </c>
      <c r="AW181" s="13" t="s">
        <v>27</v>
      </c>
      <c r="AX181" s="13" t="s">
        <v>77</v>
      </c>
      <c r="AY181" s="160" t="s">
        <v>148</v>
      </c>
    </row>
    <row r="182" spans="1:65" s="2" customFormat="1" ht="16.5" customHeight="1">
      <c r="A182" s="29"/>
      <c r="B182" s="145"/>
      <c r="C182" s="146" t="s">
        <v>264</v>
      </c>
      <c r="D182" s="146" t="s">
        <v>151</v>
      </c>
      <c r="E182" s="147" t="s">
        <v>358</v>
      </c>
      <c r="F182" s="148" t="s">
        <v>359</v>
      </c>
      <c r="G182" s="149" t="s">
        <v>291</v>
      </c>
      <c r="H182" s="150">
        <v>0.188</v>
      </c>
      <c r="I182" s="151">
        <v>110</v>
      </c>
      <c r="J182" s="151">
        <f>ROUND(I182*H182,2)</f>
        <v>20.68</v>
      </c>
      <c r="K182" s="148" t="s">
        <v>194</v>
      </c>
      <c r="L182" s="30"/>
      <c r="M182" s="152" t="s">
        <v>1</v>
      </c>
      <c r="N182" s="153" t="s">
        <v>35</v>
      </c>
      <c r="O182" s="154">
        <v>0</v>
      </c>
      <c r="P182" s="154">
        <f>O182*H182</f>
        <v>0</v>
      </c>
      <c r="Q182" s="154">
        <v>7.7999999999999999E-4</v>
      </c>
      <c r="R182" s="154">
        <f>Q182*H182</f>
        <v>1.4663999999999999E-4</v>
      </c>
      <c r="S182" s="154">
        <v>0</v>
      </c>
      <c r="T182" s="155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6" t="s">
        <v>155</v>
      </c>
      <c r="AT182" s="156" t="s">
        <v>151</v>
      </c>
      <c r="AU182" s="156" t="s">
        <v>79</v>
      </c>
      <c r="AY182" s="17" t="s">
        <v>148</v>
      </c>
      <c r="BE182" s="157">
        <f>IF(N182="základní",J182,0)</f>
        <v>20.68</v>
      </c>
      <c r="BF182" s="157">
        <f>IF(N182="snížená",J182,0)</f>
        <v>0</v>
      </c>
      <c r="BG182" s="157">
        <f>IF(N182="zákl. přenesená",J182,0)</f>
        <v>0</v>
      </c>
      <c r="BH182" s="157">
        <f>IF(N182="sníž. přenesená",J182,0)</f>
        <v>0</v>
      </c>
      <c r="BI182" s="157">
        <f>IF(N182="nulová",J182,0)</f>
        <v>0</v>
      </c>
      <c r="BJ182" s="17" t="s">
        <v>77</v>
      </c>
      <c r="BK182" s="157">
        <f>ROUND(I182*H182,2)</f>
        <v>20.68</v>
      </c>
      <c r="BL182" s="17" t="s">
        <v>155</v>
      </c>
      <c r="BM182" s="156" t="s">
        <v>360</v>
      </c>
    </row>
    <row r="183" spans="1:65" s="13" customFormat="1" ht="11.25">
      <c r="B183" s="158"/>
      <c r="D183" s="159" t="s">
        <v>157</v>
      </c>
      <c r="E183" s="160" t="s">
        <v>1</v>
      </c>
      <c r="F183" s="161" t="s">
        <v>354</v>
      </c>
      <c r="H183" s="162">
        <v>2.6</v>
      </c>
      <c r="L183" s="158"/>
      <c r="M183" s="163"/>
      <c r="N183" s="164"/>
      <c r="O183" s="164"/>
      <c r="P183" s="164"/>
      <c r="Q183" s="164"/>
      <c r="R183" s="164"/>
      <c r="S183" s="164"/>
      <c r="T183" s="165"/>
      <c r="AT183" s="160" t="s">
        <v>157</v>
      </c>
      <c r="AU183" s="160" t="s">
        <v>79</v>
      </c>
      <c r="AV183" s="13" t="s">
        <v>79</v>
      </c>
      <c r="AW183" s="13" t="s">
        <v>27</v>
      </c>
      <c r="AX183" s="13" t="s">
        <v>70</v>
      </c>
      <c r="AY183" s="160" t="s">
        <v>148</v>
      </c>
    </row>
    <row r="184" spans="1:65" s="13" customFormat="1" ht="11.25">
      <c r="B184" s="158"/>
      <c r="D184" s="159" t="s">
        <v>157</v>
      </c>
      <c r="E184" s="160" t="s">
        <v>1</v>
      </c>
      <c r="F184" s="161" t="s">
        <v>355</v>
      </c>
      <c r="H184" s="162">
        <v>1.1499999999999999</v>
      </c>
      <c r="L184" s="158"/>
      <c r="M184" s="163"/>
      <c r="N184" s="164"/>
      <c r="O184" s="164"/>
      <c r="P184" s="164"/>
      <c r="Q184" s="164"/>
      <c r="R184" s="164"/>
      <c r="S184" s="164"/>
      <c r="T184" s="165"/>
      <c r="AT184" s="160" t="s">
        <v>157</v>
      </c>
      <c r="AU184" s="160" t="s">
        <v>79</v>
      </c>
      <c r="AV184" s="13" t="s">
        <v>79</v>
      </c>
      <c r="AW184" s="13" t="s">
        <v>27</v>
      </c>
      <c r="AX184" s="13" t="s">
        <v>70</v>
      </c>
      <c r="AY184" s="160" t="s">
        <v>148</v>
      </c>
    </row>
    <row r="185" spans="1:65" s="15" customFormat="1" ht="11.25">
      <c r="B185" s="173"/>
      <c r="D185" s="159" t="s">
        <v>157</v>
      </c>
      <c r="E185" s="174" t="s">
        <v>1</v>
      </c>
      <c r="F185" s="175" t="s">
        <v>356</v>
      </c>
      <c r="H185" s="176">
        <v>3.75</v>
      </c>
      <c r="L185" s="173"/>
      <c r="M185" s="177"/>
      <c r="N185" s="178"/>
      <c r="O185" s="178"/>
      <c r="P185" s="178"/>
      <c r="Q185" s="178"/>
      <c r="R185" s="178"/>
      <c r="S185" s="178"/>
      <c r="T185" s="179"/>
      <c r="AT185" s="174" t="s">
        <v>157</v>
      </c>
      <c r="AU185" s="174" t="s">
        <v>79</v>
      </c>
      <c r="AV185" s="15" t="s">
        <v>165</v>
      </c>
      <c r="AW185" s="15" t="s">
        <v>27</v>
      </c>
      <c r="AX185" s="15" t="s">
        <v>70</v>
      </c>
      <c r="AY185" s="174" t="s">
        <v>148</v>
      </c>
    </row>
    <row r="186" spans="1:65" s="13" customFormat="1" ht="11.25">
      <c r="B186" s="158"/>
      <c r="D186" s="159" t="s">
        <v>157</v>
      </c>
      <c r="E186" s="160" t="s">
        <v>1</v>
      </c>
      <c r="F186" s="161" t="s">
        <v>357</v>
      </c>
      <c r="H186" s="162">
        <v>0.188</v>
      </c>
      <c r="L186" s="158"/>
      <c r="M186" s="163"/>
      <c r="N186" s="164"/>
      <c r="O186" s="164"/>
      <c r="P186" s="164"/>
      <c r="Q186" s="164"/>
      <c r="R186" s="164"/>
      <c r="S186" s="164"/>
      <c r="T186" s="165"/>
      <c r="AT186" s="160" t="s">
        <v>157</v>
      </c>
      <c r="AU186" s="160" t="s">
        <v>79</v>
      </c>
      <c r="AV186" s="13" t="s">
        <v>79</v>
      </c>
      <c r="AW186" s="13" t="s">
        <v>27</v>
      </c>
      <c r="AX186" s="13" t="s">
        <v>77</v>
      </c>
      <c r="AY186" s="160" t="s">
        <v>148</v>
      </c>
    </row>
    <row r="187" spans="1:65" s="2" customFormat="1" ht="16.5" customHeight="1">
      <c r="A187" s="29"/>
      <c r="B187" s="145"/>
      <c r="C187" s="146" t="s">
        <v>361</v>
      </c>
      <c r="D187" s="146" t="s">
        <v>151</v>
      </c>
      <c r="E187" s="147" t="s">
        <v>362</v>
      </c>
      <c r="F187" s="148" t="s">
        <v>363</v>
      </c>
      <c r="G187" s="149" t="s">
        <v>291</v>
      </c>
      <c r="H187" s="150">
        <v>1.218</v>
      </c>
      <c r="I187" s="151">
        <v>241</v>
      </c>
      <c r="J187" s="151">
        <f>ROUND(I187*H187,2)</f>
        <v>293.54000000000002</v>
      </c>
      <c r="K187" s="148" t="s">
        <v>286</v>
      </c>
      <c r="L187" s="30"/>
      <c r="M187" s="152" t="s">
        <v>1</v>
      </c>
      <c r="N187" s="153" t="s">
        <v>35</v>
      </c>
      <c r="O187" s="154">
        <v>0.113</v>
      </c>
      <c r="P187" s="154">
        <f>O187*H187</f>
        <v>0.13763400000000001</v>
      </c>
      <c r="Q187" s="154">
        <v>3.2000000000000003E-4</v>
      </c>
      <c r="R187" s="154">
        <f>Q187*H187</f>
        <v>3.8976000000000001E-4</v>
      </c>
      <c r="S187" s="154">
        <v>0</v>
      </c>
      <c r="T187" s="155">
        <f>S187*H187</f>
        <v>0</v>
      </c>
      <c r="U187" s="29"/>
      <c r="V187" s="2" t="s">
        <v>817</v>
      </c>
      <c r="W187" s="29"/>
      <c r="X187" s="29"/>
      <c r="Y187" s="29"/>
      <c r="Z187" s="29"/>
      <c r="AA187" s="29"/>
      <c r="AB187" s="29"/>
      <c r="AC187" s="29"/>
      <c r="AD187" s="29"/>
      <c r="AE187" s="29"/>
      <c r="AR187" s="156" t="s">
        <v>155</v>
      </c>
      <c r="AT187" s="156" t="s">
        <v>151</v>
      </c>
      <c r="AU187" s="156" t="s">
        <v>79</v>
      </c>
      <c r="AY187" s="17" t="s">
        <v>148</v>
      </c>
      <c r="BE187" s="157">
        <f>IF(N187="základní",J187,0)</f>
        <v>293.54000000000002</v>
      </c>
      <c r="BF187" s="157">
        <f>IF(N187="snížená",J187,0)</f>
        <v>0</v>
      </c>
      <c r="BG187" s="157">
        <f>IF(N187="zákl. přenesená",J187,0)</f>
        <v>0</v>
      </c>
      <c r="BH187" s="157">
        <f>IF(N187="sníž. přenesená",J187,0)</f>
        <v>0</v>
      </c>
      <c r="BI187" s="157">
        <f>IF(N187="nulová",J187,0)</f>
        <v>0</v>
      </c>
      <c r="BJ187" s="17" t="s">
        <v>77</v>
      </c>
      <c r="BK187" s="157">
        <f>ROUND(I187*H187,2)</f>
        <v>293.54000000000002</v>
      </c>
      <c r="BL187" s="17" t="s">
        <v>155</v>
      </c>
      <c r="BM187" s="156" t="s">
        <v>364</v>
      </c>
    </row>
    <row r="188" spans="1:65" s="13" customFormat="1" ht="11.25">
      <c r="B188" s="158"/>
      <c r="D188" s="159" t="s">
        <v>157</v>
      </c>
      <c r="E188" s="160" t="s">
        <v>1</v>
      </c>
      <c r="F188" s="161" t="s">
        <v>365</v>
      </c>
      <c r="H188" s="162">
        <v>12</v>
      </c>
      <c r="L188" s="158"/>
      <c r="M188" s="163"/>
      <c r="N188" s="164"/>
      <c r="O188" s="164"/>
      <c r="P188" s="164"/>
      <c r="Q188" s="164"/>
      <c r="R188" s="164"/>
      <c r="S188" s="164"/>
      <c r="T188" s="165"/>
      <c r="AT188" s="160" t="s">
        <v>157</v>
      </c>
      <c r="AU188" s="160" t="s">
        <v>79</v>
      </c>
      <c r="AV188" s="13" t="s">
        <v>79</v>
      </c>
      <c r="AW188" s="13" t="s">
        <v>27</v>
      </c>
      <c r="AX188" s="13" t="s">
        <v>70</v>
      </c>
      <c r="AY188" s="160" t="s">
        <v>148</v>
      </c>
    </row>
    <row r="189" spans="1:65" s="13" customFormat="1" ht="11.25">
      <c r="B189" s="158"/>
      <c r="D189" s="159" t="s">
        <v>157</v>
      </c>
      <c r="E189" s="160" t="s">
        <v>1</v>
      </c>
      <c r="F189" s="161" t="s">
        <v>366</v>
      </c>
      <c r="H189" s="162">
        <v>12.35</v>
      </c>
      <c r="L189" s="158"/>
      <c r="M189" s="163"/>
      <c r="N189" s="164"/>
      <c r="O189" s="164"/>
      <c r="P189" s="164"/>
      <c r="Q189" s="164"/>
      <c r="R189" s="164"/>
      <c r="S189" s="164"/>
      <c r="T189" s="165"/>
      <c r="AT189" s="160" t="s">
        <v>157</v>
      </c>
      <c r="AU189" s="160" t="s">
        <v>79</v>
      </c>
      <c r="AV189" s="13" t="s">
        <v>79</v>
      </c>
      <c r="AW189" s="13" t="s">
        <v>27</v>
      </c>
      <c r="AX189" s="13" t="s">
        <v>70</v>
      </c>
      <c r="AY189" s="160" t="s">
        <v>148</v>
      </c>
    </row>
    <row r="190" spans="1:65" s="15" customFormat="1" ht="11.25">
      <c r="B190" s="173"/>
      <c r="D190" s="159" t="s">
        <v>157</v>
      </c>
      <c r="E190" s="174" t="s">
        <v>1</v>
      </c>
      <c r="F190" s="175" t="s">
        <v>367</v>
      </c>
      <c r="H190" s="176">
        <v>24.35</v>
      </c>
      <c r="L190" s="173"/>
      <c r="M190" s="177"/>
      <c r="N190" s="178"/>
      <c r="O190" s="178"/>
      <c r="P190" s="178"/>
      <c r="Q190" s="178"/>
      <c r="R190" s="178"/>
      <c r="S190" s="178"/>
      <c r="T190" s="179"/>
      <c r="AT190" s="174" t="s">
        <v>157</v>
      </c>
      <c r="AU190" s="174" t="s">
        <v>79</v>
      </c>
      <c r="AV190" s="15" t="s">
        <v>165</v>
      </c>
      <c r="AW190" s="15" t="s">
        <v>27</v>
      </c>
      <c r="AX190" s="15" t="s">
        <v>70</v>
      </c>
      <c r="AY190" s="174" t="s">
        <v>148</v>
      </c>
    </row>
    <row r="191" spans="1:65" s="13" customFormat="1" ht="11.25">
      <c r="B191" s="158"/>
      <c r="D191" s="159" t="s">
        <v>157</v>
      </c>
      <c r="E191" s="160" t="s">
        <v>1</v>
      </c>
      <c r="F191" s="161" t="s">
        <v>368</v>
      </c>
      <c r="H191" s="162">
        <v>1.218</v>
      </c>
      <c r="L191" s="158"/>
      <c r="M191" s="163"/>
      <c r="N191" s="164"/>
      <c r="O191" s="164"/>
      <c r="P191" s="164"/>
      <c r="Q191" s="164"/>
      <c r="R191" s="164"/>
      <c r="S191" s="164"/>
      <c r="T191" s="165"/>
      <c r="AT191" s="160" t="s">
        <v>157</v>
      </c>
      <c r="AU191" s="160" t="s">
        <v>79</v>
      </c>
      <c r="AV191" s="13" t="s">
        <v>79</v>
      </c>
      <c r="AW191" s="13" t="s">
        <v>27</v>
      </c>
      <c r="AX191" s="13" t="s">
        <v>77</v>
      </c>
      <c r="AY191" s="160" t="s">
        <v>148</v>
      </c>
    </row>
    <row r="192" spans="1:65" s="2" customFormat="1" ht="16.5" customHeight="1">
      <c r="A192" s="29"/>
      <c r="B192" s="145"/>
      <c r="C192" s="146" t="s">
        <v>369</v>
      </c>
      <c r="D192" s="146" t="s">
        <v>151</v>
      </c>
      <c r="E192" s="147" t="s">
        <v>370</v>
      </c>
      <c r="F192" s="148" t="s">
        <v>371</v>
      </c>
      <c r="G192" s="149" t="s">
        <v>291</v>
      </c>
      <c r="H192" s="150">
        <v>0.375</v>
      </c>
      <c r="I192" s="151">
        <v>10</v>
      </c>
      <c r="J192" s="151">
        <f>ROUND(I192*H192,2)</f>
        <v>3.75</v>
      </c>
      <c r="K192" s="148" t="s">
        <v>194</v>
      </c>
      <c r="L192" s="30"/>
      <c r="M192" s="152" t="s">
        <v>1</v>
      </c>
      <c r="N192" s="153" t="s">
        <v>35</v>
      </c>
      <c r="O192" s="154">
        <v>0</v>
      </c>
      <c r="P192" s="154">
        <f>O192*H192</f>
        <v>0</v>
      </c>
      <c r="Q192" s="154">
        <v>1.9000000000000001E-4</v>
      </c>
      <c r="R192" s="154">
        <f>Q192*H192</f>
        <v>7.1249999999999997E-5</v>
      </c>
      <c r="S192" s="154">
        <v>0</v>
      </c>
      <c r="T192" s="155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6" t="s">
        <v>155</v>
      </c>
      <c r="AT192" s="156" t="s">
        <v>151</v>
      </c>
      <c r="AU192" s="156" t="s">
        <v>79</v>
      </c>
      <c r="AY192" s="17" t="s">
        <v>148</v>
      </c>
      <c r="BE192" s="157">
        <f>IF(N192="základní",J192,0)</f>
        <v>3.75</v>
      </c>
      <c r="BF192" s="157">
        <f>IF(N192="snížená",J192,0)</f>
        <v>0</v>
      </c>
      <c r="BG192" s="157">
        <f>IF(N192="zákl. přenesená",J192,0)</f>
        <v>0</v>
      </c>
      <c r="BH192" s="157">
        <f>IF(N192="sníž. přenesená",J192,0)</f>
        <v>0</v>
      </c>
      <c r="BI192" s="157">
        <f>IF(N192="nulová",J192,0)</f>
        <v>0</v>
      </c>
      <c r="BJ192" s="17" t="s">
        <v>77</v>
      </c>
      <c r="BK192" s="157">
        <f>ROUND(I192*H192,2)</f>
        <v>3.75</v>
      </c>
      <c r="BL192" s="17" t="s">
        <v>155</v>
      </c>
      <c r="BM192" s="156" t="s">
        <v>372</v>
      </c>
    </row>
    <row r="193" spans="1:65" s="2" customFormat="1" ht="16.5" customHeight="1">
      <c r="A193" s="29"/>
      <c r="B193" s="145"/>
      <c r="C193" s="146" t="s">
        <v>7</v>
      </c>
      <c r="D193" s="146" t="s">
        <v>151</v>
      </c>
      <c r="E193" s="147" t="s">
        <v>373</v>
      </c>
      <c r="F193" s="148" t="s">
        <v>374</v>
      </c>
      <c r="G193" s="149" t="s">
        <v>291</v>
      </c>
      <c r="H193" s="150">
        <v>0.375</v>
      </c>
      <c r="I193" s="151">
        <v>10</v>
      </c>
      <c r="J193" s="151">
        <f>ROUND(I193*H193,2)</f>
        <v>3.75</v>
      </c>
      <c r="K193" s="148" t="s">
        <v>194</v>
      </c>
      <c r="L193" s="30"/>
      <c r="M193" s="152" t="s">
        <v>1</v>
      </c>
      <c r="N193" s="153" t="s">
        <v>35</v>
      </c>
      <c r="O193" s="154">
        <v>0</v>
      </c>
      <c r="P193" s="154">
        <f>O193*H193</f>
        <v>0</v>
      </c>
      <c r="Q193" s="154">
        <v>1.0000000000000001E-5</v>
      </c>
      <c r="R193" s="154">
        <f>Q193*H193</f>
        <v>3.7500000000000005E-6</v>
      </c>
      <c r="S193" s="154">
        <v>0</v>
      </c>
      <c r="T193" s="155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6" t="s">
        <v>155</v>
      </c>
      <c r="AT193" s="156" t="s">
        <v>151</v>
      </c>
      <c r="AU193" s="156" t="s">
        <v>79</v>
      </c>
      <c r="AY193" s="17" t="s">
        <v>148</v>
      </c>
      <c r="BE193" s="157">
        <f>IF(N193="základní",J193,0)</f>
        <v>3.75</v>
      </c>
      <c r="BF193" s="157">
        <f>IF(N193="snížená",J193,0)</f>
        <v>0</v>
      </c>
      <c r="BG193" s="157">
        <f>IF(N193="zákl. přenesená",J193,0)</f>
        <v>0</v>
      </c>
      <c r="BH193" s="157">
        <f>IF(N193="sníž. přenesená",J193,0)</f>
        <v>0</v>
      </c>
      <c r="BI193" s="157">
        <f>IF(N193="nulová",J193,0)</f>
        <v>0</v>
      </c>
      <c r="BJ193" s="17" t="s">
        <v>77</v>
      </c>
      <c r="BK193" s="157">
        <f>ROUND(I193*H193,2)</f>
        <v>3.75</v>
      </c>
      <c r="BL193" s="17" t="s">
        <v>155</v>
      </c>
      <c r="BM193" s="156" t="s">
        <v>375</v>
      </c>
    </row>
    <row r="194" spans="1:65" s="2" customFormat="1" ht="16.5" customHeight="1">
      <c r="A194" s="29"/>
      <c r="B194" s="145"/>
      <c r="C194" s="146" t="s">
        <v>376</v>
      </c>
      <c r="D194" s="146" t="s">
        <v>151</v>
      </c>
      <c r="E194" s="147" t="s">
        <v>377</v>
      </c>
      <c r="F194" s="148" t="s">
        <v>378</v>
      </c>
      <c r="G194" s="149" t="s">
        <v>175</v>
      </c>
      <c r="H194" s="150">
        <v>1E-3</v>
      </c>
      <c r="I194" s="151">
        <v>10000</v>
      </c>
      <c r="J194" s="151">
        <f>ROUND(I194*H194,2)</f>
        <v>10</v>
      </c>
      <c r="K194" s="148" t="s">
        <v>194</v>
      </c>
      <c r="L194" s="30"/>
      <c r="M194" s="152" t="s">
        <v>1</v>
      </c>
      <c r="N194" s="153" t="s">
        <v>35</v>
      </c>
      <c r="O194" s="154">
        <v>0</v>
      </c>
      <c r="P194" s="154">
        <f>O194*H194</f>
        <v>0</v>
      </c>
      <c r="Q194" s="154">
        <v>0</v>
      </c>
      <c r="R194" s="154">
        <f>Q194*H194</f>
        <v>0</v>
      </c>
      <c r="S194" s="154">
        <v>0</v>
      </c>
      <c r="T194" s="155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6" t="s">
        <v>155</v>
      </c>
      <c r="AT194" s="156" t="s">
        <v>151</v>
      </c>
      <c r="AU194" s="156" t="s">
        <v>79</v>
      </c>
      <c r="AY194" s="17" t="s">
        <v>148</v>
      </c>
      <c r="BE194" s="157">
        <f>IF(N194="základní",J194,0)</f>
        <v>10</v>
      </c>
      <c r="BF194" s="157">
        <f>IF(N194="snížená",J194,0)</f>
        <v>0</v>
      </c>
      <c r="BG194" s="157">
        <f>IF(N194="zákl. přenesená",J194,0)</f>
        <v>0</v>
      </c>
      <c r="BH194" s="157">
        <f>IF(N194="sníž. přenesená",J194,0)</f>
        <v>0</v>
      </c>
      <c r="BI194" s="157">
        <f>IF(N194="nulová",J194,0)</f>
        <v>0</v>
      </c>
      <c r="BJ194" s="17" t="s">
        <v>77</v>
      </c>
      <c r="BK194" s="157">
        <f>ROUND(I194*H194,2)</f>
        <v>10</v>
      </c>
      <c r="BL194" s="17" t="s">
        <v>155</v>
      </c>
      <c r="BM194" s="156" t="s">
        <v>379</v>
      </c>
    </row>
    <row r="195" spans="1:65" s="2" customFormat="1" ht="16.5" customHeight="1">
      <c r="A195" s="29"/>
      <c r="B195" s="145"/>
      <c r="C195" s="146" t="s">
        <v>380</v>
      </c>
      <c r="D195" s="146" t="s">
        <v>151</v>
      </c>
      <c r="E195" s="147" t="s">
        <v>381</v>
      </c>
      <c r="F195" s="148" t="s">
        <v>382</v>
      </c>
      <c r="G195" s="149" t="s">
        <v>175</v>
      </c>
      <c r="H195" s="150">
        <v>1E-3</v>
      </c>
      <c r="I195" s="151">
        <v>10000</v>
      </c>
      <c r="J195" s="151">
        <f>ROUND(I195*H195,2)</f>
        <v>10</v>
      </c>
      <c r="K195" s="148" t="s">
        <v>194</v>
      </c>
      <c r="L195" s="30"/>
      <c r="M195" s="152" t="s">
        <v>1</v>
      </c>
      <c r="N195" s="153" t="s">
        <v>35</v>
      </c>
      <c r="O195" s="154">
        <v>0</v>
      </c>
      <c r="P195" s="154">
        <f>O195*H195</f>
        <v>0</v>
      </c>
      <c r="Q195" s="154">
        <v>0</v>
      </c>
      <c r="R195" s="154">
        <f>Q195*H195</f>
        <v>0</v>
      </c>
      <c r="S195" s="154">
        <v>0</v>
      </c>
      <c r="T195" s="155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6" t="s">
        <v>155</v>
      </c>
      <c r="AT195" s="156" t="s">
        <v>151</v>
      </c>
      <c r="AU195" s="156" t="s">
        <v>79</v>
      </c>
      <c r="AY195" s="17" t="s">
        <v>148</v>
      </c>
      <c r="BE195" s="157">
        <f>IF(N195="základní",J195,0)</f>
        <v>10</v>
      </c>
      <c r="BF195" s="157">
        <f>IF(N195="snížená",J195,0)</f>
        <v>0</v>
      </c>
      <c r="BG195" s="157">
        <f>IF(N195="zákl. přenesená",J195,0)</f>
        <v>0</v>
      </c>
      <c r="BH195" s="157">
        <f>IF(N195="sníž. přenesená",J195,0)</f>
        <v>0</v>
      </c>
      <c r="BI195" s="157">
        <f>IF(N195="nulová",J195,0)</f>
        <v>0</v>
      </c>
      <c r="BJ195" s="17" t="s">
        <v>77</v>
      </c>
      <c r="BK195" s="157">
        <f>ROUND(I195*H195,2)</f>
        <v>10</v>
      </c>
      <c r="BL195" s="17" t="s">
        <v>155</v>
      </c>
      <c r="BM195" s="156" t="s">
        <v>383</v>
      </c>
    </row>
    <row r="196" spans="1:65" s="12" customFormat="1" ht="22.9" customHeight="1">
      <c r="B196" s="133"/>
      <c r="D196" s="134" t="s">
        <v>69</v>
      </c>
      <c r="E196" s="143" t="s">
        <v>220</v>
      </c>
      <c r="F196" s="143" t="s">
        <v>221</v>
      </c>
      <c r="J196" s="144">
        <f>BK196</f>
        <v>10229.049999999999</v>
      </c>
      <c r="L196" s="133"/>
      <c r="M196" s="137"/>
      <c r="N196" s="138"/>
      <c r="O196" s="138"/>
      <c r="P196" s="139">
        <f>SUM(P197:P234)</f>
        <v>1.5405000000000002</v>
      </c>
      <c r="Q196" s="138"/>
      <c r="R196" s="139">
        <f>SUM(R197:R234)</f>
        <v>2.6190500000000002E-2</v>
      </c>
      <c r="S196" s="138"/>
      <c r="T196" s="140">
        <f>SUM(T197:T234)</f>
        <v>0</v>
      </c>
      <c r="AR196" s="134" t="s">
        <v>79</v>
      </c>
      <c r="AT196" s="141" t="s">
        <v>69</v>
      </c>
      <c r="AU196" s="141" t="s">
        <v>77</v>
      </c>
      <c r="AY196" s="134" t="s">
        <v>148</v>
      </c>
      <c r="BK196" s="142">
        <f>SUM(BK197:BK234)</f>
        <v>10229.049999999999</v>
      </c>
    </row>
    <row r="197" spans="1:65" s="2" customFormat="1" ht="16.5" customHeight="1">
      <c r="A197" s="29"/>
      <c r="B197" s="145"/>
      <c r="C197" s="146" t="s">
        <v>384</v>
      </c>
      <c r="D197" s="146" t="s">
        <v>151</v>
      </c>
      <c r="E197" s="147" t="s">
        <v>385</v>
      </c>
      <c r="F197" s="148" t="s">
        <v>386</v>
      </c>
      <c r="G197" s="149" t="s">
        <v>225</v>
      </c>
      <c r="H197" s="150">
        <v>0.4</v>
      </c>
      <c r="I197" s="151">
        <v>3000</v>
      </c>
      <c r="J197" s="151">
        <f>ROUND(I197*H197,2)</f>
        <v>1200</v>
      </c>
      <c r="K197" s="148" t="s">
        <v>194</v>
      </c>
      <c r="L197" s="30"/>
      <c r="M197" s="152" t="s">
        <v>1</v>
      </c>
      <c r="N197" s="153" t="s">
        <v>35</v>
      </c>
      <c r="O197" s="154">
        <v>0</v>
      </c>
      <c r="P197" s="154">
        <f>O197*H197</f>
        <v>0</v>
      </c>
      <c r="Q197" s="154">
        <v>1.6920000000000001E-2</v>
      </c>
      <c r="R197" s="154">
        <f>Q197*H197</f>
        <v>6.7680000000000006E-3</v>
      </c>
      <c r="S197" s="154">
        <v>0</v>
      </c>
      <c r="T197" s="155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6" t="s">
        <v>155</v>
      </c>
      <c r="AT197" s="156" t="s">
        <v>151</v>
      </c>
      <c r="AU197" s="156" t="s">
        <v>79</v>
      </c>
      <c r="AY197" s="17" t="s">
        <v>148</v>
      </c>
      <c r="BE197" s="157">
        <f>IF(N197="základní",J197,0)</f>
        <v>1200</v>
      </c>
      <c r="BF197" s="157">
        <f>IF(N197="snížená",J197,0)</f>
        <v>0</v>
      </c>
      <c r="BG197" s="157">
        <f>IF(N197="zákl. přenesená",J197,0)</f>
        <v>0</v>
      </c>
      <c r="BH197" s="157">
        <f>IF(N197="sníž. přenesená",J197,0)</f>
        <v>0</v>
      </c>
      <c r="BI197" s="157">
        <f>IF(N197="nulová",J197,0)</f>
        <v>0</v>
      </c>
      <c r="BJ197" s="17" t="s">
        <v>77</v>
      </c>
      <c r="BK197" s="157">
        <f>ROUND(I197*H197,2)</f>
        <v>1200</v>
      </c>
      <c r="BL197" s="17" t="s">
        <v>155</v>
      </c>
      <c r="BM197" s="156" t="s">
        <v>387</v>
      </c>
    </row>
    <row r="198" spans="1:65" s="13" customFormat="1" ht="11.25">
      <c r="B198" s="158"/>
      <c r="D198" s="159" t="s">
        <v>157</v>
      </c>
      <c r="E198" s="160" t="s">
        <v>1</v>
      </c>
      <c r="F198" s="161" t="s">
        <v>388</v>
      </c>
      <c r="H198" s="162">
        <v>-0.1</v>
      </c>
      <c r="L198" s="158"/>
      <c r="M198" s="163"/>
      <c r="N198" s="164"/>
      <c r="O198" s="164"/>
      <c r="P198" s="164"/>
      <c r="Q198" s="164"/>
      <c r="R198" s="164"/>
      <c r="S198" s="164"/>
      <c r="T198" s="165"/>
      <c r="AT198" s="160" t="s">
        <v>157</v>
      </c>
      <c r="AU198" s="160" t="s">
        <v>79</v>
      </c>
      <c r="AV198" s="13" t="s">
        <v>79</v>
      </c>
      <c r="AW198" s="13" t="s">
        <v>27</v>
      </c>
      <c r="AX198" s="13" t="s">
        <v>70</v>
      </c>
      <c r="AY198" s="160" t="s">
        <v>148</v>
      </c>
    </row>
    <row r="199" spans="1:65" s="13" customFormat="1" ht="11.25">
      <c r="B199" s="158"/>
      <c r="D199" s="159" t="s">
        <v>157</v>
      </c>
      <c r="E199" s="160" t="s">
        <v>1</v>
      </c>
      <c r="F199" s="161" t="s">
        <v>389</v>
      </c>
      <c r="H199" s="162">
        <v>0.5</v>
      </c>
      <c r="L199" s="158"/>
      <c r="M199" s="163"/>
      <c r="N199" s="164"/>
      <c r="O199" s="164"/>
      <c r="P199" s="164"/>
      <c r="Q199" s="164"/>
      <c r="R199" s="164"/>
      <c r="S199" s="164"/>
      <c r="T199" s="165"/>
      <c r="AT199" s="160" t="s">
        <v>157</v>
      </c>
      <c r="AU199" s="160" t="s">
        <v>79</v>
      </c>
      <c r="AV199" s="13" t="s">
        <v>79</v>
      </c>
      <c r="AW199" s="13" t="s">
        <v>27</v>
      </c>
      <c r="AX199" s="13" t="s">
        <v>70</v>
      </c>
      <c r="AY199" s="160" t="s">
        <v>148</v>
      </c>
    </row>
    <row r="200" spans="1:65" s="15" customFormat="1" ht="11.25">
      <c r="B200" s="173"/>
      <c r="D200" s="159" t="s">
        <v>157</v>
      </c>
      <c r="E200" s="174" t="s">
        <v>1</v>
      </c>
      <c r="F200" s="175" t="s">
        <v>164</v>
      </c>
      <c r="H200" s="176">
        <v>0.4</v>
      </c>
      <c r="L200" s="173"/>
      <c r="M200" s="177"/>
      <c r="N200" s="178"/>
      <c r="O200" s="178"/>
      <c r="P200" s="178"/>
      <c r="Q200" s="178"/>
      <c r="R200" s="178"/>
      <c r="S200" s="178"/>
      <c r="T200" s="179"/>
      <c r="AT200" s="174" t="s">
        <v>157</v>
      </c>
      <c r="AU200" s="174" t="s">
        <v>79</v>
      </c>
      <c r="AV200" s="15" t="s">
        <v>165</v>
      </c>
      <c r="AW200" s="15" t="s">
        <v>27</v>
      </c>
      <c r="AX200" s="15" t="s">
        <v>77</v>
      </c>
      <c r="AY200" s="174" t="s">
        <v>148</v>
      </c>
    </row>
    <row r="201" spans="1:65" s="2" customFormat="1" ht="16.5" customHeight="1">
      <c r="A201" s="29"/>
      <c r="B201" s="145"/>
      <c r="C201" s="146" t="s">
        <v>390</v>
      </c>
      <c r="D201" s="146" t="s">
        <v>151</v>
      </c>
      <c r="E201" s="147" t="s">
        <v>391</v>
      </c>
      <c r="F201" s="148" t="s">
        <v>392</v>
      </c>
      <c r="G201" s="149" t="s">
        <v>193</v>
      </c>
      <c r="H201" s="150">
        <v>0.1</v>
      </c>
      <c r="I201" s="151">
        <v>1870</v>
      </c>
      <c r="J201" s="151">
        <f>ROUND(I201*H201,2)</f>
        <v>187</v>
      </c>
      <c r="K201" s="148" t="s">
        <v>286</v>
      </c>
      <c r="L201" s="30"/>
      <c r="M201" s="152" t="s">
        <v>1</v>
      </c>
      <c r="N201" s="153" t="s">
        <v>35</v>
      </c>
      <c r="O201" s="154">
        <v>1.1000000000000001</v>
      </c>
      <c r="P201" s="154">
        <f>O201*H201</f>
        <v>0.11000000000000001</v>
      </c>
      <c r="Q201" s="154">
        <v>2.47E-3</v>
      </c>
      <c r="R201" s="154">
        <f>Q201*H201</f>
        <v>2.4699999999999999E-4</v>
      </c>
      <c r="S201" s="154">
        <v>0</v>
      </c>
      <c r="T201" s="155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6" t="s">
        <v>155</v>
      </c>
      <c r="AT201" s="156" t="s">
        <v>151</v>
      </c>
      <c r="AU201" s="156" t="s">
        <v>79</v>
      </c>
      <c r="AY201" s="17" t="s">
        <v>148</v>
      </c>
      <c r="BE201" s="157">
        <f>IF(N201="základní",J201,0)</f>
        <v>187</v>
      </c>
      <c r="BF201" s="157">
        <f>IF(N201="snížená",J201,0)</f>
        <v>0</v>
      </c>
      <c r="BG201" s="157">
        <f>IF(N201="zákl. přenesená",J201,0)</f>
        <v>0</v>
      </c>
      <c r="BH201" s="157">
        <f>IF(N201="sníž. přenesená",J201,0)</f>
        <v>0</v>
      </c>
      <c r="BI201" s="157">
        <f>IF(N201="nulová",J201,0)</f>
        <v>0</v>
      </c>
      <c r="BJ201" s="17" t="s">
        <v>77</v>
      </c>
      <c r="BK201" s="157">
        <f>ROUND(I201*H201,2)</f>
        <v>187</v>
      </c>
      <c r="BL201" s="17" t="s">
        <v>155</v>
      </c>
      <c r="BM201" s="156" t="s">
        <v>393</v>
      </c>
    </row>
    <row r="202" spans="1:65" s="13" customFormat="1" ht="11.25">
      <c r="B202" s="158"/>
      <c r="D202" s="159" t="s">
        <v>157</v>
      </c>
      <c r="E202" s="160" t="s">
        <v>1</v>
      </c>
      <c r="F202" s="161" t="s">
        <v>394</v>
      </c>
      <c r="H202" s="162">
        <v>0.1</v>
      </c>
      <c r="L202" s="158"/>
      <c r="M202" s="163"/>
      <c r="N202" s="164"/>
      <c r="O202" s="164"/>
      <c r="P202" s="164"/>
      <c r="Q202" s="164"/>
      <c r="R202" s="164"/>
      <c r="S202" s="164"/>
      <c r="T202" s="165"/>
      <c r="AT202" s="160" t="s">
        <v>157</v>
      </c>
      <c r="AU202" s="160" t="s">
        <v>79</v>
      </c>
      <c r="AV202" s="13" t="s">
        <v>79</v>
      </c>
      <c r="AW202" s="13" t="s">
        <v>27</v>
      </c>
      <c r="AX202" s="13" t="s">
        <v>77</v>
      </c>
      <c r="AY202" s="160" t="s">
        <v>148</v>
      </c>
    </row>
    <row r="203" spans="1:65" s="2" customFormat="1" ht="16.5" customHeight="1">
      <c r="A203" s="29"/>
      <c r="B203" s="145"/>
      <c r="C203" s="184" t="s">
        <v>395</v>
      </c>
      <c r="D203" s="184" t="s">
        <v>302</v>
      </c>
      <c r="E203" s="185" t="s">
        <v>396</v>
      </c>
      <c r="F203" s="186" t="s">
        <v>397</v>
      </c>
      <c r="G203" s="187" t="s">
        <v>193</v>
      </c>
      <c r="H203" s="188">
        <v>0.05</v>
      </c>
      <c r="I203" s="189">
        <v>4960</v>
      </c>
      <c r="J203" s="189">
        <f>ROUND(I203*H203,2)</f>
        <v>248</v>
      </c>
      <c r="K203" s="186" t="s">
        <v>286</v>
      </c>
      <c r="L203" s="190"/>
      <c r="M203" s="191" t="s">
        <v>1</v>
      </c>
      <c r="N203" s="192" t="s">
        <v>35</v>
      </c>
      <c r="O203" s="154">
        <v>0</v>
      </c>
      <c r="P203" s="154">
        <f>O203*H203</f>
        <v>0</v>
      </c>
      <c r="Q203" s="154">
        <v>2.1899999999999999E-2</v>
      </c>
      <c r="R203" s="154">
        <f>Q203*H203</f>
        <v>1.0950000000000001E-3</v>
      </c>
      <c r="S203" s="154">
        <v>0</v>
      </c>
      <c r="T203" s="155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6" t="s">
        <v>305</v>
      </c>
      <c r="AT203" s="156" t="s">
        <v>302</v>
      </c>
      <c r="AU203" s="156" t="s">
        <v>79</v>
      </c>
      <c r="AY203" s="17" t="s">
        <v>148</v>
      </c>
      <c r="BE203" s="157">
        <f>IF(N203="základní",J203,0)</f>
        <v>248</v>
      </c>
      <c r="BF203" s="157">
        <f>IF(N203="snížená",J203,0)</f>
        <v>0</v>
      </c>
      <c r="BG203" s="157">
        <f>IF(N203="zákl. přenesená",J203,0)</f>
        <v>0</v>
      </c>
      <c r="BH203" s="157">
        <f>IF(N203="sníž. přenesená",J203,0)</f>
        <v>0</v>
      </c>
      <c r="BI203" s="157">
        <f>IF(N203="nulová",J203,0)</f>
        <v>0</v>
      </c>
      <c r="BJ203" s="17" t="s">
        <v>77</v>
      </c>
      <c r="BK203" s="157">
        <f>ROUND(I203*H203,2)</f>
        <v>248</v>
      </c>
      <c r="BL203" s="17" t="s">
        <v>155</v>
      </c>
      <c r="BM203" s="156" t="s">
        <v>398</v>
      </c>
    </row>
    <row r="204" spans="1:65" s="2" customFormat="1" ht="16.5" customHeight="1">
      <c r="A204" s="29"/>
      <c r="B204" s="145"/>
      <c r="C204" s="184" t="s">
        <v>399</v>
      </c>
      <c r="D204" s="184" t="s">
        <v>302</v>
      </c>
      <c r="E204" s="185" t="s">
        <v>400</v>
      </c>
      <c r="F204" s="186" t="s">
        <v>401</v>
      </c>
      <c r="G204" s="187" t="s">
        <v>193</v>
      </c>
      <c r="H204" s="188">
        <v>0.05</v>
      </c>
      <c r="I204" s="189">
        <v>7000</v>
      </c>
      <c r="J204" s="189">
        <f>ROUND(I204*H204,2)</f>
        <v>350</v>
      </c>
      <c r="K204" s="186" t="s">
        <v>1</v>
      </c>
      <c r="L204" s="190"/>
      <c r="M204" s="191" t="s">
        <v>1</v>
      </c>
      <c r="N204" s="192" t="s">
        <v>35</v>
      </c>
      <c r="O204" s="154">
        <v>0</v>
      </c>
      <c r="P204" s="154">
        <f>O204*H204</f>
        <v>0</v>
      </c>
      <c r="Q204" s="154">
        <v>2.1899999999999999E-2</v>
      </c>
      <c r="R204" s="154">
        <f>Q204*H204</f>
        <v>1.0950000000000001E-3</v>
      </c>
      <c r="S204" s="154">
        <v>0</v>
      </c>
      <c r="T204" s="155">
        <f>S204*H204</f>
        <v>0</v>
      </c>
      <c r="U204" s="29"/>
      <c r="V204" s="2" t="s">
        <v>815</v>
      </c>
      <c r="W204" s="29"/>
      <c r="X204" s="29"/>
      <c r="Y204" s="29"/>
      <c r="Z204" s="29"/>
      <c r="AA204" s="29"/>
      <c r="AB204" s="29"/>
      <c r="AC204" s="29"/>
      <c r="AD204" s="29"/>
      <c r="AE204" s="29"/>
      <c r="AR204" s="156" t="s">
        <v>305</v>
      </c>
      <c r="AT204" s="156" t="s">
        <v>302</v>
      </c>
      <c r="AU204" s="156" t="s">
        <v>79</v>
      </c>
      <c r="AY204" s="17" t="s">
        <v>148</v>
      </c>
      <c r="BE204" s="157">
        <f>IF(N204="základní",J204,0)</f>
        <v>350</v>
      </c>
      <c r="BF204" s="157">
        <f>IF(N204="snížená",J204,0)</f>
        <v>0</v>
      </c>
      <c r="BG204" s="157">
        <f>IF(N204="zákl. přenesená",J204,0)</f>
        <v>0</v>
      </c>
      <c r="BH204" s="157">
        <f>IF(N204="sníž. přenesená",J204,0)</f>
        <v>0</v>
      </c>
      <c r="BI204" s="157">
        <f>IF(N204="nulová",J204,0)</f>
        <v>0</v>
      </c>
      <c r="BJ204" s="17" t="s">
        <v>77</v>
      </c>
      <c r="BK204" s="157">
        <f>ROUND(I204*H204,2)</f>
        <v>350</v>
      </c>
      <c r="BL204" s="17" t="s">
        <v>155</v>
      </c>
      <c r="BM204" s="156" t="s">
        <v>402</v>
      </c>
    </row>
    <row r="205" spans="1:65" s="2" customFormat="1" ht="16.5" customHeight="1">
      <c r="A205" s="29"/>
      <c r="B205" s="145"/>
      <c r="C205" s="146" t="s">
        <v>403</v>
      </c>
      <c r="D205" s="146" t="s">
        <v>151</v>
      </c>
      <c r="E205" s="147" t="s">
        <v>404</v>
      </c>
      <c r="F205" s="148" t="s">
        <v>405</v>
      </c>
      <c r="G205" s="149" t="s">
        <v>225</v>
      </c>
      <c r="H205" s="150">
        <v>0.25</v>
      </c>
      <c r="I205" s="151">
        <v>2250</v>
      </c>
      <c r="J205" s="151">
        <f>ROUND(I205*H205,2)</f>
        <v>562.5</v>
      </c>
      <c r="K205" s="148" t="s">
        <v>1</v>
      </c>
      <c r="L205" s="30"/>
      <c r="M205" s="152" t="s">
        <v>1</v>
      </c>
      <c r="N205" s="153" t="s">
        <v>35</v>
      </c>
      <c r="O205" s="154">
        <v>0.5</v>
      </c>
      <c r="P205" s="154">
        <f>O205*H205</f>
        <v>0.125</v>
      </c>
      <c r="Q205" s="154">
        <v>1.58E-3</v>
      </c>
      <c r="R205" s="154">
        <f>Q205*H205</f>
        <v>3.9500000000000001E-4</v>
      </c>
      <c r="S205" s="154">
        <v>0</v>
      </c>
      <c r="T205" s="155">
        <f>S205*H205</f>
        <v>0</v>
      </c>
      <c r="U205" s="29"/>
      <c r="V205" s="2" t="s">
        <v>818</v>
      </c>
      <c r="W205" s="29"/>
      <c r="X205" s="29"/>
      <c r="Y205" s="29"/>
      <c r="Z205" s="29"/>
      <c r="AA205" s="29"/>
      <c r="AB205" s="29"/>
      <c r="AC205" s="29"/>
      <c r="AD205" s="29"/>
      <c r="AE205" s="29"/>
      <c r="AR205" s="156" t="s">
        <v>155</v>
      </c>
      <c r="AT205" s="156" t="s">
        <v>151</v>
      </c>
      <c r="AU205" s="156" t="s">
        <v>79</v>
      </c>
      <c r="AY205" s="17" t="s">
        <v>148</v>
      </c>
      <c r="BE205" s="157">
        <f>IF(N205="základní",J205,0)</f>
        <v>562.5</v>
      </c>
      <c r="BF205" s="157">
        <f>IF(N205="snížená",J205,0)</f>
        <v>0</v>
      </c>
      <c r="BG205" s="157">
        <f>IF(N205="zákl. přenesená",J205,0)</f>
        <v>0</v>
      </c>
      <c r="BH205" s="157">
        <f>IF(N205="sníž. přenesená",J205,0)</f>
        <v>0</v>
      </c>
      <c r="BI205" s="157">
        <f>IF(N205="nulová",J205,0)</f>
        <v>0</v>
      </c>
      <c r="BJ205" s="17" t="s">
        <v>77</v>
      </c>
      <c r="BK205" s="157">
        <f>ROUND(I205*H205,2)</f>
        <v>562.5</v>
      </c>
      <c r="BL205" s="17" t="s">
        <v>155</v>
      </c>
      <c r="BM205" s="156" t="s">
        <v>406</v>
      </c>
    </row>
    <row r="206" spans="1:65" s="13" customFormat="1" ht="11.25">
      <c r="B206" s="158"/>
      <c r="D206" s="159" t="s">
        <v>157</v>
      </c>
      <c r="E206" s="160" t="s">
        <v>1</v>
      </c>
      <c r="F206" s="161" t="s">
        <v>407</v>
      </c>
      <c r="H206" s="162">
        <v>0.25</v>
      </c>
      <c r="L206" s="158"/>
      <c r="M206" s="163"/>
      <c r="N206" s="164"/>
      <c r="O206" s="164"/>
      <c r="P206" s="164"/>
      <c r="Q206" s="164"/>
      <c r="R206" s="164"/>
      <c r="S206" s="164"/>
      <c r="T206" s="165"/>
      <c r="AT206" s="160" t="s">
        <v>157</v>
      </c>
      <c r="AU206" s="160" t="s">
        <v>79</v>
      </c>
      <c r="AV206" s="13" t="s">
        <v>79</v>
      </c>
      <c r="AW206" s="13" t="s">
        <v>27</v>
      </c>
      <c r="AX206" s="13" t="s">
        <v>77</v>
      </c>
      <c r="AY206" s="160" t="s">
        <v>148</v>
      </c>
    </row>
    <row r="207" spans="1:65" s="2" customFormat="1" ht="16.5" customHeight="1">
      <c r="A207" s="29"/>
      <c r="B207" s="145"/>
      <c r="C207" s="146" t="s">
        <v>408</v>
      </c>
      <c r="D207" s="146" t="s">
        <v>151</v>
      </c>
      <c r="E207" s="147" t="s">
        <v>409</v>
      </c>
      <c r="F207" s="148" t="s">
        <v>410</v>
      </c>
      <c r="G207" s="149" t="s">
        <v>225</v>
      </c>
      <c r="H207" s="150">
        <v>0.25</v>
      </c>
      <c r="I207" s="151">
        <v>4640</v>
      </c>
      <c r="J207" s="151">
        <f>ROUND(I207*H207,2)</f>
        <v>1160</v>
      </c>
      <c r="K207" s="148" t="s">
        <v>286</v>
      </c>
      <c r="L207" s="30"/>
      <c r="M207" s="152" t="s">
        <v>1</v>
      </c>
      <c r="N207" s="153" t="s">
        <v>35</v>
      </c>
      <c r="O207" s="154">
        <v>0.9</v>
      </c>
      <c r="P207" s="154">
        <f>O207*H207</f>
        <v>0.22500000000000001</v>
      </c>
      <c r="Q207" s="154">
        <v>1.3820000000000001E-2</v>
      </c>
      <c r="R207" s="154">
        <f>Q207*H207</f>
        <v>3.4550000000000002E-3</v>
      </c>
      <c r="S207" s="154">
        <v>0</v>
      </c>
      <c r="T207" s="155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6" t="s">
        <v>155</v>
      </c>
      <c r="AT207" s="156" t="s">
        <v>151</v>
      </c>
      <c r="AU207" s="156" t="s">
        <v>79</v>
      </c>
      <c r="AY207" s="17" t="s">
        <v>148</v>
      </c>
      <c r="BE207" s="157">
        <f>IF(N207="základní",J207,0)</f>
        <v>1160</v>
      </c>
      <c r="BF207" s="157">
        <f>IF(N207="snížená",J207,0)</f>
        <v>0</v>
      </c>
      <c r="BG207" s="157">
        <f>IF(N207="zákl. přenesená",J207,0)</f>
        <v>0</v>
      </c>
      <c r="BH207" s="157">
        <f>IF(N207="sníž. přenesená",J207,0)</f>
        <v>0</v>
      </c>
      <c r="BI207" s="157">
        <f>IF(N207="nulová",J207,0)</f>
        <v>0</v>
      </c>
      <c r="BJ207" s="17" t="s">
        <v>77</v>
      </c>
      <c r="BK207" s="157">
        <f>ROUND(I207*H207,2)</f>
        <v>1160</v>
      </c>
      <c r="BL207" s="17" t="s">
        <v>155</v>
      </c>
      <c r="BM207" s="156" t="s">
        <v>411</v>
      </c>
    </row>
    <row r="208" spans="1:65" s="2" customFormat="1" ht="16.5" customHeight="1">
      <c r="A208" s="29"/>
      <c r="B208" s="145"/>
      <c r="C208" s="146" t="s">
        <v>412</v>
      </c>
      <c r="D208" s="146" t="s">
        <v>151</v>
      </c>
      <c r="E208" s="147" t="s">
        <v>413</v>
      </c>
      <c r="F208" s="148" t="s">
        <v>414</v>
      </c>
      <c r="G208" s="149" t="s">
        <v>225</v>
      </c>
      <c r="H208" s="150">
        <v>0.15</v>
      </c>
      <c r="I208" s="151">
        <v>1800</v>
      </c>
      <c r="J208" s="151">
        <f>ROUND(I208*H208,2)</f>
        <v>270</v>
      </c>
      <c r="K208" s="148" t="s">
        <v>286</v>
      </c>
      <c r="L208" s="30"/>
      <c r="M208" s="152" t="s">
        <v>1</v>
      </c>
      <c r="N208" s="153" t="s">
        <v>35</v>
      </c>
      <c r="O208" s="154">
        <v>1.1000000000000001</v>
      </c>
      <c r="P208" s="154">
        <f>O208*H208</f>
        <v>0.16500000000000001</v>
      </c>
      <c r="Q208" s="154">
        <v>1.197E-2</v>
      </c>
      <c r="R208" s="154">
        <f>Q208*H208</f>
        <v>1.7954999999999998E-3</v>
      </c>
      <c r="S208" s="154">
        <v>0</v>
      </c>
      <c r="T208" s="155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6" t="s">
        <v>155</v>
      </c>
      <c r="AT208" s="156" t="s">
        <v>151</v>
      </c>
      <c r="AU208" s="156" t="s">
        <v>79</v>
      </c>
      <c r="AY208" s="17" t="s">
        <v>148</v>
      </c>
      <c r="BE208" s="157">
        <f>IF(N208="základní",J208,0)</f>
        <v>270</v>
      </c>
      <c r="BF208" s="157">
        <f>IF(N208="snížená",J208,0)</f>
        <v>0</v>
      </c>
      <c r="BG208" s="157">
        <f>IF(N208="zákl. přenesená",J208,0)</f>
        <v>0</v>
      </c>
      <c r="BH208" s="157">
        <f>IF(N208="sníž. přenesená",J208,0)</f>
        <v>0</v>
      </c>
      <c r="BI208" s="157">
        <f>IF(N208="nulová",J208,0)</f>
        <v>0</v>
      </c>
      <c r="BJ208" s="17" t="s">
        <v>77</v>
      </c>
      <c r="BK208" s="157">
        <f>ROUND(I208*H208,2)</f>
        <v>270</v>
      </c>
      <c r="BL208" s="17" t="s">
        <v>155</v>
      </c>
      <c r="BM208" s="156" t="s">
        <v>415</v>
      </c>
    </row>
    <row r="209" spans="1:65" s="13" customFormat="1" ht="11.25">
      <c r="B209" s="158"/>
      <c r="D209" s="159" t="s">
        <v>157</v>
      </c>
      <c r="E209" s="160" t="s">
        <v>1</v>
      </c>
      <c r="F209" s="161" t="s">
        <v>416</v>
      </c>
      <c r="H209" s="162">
        <v>0.15</v>
      </c>
      <c r="L209" s="158"/>
      <c r="M209" s="163"/>
      <c r="N209" s="164"/>
      <c r="O209" s="164"/>
      <c r="P209" s="164"/>
      <c r="Q209" s="164"/>
      <c r="R209" s="164"/>
      <c r="S209" s="164"/>
      <c r="T209" s="165"/>
      <c r="AT209" s="160" t="s">
        <v>157</v>
      </c>
      <c r="AU209" s="160" t="s">
        <v>79</v>
      </c>
      <c r="AV209" s="13" t="s">
        <v>79</v>
      </c>
      <c r="AW209" s="13" t="s">
        <v>27</v>
      </c>
      <c r="AX209" s="13" t="s">
        <v>77</v>
      </c>
      <c r="AY209" s="160" t="s">
        <v>148</v>
      </c>
    </row>
    <row r="210" spans="1:65" s="2" customFormat="1" ht="16.5" customHeight="1">
      <c r="A210" s="29"/>
      <c r="B210" s="145"/>
      <c r="C210" s="146" t="s">
        <v>417</v>
      </c>
      <c r="D210" s="146" t="s">
        <v>151</v>
      </c>
      <c r="E210" s="147" t="s">
        <v>418</v>
      </c>
      <c r="F210" s="148" t="s">
        <v>419</v>
      </c>
      <c r="G210" s="149" t="s">
        <v>225</v>
      </c>
      <c r="H210" s="150">
        <v>0.4</v>
      </c>
      <c r="I210" s="151">
        <v>2000</v>
      </c>
      <c r="J210" s="151">
        <f>ROUND(I210*H210,2)</f>
        <v>800</v>
      </c>
      <c r="K210" s="148" t="s">
        <v>1</v>
      </c>
      <c r="L210" s="30"/>
      <c r="M210" s="152" t="s">
        <v>1</v>
      </c>
      <c r="N210" s="153" t="s">
        <v>35</v>
      </c>
      <c r="O210" s="154">
        <v>0</v>
      </c>
      <c r="P210" s="154">
        <f>O210*H210</f>
        <v>0</v>
      </c>
      <c r="Q210" s="154">
        <v>1.525E-2</v>
      </c>
      <c r="R210" s="154">
        <f>Q210*H210</f>
        <v>6.1000000000000004E-3</v>
      </c>
      <c r="S210" s="154">
        <v>0</v>
      </c>
      <c r="T210" s="155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6" t="s">
        <v>155</v>
      </c>
      <c r="AT210" s="156" t="s">
        <v>151</v>
      </c>
      <c r="AU210" s="156" t="s">
        <v>79</v>
      </c>
      <c r="AY210" s="17" t="s">
        <v>148</v>
      </c>
      <c r="BE210" s="157">
        <f>IF(N210="základní",J210,0)</f>
        <v>800</v>
      </c>
      <c r="BF210" s="157">
        <f>IF(N210="snížená",J210,0)</f>
        <v>0</v>
      </c>
      <c r="BG210" s="157">
        <f>IF(N210="zákl. přenesená",J210,0)</f>
        <v>0</v>
      </c>
      <c r="BH210" s="157">
        <f>IF(N210="sníž. přenesená",J210,0)</f>
        <v>0</v>
      </c>
      <c r="BI210" s="157">
        <f>IF(N210="nulová",J210,0)</f>
        <v>0</v>
      </c>
      <c r="BJ210" s="17" t="s">
        <v>77</v>
      </c>
      <c r="BK210" s="157">
        <f>ROUND(I210*H210,2)</f>
        <v>800</v>
      </c>
      <c r="BL210" s="17" t="s">
        <v>155</v>
      </c>
      <c r="BM210" s="156" t="s">
        <v>420</v>
      </c>
    </row>
    <row r="211" spans="1:65" s="13" customFormat="1" ht="11.25">
      <c r="B211" s="158"/>
      <c r="D211" s="159" t="s">
        <v>157</v>
      </c>
      <c r="E211" s="160" t="s">
        <v>1</v>
      </c>
      <c r="F211" s="161" t="s">
        <v>421</v>
      </c>
      <c r="H211" s="162">
        <v>-0.05</v>
      </c>
      <c r="L211" s="158"/>
      <c r="M211" s="163"/>
      <c r="N211" s="164"/>
      <c r="O211" s="164"/>
      <c r="P211" s="164"/>
      <c r="Q211" s="164"/>
      <c r="R211" s="164"/>
      <c r="S211" s="164"/>
      <c r="T211" s="165"/>
      <c r="AT211" s="160" t="s">
        <v>157</v>
      </c>
      <c r="AU211" s="160" t="s">
        <v>79</v>
      </c>
      <c r="AV211" s="13" t="s">
        <v>79</v>
      </c>
      <c r="AW211" s="13" t="s">
        <v>27</v>
      </c>
      <c r="AX211" s="13" t="s">
        <v>70</v>
      </c>
      <c r="AY211" s="160" t="s">
        <v>148</v>
      </c>
    </row>
    <row r="212" spans="1:65" s="13" customFormat="1" ht="11.25">
      <c r="B212" s="158"/>
      <c r="D212" s="159" t="s">
        <v>157</v>
      </c>
      <c r="E212" s="160" t="s">
        <v>1</v>
      </c>
      <c r="F212" s="161" t="s">
        <v>422</v>
      </c>
      <c r="H212" s="162">
        <v>0.45</v>
      </c>
      <c r="L212" s="158"/>
      <c r="M212" s="163"/>
      <c r="N212" s="164"/>
      <c r="O212" s="164"/>
      <c r="P212" s="164"/>
      <c r="Q212" s="164"/>
      <c r="R212" s="164"/>
      <c r="S212" s="164"/>
      <c r="T212" s="165"/>
      <c r="AT212" s="160" t="s">
        <v>157</v>
      </c>
      <c r="AU212" s="160" t="s">
        <v>79</v>
      </c>
      <c r="AV212" s="13" t="s">
        <v>79</v>
      </c>
      <c r="AW212" s="13" t="s">
        <v>27</v>
      </c>
      <c r="AX212" s="13" t="s">
        <v>70</v>
      </c>
      <c r="AY212" s="160" t="s">
        <v>148</v>
      </c>
    </row>
    <row r="213" spans="1:65" s="15" customFormat="1" ht="11.25">
      <c r="B213" s="173"/>
      <c r="D213" s="159" t="s">
        <v>157</v>
      </c>
      <c r="E213" s="174" t="s">
        <v>1</v>
      </c>
      <c r="F213" s="175" t="s">
        <v>164</v>
      </c>
      <c r="H213" s="176">
        <v>0.4</v>
      </c>
      <c r="L213" s="173"/>
      <c r="M213" s="177"/>
      <c r="N213" s="178"/>
      <c r="O213" s="178"/>
      <c r="P213" s="178"/>
      <c r="Q213" s="178"/>
      <c r="R213" s="178"/>
      <c r="S213" s="178"/>
      <c r="T213" s="179"/>
      <c r="AT213" s="174" t="s">
        <v>157</v>
      </c>
      <c r="AU213" s="174" t="s">
        <v>79</v>
      </c>
      <c r="AV213" s="15" t="s">
        <v>165</v>
      </c>
      <c r="AW213" s="15" t="s">
        <v>27</v>
      </c>
      <c r="AX213" s="15" t="s">
        <v>77</v>
      </c>
      <c r="AY213" s="174" t="s">
        <v>148</v>
      </c>
    </row>
    <row r="214" spans="1:65" s="2" customFormat="1" ht="16.5" customHeight="1">
      <c r="A214" s="29"/>
      <c r="B214" s="145"/>
      <c r="C214" s="146" t="s">
        <v>305</v>
      </c>
      <c r="D214" s="146" t="s">
        <v>151</v>
      </c>
      <c r="E214" s="147" t="s">
        <v>423</v>
      </c>
      <c r="F214" s="148" t="s">
        <v>424</v>
      </c>
      <c r="G214" s="149" t="s">
        <v>225</v>
      </c>
      <c r="H214" s="150">
        <v>0.05</v>
      </c>
      <c r="I214" s="151">
        <v>4000</v>
      </c>
      <c r="J214" s="151">
        <f>ROUND(I214*H214,2)</f>
        <v>200</v>
      </c>
      <c r="K214" s="148" t="s">
        <v>286</v>
      </c>
      <c r="L214" s="30"/>
      <c r="M214" s="152" t="s">
        <v>1</v>
      </c>
      <c r="N214" s="153" t="s">
        <v>35</v>
      </c>
      <c r="O214" s="154">
        <v>2.54</v>
      </c>
      <c r="P214" s="154">
        <f>O214*H214</f>
        <v>0.127</v>
      </c>
      <c r="Q214" s="154">
        <v>1.383E-2</v>
      </c>
      <c r="R214" s="154">
        <f>Q214*H214</f>
        <v>6.9150000000000006E-4</v>
      </c>
      <c r="S214" s="154">
        <v>0</v>
      </c>
      <c r="T214" s="155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6" t="s">
        <v>155</v>
      </c>
      <c r="AT214" s="156" t="s">
        <v>151</v>
      </c>
      <c r="AU214" s="156" t="s">
        <v>79</v>
      </c>
      <c r="AY214" s="17" t="s">
        <v>148</v>
      </c>
      <c r="BE214" s="157">
        <f>IF(N214="základní",J214,0)</f>
        <v>200</v>
      </c>
      <c r="BF214" s="157">
        <f>IF(N214="snížená",J214,0)</f>
        <v>0</v>
      </c>
      <c r="BG214" s="157">
        <f>IF(N214="zákl. přenesená",J214,0)</f>
        <v>0</v>
      </c>
      <c r="BH214" s="157">
        <f>IF(N214="sníž. přenesená",J214,0)</f>
        <v>0</v>
      </c>
      <c r="BI214" s="157">
        <f>IF(N214="nulová",J214,0)</f>
        <v>0</v>
      </c>
      <c r="BJ214" s="17" t="s">
        <v>77</v>
      </c>
      <c r="BK214" s="157">
        <f>ROUND(I214*H214,2)</f>
        <v>200</v>
      </c>
      <c r="BL214" s="17" t="s">
        <v>155</v>
      </c>
      <c r="BM214" s="156" t="s">
        <v>425</v>
      </c>
    </row>
    <row r="215" spans="1:65" s="2" customFormat="1" ht="21.75" customHeight="1">
      <c r="A215" s="29"/>
      <c r="B215" s="145"/>
      <c r="C215" s="146" t="s">
        <v>426</v>
      </c>
      <c r="D215" s="146" t="s">
        <v>151</v>
      </c>
      <c r="E215" s="147" t="s">
        <v>427</v>
      </c>
      <c r="F215" s="148" t="s">
        <v>428</v>
      </c>
      <c r="G215" s="149" t="s">
        <v>225</v>
      </c>
      <c r="H215" s="150">
        <v>0.05</v>
      </c>
      <c r="I215" s="151">
        <v>9830</v>
      </c>
      <c r="J215" s="151">
        <f>ROUND(I215*H215,2)</f>
        <v>491.5</v>
      </c>
      <c r="K215" s="148" t="s">
        <v>286</v>
      </c>
      <c r="L215" s="30"/>
      <c r="M215" s="152" t="s">
        <v>1</v>
      </c>
      <c r="N215" s="153" t="s">
        <v>35</v>
      </c>
      <c r="O215" s="154">
        <v>4.37</v>
      </c>
      <c r="P215" s="154">
        <f>O215*H215</f>
        <v>0.21850000000000003</v>
      </c>
      <c r="Q215" s="154">
        <v>3.6459999999999999E-2</v>
      </c>
      <c r="R215" s="154">
        <f>Q215*H215</f>
        <v>1.823E-3</v>
      </c>
      <c r="S215" s="154">
        <v>0</v>
      </c>
      <c r="T215" s="155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6" t="s">
        <v>155</v>
      </c>
      <c r="AT215" s="156" t="s">
        <v>151</v>
      </c>
      <c r="AU215" s="156" t="s">
        <v>79</v>
      </c>
      <c r="AY215" s="17" t="s">
        <v>148</v>
      </c>
      <c r="BE215" s="157">
        <f>IF(N215="základní",J215,0)</f>
        <v>491.5</v>
      </c>
      <c r="BF215" s="157">
        <f>IF(N215="snížená",J215,0)</f>
        <v>0</v>
      </c>
      <c r="BG215" s="157">
        <f>IF(N215="zákl. přenesená",J215,0)</f>
        <v>0</v>
      </c>
      <c r="BH215" s="157">
        <f>IF(N215="sníž. přenesená",J215,0)</f>
        <v>0</v>
      </c>
      <c r="BI215" s="157">
        <f>IF(N215="nulová",J215,0)</f>
        <v>0</v>
      </c>
      <c r="BJ215" s="17" t="s">
        <v>77</v>
      </c>
      <c r="BK215" s="157">
        <f>ROUND(I215*H215,2)</f>
        <v>491.5</v>
      </c>
      <c r="BL215" s="17" t="s">
        <v>155</v>
      </c>
      <c r="BM215" s="156" t="s">
        <v>429</v>
      </c>
    </row>
    <row r="216" spans="1:65" s="2" customFormat="1" ht="16.5" customHeight="1">
      <c r="A216" s="29"/>
      <c r="B216" s="145"/>
      <c r="C216" s="146" t="s">
        <v>430</v>
      </c>
      <c r="D216" s="146" t="s">
        <v>151</v>
      </c>
      <c r="E216" s="147" t="s">
        <v>431</v>
      </c>
      <c r="F216" s="148" t="s">
        <v>432</v>
      </c>
      <c r="G216" s="149" t="s">
        <v>225</v>
      </c>
      <c r="H216" s="150">
        <v>0.1</v>
      </c>
      <c r="I216" s="151">
        <v>1020</v>
      </c>
      <c r="J216" s="151">
        <f>ROUND(I216*H216,2)</f>
        <v>102</v>
      </c>
      <c r="K216" s="148" t="s">
        <v>286</v>
      </c>
      <c r="L216" s="30"/>
      <c r="M216" s="152" t="s">
        <v>1</v>
      </c>
      <c r="N216" s="153" t="s">
        <v>35</v>
      </c>
      <c r="O216" s="154">
        <v>0.25</v>
      </c>
      <c r="P216" s="154">
        <f>O216*H216</f>
        <v>2.5000000000000001E-2</v>
      </c>
      <c r="Q216" s="154">
        <v>8.4999999999999995E-4</v>
      </c>
      <c r="R216" s="154">
        <f>Q216*H216</f>
        <v>8.5000000000000006E-5</v>
      </c>
      <c r="S216" s="154">
        <v>0</v>
      </c>
      <c r="T216" s="155">
        <f>S216*H216</f>
        <v>0</v>
      </c>
      <c r="U216" s="29"/>
      <c r="V216" s="2" t="s">
        <v>816</v>
      </c>
      <c r="W216" s="29"/>
      <c r="X216" s="29"/>
      <c r="Y216" s="29"/>
      <c r="Z216" s="29"/>
      <c r="AA216" s="29"/>
      <c r="AB216" s="29"/>
      <c r="AC216" s="29"/>
      <c r="AD216" s="29"/>
      <c r="AE216" s="29"/>
      <c r="AR216" s="156" t="s">
        <v>155</v>
      </c>
      <c r="AT216" s="156" t="s">
        <v>151</v>
      </c>
      <c r="AU216" s="156" t="s">
        <v>79</v>
      </c>
      <c r="AY216" s="17" t="s">
        <v>148</v>
      </c>
      <c r="BE216" s="157">
        <f>IF(N216="základní",J216,0)</f>
        <v>102</v>
      </c>
      <c r="BF216" s="157">
        <f>IF(N216="snížená",J216,0)</f>
        <v>0</v>
      </c>
      <c r="BG216" s="157">
        <f>IF(N216="zákl. přenesená",J216,0)</f>
        <v>0</v>
      </c>
      <c r="BH216" s="157">
        <f>IF(N216="sníž. přenesená",J216,0)</f>
        <v>0</v>
      </c>
      <c r="BI216" s="157">
        <f>IF(N216="nulová",J216,0)</f>
        <v>0</v>
      </c>
      <c r="BJ216" s="17" t="s">
        <v>77</v>
      </c>
      <c r="BK216" s="157">
        <f>ROUND(I216*H216,2)</f>
        <v>102</v>
      </c>
      <c r="BL216" s="17" t="s">
        <v>155</v>
      </c>
      <c r="BM216" s="156" t="s">
        <v>433</v>
      </c>
    </row>
    <row r="217" spans="1:65" s="2" customFormat="1" ht="16.5" customHeight="1">
      <c r="A217" s="29"/>
      <c r="B217" s="145"/>
      <c r="C217" s="146" t="s">
        <v>434</v>
      </c>
      <c r="D217" s="146" t="s">
        <v>151</v>
      </c>
      <c r="E217" s="147" t="s">
        <v>435</v>
      </c>
      <c r="F217" s="148" t="s">
        <v>436</v>
      </c>
      <c r="G217" s="149" t="s">
        <v>225</v>
      </c>
      <c r="H217" s="150">
        <v>0.2</v>
      </c>
      <c r="I217" s="151">
        <v>937</v>
      </c>
      <c r="J217" s="151">
        <f>ROUND(I217*H217,2)</f>
        <v>187.4</v>
      </c>
      <c r="K217" s="148" t="s">
        <v>286</v>
      </c>
      <c r="L217" s="30"/>
      <c r="M217" s="152" t="s">
        <v>1</v>
      </c>
      <c r="N217" s="153" t="s">
        <v>35</v>
      </c>
      <c r="O217" s="154">
        <v>1.5</v>
      </c>
      <c r="P217" s="154">
        <f>O217*H217</f>
        <v>0.30000000000000004</v>
      </c>
      <c r="Q217" s="154">
        <v>6.4000000000000005E-4</v>
      </c>
      <c r="R217" s="154">
        <f>Q217*H217</f>
        <v>1.2800000000000002E-4</v>
      </c>
      <c r="S217" s="154">
        <v>0</v>
      </c>
      <c r="T217" s="155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6" t="s">
        <v>155</v>
      </c>
      <c r="AT217" s="156" t="s">
        <v>151</v>
      </c>
      <c r="AU217" s="156" t="s">
        <v>79</v>
      </c>
      <c r="AY217" s="17" t="s">
        <v>148</v>
      </c>
      <c r="BE217" s="157">
        <f>IF(N217="základní",J217,0)</f>
        <v>187.4</v>
      </c>
      <c r="BF217" s="157">
        <f>IF(N217="snížená",J217,0)</f>
        <v>0</v>
      </c>
      <c r="BG217" s="157">
        <f>IF(N217="zákl. přenesená",J217,0)</f>
        <v>0</v>
      </c>
      <c r="BH217" s="157">
        <f>IF(N217="sníž. přenesená",J217,0)</f>
        <v>0</v>
      </c>
      <c r="BI217" s="157">
        <f>IF(N217="nulová",J217,0)</f>
        <v>0</v>
      </c>
      <c r="BJ217" s="17" t="s">
        <v>77</v>
      </c>
      <c r="BK217" s="157">
        <f>ROUND(I217*H217,2)</f>
        <v>187.4</v>
      </c>
      <c r="BL217" s="17" t="s">
        <v>155</v>
      </c>
      <c r="BM217" s="156" t="s">
        <v>437</v>
      </c>
    </row>
    <row r="218" spans="1:65" s="13" customFormat="1" ht="11.25">
      <c r="B218" s="158"/>
      <c r="D218" s="159" t="s">
        <v>157</v>
      </c>
      <c r="E218" s="160" t="s">
        <v>1</v>
      </c>
      <c r="F218" s="161" t="s">
        <v>438</v>
      </c>
      <c r="H218" s="162">
        <v>0.2</v>
      </c>
      <c r="L218" s="158"/>
      <c r="M218" s="163"/>
      <c r="N218" s="164"/>
      <c r="O218" s="164"/>
      <c r="P218" s="164"/>
      <c r="Q218" s="164"/>
      <c r="R218" s="164"/>
      <c r="S218" s="164"/>
      <c r="T218" s="165"/>
      <c r="AT218" s="160" t="s">
        <v>157</v>
      </c>
      <c r="AU218" s="160" t="s">
        <v>79</v>
      </c>
      <c r="AV218" s="13" t="s">
        <v>79</v>
      </c>
      <c r="AW218" s="13" t="s">
        <v>27</v>
      </c>
      <c r="AX218" s="13" t="s">
        <v>77</v>
      </c>
      <c r="AY218" s="160" t="s">
        <v>148</v>
      </c>
    </row>
    <row r="219" spans="1:65" s="2" customFormat="1" ht="16.5" customHeight="1">
      <c r="A219" s="29"/>
      <c r="B219" s="145"/>
      <c r="C219" s="184" t="s">
        <v>439</v>
      </c>
      <c r="D219" s="184" t="s">
        <v>302</v>
      </c>
      <c r="E219" s="185" t="s">
        <v>440</v>
      </c>
      <c r="F219" s="186" t="s">
        <v>441</v>
      </c>
      <c r="G219" s="187" t="s">
        <v>193</v>
      </c>
      <c r="H219" s="188">
        <v>0.2</v>
      </c>
      <c r="I219" s="189">
        <v>3600</v>
      </c>
      <c r="J219" s="189">
        <f>ROUND(I219*H219,2)</f>
        <v>720</v>
      </c>
      <c r="K219" s="186" t="s">
        <v>286</v>
      </c>
      <c r="L219" s="190"/>
      <c r="M219" s="191" t="s">
        <v>1</v>
      </c>
      <c r="N219" s="192" t="s">
        <v>35</v>
      </c>
      <c r="O219" s="154">
        <v>0</v>
      </c>
      <c r="P219" s="154">
        <f>O219*H219</f>
        <v>0</v>
      </c>
      <c r="Q219" s="154">
        <v>3.6900000000000001E-3</v>
      </c>
      <c r="R219" s="154">
        <f>Q219*H219</f>
        <v>7.3800000000000005E-4</v>
      </c>
      <c r="S219" s="154">
        <v>0</v>
      </c>
      <c r="T219" s="155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6" t="s">
        <v>305</v>
      </c>
      <c r="AT219" s="156" t="s">
        <v>302</v>
      </c>
      <c r="AU219" s="156" t="s">
        <v>79</v>
      </c>
      <c r="AY219" s="17" t="s">
        <v>148</v>
      </c>
      <c r="BE219" s="157">
        <f>IF(N219="základní",J219,0)</f>
        <v>720</v>
      </c>
      <c r="BF219" s="157">
        <f>IF(N219="snížená",J219,0)</f>
        <v>0</v>
      </c>
      <c r="BG219" s="157">
        <f>IF(N219="zákl. přenesená",J219,0)</f>
        <v>0</v>
      </c>
      <c r="BH219" s="157">
        <f>IF(N219="sníž. přenesená",J219,0)</f>
        <v>0</v>
      </c>
      <c r="BI219" s="157">
        <f>IF(N219="nulová",J219,0)</f>
        <v>0</v>
      </c>
      <c r="BJ219" s="17" t="s">
        <v>77</v>
      </c>
      <c r="BK219" s="157">
        <f>ROUND(I219*H219,2)</f>
        <v>720</v>
      </c>
      <c r="BL219" s="17" t="s">
        <v>155</v>
      </c>
      <c r="BM219" s="156" t="s">
        <v>442</v>
      </c>
    </row>
    <row r="220" spans="1:65" s="2" customFormat="1" ht="16.5" customHeight="1">
      <c r="A220" s="29"/>
      <c r="B220" s="145"/>
      <c r="C220" s="146" t="s">
        <v>443</v>
      </c>
      <c r="D220" s="146" t="s">
        <v>151</v>
      </c>
      <c r="E220" s="147" t="s">
        <v>444</v>
      </c>
      <c r="F220" s="148" t="s">
        <v>445</v>
      </c>
      <c r="G220" s="149" t="s">
        <v>193</v>
      </c>
      <c r="H220" s="150">
        <v>0.55000000000000004</v>
      </c>
      <c r="I220" s="151">
        <v>203</v>
      </c>
      <c r="J220" s="151">
        <f>ROUND(I220*H220,2)</f>
        <v>111.65</v>
      </c>
      <c r="K220" s="148" t="s">
        <v>286</v>
      </c>
      <c r="L220" s="30"/>
      <c r="M220" s="152" t="s">
        <v>1</v>
      </c>
      <c r="N220" s="153" t="s">
        <v>35</v>
      </c>
      <c r="O220" s="154">
        <v>0.3</v>
      </c>
      <c r="P220" s="154">
        <f>O220*H220</f>
        <v>0.16500000000000001</v>
      </c>
      <c r="Q220" s="154">
        <v>1.6000000000000001E-4</v>
      </c>
      <c r="R220" s="154">
        <f>Q220*H220</f>
        <v>8.8000000000000011E-5</v>
      </c>
      <c r="S220" s="154">
        <v>0</v>
      </c>
      <c r="T220" s="155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6" t="s">
        <v>155</v>
      </c>
      <c r="AT220" s="156" t="s">
        <v>151</v>
      </c>
      <c r="AU220" s="156" t="s">
        <v>79</v>
      </c>
      <c r="AY220" s="17" t="s">
        <v>148</v>
      </c>
      <c r="BE220" s="157">
        <f>IF(N220="základní",J220,0)</f>
        <v>111.65</v>
      </c>
      <c r="BF220" s="157">
        <f>IF(N220="snížená",J220,0)</f>
        <v>0</v>
      </c>
      <c r="BG220" s="157">
        <f>IF(N220="zákl. přenesená",J220,0)</f>
        <v>0</v>
      </c>
      <c r="BH220" s="157">
        <f>IF(N220="sníž. přenesená",J220,0)</f>
        <v>0</v>
      </c>
      <c r="BI220" s="157">
        <f>IF(N220="nulová",J220,0)</f>
        <v>0</v>
      </c>
      <c r="BJ220" s="17" t="s">
        <v>77</v>
      </c>
      <c r="BK220" s="157">
        <f>ROUND(I220*H220,2)</f>
        <v>111.65</v>
      </c>
      <c r="BL220" s="17" t="s">
        <v>155</v>
      </c>
      <c r="BM220" s="156" t="s">
        <v>446</v>
      </c>
    </row>
    <row r="221" spans="1:65" s="13" customFormat="1" ht="11.25">
      <c r="B221" s="158"/>
      <c r="D221" s="159" t="s">
        <v>157</v>
      </c>
      <c r="E221" s="160" t="s">
        <v>1</v>
      </c>
      <c r="F221" s="161" t="s">
        <v>447</v>
      </c>
      <c r="H221" s="162">
        <v>0.55000000000000004</v>
      </c>
      <c r="L221" s="158"/>
      <c r="M221" s="163"/>
      <c r="N221" s="164"/>
      <c r="O221" s="164"/>
      <c r="P221" s="164"/>
      <c r="Q221" s="164"/>
      <c r="R221" s="164"/>
      <c r="S221" s="164"/>
      <c r="T221" s="165"/>
      <c r="AT221" s="160" t="s">
        <v>157</v>
      </c>
      <c r="AU221" s="160" t="s">
        <v>79</v>
      </c>
      <c r="AV221" s="13" t="s">
        <v>79</v>
      </c>
      <c r="AW221" s="13" t="s">
        <v>27</v>
      </c>
      <c r="AX221" s="13" t="s">
        <v>77</v>
      </c>
      <c r="AY221" s="160" t="s">
        <v>148</v>
      </c>
    </row>
    <row r="222" spans="1:65" s="2" customFormat="1" ht="16.5" customHeight="1">
      <c r="A222" s="29"/>
      <c r="B222" s="145"/>
      <c r="C222" s="184" t="s">
        <v>448</v>
      </c>
      <c r="D222" s="184" t="s">
        <v>302</v>
      </c>
      <c r="E222" s="185" t="s">
        <v>449</v>
      </c>
      <c r="F222" s="186" t="s">
        <v>450</v>
      </c>
      <c r="G222" s="187" t="s">
        <v>193</v>
      </c>
      <c r="H222" s="188">
        <v>0.55000000000000004</v>
      </c>
      <c r="I222" s="189">
        <v>2300</v>
      </c>
      <c r="J222" s="189">
        <f>ROUND(I222*H222,2)</f>
        <v>1265</v>
      </c>
      <c r="K222" s="186" t="s">
        <v>286</v>
      </c>
      <c r="L222" s="190"/>
      <c r="M222" s="191" t="s">
        <v>1</v>
      </c>
      <c r="N222" s="192" t="s">
        <v>35</v>
      </c>
      <c r="O222" s="154">
        <v>0</v>
      </c>
      <c r="P222" s="154">
        <f>O222*H222</f>
        <v>0</v>
      </c>
      <c r="Q222" s="154">
        <v>2E-3</v>
      </c>
      <c r="R222" s="154">
        <f>Q222*H222</f>
        <v>1.1000000000000001E-3</v>
      </c>
      <c r="S222" s="154">
        <v>0</v>
      </c>
      <c r="T222" s="155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6" t="s">
        <v>305</v>
      </c>
      <c r="AT222" s="156" t="s">
        <v>302</v>
      </c>
      <c r="AU222" s="156" t="s">
        <v>79</v>
      </c>
      <c r="AY222" s="17" t="s">
        <v>148</v>
      </c>
      <c r="BE222" s="157">
        <f>IF(N222="základní",J222,0)</f>
        <v>1265</v>
      </c>
      <c r="BF222" s="157">
        <f>IF(N222="snížená",J222,0)</f>
        <v>0</v>
      </c>
      <c r="BG222" s="157">
        <f>IF(N222="zákl. přenesená",J222,0)</f>
        <v>0</v>
      </c>
      <c r="BH222" s="157">
        <f>IF(N222="sníž. přenesená",J222,0)</f>
        <v>0</v>
      </c>
      <c r="BI222" s="157">
        <f>IF(N222="nulová",J222,0)</f>
        <v>0</v>
      </c>
      <c r="BJ222" s="17" t="s">
        <v>77</v>
      </c>
      <c r="BK222" s="157">
        <f>ROUND(I222*H222,2)</f>
        <v>1265</v>
      </c>
      <c r="BL222" s="17" t="s">
        <v>155</v>
      </c>
      <c r="BM222" s="156" t="s">
        <v>451</v>
      </c>
    </row>
    <row r="223" spans="1:65" s="2" customFormat="1" ht="16.5" customHeight="1">
      <c r="A223" s="29"/>
      <c r="B223" s="145"/>
      <c r="C223" s="146" t="s">
        <v>452</v>
      </c>
      <c r="D223" s="146" t="s">
        <v>151</v>
      </c>
      <c r="E223" s="147" t="s">
        <v>453</v>
      </c>
      <c r="F223" s="148" t="s">
        <v>454</v>
      </c>
      <c r="G223" s="149" t="s">
        <v>225</v>
      </c>
      <c r="H223" s="150">
        <v>0.2</v>
      </c>
      <c r="I223" s="151">
        <v>3980</v>
      </c>
      <c r="J223" s="151">
        <f>ROUND(I223*H223,2)</f>
        <v>796</v>
      </c>
      <c r="K223" s="148" t="s">
        <v>286</v>
      </c>
      <c r="L223" s="30"/>
      <c r="M223" s="152" t="s">
        <v>1</v>
      </c>
      <c r="N223" s="153" t="s">
        <v>35</v>
      </c>
      <c r="O223" s="154">
        <v>0.4</v>
      </c>
      <c r="P223" s="154">
        <f>O223*H223</f>
        <v>8.0000000000000016E-2</v>
      </c>
      <c r="Q223" s="154">
        <v>1.8400000000000001E-3</v>
      </c>
      <c r="R223" s="154">
        <f>Q223*H223</f>
        <v>3.6800000000000005E-4</v>
      </c>
      <c r="S223" s="154">
        <v>0</v>
      </c>
      <c r="T223" s="155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6" t="s">
        <v>155</v>
      </c>
      <c r="AT223" s="156" t="s">
        <v>151</v>
      </c>
      <c r="AU223" s="156" t="s">
        <v>79</v>
      </c>
      <c r="AY223" s="17" t="s">
        <v>148</v>
      </c>
      <c r="BE223" s="157">
        <f>IF(N223="základní",J223,0)</f>
        <v>796</v>
      </c>
      <c r="BF223" s="157">
        <f>IF(N223="snížená",J223,0)</f>
        <v>0</v>
      </c>
      <c r="BG223" s="157">
        <f>IF(N223="zákl. přenesená",J223,0)</f>
        <v>0</v>
      </c>
      <c r="BH223" s="157">
        <f>IF(N223="sníž. přenesená",J223,0)</f>
        <v>0</v>
      </c>
      <c r="BI223" s="157">
        <f>IF(N223="nulová",J223,0)</f>
        <v>0</v>
      </c>
      <c r="BJ223" s="17" t="s">
        <v>77</v>
      </c>
      <c r="BK223" s="157">
        <f>ROUND(I223*H223,2)</f>
        <v>796</v>
      </c>
      <c r="BL223" s="17" t="s">
        <v>155</v>
      </c>
      <c r="BM223" s="156" t="s">
        <v>455</v>
      </c>
    </row>
    <row r="224" spans="1:65" s="13" customFormat="1" ht="11.25">
      <c r="B224" s="158"/>
      <c r="D224" s="159" t="s">
        <v>157</v>
      </c>
      <c r="E224" s="160" t="s">
        <v>1</v>
      </c>
      <c r="F224" s="161" t="s">
        <v>456</v>
      </c>
      <c r="H224" s="162">
        <v>0.2</v>
      </c>
      <c r="L224" s="158"/>
      <c r="M224" s="163"/>
      <c r="N224" s="164"/>
      <c r="O224" s="164"/>
      <c r="P224" s="164"/>
      <c r="Q224" s="164"/>
      <c r="R224" s="164"/>
      <c r="S224" s="164"/>
      <c r="T224" s="165"/>
      <c r="AT224" s="160" t="s">
        <v>157</v>
      </c>
      <c r="AU224" s="160" t="s">
        <v>79</v>
      </c>
      <c r="AV224" s="13" t="s">
        <v>79</v>
      </c>
      <c r="AW224" s="13" t="s">
        <v>27</v>
      </c>
      <c r="AX224" s="13" t="s">
        <v>77</v>
      </c>
      <c r="AY224" s="160" t="s">
        <v>148</v>
      </c>
    </row>
    <row r="225" spans="1:65" s="2" customFormat="1" ht="16.5" customHeight="1">
      <c r="A225" s="29"/>
      <c r="B225" s="145"/>
      <c r="C225" s="146" t="s">
        <v>457</v>
      </c>
      <c r="D225" s="146" t="s">
        <v>151</v>
      </c>
      <c r="E225" s="147" t="s">
        <v>458</v>
      </c>
      <c r="F225" s="148" t="s">
        <v>459</v>
      </c>
      <c r="G225" s="149" t="s">
        <v>225</v>
      </c>
      <c r="H225" s="150">
        <v>0.05</v>
      </c>
      <c r="I225" s="151">
        <v>4600</v>
      </c>
      <c r="J225" s="151">
        <f>ROUND(I225*H225,2)</f>
        <v>230</v>
      </c>
      <c r="K225" s="148" t="s">
        <v>1</v>
      </c>
      <c r="L225" s="30"/>
      <c r="M225" s="152" t="s">
        <v>1</v>
      </c>
      <c r="N225" s="153" t="s">
        <v>35</v>
      </c>
      <c r="O225" s="154">
        <v>0</v>
      </c>
      <c r="P225" s="154">
        <f>O225*H225</f>
        <v>0</v>
      </c>
      <c r="Q225" s="154">
        <v>1.8400000000000001E-3</v>
      </c>
      <c r="R225" s="154">
        <f>Q225*H225</f>
        <v>9.2000000000000014E-5</v>
      </c>
      <c r="S225" s="154">
        <v>0</v>
      </c>
      <c r="T225" s="155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6" t="s">
        <v>155</v>
      </c>
      <c r="AT225" s="156" t="s">
        <v>151</v>
      </c>
      <c r="AU225" s="156" t="s">
        <v>79</v>
      </c>
      <c r="AY225" s="17" t="s">
        <v>148</v>
      </c>
      <c r="BE225" s="157">
        <f>IF(N225="základní",J225,0)</f>
        <v>230</v>
      </c>
      <c r="BF225" s="157">
        <f>IF(N225="snížená",J225,0)</f>
        <v>0</v>
      </c>
      <c r="BG225" s="157">
        <f>IF(N225="zákl. přenesená",J225,0)</f>
        <v>0</v>
      </c>
      <c r="BH225" s="157">
        <f>IF(N225="sníž. přenesená",J225,0)</f>
        <v>0</v>
      </c>
      <c r="BI225" s="157">
        <f>IF(N225="nulová",J225,0)</f>
        <v>0</v>
      </c>
      <c r="BJ225" s="17" t="s">
        <v>77</v>
      </c>
      <c r="BK225" s="157">
        <f>ROUND(I225*H225,2)</f>
        <v>230</v>
      </c>
      <c r="BL225" s="17" t="s">
        <v>155</v>
      </c>
      <c r="BM225" s="156" t="s">
        <v>460</v>
      </c>
    </row>
    <row r="226" spans="1:65" s="13" customFormat="1" ht="11.25">
      <c r="B226" s="158"/>
      <c r="D226" s="159" t="s">
        <v>157</v>
      </c>
      <c r="E226" s="160" t="s">
        <v>1</v>
      </c>
      <c r="F226" s="161" t="s">
        <v>461</v>
      </c>
      <c r="H226" s="162">
        <v>-0.05</v>
      </c>
      <c r="L226" s="158"/>
      <c r="M226" s="163"/>
      <c r="N226" s="164"/>
      <c r="O226" s="164"/>
      <c r="P226" s="164"/>
      <c r="Q226" s="164"/>
      <c r="R226" s="164"/>
      <c r="S226" s="164"/>
      <c r="T226" s="165"/>
      <c r="AT226" s="160" t="s">
        <v>157</v>
      </c>
      <c r="AU226" s="160" t="s">
        <v>79</v>
      </c>
      <c r="AV226" s="13" t="s">
        <v>79</v>
      </c>
      <c r="AW226" s="13" t="s">
        <v>27</v>
      </c>
      <c r="AX226" s="13" t="s">
        <v>70</v>
      </c>
      <c r="AY226" s="160" t="s">
        <v>148</v>
      </c>
    </row>
    <row r="227" spans="1:65" s="13" customFormat="1" ht="11.25">
      <c r="B227" s="158"/>
      <c r="D227" s="159" t="s">
        <v>157</v>
      </c>
      <c r="E227" s="160" t="s">
        <v>1</v>
      </c>
      <c r="F227" s="161" t="s">
        <v>462</v>
      </c>
      <c r="H227" s="162">
        <v>0.1</v>
      </c>
      <c r="L227" s="158"/>
      <c r="M227" s="163"/>
      <c r="N227" s="164"/>
      <c r="O227" s="164"/>
      <c r="P227" s="164"/>
      <c r="Q227" s="164"/>
      <c r="R227" s="164"/>
      <c r="S227" s="164"/>
      <c r="T227" s="165"/>
      <c r="AT227" s="160" t="s">
        <v>157</v>
      </c>
      <c r="AU227" s="160" t="s">
        <v>79</v>
      </c>
      <c r="AV227" s="13" t="s">
        <v>79</v>
      </c>
      <c r="AW227" s="13" t="s">
        <v>27</v>
      </c>
      <c r="AX227" s="13" t="s">
        <v>70</v>
      </c>
      <c r="AY227" s="160" t="s">
        <v>148</v>
      </c>
    </row>
    <row r="228" spans="1:65" s="15" customFormat="1" ht="11.25">
      <c r="B228" s="173"/>
      <c r="D228" s="159" t="s">
        <v>157</v>
      </c>
      <c r="E228" s="174" t="s">
        <v>1</v>
      </c>
      <c r="F228" s="175" t="s">
        <v>164</v>
      </c>
      <c r="H228" s="176">
        <v>0.05</v>
      </c>
      <c r="L228" s="173"/>
      <c r="M228" s="177"/>
      <c r="N228" s="178"/>
      <c r="O228" s="178"/>
      <c r="P228" s="178"/>
      <c r="Q228" s="178"/>
      <c r="R228" s="178"/>
      <c r="S228" s="178"/>
      <c r="T228" s="179"/>
      <c r="AT228" s="174" t="s">
        <v>157</v>
      </c>
      <c r="AU228" s="174" t="s">
        <v>79</v>
      </c>
      <c r="AV228" s="15" t="s">
        <v>165</v>
      </c>
      <c r="AW228" s="15" t="s">
        <v>27</v>
      </c>
      <c r="AX228" s="15" t="s">
        <v>77</v>
      </c>
      <c r="AY228" s="174" t="s">
        <v>148</v>
      </c>
    </row>
    <row r="229" spans="1:65" s="2" customFormat="1" ht="16.5" customHeight="1">
      <c r="A229" s="29"/>
      <c r="B229" s="145"/>
      <c r="C229" s="146" t="s">
        <v>463</v>
      </c>
      <c r="D229" s="146" t="s">
        <v>151</v>
      </c>
      <c r="E229" s="147" t="s">
        <v>464</v>
      </c>
      <c r="F229" s="148" t="s">
        <v>465</v>
      </c>
      <c r="G229" s="149" t="s">
        <v>193</v>
      </c>
      <c r="H229" s="150">
        <v>0.55000000000000004</v>
      </c>
      <c r="I229" s="151">
        <v>560</v>
      </c>
      <c r="J229" s="151">
        <f>ROUND(I229*H229,2)</f>
        <v>308</v>
      </c>
      <c r="K229" s="148" t="s">
        <v>1</v>
      </c>
      <c r="L229" s="30"/>
      <c r="M229" s="152" t="s">
        <v>1</v>
      </c>
      <c r="N229" s="153" t="s">
        <v>35</v>
      </c>
      <c r="O229" s="154">
        <v>0</v>
      </c>
      <c r="P229" s="154">
        <f>O229*H229</f>
        <v>0</v>
      </c>
      <c r="Q229" s="154">
        <v>2.3000000000000001E-4</v>
      </c>
      <c r="R229" s="154">
        <f>Q229*H229</f>
        <v>1.2650000000000001E-4</v>
      </c>
      <c r="S229" s="154">
        <v>0</v>
      </c>
      <c r="T229" s="155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6" t="s">
        <v>155</v>
      </c>
      <c r="AT229" s="156" t="s">
        <v>151</v>
      </c>
      <c r="AU229" s="156" t="s">
        <v>79</v>
      </c>
      <c r="AY229" s="17" t="s">
        <v>148</v>
      </c>
      <c r="BE229" s="157">
        <f>IF(N229="základní",J229,0)</f>
        <v>308</v>
      </c>
      <c r="BF229" s="157">
        <f>IF(N229="snížená",J229,0)</f>
        <v>0</v>
      </c>
      <c r="BG229" s="157">
        <f>IF(N229="zákl. přenesená",J229,0)</f>
        <v>0</v>
      </c>
      <c r="BH229" s="157">
        <f>IF(N229="sníž. přenesená",J229,0)</f>
        <v>0</v>
      </c>
      <c r="BI229" s="157">
        <f>IF(N229="nulová",J229,0)</f>
        <v>0</v>
      </c>
      <c r="BJ229" s="17" t="s">
        <v>77</v>
      </c>
      <c r="BK229" s="157">
        <f>ROUND(I229*H229,2)</f>
        <v>308</v>
      </c>
      <c r="BL229" s="17" t="s">
        <v>155</v>
      </c>
      <c r="BM229" s="156" t="s">
        <v>466</v>
      </c>
    </row>
    <row r="230" spans="1:65" s="13" customFormat="1" ht="11.25">
      <c r="B230" s="158"/>
      <c r="D230" s="159" t="s">
        <v>157</v>
      </c>
      <c r="E230" s="160" t="s">
        <v>1</v>
      </c>
      <c r="F230" s="161" t="s">
        <v>467</v>
      </c>
      <c r="H230" s="162">
        <v>-0.1</v>
      </c>
      <c r="L230" s="158"/>
      <c r="M230" s="163"/>
      <c r="N230" s="164"/>
      <c r="O230" s="164"/>
      <c r="P230" s="164"/>
      <c r="Q230" s="164"/>
      <c r="R230" s="164"/>
      <c r="S230" s="164"/>
      <c r="T230" s="165"/>
      <c r="AT230" s="160" t="s">
        <v>157</v>
      </c>
      <c r="AU230" s="160" t="s">
        <v>79</v>
      </c>
      <c r="AV230" s="13" t="s">
        <v>79</v>
      </c>
      <c r="AW230" s="13" t="s">
        <v>27</v>
      </c>
      <c r="AX230" s="13" t="s">
        <v>70</v>
      </c>
      <c r="AY230" s="160" t="s">
        <v>148</v>
      </c>
    </row>
    <row r="231" spans="1:65" s="13" customFormat="1" ht="11.25">
      <c r="B231" s="158"/>
      <c r="D231" s="159" t="s">
        <v>157</v>
      </c>
      <c r="E231" s="160" t="s">
        <v>1</v>
      </c>
      <c r="F231" s="161" t="s">
        <v>468</v>
      </c>
      <c r="H231" s="162">
        <v>0.65</v>
      </c>
      <c r="L231" s="158"/>
      <c r="M231" s="163"/>
      <c r="N231" s="164"/>
      <c r="O231" s="164"/>
      <c r="P231" s="164"/>
      <c r="Q231" s="164"/>
      <c r="R231" s="164"/>
      <c r="S231" s="164"/>
      <c r="T231" s="165"/>
      <c r="AT231" s="160" t="s">
        <v>157</v>
      </c>
      <c r="AU231" s="160" t="s">
        <v>79</v>
      </c>
      <c r="AV231" s="13" t="s">
        <v>79</v>
      </c>
      <c r="AW231" s="13" t="s">
        <v>27</v>
      </c>
      <c r="AX231" s="13" t="s">
        <v>70</v>
      </c>
      <c r="AY231" s="160" t="s">
        <v>148</v>
      </c>
    </row>
    <row r="232" spans="1:65" s="15" customFormat="1" ht="11.25">
      <c r="B232" s="173"/>
      <c r="D232" s="159" t="s">
        <v>157</v>
      </c>
      <c r="E232" s="174" t="s">
        <v>1</v>
      </c>
      <c r="F232" s="175" t="s">
        <v>164</v>
      </c>
      <c r="H232" s="176">
        <v>0.55000000000000004</v>
      </c>
      <c r="L232" s="173"/>
      <c r="M232" s="177"/>
      <c r="N232" s="178"/>
      <c r="O232" s="178"/>
      <c r="P232" s="178"/>
      <c r="Q232" s="178"/>
      <c r="R232" s="178"/>
      <c r="S232" s="178"/>
      <c r="T232" s="179"/>
      <c r="AT232" s="174" t="s">
        <v>157</v>
      </c>
      <c r="AU232" s="174" t="s">
        <v>79</v>
      </c>
      <c r="AV232" s="15" t="s">
        <v>165</v>
      </c>
      <c r="AW232" s="15" t="s">
        <v>27</v>
      </c>
      <c r="AX232" s="15" t="s">
        <v>77</v>
      </c>
      <c r="AY232" s="174" t="s">
        <v>148</v>
      </c>
    </row>
    <row r="233" spans="1:65" s="2" customFormat="1" ht="16.5" customHeight="1">
      <c r="A233" s="29"/>
      <c r="B233" s="145"/>
      <c r="C233" s="146" t="s">
        <v>469</v>
      </c>
      <c r="D233" s="146" t="s">
        <v>151</v>
      </c>
      <c r="E233" s="147" t="s">
        <v>255</v>
      </c>
      <c r="F233" s="148" t="s">
        <v>256</v>
      </c>
      <c r="G233" s="149" t="s">
        <v>175</v>
      </c>
      <c r="H233" s="150">
        <v>2.5999999999999999E-2</v>
      </c>
      <c r="I233" s="151">
        <v>20000</v>
      </c>
      <c r="J233" s="151">
        <f>ROUND(I233*H233,2)</f>
        <v>520</v>
      </c>
      <c r="K233" s="148" t="s">
        <v>194</v>
      </c>
      <c r="L233" s="30"/>
      <c r="M233" s="152" t="s">
        <v>1</v>
      </c>
      <c r="N233" s="153" t="s">
        <v>35</v>
      </c>
      <c r="O233" s="154">
        <v>0</v>
      </c>
      <c r="P233" s="154">
        <f>O233*H233</f>
        <v>0</v>
      </c>
      <c r="Q233" s="154">
        <v>0</v>
      </c>
      <c r="R233" s="154">
        <f>Q233*H233</f>
        <v>0</v>
      </c>
      <c r="S233" s="154">
        <v>0</v>
      </c>
      <c r="T233" s="155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6" t="s">
        <v>155</v>
      </c>
      <c r="AT233" s="156" t="s">
        <v>151</v>
      </c>
      <c r="AU233" s="156" t="s">
        <v>79</v>
      </c>
      <c r="AY233" s="17" t="s">
        <v>148</v>
      </c>
      <c r="BE233" s="157">
        <f>IF(N233="základní",J233,0)</f>
        <v>520</v>
      </c>
      <c r="BF233" s="157">
        <f>IF(N233="snížená",J233,0)</f>
        <v>0</v>
      </c>
      <c r="BG233" s="157">
        <f>IF(N233="zákl. přenesená",J233,0)</f>
        <v>0</v>
      </c>
      <c r="BH233" s="157">
        <f>IF(N233="sníž. přenesená",J233,0)</f>
        <v>0</v>
      </c>
      <c r="BI233" s="157">
        <f>IF(N233="nulová",J233,0)</f>
        <v>0</v>
      </c>
      <c r="BJ233" s="17" t="s">
        <v>77</v>
      </c>
      <c r="BK233" s="157">
        <f>ROUND(I233*H233,2)</f>
        <v>520</v>
      </c>
      <c r="BL233" s="17" t="s">
        <v>155</v>
      </c>
      <c r="BM233" s="156" t="s">
        <v>470</v>
      </c>
    </row>
    <row r="234" spans="1:65" s="2" customFormat="1" ht="16.5" customHeight="1">
      <c r="A234" s="29"/>
      <c r="B234" s="145"/>
      <c r="C234" s="146" t="s">
        <v>471</v>
      </c>
      <c r="D234" s="146" t="s">
        <v>151</v>
      </c>
      <c r="E234" s="147" t="s">
        <v>259</v>
      </c>
      <c r="F234" s="148" t="s">
        <v>260</v>
      </c>
      <c r="G234" s="149" t="s">
        <v>175</v>
      </c>
      <c r="H234" s="150">
        <v>2.5999999999999999E-2</v>
      </c>
      <c r="I234" s="151">
        <v>20000</v>
      </c>
      <c r="J234" s="151">
        <f>ROUND(I234*H234,2)</f>
        <v>520</v>
      </c>
      <c r="K234" s="148" t="s">
        <v>194</v>
      </c>
      <c r="L234" s="30"/>
      <c r="M234" s="152" t="s">
        <v>1</v>
      </c>
      <c r="N234" s="153" t="s">
        <v>35</v>
      </c>
      <c r="O234" s="154">
        <v>0</v>
      </c>
      <c r="P234" s="154">
        <f>O234*H234</f>
        <v>0</v>
      </c>
      <c r="Q234" s="154">
        <v>0</v>
      </c>
      <c r="R234" s="154">
        <f>Q234*H234</f>
        <v>0</v>
      </c>
      <c r="S234" s="154">
        <v>0</v>
      </c>
      <c r="T234" s="155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6" t="s">
        <v>155</v>
      </c>
      <c r="AT234" s="156" t="s">
        <v>151</v>
      </c>
      <c r="AU234" s="156" t="s">
        <v>79</v>
      </c>
      <c r="AY234" s="17" t="s">
        <v>148</v>
      </c>
      <c r="BE234" s="157">
        <f>IF(N234="základní",J234,0)</f>
        <v>520</v>
      </c>
      <c r="BF234" s="157">
        <f>IF(N234="snížená",J234,0)</f>
        <v>0</v>
      </c>
      <c r="BG234" s="157">
        <f>IF(N234="zákl. přenesená",J234,0)</f>
        <v>0</v>
      </c>
      <c r="BH234" s="157">
        <f>IF(N234="sníž. přenesená",J234,0)</f>
        <v>0</v>
      </c>
      <c r="BI234" s="157">
        <f>IF(N234="nulová",J234,0)</f>
        <v>0</v>
      </c>
      <c r="BJ234" s="17" t="s">
        <v>77</v>
      </c>
      <c r="BK234" s="157">
        <f>ROUND(I234*H234,2)</f>
        <v>520</v>
      </c>
      <c r="BL234" s="17" t="s">
        <v>155</v>
      </c>
      <c r="BM234" s="156" t="s">
        <v>472</v>
      </c>
    </row>
    <row r="235" spans="1:65" s="12" customFormat="1" ht="22.9" customHeight="1">
      <c r="B235" s="133"/>
      <c r="D235" s="134" t="s">
        <v>69</v>
      </c>
      <c r="E235" s="143" t="s">
        <v>473</v>
      </c>
      <c r="F235" s="143" t="s">
        <v>474</v>
      </c>
      <c r="J235" s="144">
        <f>BK235</f>
        <v>3250</v>
      </c>
      <c r="L235" s="133"/>
      <c r="M235" s="137"/>
      <c r="N235" s="138"/>
      <c r="O235" s="138"/>
      <c r="P235" s="139">
        <f>SUM(P236:P239)</f>
        <v>0</v>
      </c>
      <c r="Q235" s="138"/>
      <c r="R235" s="139">
        <f>SUM(R236:R239)</f>
        <v>4.5999999999999999E-3</v>
      </c>
      <c r="S235" s="138"/>
      <c r="T235" s="140">
        <f>SUM(T236:T239)</f>
        <v>0</v>
      </c>
      <c r="AR235" s="134" t="s">
        <v>79</v>
      </c>
      <c r="AT235" s="141" t="s">
        <v>69</v>
      </c>
      <c r="AU235" s="141" t="s">
        <v>77</v>
      </c>
      <c r="AY235" s="134" t="s">
        <v>148</v>
      </c>
      <c r="BK235" s="142">
        <f>SUM(BK236:BK239)</f>
        <v>3250</v>
      </c>
    </row>
    <row r="236" spans="1:65" s="2" customFormat="1" ht="16.5" customHeight="1">
      <c r="A236" s="29"/>
      <c r="B236" s="145"/>
      <c r="C236" s="146" t="s">
        <v>475</v>
      </c>
      <c r="D236" s="146" t="s">
        <v>151</v>
      </c>
      <c r="E236" s="147" t="s">
        <v>476</v>
      </c>
      <c r="F236" s="148" t="s">
        <v>477</v>
      </c>
      <c r="G236" s="149" t="s">
        <v>225</v>
      </c>
      <c r="H236" s="150">
        <v>0.5</v>
      </c>
      <c r="I236" s="151">
        <v>6500</v>
      </c>
      <c r="J236" s="151">
        <f>ROUND(I236*H236,2)</f>
        <v>3250</v>
      </c>
      <c r="K236" s="148" t="s">
        <v>194</v>
      </c>
      <c r="L236" s="30"/>
      <c r="M236" s="152" t="s">
        <v>1</v>
      </c>
      <c r="N236" s="153" t="s">
        <v>35</v>
      </c>
      <c r="O236" s="154">
        <v>0</v>
      </c>
      <c r="P236" s="154">
        <f>O236*H236</f>
        <v>0</v>
      </c>
      <c r="Q236" s="154">
        <v>9.1999999999999998E-3</v>
      </c>
      <c r="R236" s="154">
        <f>Q236*H236</f>
        <v>4.5999999999999999E-3</v>
      </c>
      <c r="S236" s="154">
        <v>0</v>
      </c>
      <c r="T236" s="155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6" t="s">
        <v>155</v>
      </c>
      <c r="AT236" s="156" t="s">
        <v>151</v>
      </c>
      <c r="AU236" s="156" t="s">
        <v>79</v>
      </c>
      <c r="AY236" s="17" t="s">
        <v>148</v>
      </c>
      <c r="BE236" s="157">
        <f>IF(N236="základní",J236,0)</f>
        <v>3250</v>
      </c>
      <c r="BF236" s="157">
        <f>IF(N236="snížená",J236,0)</f>
        <v>0</v>
      </c>
      <c r="BG236" s="157">
        <f>IF(N236="zákl. přenesená",J236,0)</f>
        <v>0</v>
      </c>
      <c r="BH236" s="157">
        <f>IF(N236="sníž. přenesená",J236,0)</f>
        <v>0</v>
      </c>
      <c r="BI236" s="157">
        <f>IF(N236="nulová",J236,0)</f>
        <v>0</v>
      </c>
      <c r="BJ236" s="17" t="s">
        <v>77</v>
      </c>
      <c r="BK236" s="157">
        <f>ROUND(I236*H236,2)</f>
        <v>3250</v>
      </c>
      <c r="BL236" s="17" t="s">
        <v>155</v>
      </c>
      <c r="BM236" s="156" t="s">
        <v>478</v>
      </c>
    </row>
    <row r="237" spans="1:65" s="13" customFormat="1" ht="11.25">
      <c r="B237" s="158"/>
      <c r="D237" s="159" t="s">
        <v>157</v>
      </c>
      <c r="E237" s="160" t="s">
        <v>1</v>
      </c>
      <c r="F237" s="161" t="s">
        <v>388</v>
      </c>
      <c r="H237" s="162">
        <v>-0.1</v>
      </c>
      <c r="L237" s="158"/>
      <c r="M237" s="163"/>
      <c r="N237" s="164"/>
      <c r="O237" s="164"/>
      <c r="P237" s="164"/>
      <c r="Q237" s="164"/>
      <c r="R237" s="164"/>
      <c r="S237" s="164"/>
      <c r="T237" s="165"/>
      <c r="AT237" s="160" t="s">
        <v>157</v>
      </c>
      <c r="AU237" s="160" t="s">
        <v>79</v>
      </c>
      <c r="AV237" s="13" t="s">
        <v>79</v>
      </c>
      <c r="AW237" s="13" t="s">
        <v>27</v>
      </c>
      <c r="AX237" s="13" t="s">
        <v>70</v>
      </c>
      <c r="AY237" s="160" t="s">
        <v>148</v>
      </c>
    </row>
    <row r="238" spans="1:65" s="13" customFormat="1" ht="11.25">
      <c r="B238" s="158"/>
      <c r="D238" s="159" t="s">
        <v>157</v>
      </c>
      <c r="E238" s="160" t="s">
        <v>1</v>
      </c>
      <c r="F238" s="161" t="s">
        <v>479</v>
      </c>
      <c r="H238" s="162">
        <v>0.6</v>
      </c>
      <c r="L238" s="158"/>
      <c r="M238" s="163"/>
      <c r="N238" s="164"/>
      <c r="O238" s="164"/>
      <c r="P238" s="164"/>
      <c r="Q238" s="164"/>
      <c r="R238" s="164"/>
      <c r="S238" s="164"/>
      <c r="T238" s="165"/>
      <c r="AT238" s="160" t="s">
        <v>157</v>
      </c>
      <c r="AU238" s="160" t="s">
        <v>79</v>
      </c>
      <c r="AV238" s="13" t="s">
        <v>79</v>
      </c>
      <c r="AW238" s="13" t="s">
        <v>27</v>
      </c>
      <c r="AX238" s="13" t="s">
        <v>70</v>
      </c>
      <c r="AY238" s="160" t="s">
        <v>148</v>
      </c>
    </row>
    <row r="239" spans="1:65" s="15" customFormat="1" ht="11.25">
      <c r="B239" s="173"/>
      <c r="D239" s="159" t="s">
        <v>157</v>
      </c>
      <c r="E239" s="174" t="s">
        <v>1</v>
      </c>
      <c r="F239" s="175" t="s">
        <v>164</v>
      </c>
      <c r="H239" s="176">
        <v>0.5</v>
      </c>
      <c r="L239" s="173"/>
      <c r="M239" s="177"/>
      <c r="N239" s="178"/>
      <c r="O239" s="178"/>
      <c r="P239" s="178"/>
      <c r="Q239" s="178"/>
      <c r="R239" s="178"/>
      <c r="S239" s="178"/>
      <c r="T239" s="179"/>
      <c r="AT239" s="174" t="s">
        <v>157</v>
      </c>
      <c r="AU239" s="174" t="s">
        <v>79</v>
      </c>
      <c r="AV239" s="15" t="s">
        <v>165</v>
      </c>
      <c r="AW239" s="15" t="s">
        <v>27</v>
      </c>
      <c r="AX239" s="15" t="s">
        <v>77</v>
      </c>
      <c r="AY239" s="174" t="s">
        <v>148</v>
      </c>
    </row>
    <row r="240" spans="1:65" s="12" customFormat="1" ht="25.9" customHeight="1">
      <c r="B240" s="133"/>
      <c r="D240" s="134" t="s">
        <v>69</v>
      </c>
      <c r="E240" s="135" t="s">
        <v>480</v>
      </c>
      <c r="F240" s="135" t="s">
        <v>481</v>
      </c>
      <c r="J240" s="136">
        <f>BK240</f>
        <v>140</v>
      </c>
      <c r="L240" s="133"/>
      <c r="M240" s="137"/>
      <c r="N240" s="138"/>
      <c r="O240" s="138"/>
      <c r="P240" s="139">
        <f>SUM(P241:P242)</f>
        <v>0</v>
      </c>
      <c r="Q240" s="138"/>
      <c r="R240" s="139">
        <f>SUM(R241:R242)</f>
        <v>0</v>
      </c>
      <c r="S240" s="138"/>
      <c r="T240" s="140">
        <f>SUM(T241:T242)</f>
        <v>0</v>
      </c>
      <c r="AR240" s="134" t="s">
        <v>165</v>
      </c>
      <c r="AT240" s="141" t="s">
        <v>69</v>
      </c>
      <c r="AU240" s="141" t="s">
        <v>70</v>
      </c>
      <c r="AY240" s="134" t="s">
        <v>148</v>
      </c>
      <c r="BK240" s="142">
        <f>SUM(BK241:BK242)</f>
        <v>140</v>
      </c>
    </row>
    <row r="241" spans="1:65" s="2" customFormat="1" ht="16.5" customHeight="1">
      <c r="A241" s="29"/>
      <c r="B241" s="145"/>
      <c r="C241" s="146" t="s">
        <v>482</v>
      </c>
      <c r="D241" s="146" t="s">
        <v>151</v>
      </c>
      <c r="E241" s="147" t="s">
        <v>483</v>
      </c>
      <c r="F241" s="148" t="s">
        <v>484</v>
      </c>
      <c r="G241" s="149" t="s">
        <v>485</v>
      </c>
      <c r="H241" s="150">
        <v>0.4</v>
      </c>
      <c r="I241" s="151">
        <v>350</v>
      </c>
      <c r="J241" s="151">
        <f>ROUND(I241*H241,2)</f>
        <v>140</v>
      </c>
      <c r="K241" s="148" t="s">
        <v>194</v>
      </c>
      <c r="L241" s="30"/>
      <c r="M241" s="152" t="s">
        <v>1</v>
      </c>
      <c r="N241" s="153" t="s">
        <v>35</v>
      </c>
      <c r="O241" s="154">
        <v>0</v>
      </c>
      <c r="P241" s="154">
        <f>O241*H241</f>
        <v>0</v>
      </c>
      <c r="Q241" s="154">
        <v>0</v>
      </c>
      <c r="R241" s="154">
        <f>Q241*H241</f>
        <v>0</v>
      </c>
      <c r="S241" s="154">
        <v>0</v>
      </c>
      <c r="T241" s="155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6" t="s">
        <v>486</v>
      </c>
      <c r="AT241" s="156" t="s">
        <v>151</v>
      </c>
      <c r="AU241" s="156" t="s">
        <v>77</v>
      </c>
      <c r="AY241" s="17" t="s">
        <v>148</v>
      </c>
      <c r="BE241" s="157">
        <f>IF(N241="základní",J241,0)</f>
        <v>140</v>
      </c>
      <c r="BF241" s="157">
        <f>IF(N241="snížená",J241,0)</f>
        <v>0</v>
      </c>
      <c r="BG241" s="157">
        <f>IF(N241="zákl. přenesená",J241,0)</f>
        <v>0</v>
      </c>
      <c r="BH241" s="157">
        <f>IF(N241="sníž. přenesená",J241,0)</f>
        <v>0</v>
      </c>
      <c r="BI241" s="157">
        <f>IF(N241="nulová",J241,0)</f>
        <v>0</v>
      </c>
      <c r="BJ241" s="17" t="s">
        <v>77</v>
      </c>
      <c r="BK241" s="157">
        <f>ROUND(I241*H241,2)</f>
        <v>140</v>
      </c>
      <c r="BL241" s="17" t="s">
        <v>486</v>
      </c>
      <c r="BM241" s="156" t="s">
        <v>487</v>
      </c>
    </row>
    <row r="242" spans="1:65" s="13" customFormat="1" ht="11.25">
      <c r="B242" s="158"/>
      <c r="D242" s="159" t="s">
        <v>157</v>
      </c>
      <c r="E242" s="160" t="s">
        <v>1</v>
      </c>
      <c r="F242" s="161" t="s">
        <v>488</v>
      </c>
      <c r="H242" s="162">
        <v>0.4</v>
      </c>
      <c r="L242" s="158"/>
      <c r="M242" s="193"/>
      <c r="N242" s="194"/>
      <c r="O242" s="194"/>
      <c r="P242" s="194"/>
      <c r="Q242" s="194"/>
      <c r="R242" s="194"/>
      <c r="S242" s="194"/>
      <c r="T242" s="195"/>
      <c r="AT242" s="160" t="s">
        <v>157</v>
      </c>
      <c r="AU242" s="160" t="s">
        <v>77</v>
      </c>
      <c r="AV242" s="13" t="s">
        <v>79</v>
      </c>
      <c r="AW242" s="13" t="s">
        <v>27</v>
      </c>
      <c r="AX242" s="13" t="s">
        <v>77</v>
      </c>
      <c r="AY242" s="160" t="s">
        <v>148</v>
      </c>
    </row>
    <row r="243" spans="1:65" s="2" customFormat="1" ht="6.95" customHeight="1">
      <c r="A243" s="29"/>
      <c r="B243" s="44"/>
      <c r="C243" s="45"/>
      <c r="D243" s="45"/>
      <c r="E243" s="45"/>
      <c r="F243" s="45"/>
      <c r="G243" s="45"/>
      <c r="H243" s="45"/>
      <c r="I243" s="45"/>
      <c r="J243" s="45"/>
      <c r="K243" s="45"/>
      <c r="L243" s="30"/>
      <c r="M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</row>
  </sheetData>
  <autoFilter ref="C129:K242"/>
  <mergeCells count="11">
    <mergeCell ref="L2:V2"/>
    <mergeCell ref="E87:H87"/>
    <mergeCell ref="E89:H89"/>
    <mergeCell ref="E118:H118"/>
    <mergeCell ref="E120:H120"/>
    <mergeCell ref="E122:H122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42"/>
  <sheetViews>
    <sheetView showGridLines="0" topLeftCell="A102" workbookViewId="0">
      <selection activeCell="V136" sqref="V136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5"/>
    </row>
    <row r="2" spans="1:46" s="1" customFormat="1" ht="36.950000000000003" customHeight="1">
      <c r="L2" s="218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7" t="s">
        <v>94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115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34" t="str">
        <f>'Rekapitulace stavby'!K6</f>
        <v>ZL3 - SO 01 - BYT - Stavební úpravy a přístavba komunitního centra BETÉL</v>
      </c>
      <c r="F7" s="235"/>
      <c r="G7" s="235"/>
      <c r="H7" s="235"/>
      <c r="L7" s="20"/>
    </row>
    <row r="8" spans="1:46" s="1" customFormat="1" ht="12" customHeight="1">
      <c r="B8" s="20"/>
      <c r="D8" s="26" t="s">
        <v>116</v>
      </c>
      <c r="L8" s="20"/>
    </row>
    <row r="9" spans="1:46" s="2" customFormat="1" ht="16.5" customHeight="1">
      <c r="A9" s="29"/>
      <c r="B9" s="30"/>
      <c r="C9" s="29"/>
      <c r="D9" s="29"/>
      <c r="E9" s="234" t="s">
        <v>489</v>
      </c>
      <c r="F9" s="236"/>
      <c r="G9" s="236"/>
      <c r="H9" s="236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118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01" t="s">
        <v>490</v>
      </c>
      <c r="F11" s="236"/>
      <c r="G11" s="236"/>
      <c r="H11" s="236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1.25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120</v>
      </c>
      <c r="G14" s="29"/>
      <c r="H14" s="29"/>
      <c r="I14" s="26" t="s">
        <v>20</v>
      </c>
      <c r="J14" s="52" t="str">
        <f>'Rekapitulace stavby'!AN8</f>
        <v>4.6.2020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121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122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123</v>
      </c>
      <c r="F20" s="29"/>
      <c r="G20" s="29"/>
      <c r="H20" s="29"/>
      <c r="I20" s="26" t="s">
        <v>24</v>
      </c>
      <c r="J20" s="24" t="s">
        <v>124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125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07" t="s">
        <v>1</v>
      </c>
      <c r="F29" s="207"/>
      <c r="G29" s="207"/>
      <c r="H29" s="207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ROUND(J122, 2)</f>
        <v>-16136.66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ROUND((SUM(BE122:BE141)),  2)</f>
        <v>-16136.66</v>
      </c>
      <c r="G35" s="29"/>
      <c r="H35" s="29"/>
      <c r="I35" s="103">
        <v>0.21</v>
      </c>
      <c r="J35" s="102">
        <f>ROUND(((SUM(BE122:BE141))*I35),  2)</f>
        <v>-3388.7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ROUND((SUM(BF122:BF141)),  2)</f>
        <v>0</v>
      </c>
      <c r="G36" s="29"/>
      <c r="H36" s="29"/>
      <c r="I36" s="103">
        <v>0.15</v>
      </c>
      <c r="J36" s="102">
        <f>ROUND(((SUM(BF122:BF141))*I36),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ROUND((SUM(BG122:BG141)),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ROUND((SUM(BH122:BH141)),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ROUND((SUM(BI122:BI141)),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-19525.36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126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4" t="str">
        <f>E7</f>
        <v>ZL3 - SO 01 - BYT - Stavební úpravy a přístavba komunitního centra BETÉL</v>
      </c>
      <c r="F85" s="235"/>
      <c r="G85" s="235"/>
      <c r="H85" s="235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116</v>
      </c>
      <c r="L86" s="20"/>
    </row>
    <row r="87" spans="1:31" s="2" customFormat="1" ht="16.5" customHeight="1">
      <c r="A87" s="29"/>
      <c r="B87" s="30"/>
      <c r="C87" s="29"/>
      <c r="D87" s="29"/>
      <c r="E87" s="234" t="s">
        <v>489</v>
      </c>
      <c r="F87" s="236"/>
      <c r="G87" s="236"/>
      <c r="H87" s="236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118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01" t="str">
        <f>E11</f>
        <v>Méněpráce - Obklady</v>
      </c>
      <c r="F89" s="236"/>
      <c r="G89" s="236"/>
      <c r="H89" s="236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4.6.2020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127</v>
      </c>
      <c r="D96" s="104"/>
      <c r="E96" s="104"/>
      <c r="F96" s="104"/>
      <c r="G96" s="104"/>
      <c r="H96" s="104"/>
      <c r="I96" s="104"/>
      <c r="J96" s="113" t="s">
        <v>128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129</v>
      </c>
      <c r="D98" s="29"/>
      <c r="E98" s="29"/>
      <c r="F98" s="29"/>
      <c r="G98" s="29"/>
      <c r="H98" s="29"/>
      <c r="I98" s="29"/>
      <c r="J98" s="68">
        <f>J122</f>
        <v>-16136.66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130</v>
      </c>
    </row>
    <row r="99" spans="1:47" s="9" customFormat="1" ht="24.95" customHeight="1">
      <c r="B99" s="115"/>
      <c r="D99" s="116" t="s">
        <v>131</v>
      </c>
      <c r="E99" s="117"/>
      <c r="F99" s="117"/>
      <c r="G99" s="117"/>
      <c r="H99" s="117"/>
      <c r="I99" s="117"/>
      <c r="J99" s="118">
        <f>J123</f>
        <v>-16136.66</v>
      </c>
      <c r="L99" s="115"/>
    </row>
    <row r="100" spans="1:47" s="10" customFormat="1" ht="19.899999999999999" customHeight="1">
      <c r="B100" s="119"/>
      <c r="D100" s="120" t="s">
        <v>491</v>
      </c>
      <c r="E100" s="121"/>
      <c r="F100" s="121"/>
      <c r="G100" s="121"/>
      <c r="H100" s="121"/>
      <c r="I100" s="121"/>
      <c r="J100" s="122">
        <f>J124</f>
        <v>-16136.66</v>
      </c>
      <c r="L100" s="119"/>
    </row>
    <row r="101" spans="1:47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>
      <c r="A107" s="29"/>
      <c r="B107" s="30"/>
      <c r="C107" s="21" t="s">
        <v>133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>
      <c r="A109" s="29"/>
      <c r="B109" s="30"/>
      <c r="C109" s="26" t="s">
        <v>14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6.5" customHeight="1">
      <c r="A110" s="29"/>
      <c r="B110" s="30"/>
      <c r="C110" s="29"/>
      <c r="D110" s="29"/>
      <c r="E110" s="234" t="str">
        <f>E7</f>
        <v>ZL3 - SO 01 - BYT - Stavební úpravy a přístavba komunitního centra BETÉL</v>
      </c>
      <c r="F110" s="235"/>
      <c r="G110" s="235"/>
      <c r="H110" s="235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>
      <c r="B111" s="20"/>
      <c r="C111" s="26" t="s">
        <v>116</v>
      </c>
      <c r="L111" s="20"/>
    </row>
    <row r="112" spans="1:47" s="2" customFormat="1" ht="16.5" customHeight="1">
      <c r="A112" s="29"/>
      <c r="B112" s="30"/>
      <c r="C112" s="29"/>
      <c r="D112" s="29"/>
      <c r="E112" s="234" t="s">
        <v>489</v>
      </c>
      <c r="F112" s="236"/>
      <c r="G112" s="236"/>
      <c r="H112" s="236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6" t="s">
        <v>118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01" t="str">
        <f>E11</f>
        <v>Méněpráce - Obklady</v>
      </c>
      <c r="F114" s="236"/>
      <c r="G114" s="236"/>
      <c r="H114" s="236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6" t="s">
        <v>18</v>
      </c>
      <c r="D116" s="29"/>
      <c r="E116" s="29"/>
      <c r="F116" s="24" t="str">
        <f>F14</f>
        <v xml:space="preserve">Bezručova čp.503, Chrastava </v>
      </c>
      <c r="G116" s="29"/>
      <c r="H116" s="29"/>
      <c r="I116" s="26" t="s">
        <v>20</v>
      </c>
      <c r="J116" s="52" t="str">
        <f>IF(J14="","",J14)</f>
        <v>4.6.2020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25.7" customHeight="1">
      <c r="A118" s="29"/>
      <c r="B118" s="30"/>
      <c r="C118" s="26" t="s">
        <v>22</v>
      </c>
      <c r="D118" s="29"/>
      <c r="E118" s="29"/>
      <c r="F118" s="24" t="str">
        <f>E17</f>
        <v>Sbor JB v Chrastavě, Bezručova 503, 46331 Chrastav</v>
      </c>
      <c r="G118" s="29"/>
      <c r="H118" s="29"/>
      <c r="I118" s="26" t="s">
        <v>26</v>
      </c>
      <c r="J118" s="27" t="str">
        <f>E23</f>
        <v>FS Vision, s.r.o. IČ: 22792902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6" t="s">
        <v>25</v>
      </c>
      <c r="D119" s="29"/>
      <c r="E119" s="29"/>
      <c r="F119" s="24" t="str">
        <f>IF(E20="","",E20)</f>
        <v>TOMIVOS s.r.o.</v>
      </c>
      <c r="G119" s="29"/>
      <c r="H119" s="29"/>
      <c r="I119" s="26" t="s">
        <v>28</v>
      </c>
      <c r="J119" s="27" t="str">
        <f>E26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3"/>
      <c r="B121" s="124"/>
      <c r="C121" s="125" t="s">
        <v>134</v>
      </c>
      <c r="D121" s="126" t="s">
        <v>55</v>
      </c>
      <c r="E121" s="126" t="s">
        <v>51</v>
      </c>
      <c r="F121" s="126" t="s">
        <v>52</v>
      </c>
      <c r="G121" s="126" t="s">
        <v>135</v>
      </c>
      <c r="H121" s="126" t="s">
        <v>136</v>
      </c>
      <c r="I121" s="126" t="s">
        <v>137</v>
      </c>
      <c r="J121" s="126" t="s">
        <v>128</v>
      </c>
      <c r="K121" s="127" t="s">
        <v>138</v>
      </c>
      <c r="L121" s="128"/>
      <c r="M121" s="59" t="s">
        <v>1</v>
      </c>
      <c r="N121" s="60" t="s">
        <v>34</v>
      </c>
      <c r="O121" s="60" t="s">
        <v>139</v>
      </c>
      <c r="P121" s="60" t="s">
        <v>140</v>
      </c>
      <c r="Q121" s="60" t="s">
        <v>141</v>
      </c>
      <c r="R121" s="60" t="s">
        <v>142</v>
      </c>
      <c r="S121" s="60" t="s">
        <v>143</v>
      </c>
      <c r="T121" s="61" t="s">
        <v>144</v>
      </c>
      <c r="U121" s="123"/>
      <c r="V121" s="123"/>
      <c r="W121" s="123"/>
      <c r="X121" s="123"/>
      <c r="Y121" s="123"/>
      <c r="Z121" s="123"/>
      <c r="AA121" s="123"/>
      <c r="AB121" s="123"/>
      <c r="AC121" s="123"/>
      <c r="AD121" s="123"/>
      <c r="AE121" s="123"/>
    </row>
    <row r="122" spans="1:65" s="2" customFormat="1" ht="22.9" customHeight="1">
      <c r="A122" s="29"/>
      <c r="B122" s="30"/>
      <c r="C122" s="66" t="s">
        <v>145</v>
      </c>
      <c r="D122" s="29"/>
      <c r="E122" s="29"/>
      <c r="F122" s="29"/>
      <c r="G122" s="29"/>
      <c r="H122" s="29"/>
      <c r="I122" s="29"/>
      <c r="J122" s="129">
        <f>BK122</f>
        <v>-16136.66</v>
      </c>
      <c r="K122" s="29"/>
      <c r="L122" s="30"/>
      <c r="M122" s="62"/>
      <c r="N122" s="53"/>
      <c r="O122" s="63"/>
      <c r="P122" s="130">
        <f>P123</f>
        <v>0</v>
      </c>
      <c r="Q122" s="63"/>
      <c r="R122" s="130">
        <f>R123</f>
        <v>-0.35139019999999999</v>
      </c>
      <c r="S122" s="63"/>
      <c r="T122" s="131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7" t="s">
        <v>69</v>
      </c>
      <c r="AU122" s="17" t="s">
        <v>130</v>
      </c>
      <c r="BK122" s="132">
        <f>BK123</f>
        <v>-16136.66</v>
      </c>
    </row>
    <row r="123" spans="1:65" s="12" customFormat="1" ht="25.9" customHeight="1">
      <c r="B123" s="133"/>
      <c r="D123" s="134" t="s">
        <v>69</v>
      </c>
      <c r="E123" s="135" t="s">
        <v>146</v>
      </c>
      <c r="F123" s="135" t="s">
        <v>147</v>
      </c>
      <c r="J123" s="136">
        <f>BK123</f>
        <v>-16136.66</v>
      </c>
      <c r="L123" s="133"/>
      <c r="M123" s="137"/>
      <c r="N123" s="138"/>
      <c r="O123" s="138"/>
      <c r="P123" s="139">
        <f>P124</f>
        <v>0</v>
      </c>
      <c r="Q123" s="138"/>
      <c r="R123" s="139">
        <f>R124</f>
        <v>-0.35139019999999999</v>
      </c>
      <c r="S123" s="138"/>
      <c r="T123" s="140">
        <f>T124</f>
        <v>0</v>
      </c>
      <c r="AR123" s="134" t="s">
        <v>79</v>
      </c>
      <c r="AT123" s="141" t="s">
        <v>69</v>
      </c>
      <c r="AU123" s="141" t="s">
        <v>70</v>
      </c>
      <c r="AY123" s="134" t="s">
        <v>148</v>
      </c>
      <c r="BK123" s="142">
        <f>BK124</f>
        <v>-16136.66</v>
      </c>
    </row>
    <row r="124" spans="1:65" s="12" customFormat="1" ht="22.9" customHeight="1">
      <c r="B124" s="133"/>
      <c r="D124" s="134" t="s">
        <v>69</v>
      </c>
      <c r="E124" s="143" t="s">
        <v>492</v>
      </c>
      <c r="F124" s="143" t="s">
        <v>493</v>
      </c>
      <c r="J124" s="144">
        <f>BK124</f>
        <v>-16136.66</v>
      </c>
      <c r="L124" s="133"/>
      <c r="M124" s="137"/>
      <c r="N124" s="138"/>
      <c r="O124" s="138"/>
      <c r="P124" s="139">
        <f>SUM(P125:P141)</f>
        <v>0</v>
      </c>
      <c r="Q124" s="138"/>
      <c r="R124" s="139">
        <f>SUM(R125:R141)</f>
        <v>-0.35139019999999999</v>
      </c>
      <c r="S124" s="138"/>
      <c r="T124" s="140">
        <f>SUM(T125:T141)</f>
        <v>0</v>
      </c>
      <c r="AR124" s="134" t="s">
        <v>79</v>
      </c>
      <c r="AT124" s="141" t="s">
        <v>69</v>
      </c>
      <c r="AU124" s="141" t="s">
        <v>77</v>
      </c>
      <c r="AY124" s="134" t="s">
        <v>148</v>
      </c>
      <c r="BK124" s="142">
        <f>SUM(BK125:BK141)</f>
        <v>-16136.66</v>
      </c>
    </row>
    <row r="125" spans="1:65" s="2" customFormat="1" ht="16.5" customHeight="1">
      <c r="A125" s="29"/>
      <c r="B125" s="145"/>
      <c r="C125" s="146" t="s">
        <v>77</v>
      </c>
      <c r="D125" s="146" t="s">
        <v>151</v>
      </c>
      <c r="E125" s="147" t="s">
        <v>494</v>
      </c>
      <c r="F125" s="148" t="s">
        <v>495</v>
      </c>
      <c r="G125" s="149" t="s">
        <v>154</v>
      </c>
      <c r="H125" s="150">
        <v>-20.029</v>
      </c>
      <c r="I125" s="151">
        <v>350</v>
      </c>
      <c r="J125" s="151">
        <f>ROUND(I125*H125,2)</f>
        <v>-7010.15</v>
      </c>
      <c r="K125" s="148" t="s">
        <v>1</v>
      </c>
      <c r="L125" s="30"/>
      <c r="M125" s="152" t="s">
        <v>1</v>
      </c>
      <c r="N125" s="153" t="s">
        <v>35</v>
      </c>
      <c r="O125" s="154">
        <v>0</v>
      </c>
      <c r="P125" s="154">
        <f>O125*H125</f>
        <v>0</v>
      </c>
      <c r="Q125" s="154">
        <v>3.0000000000000001E-3</v>
      </c>
      <c r="R125" s="154">
        <f>Q125*H125</f>
        <v>-6.0087000000000002E-2</v>
      </c>
      <c r="S125" s="154">
        <v>0</v>
      </c>
      <c r="T125" s="155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6" t="s">
        <v>155</v>
      </c>
      <c r="AT125" s="156" t="s">
        <v>151</v>
      </c>
      <c r="AU125" s="156" t="s">
        <v>79</v>
      </c>
      <c r="AY125" s="17" t="s">
        <v>148</v>
      </c>
      <c r="BE125" s="157">
        <f>IF(N125="základní",J125,0)</f>
        <v>-7010.15</v>
      </c>
      <c r="BF125" s="157">
        <f>IF(N125="snížená",J125,0)</f>
        <v>0</v>
      </c>
      <c r="BG125" s="157">
        <f>IF(N125="zákl. přenesená",J125,0)</f>
        <v>0</v>
      </c>
      <c r="BH125" s="157">
        <f>IF(N125="sníž. přenesená",J125,0)</f>
        <v>0</v>
      </c>
      <c r="BI125" s="157">
        <f>IF(N125="nulová",J125,0)</f>
        <v>0</v>
      </c>
      <c r="BJ125" s="17" t="s">
        <v>77</v>
      </c>
      <c r="BK125" s="157">
        <f>ROUND(I125*H125,2)</f>
        <v>-7010.15</v>
      </c>
      <c r="BL125" s="17" t="s">
        <v>155</v>
      </c>
      <c r="BM125" s="156" t="s">
        <v>496</v>
      </c>
    </row>
    <row r="126" spans="1:65" s="13" customFormat="1" ht="11.25">
      <c r="B126" s="158"/>
      <c r="D126" s="159" t="s">
        <v>157</v>
      </c>
      <c r="E126" s="160" t="s">
        <v>1</v>
      </c>
      <c r="F126" s="161" t="s">
        <v>497</v>
      </c>
      <c r="H126" s="162">
        <v>17.439</v>
      </c>
      <c r="L126" s="158"/>
      <c r="M126" s="163"/>
      <c r="N126" s="164"/>
      <c r="O126" s="164"/>
      <c r="P126" s="164"/>
      <c r="Q126" s="164"/>
      <c r="R126" s="164"/>
      <c r="S126" s="164"/>
      <c r="T126" s="165"/>
      <c r="AT126" s="160" t="s">
        <v>157</v>
      </c>
      <c r="AU126" s="160" t="s">
        <v>79</v>
      </c>
      <c r="AV126" s="13" t="s">
        <v>79</v>
      </c>
      <c r="AW126" s="13" t="s">
        <v>27</v>
      </c>
      <c r="AX126" s="13" t="s">
        <v>70</v>
      </c>
      <c r="AY126" s="160" t="s">
        <v>148</v>
      </c>
    </row>
    <row r="127" spans="1:65" s="13" customFormat="1" ht="11.25">
      <c r="B127" s="158"/>
      <c r="D127" s="159" t="s">
        <v>157</v>
      </c>
      <c r="E127" s="160" t="s">
        <v>1</v>
      </c>
      <c r="F127" s="161" t="s">
        <v>498</v>
      </c>
      <c r="H127" s="162">
        <v>2.59</v>
      </c>
      <c r="L127" s="158"/>
      <c r="M127" s="163"/>
      <c r="N127" s="164"/>
      <c r="O127" s="164"/>
      <c r="P127" s="164"/>
      <c r="Q127" s="164"/>
      <c r="R127" s="164"/>
      <c r="S127" s="164"/>
      <c r="T127" s="165"/>
      <c r="AT127" s="160" t="s">
        <v>157</v>
      </c>
      <c r="AU127" s="160" t="s">
        <v>79</v>
      </c>
      <c r="AV127" s="13" t="s">
        <v>79</v>
      </c>
      <c r="AW127" s="13" t="s">
        <v>27</v>
      </c>
      <c r="AX127" s="13" t="s">
        <v>70</v>
      </c>
      <c r="AY127" s="160" t="s">
        <v>148</v>
      </c>
    </row>
    <row r="128" spans="1:65" s="15" customFormat="1" ht="11.25">
      <c r="B128" s="173"/>
      <c r="D128" s="159" t="s">
        <v>157</v>
      </c>
      <c r="E128" s="174" t="s">
        <v>1</v>
      </c>
      <c r="F128" s="175" t="s">
        <v>164</v>
      </c>
      <c r="H128" s="176">
        <v>20.029</v>
      </c>
      <c r="L128" s="173"/>
      <c r="M128" s="177"/>
      <c r="N128" s="178"/>
      <c r="O128" s="178"/>
      <c r="P128" s="178"/>
      <c r="Q128" s="178"/>
      <c r="R128" s="178"/>
      <c r="S128" s="178"/>
      <c r="T128" s="179"/>
      <c r="AT128" s="174" t="s">
        <v>157</v>
      </c>
      <c r="AU128" s="174" t="s">
        <v>79</v>
      </c>
      <c r="AV128" s="15" t="s">
        <v>165</v>
      </c>
      <c r="AW128" s="15" t="s">
        <v>27</v>
      </c>
      <c r="AX128" s="15" t="s">
        <v>77</v>
      </c>
      <c r="AY128" s="174" t="s">
        <v>148</v>
      </c>
    </row>
    <row r="129" spans="1:65" s="13" customFormat="1" ht="11.25">
      <c r="B129" s="158"/>
      <c r="D129" s="159" t="s">
        <v>157</v>
      </c>
      <c r="F129" s="161" t="s">
        <v>499</v>
      </c>
      <c r="H129" s="162">
        <v>-20.029</v>
      </c>
      <c r="L129" s="158"/>
      <c r="M129" s="163"/>
      <c r="N129" s="164"/>
      <c r="O129" s="164"/>
      <c r="P129" s="164"/>
      <c r="Q129" s="164"/>
      <c r="R129" s="164"/>
      <c r="S129" s="164"/>
      <c r="T129" s="165"/>
      <c r="AT129" s="160" t="s">
        <v>157</v>
      </c>
      <c r="AU129" s="160" t="s">
        <v>79</v>
      </c>
      <c r="AV129" s="13" t="s">
        <v>79</v>
      </c>
      <c r="AW129" s="13" t="s">
        <v>3</v>
      </c>
      <c r="AX129" s="13" t="s">
        <v>77</v>
      </c>
      <c r="AY129" s="160" t="s">
        <v>148</v>
      </c>
    </row>
    <row r="130" spans="1:65" s="2" customFormat="1" ht="16.5" customHeight="1">
      <c r="A130" s="29"/>
      <c r="B130" s="145"/>
      <c r="C130" s="184" t="s">
        <v>79</v>
      </c>
      <c r="D130" s="184" t="s">
        <v>302</v>
      </c>
      <c r="E130" s="185" t="s">
        <v>500</v>
      </c>
      <c r="F130" s="186" t="s">
        <v>501</v>
      </c>
      <c r="G130" s="187" t="s">
        <v>154</v>
      </c>
      <c r="H130" s="188">
        <v>-22.032</v>
      </c>
      <c r="I130" s="189">
        <v>300</v>
      </c>
      <c r="J130" s="189">
        <f>ROUND(I130*H130,2)</f>
        <v>-6609.6</v>
      </c>
      <c r="K130" s="186" t="s">
        <v>1</v>
      </c>
      <c r="L130" s="190"/>
      <c r="M130" s="191" t="s">
        <v>1</v>
      </c>
      <c r="N130" s="192" t="s">
        <v>35</v>
      </c>
      <c r="O130" s="154">
        <v>0</v>
      </c>
      <c r="P130" s="154">
        <f>O130*H130</f>
        <v>0</v>
      </c>
      <c r="Q130" s="154">
        <v>1.29E-2</v>
      </c>
      <c r="R130" s="154">
        <f>Q130*H130</f>
        <v>-0.28421279999999999</v>
      </c>
      <c r="S130" s="154">
        <v>0</v>
      </c>
      <c r="T130" s="155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6" t="s">
        <v>305</v>
      </c>
      <c r="AT130" s="156" t="s">
        <v>302</v>
      </c>
      <c r="AU130" s="156" t="s">
        <v>79</v>
      </c>
      <c r="AY130" s="17" t="s">
        <v>148</v>
      </c>
      <c r="BE130" s="157">
        <f>IF(N130="základní",J130,0)</f>
        <v>-6609.6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7" t="s">
        <v>77</v>
      </c>
      <c r="BK130" s="157">
        <f>ROUND(I130*H130,2)</f>
        <v>-6609.6</v>
      </c>
      <c r="BL130" s="17" t="s">
        <v>155</v>
      </c>
      <c r="BM130" s="156" t="s">
        <v>502</v>
      </c>
    </row>
    <row r="131" spans="1:65" s="13" customFormat="1" ht="11.25">
      <c r="B131" s="158"/>
      <c r="D131" s="159" t="s">
        <v>157</v>
      </c>
      <c r="E131" s="160" t="s">
        <v>1</v>
      </c>
      <c r="F131" s="161" t="s">
        <v>503</v>
      </c>
      <c r="H131" s="162">
        <v>-22.032</v>
      </c>
      <c r="L131" s="158"/>
      <c r="M131" s="163"/>
      <c r="N131" s="164"/>
      <c r="O131" s="164"/>
      <c r="P131" s="164"/>
      <c r="Q131" s="164"/>
      <c r="R131" s="164"/>
      <c r="S131" s="164"/>
      <c r="T131" s="165"/>
      <c r="AT131" s="160" t="s">
        <v>157</v>
      </c>
      <c r="AU131" s="160" t="s">
        <v>79</v>
      </c>
      <c r="AV131" s="13" t="s">
        <v>79</v>
      </c>
      <c r="AW131" s="13" t="s">
        <v>27</v>
      </c>
      <c r="AX131" s="13" t="s">
        <v>77</v>
      </c>
      <c r="AY131" s="160" t="s">
        <v>148</v>
      </c>
    </row>
    <row r="132" spans="1:65" s="2" customFormat="1" ht="16.5" customHeight="1">
      <c r="A132" s="29"/>
      <c r="B132" s="145"/>
      <c r="C132" s="146" t="s">
        <v>160</v>
      </c>
      <c r="D132" s="146" t="s">
        <v>151</v>
      </c>
      <c r="E132" s="147" t="s">
        <v>504</v>
      </c>
      <c r="F132" s="148" t="s">
        <v>505</v>
      </c>
      <c r="G132" s="149" t="s">
        <v>291</v>
      </c>
      <c r="H132" s="150">
        <v>-14.33</v>
      </c>
      <c r="I132" s="151">
        <v>120</v>
      </c>
      <c r="J132" s="151">
        <f>ROUND(I132*H132,2)</f>
        <v>-1719.6</v>
      </c>
      <c r="K132" s="148" t="s">
        <v>1</v>
      </c>
      <c r="L132" s="30"/>
      <c r="M132" s="152" t="s">
        <v>1</v>
      </c>
      <c r="N132" s="153" t="s">
        <v>35</v>
      </c>
      <c r="O132" s="154">
        <v>0</v>
      </c>
      <c r="P132" s="154">
        <f>O132*H132</f>
        <v>0</v>
      </c>
      <c r="Q132" s="154">
        <v>3.1E-4</v>
      </c>
      <c r="R132" s="154">
        <f>Q132*H132</f>
        <v>-4.4422999999999997E-3</v>
      </c>
      <c r="S132" s="154">
        <v>0</v>
      </c>
      <c r="T132" s="155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6" t="s">
        <v>155</v>
      </c>
      <c r="AT132" s="156" t="s">
        <v>151</v>
      </c>
      <c r="AU132" s="156" t="s">
        <v>79</v>
      </c>
      <c r="AY132" s="17" t="s">
        <v>148</v>
      </c>
      <c r="BE132" s="157">
        <f>IF(N132="základní",J132,0)</f>
        <v>-1719.6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7" t="s">
        <v>77</v>
      </c>
      <c r="BK132" s="157">
        <f>ROUND(I132*H132,2)</f>
        <v>-1719.6</v>
      </c>
      <c r="BL132" s="17" t="s">
        <v>155</v>
      </c>
      <c r="BM132" s="156" t="s">
        <v>506</v>
      </c>
    </row>
    <row r="133" spans="1:65" s="13" customFormat="1" ht="11.25">
      <c r="B133" s="158"/>
      <c r="D133" s="159" t="s">
        <v>157</v>
      </c>
      <c r="E133" s="160" t="s">
        <v>1</v>
      </c>
      <c r="F133" s="161" t="s">
        <v>507</v>
      </c>
      <c r="H133" s="162">
        <v>14.33</v>
      </c>
      <c r="L133" s="158"/>
      <c r="M133" s="163"/>
      <c r="N133" s="164"/>
      <c r="O133" s="164"/>
      <c r="P133" s="164"/>
      <c r="Q133" s="164"/>
      <c r="R133" s="164"/>
      <c r="S133" s="164"/>
      <c r="T133" s="165"/>
      <c r="AT133" s="160" t="s">
        <v>157</v>
      </c>
      <c r="AU133" s="160" t="s">
        <v>79</v>
      </c>
      <c r="AV133" s="13" t="s">
        <v>79</v>
      </c>
      <c r="AW133" s="13" t="s">
        <v>27</v>
      </c>
      <c r="AX133" s="13" t="s">
        <v>70</v>
      </c>
      <c r="AY133" s="160" t="s">
        <v>148</v>
      </c>
    </row>
    <row r="134" spans="1:65" s="15" customFormat="1" ht="11.25">
      <c r="B134" s="173"/>
      <c r="D134" s="159" t="s">
        <v>157</v>
      </c>
      <c r="E134" s="174" t="s">
        <v>1</v>
      </c>
      <c r="F134" s="175" t="s">
        <v>164</v>
      </c>
      <c r="H134" s="176">
        <v>14.33</v>
      </c>
      <c r="L134" s="173"/>
      <c r="M134" s="177"/>
      <c r="N134" s="178"/>
      <c r="O134" s="178"/>
      <c r="P134" s="178"/>
      <c r="Q134" s="178"/>
      <c r="R134" s="178"/>
      <c r="S134" s="178"/>
      <c r="T134" s="179"/>
      <c r="AT134" s="174" t="s">
        <v>157</v>
      </c>
      <c r="AU134" s="174" t="s">
        <v>79</v>
      </c>
      <c r="AV134" s="15" t="s">
        <v>165</v>
      </c>
      <c r="AW134" s="15" t="s">
        <v>27</v>
      </c>
      <c r="AX134" s="15" t="s">
        <v>77</v>
      </c>
      <c r="AY134" s="174" t="s">
        <v>148</v>
      </c>
    </row>
    <row r="135" spans="1:65" s="13" customFormat="1" ht="11.25">
      <c r="B135" s="158"/>
      <c r="D135" s="159" t="s">
        <v>157</v>
      </c>
      <c r="F135" s="161" t="s">
        <v>508</v>
      </c>
      <c r="H135" s="162">
        <v>-14.33</v>
      </c>
      <c r="L135" s="158"/>
      <c r="M135" s="163"/>
      <c r="N135" s="164"/>
      <c r="O135" s="164"/>
      <c r="P135" s="164"/>
      <c r="Q135" s="164"/>
      <c r="R135" s="164"/>
      <c r="S135" s="164"/>
      <c r="T135" s="165"/>
      <c r="AT135" s="160" t="s">
        <v>157</v>
      </c>
      <c r="AU135" s="160" t="s">
        <v>79</v>
      </c>
      <c r="AV135" s="13" t="s">
        <v>79</v>
      </c>
      <c r="AW135" s="13" t="s">
        <v>3</v>
      </c>
      <c r="AX135" s="13" t="s">
        <v>77</v>
      </c>
      <c r="AY135" s="160" t="s">
        <v>148</v>
      </c>
    </row>
    <row r="136" spans="1:65" s="2" customFormat="1" ht="16.5" customHeight="1">
      <c r="A136" s="29"/>
      <c r="B136" s="145"/>
      <c r="C136" s="146" t="s">
        <v>165</v>
      </c>
      <c r="D136" s="146" t="s">
        <v>151</v>
      </c>
      <c r="E136" s="147" t="s">
        <v>509</v>
      </c>
      <c r="F136" s="148" t="s">
        <v>510</v>
      </c>
      <c r="G136" s="149" t="s">
        <v>154</v>
      </c>
      <c r="H136" s="150">
        <v>-8.827</v>
      </c>
      <c r="I136" s="151">
        <v>30</v>
      </c>
      <c r="J136" s="151">
        <f>ROUND(I136*H136,2)</f>
        <v>-264.81</v>
      </c>
      <c r="K136" s="148" t="s">
        <v>1</v>
      </c>
      <c r="L136" s="30"/>
      <c r="M136" s="152" t="s">
        <v>1</v>
      </c>
      <c r="N136" s="153" t="s">
        <v>35</v>
      </c>
      <c r="O136" s="154">
        <v>0</v>
      </c>
      <c r="P136" s="154">
        <f>O136*H136</f>
        <v>0</v>
      </c>
      <c r="Q136" s="154">
        <v>2.9999999999999997E-4</v>
      </c>
      <c r="R136" s="154">
        <f>Q136*H136</f>
        <v>-2.6480999999999996E-3</v>
      </c>
      <c r="S136" s="154">
        <v>0</v>
      </c>
      <c r="T136" s="155">
        <f>S136*H136</f>
        <v>0</v>
      </c>
      <c r="U136" s="29"/>
      <c r="V136" s="2" t="s">
        <v>819</v>
      </c>
      <c r="W136" s="29"/>
      <c r="X136" s="29"/>
      <c r="Y136" s="29"/>
      <c r="Z136" s="29"/>
      <c r="AA136" s="29"/>
      <c r="AB136" s="29"/>
      <c r="AC136" s="29"/>
      <c r="AD136" s="29"/>
      <c r="AE136" s="29"/>
      <c r="AR136" s="156" t="s">
        <v>155</v>
      </c>
      <c r="AT136" s="156" t="s">
        <v>151</v>
      </c>
      <c r="AU136" s="156" t="s">
        <v>79</v>
      </c>
      <c r="AY136" s="17" t="s">
        <v>148</v>
      </c>
      <c r="BE136" s="157">
        <f>IF(N136="základní",J136,0)</f>
        <v>-264.81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7" t="s">
        <v>77</v>
      </c>
      <c r="BK136" s="157">
        <f>ROUND(I136*H136,2)</f>
        <v>-264.81</v>
      </c>
      <c r="BL136" s="17" t="s">
        <v>155</v>
      </c>
      <c r="BM136" s="156" t="s">
        <v>511</v>
      </c>
    </row>
    <row r="137" spans="1:65" s="13" customFormat="1" ht="11.25">
      <c r="B137" s="158"/>
      <c r="D137" s="159" t="s">
        <v>157</v>
      </c>
      <c r="E137" s="160" t="s">
        <v>1</v>
      </c>
      <c r="F137" s="161" t="s">
        <v>512</v>
      </c>
      <c r="H137" s="162">
        <v>-20.029</v>
      </c>
      <c r="L137" s="158"/>
      <c r="M137" s="163"/>
      <c r="N137" s="164"/>
      <c r="O137" s="164"/>
      <c r="P137" s="164"/>
      <c r="Q137" s="164"/>
      <c r="R137" s="164"/>
      <c r="S137" s="164"/>
      <c r="T137" s="165"/>
      <c r="AT137" s="160" t="s">
        <v>157</v>
      </c>
      <c r="AU137" s="160" t="s">
        <v>79</v>
      </c>
      <c r="AV137" s="13" t="s">
        <v>79</v>
      </c>
      <c r="AW137" s="13" t="s">
        <v>27</v>
      </c>
      <c r="AX137" s="13" t="s">
        <v>70</v>
      </c>
      <c r="AY137" s="160" t="s">
        <v>148</v>
      </c>
    </row>
    <row r="138" spans="1:65" s="13" customFormat="1" ht="11.25">
      <c r="B138" s="158"/>
      <c r="D138" s="159" t="s">
        <v>157</v>
      </c>
      <c r="E138" s="160" t="s">
        <v>1</v>
      </c>
      <c r="F138" s="161" t="s">
        <v>513</v>
      </c>
      <c r="H138" s="162">
        <v>11.202</v>
      </c>
      <c r="L138" s="158"/>
      <c r="M138" s="163"/>
      <c r="N138" s="164"/>
      <c r="O138" s="164"/>
      <c r="P138" s="164"/>
      <c r="Q138" s="164"/>
      <c r="R138" s="164"/>
      <c r="S138" s="164"/>
      <c r="T138" s="165"/>
      <c r="AT138" s="160" t="s">
        <v>157</v>
      </c>
      <c r="AU138" s="160" t="s">
        <v>79</v>
      </c>
      <c r="AV138" s="13" t="s">
        <v>79</v>
      </c>
      <c r="AW138" s="13" t="s">
        <v>27</v>
      </c>
      <c r="AX138" s="13" t="s">
        <v>70</v>
      </c>
      <c r="AY138" s="160" t="s">
        <v>148</v>
      </c>
    </row>
    <row r="139" spans="1:65" s="15" customFormat="1" ht="11.25">
      <c r="B139" s="173"/>
      <c r="D139" s="159" t="s">
        <v>157</v>
      </c>
      <c r="E139" s="174" t="s">
        <v>1</v>
      </c>
      <c r="F139" s="175" t="s">
        <v>164</v>
      </c>
      <c r="H139" s="176">
        <v>-8.827</v>
      </c>
      <c r="L139" s="173"/>
      <c r="M139" s="177"/>
      <c r="N139" s="178"/>
      <c r="O139" s="178"/>
      <c r="P139" s="178"/>
      <c r="Q139" s="178"/>
      <c r="R139" s="178"/>
      <c r="S139" s="178"/>
      <c r="T139" s="179"/>
      <c r="AT139" s="174" t="s">
        <v>157</v>
      </c>
      <c r="AU139" s="174" t="s">
        <v>79</v>
      </c>
      <c r="AV139" s="15" t="s">
        <v>165</v>
      </c>
      <c r="AW139" s="15" t="s">
        <v>27</v>
      </c>
      <c r="AX139" s="15" t="s">
        <v>77</v>
      </c>
      <c r="AY139" s="174" t="s">
        <v>148</v>
      </c>
    </row>
    <row r="140" spans="1:65" s="2" customFormat="1" ht="16.5" customHeight="1">
      <c r="A140" s="29"/>
      <c r="B140" s="145"/>
      <c r="C140" s="146" t="s">
        <v>177</v>
      </c>
      <c r="D140" s="146" t="s">
        <v>151</v>
      </c>
      <c r="E140" s="147" t="s">
        <v>514</v>
      </c>
      <c r="F140" s="148" t="s">
        <v>515</v>
      </c>
      <c r="G140" s="149" t="s">
        <v>175</v>
      </c>
      <c r="H140" s="150">
        <v>-0.35499999999999998</v>
      </c>
      <c r="I140" s="151">
        <v>1000</v>
      </c>
      <c r="J140" s="151">
        <f>ROUND(I140*H140,2)</f>
        <v>-355</v>
      </c>
      <c r="K140" s="148" t="s">
        <v>1</v>
      </c>
      <c r="L140" s="30"/>
      <c r="M140" s="152" t="s">
        <v>1</v>
      </c>
      <c r="N140" s="153" t="s">
        <v>35</v>
      </c>
      <c r="O140" s="154">
        <v>0</v>
      </c>
      <c r="P140" s="154">
        <f>O140*H140</f>
        <v>0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6" t="s">
        <v>155</v>
      </c>
      <c r="AT140" s="156" t="s">
        <v>151</v>
      </c>
      <c r="AU140" s="156" t="s">
        <v>79</v>
      </c>
      <c r="AY140" s="17" t="s">
        <v>148</v>
      </c>
      <c r="BE140" s="157">
        <f>IF(N140="základní",J140,0)</f>
        <v>-355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7" t="s">
        <v>77</v>
      </c>
      <c r="BK140" s="157">
        <f>ROUND(I140*H140,2)</f>
        <v>-355</v>
      </c>
      <c r="BL140" s="17" t="s">
        <v>155</v>
      </c>
      <c r="BM140" s="156" t="s">
        <v>516</v>
      </c>
    </row>
    <row r="141" spans="1:65" s="2" customFormat="1" ht="16.5" customHeight="1">
      <c r="A141" s="29"/>
      <c r="B141" s="145"/>
      <c r="C141" s="146" t="s">
        <v>212</v>
      </c>
      <c r="D141" s="146" t="s">
        <v>151</v>
      </c>
      <c r="E141" s="147" t="s">
        <v>517</v>
      </c>
      <c r="F141" s="148" t="s">
        <v>518</v>
      </c>
      <c r="G141" s="149" t="s">
        <v>175</v>
      </c>
      <c r="H141" s="150">
        <v>-0.35499999999999998</v>
      </c>
      <c r="I141" s="151">
        <v>500</v>
      </c>
      <c r="J141" s="151">
        <f>ROUND(I141*H141,2)</f>
        <v>-177.5</v>
      </c>
      <c r="K141" s="148" t="s">
        <v>1</v>
      </c>
      <c r="L141" s="30"/>
      <c r="M141" s="180" t="s">
        <v>1</v>
      </c>
      <c r="N141" s="181" t="s">
        <v>35</v>
      </c>
      <c r="O141" s="182">
        <v>0</v>
      </c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6" t="s">
        <v>155</v>
      </c>
      <c r="AT141" s="156" t="s">
        <v>151</v>
      </c>
      <c r="AU141" s="156" t="s">
        <v>79</v>
      </c>
      <c r="AY141" s="17" t="s">
        <v>148</v>
      </c>
      <c r="BE141" s="157">
        <f>IF(N141="základní",J141,0)</f>
        <v>-177.5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7" t="s">
        <v>77</v>
      </c>
      <c r="BK141" s="157">
        <f>ROUND(I141*H141,2)</f>
        <v>-177.5</v>
      </c>
      <c r="BL141" s="17" t="s">
        <v>155</v>
      </c>
      <c r="BM141" s="156" t="s">
        <v>519</v>
      </c>
    </row>
    <row r="142" spans="1:65" s="2" customFormat="1" ht="6.95" customHeight="1">
      <c r="A142" s="29"/>
      <c r="B142" s="44"/>
      <c r="C142" s="45"/>
      <c r="D142" s="45"/>
      <c r="E142" s="45"/>
      <c r="F142" s="45"/>
      <c r="G142" s="45"/>
      <c r="H142" s="45"/>
      <c r="I142" s="45"/>
      <c r="J142" s="45"/>
      <c r="K142" s="45"/>
      <c r="L142" s="30"/>
      <c r="M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</row>
  </sheetData>
  <autoFilter ref="C121:K141"/>
  <mergeCells count="11">
    <mergeCell ref="L2:V2"/>
    <mergeCell ref="E87:H87"/>
    <mergeCell ref="E89:H89"/>
    <mergeCell ref="E110:H110"/>
    <mergeCell ref="E112:H112"/>
    <mergeCell ref="E114:H114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40"/>
  <sheetViews>
    <sheetView showGridLines="0" topLeftCell="A102" workbookViewId="0">
      <selection activeCell="V129" sqref="V129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5"/>
    </row>
    <row r="2" spans="1:46" s="1" customFormat="1" ht="36.950000000000003" customHeight="1">
      <c r="L2" s="218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7" t="s">
        <v>97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115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34" t="str">
        <f>'Rekapitulace stavby'!K6</f>
        <v>ZL3 - SO 01 - BYT - Stavební úpravy a přístavba komunitního centra BETÉL</v>
      </c>
      <c r="F7" s="235"/>
      <c r="G7" s="235"/>
      <c r="H7" s="235"/>
      <c r="L7" s="20"/>
    </row>
    <row r="8" spans="1:46" s="1" customFormat="1" ht="12" customHeight="1">
      <c r="B8" s="20"/>
      <c r="D8" s="26" t="s">
        <v>116</v>
      </c>
      <c r="L8" s="20"/>
    </row>
    <row r="9" spans="1:46" s="2" customFormat="1" ht="16.5" customHeight="1">
      <c r="A9" s="29"/>
      <c r="B9" s="30"/>
      <c r="C9" s="29"/>
      <c r="D9" s="29"/>
      <c r="E9" s="234" t="s">
        <v>489</v>
      </c>
      <c r="F9" s="236"/>
      <c r="G9" s="236"/>
      <c r="H9" s="236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118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01" t="s">
        <v>520</v>
      </c>
      <c r="F11" s="236"/>
      <c r="G11" s="236"/>
      <c r="H11" s="236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1.25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120</v>
      </c>
      <c r="G14" s="29"/>
      <c r="H14" s="29"/>
      <c r="I14" s="26" t="s">
        <v>20</v>
      </c>
      <c r="J14" s="52" t="str">
        <f>'Rekapitulace stavby'!AN8</f>
        <v>4.6.2020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121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122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123</v>
      </c>
      <c r="F20" s="29"/>
      <c r="G20" s="29"/>
      <c r="H20" s="29"/>
      <c r="I20" s="26" t="s">
        <v>24</v>
      </c>
      <c r="J20" s="24" t="s">
        <v>124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125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07" t="s">
        <v>1</v>
      </c>
      <c r="F29" s="207"/>
      <c r="G29" s="207"/>
      <c r="H29" s="207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ROUND(J123, 2)</f>
        <v>17584.13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ROUND((SUM(BE123:BE139)),  2)</f>
        <v>17584.13</v>
      </c>
      <c r="G35" s="29"/>
      <c r="H35" s="29"/>
      <c r="I35" s="103">
        <v>0.21</v>
      </c>
      <c r="J35" s="102">
        <f>ROUND(((SUM(BE123:BE139))*I35),  2)</f>
        <v>3692.67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ROUND((SUM(BF123:BF139)),  2)</f>
        <v>0</v>
      </c>
      <c r="G36" s="29"/>
      <c r="H36" s="29"/>
      <c r="I36" s="103">
        <v>0.15</v>
      </c>
      <c r="J36" s="102">
        <f>ROUND(((SUM(BF123:BF139))*I36),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ROUND((SUM(BG123:BG139)),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ROUND((SUM(BH123:BH139)),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ROUND((SUM(BI123:BI139)),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21276.800000000003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126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4" t="str">
        <f>E7</f>
        <v>ZL3 - SO 01 - BYT - Stavební úpravy a přístavba komunitního centra BETÉL</v>
      </c>
      <c r="F85" s="235"/>
      <c r="G85" s="235"/>
      <c r="H85" s="235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116</v>
      </c>
      <c r="L86" s="20"/>
    </row>
    <row r="87" spans="1:31" s="2" customFormat="1" ht="16.5" customHeight="1">
      <c r="A87" s="29"/>
      <c r="B87" s="30"/>
      <c r="C87" s="29"/>
      <c r="D87" s="29"/>
      <c r="E87" s="234" t="s">
        <v>489</v>
      </c>
      <c r="F87" s="236"/>
      <c r="G87" s="236"/>
      <c r="H87" s="236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118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01" t="str">
        <f>E11</f>
        <v>OBK-BYT - VIC - Obklady - vícepráce</v>
      </c>
      <c r="F89" s="236"/>
      <c r="G89" s="236"/>
      <c r="H89" s="236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4.6.2020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127</v>
      </c>
      <c r="D96" s="104"/>
      <c r="E96" s="104"/>
      <c r="F96" s="104"/>
      <c r="G96" s="104"/>
      <c r="H96" s="104"/>
      <c r="I96" s="104"/>
      <c r="J96" s="113" t="s">
        <v>128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129</v>
      </c>
      <c r="D98" s="29"/>
      <c r="E98" s="29"/>
      <c r="F98" s="29"/>
      <c r="G98" s="29"/>
      <c r="H98" s="29"/>
      <c r="I98" s="29"/>
      <c r="J98" s="68">
        <f>J123</f>
        <v>17584.129999999997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130</v>
      </c>
    </row>
    <row r="99" spans="1:47" s="9" customFormat="1" ht="24.95" customHeight="1">
      <c r="B99" s="115"/>
      <c r="D99" s="116" t="s">
        <v>131</v>
      </c>
      <c r="E99" s="117"/>
      <c r="F99" s="117"/>
      <c r="G99" s="117"/>
      <c r="H99" s="117"/>
      <c r="I99" s="117"/>
      <c r="J99" s="118">
        <f>J124</f>
        <v>17584.129999999997</v>
      </c>
      <c r="L99" s="115"/>
    </row>
    <row r="100" spans="1:47" s="10" customFormat="1" ht="19.899999999999999" customHeight="1">
      <c r="B100" s="119"/>
      <c r="D100" s="120" t="s">
        <v>491</v>
      </c>
      <c r="E100" s="121"/>
      <c r="F100" s="121"/>
      <c r="G100" s="121"/>
      <c r="H100" s="121"/>
      <c r="I100" s="121"/>
      <c r="J100" s="122">
        <f>J125</f>
        <v>15573.869999999999</v>
      </c>
      <c r="L100" s="119"/>
    </row>
    <row r="101" spans="1:47" s="10" customFormat="1" ht="19.899999999999999" customHeight="1">
      <c r="B101" s="119"/>
      <c r="D101" s="120" t="s">
        <v>521</v>
      </c>
      <c r="E101" s="121"/>
      <c r="F101" s="121"/>
      <c r="G101" s="121"/>
      <c r="H101" s="121"/>
      <c r="I101" s="121"/>
      <c r="J101" s="122">
        <f>J133</f>
        <v>2010.26</v>
      </c>
      <c r="L101" s="119"/>
    </row>
    <row r="102" spans="1:47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47" s="2" customFormat="1" ht="6.95" customHeight="1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47" s="2" customFormat="1" ht="6.95" customHeight="1">
      <c r="A107" s="29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24.95" customHeight="1">
      <c r="A108" s="29"/>
      <c r="B108" s="30"/>
      <c r="C108" s="21" t="s">
        <v>133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2" customHeight="1">
      <c r="A110" s="29"/>
      <c r="B110" s="30"/>
      <c r="C110" s="26" t="s">
        <v>14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6.5" customHeight="1">
      <c r="A111" s="29"/>
      <c r="B111" s="30"/>
      <c r="C111" s="29"/>
      <c r="D111" s="29"/>
      <c r="E111" s="234" t="str">
        <f>E7</f>
        <v>ZL3 - SO 01 - BYT - Stavební úpravy a přístavba komunitního centra BETÉL</v>
      </c>
      <c r="F111" s="235"/>
      <c r="G111" s="235"/>
      <c r="H111" s="235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1" customFormat="1" ht="12" customHeight="1">
      <c r="B112" s="20"/>
      <c r="C112" s="26" t="s">
        <v>116</v>
      </c>
      <c r="L112" s="20"/>
    </row>
    <row r="113" spans="1:65" s="2" customFormat="1" ht="16.5" customHeight="1">
      <c r="A113" s="29"/>
      <c r="B113" s="30"/>
      <c r="C113" s="29"/>
      <c r="D113" s="29"/>
      <c r="E113" s="234" t="s">
        <v>489</v>
      </c>
      <c r="F113" s="236"/>
      <c r="G113" s="236"/>
      <c r="H113" s="236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6" t="s">
        <v>118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01" t="str">
        <f>E11</f>
        <v>OBK-BYT - VIC - Obklady - vícepráce</v>
      </c>
      <c r="F115" s="236"/>
      <c r="G115" s="236"/>
      <c r="H115" s="236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6" t="s">
        <v>18</v>
      </c>
      <c r="D117" s="29"/>
      <c r="E117" s="29"/>
      <c r="F117" s="24" t="str">
        <f>F14</f>
        <v xml:space="preserve">Bezručova čp.503, Chrastava </v>
      </c>
      <c r="G117" s="29"/>
      <c r="H117" s="29"/>
      <c r="I117" s="26" t="s">
        <v>20</v>
      </c>
      <c r="J117" s="52" t="str">
        <f>IF(J14="","",J14)</f>
        <v>4.6.2020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7" customHeight="1">
      <c r="A119" s="29"/>
      <c r="B119" s="30"/>
      <c r="C119" s="26" t="s">
        <v>22</v>
      </c>
      <c r="D119" s="29"/>
      <c r="E119" s="29"/>
      <c r="F119" s="24" t="str">
        <f>E17</f>
        <v>Sbor JB v Chrastavě, Bezručova 503, 46331 Chrastav</v>
      </c>
      <c r="G119" s="29"/>
      <c r="H119" s="29"/>
      <c r="I119" s="26" t="s">
        <v>26</v>
      </c>
      <c r="J119" s="27" t="str">
        <f>E23</f>
        <v>FS Vision, s.r.o. IČ: 22792902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6" t="s">
        <v>25</v>
      </c>
      <c r="D120" s="29"/>
      <c r="E120" s="29"/>
      <c r="F120" s="24" t="str">
        <f>IF(E20="","",E20)</f>
        <v>TOMIVOS s.r.o.</v>
      </c>
      <c r="G120" s="29"/>
      <c r="H120" s="29"/>
      <c r="I120" s="26" t="s">
        <v>28</v>
      </c>
      <c r="J120" s="27" t="str">
        <f>E26</f>
        <v xml:space="preserve"> 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23"/>
      <c r="B122" s="124"/>
      <c r="C122" s="125" t="s">
        <v>134</v>
      </c>
      <c r="D122" s="126" t="s">
        <v>55</v>
      </c>
      <c r="E122" s="126" t="s">
        <v>51</v>
      </c>
      <c r="F122" s="126" t="s">
        <v>52</v>
      </c>
      <c r="G122" s="126" t="s">
        <v>135</v>
      </c>
      <c r="H122" s="126" t="s">
        <v>136</v>
      </c>
      <c r="I122" s="126" t="s">
        <v>137</v>
      </c>
      <c r="J122" s="126" t="s">
        <v>128</v>
      </c>
      <c r="K122" s="127" t="s">
        <v>138</v>
      </c>
      <c r="L122" s="128"/>
      <c r="M122" s="59" t="s">
        <v>1</v>
      </c>
      <c r="N122" s="60" t="s">
        <v>34</v>
      </c>
      <c r="O122" s="60" t="s">
        <v>139</v>
      </c>
      <c r="P122" s="60" t="s">
        <v>140</v>
      </c>
      <c r="Q122" s="60" t="s">
        <v>141</v>
      </c>
      <c r="R122" s="60" t="s">
        <v>142</v>
      </c>
      <c r="S122" s="60" t="s">
        <v>143</v>
      </c>
      <c r="T122" s="61" t="s">
        <v>144</v>
      </c>
      <c r="U122" s="123"/>
      <c r="V122" s="123"/>
      <c r="W122" s="123"/>
      <c r="X122" s="123"/>
      <c r="Y122" s="123"/>
      <c r="Z122" s="123"/>
      <c r="AA122" s="123"/>
      <c r="AB122" s="123"/>
      <c r="AC122" s="123"/>
      <c r="AD122" s="123"/>
      <c r="AE122" s="123"/>
    </row>
    <row r="123" spans="1:65" s="2" customFormat="1" ht="22.9" customHeight="1">
      <c r="A123" s="29"/>
      <c r="B123" s="30"/>
      <c r="C123" s="66" t="s">
        <v>145</v>
      </c>
      <c r="D123" s="29"/>
      <c r="E123" s="29"/>
      <c r="F123" s="29"/>
      <c r="G123" s="29"/>
      <c r="H123" s="29"/>
      <c r="I123" s="29"/>
      <c r="J123" s="129">
        <f>BK123</f>
        <v>17584.129999999997</v>
      </c>
      <c r="K123" s="29"/>
      <c r="L123" s="30"/>
      <c r="M123" s="62"/>
      <c r="N123" s="53"/>
      <c r="O123" s="63"/>
      <c r="P123" s="130">
        <f>P124</f>
        <v>9.9763140000000003</v>
      </c>
      <c r="Q123" s="63"/>
      <c r="R123" s="130">
        <f>R124</f>
        <v>0.18643870000000001</v>
      </c>
      <c r="S123" s="63"/>
      <c r="T123" s="131">
        <f>T124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7" t="s">
        <v>69</v>
      </c>
      <c r="AU123" s="17" t="s">
        <v>130</v>
      </c>
      <c r="BK123" s="132">
        <f>BK124</f>
        <v>17584.129999999997</v>
      </c>
    </row>
    <row r="124" spans="1:65" s="12" customFormat="1" ht="25.9" customHeight="1">
      <c r="B124" s="133"/>
      <c r="D124" s="134" t="s">
        <v>69</v>
      </c>
      <c r="E124" s="135" t="s">
        <v>146</v>
      </c>
      <c r="F124" s="135" t="s">
        <v>147</v>
      </c>
      <c r="J124" s="136">
        <f>BK124</f>
        <v>17584.129999999997</v>
      </c>
      <c r="L124" s="133"/>
      <c r="M124" s="137"/>
      <c r="N124" s="138"/>
      <c r="O124" s="138"/>
      <c r="P124" s="139">
        <f>P125+P133</f>
        <v>9.9763140000000003</v>
      </c>
      <c r="Q124" s="138"/>
      <c r="R124" s="139">
        <f>R125+R133</f>
        <v>0.18643870000000001</v>
      </c>
      <c r="S124" s="138"/>
      <c r="T124" s="140">
        <f>T125+T133</f>
        <v>0</v>
      </c>
      <c r="AR124" s="134" t="s">
        <v>79</v>
      </c>
      <c r="AT124" s="141" t="s">
        <v>69</v>
      </c>
      <c r="AU124" s="141" t="s">
        <v>70</v>
      </c>
      <c r="AY124" s="134" t="s">
        <v>148</v>
      </c>
      <c r="BK124" s="142">
        <f>BK125+BK133</f>
        <v>17584.129999999997</v>
      </c>
    </row>
    <row r="125" spans="1:65" s="12" customFormat="1" ht="22.9" customHeight="1">
      <c r="B125" s="133"/>
      <c r="D125" s="134" t="s">
        <v>69</v>
      </c>
      <c r="E125" s="143" t="s">
        <v>492</v>
      </c>
      <c r="F125" s="143" t="s">
        <v>493</v>
      </c>
      <c r="J125" s="144">
        <f>BK125</f>
        <v>15573.869999999999</v>
      </c>
      <c r="L125" s="133"/>
      <c r="M125" s="137"/>
      <c r="N125" s="138"/>
      <c r="O125" s="138"/>
      <c r="P125" s="139">
        <f>SUM(P126:P132)</f>
        <v>8.9945640000000004</v>
      </c>
      <c r="Q125" s="138"/>
      <c r="R125" s="139">
        <f>SUM(R126:R132)</f>
        <v>0.18541020000000002</v>
      </c>
      <c r="S125" s="138"/>
      <c r="T125" s="140">
        <f>SUM(T126:T132)</f>
        <v>0</v>
      </c>
      <c r="AR125" s="134" t="s">
        <v>79</v>
      </c>
      <c r="AT125" s="141" t="s">
        <v>69</v>
      </c>
      <c r="AU125" s="141" t="s">
        <v>77</v>
      </c>
      <c r="AY125" s="134" t="s">
        <v>148</v>
      </c>
      <c r="BK125" s="142">
        <f>SUM(BK126:BK132)</f>
        <v>15573.869999999999</v>
      </c>
    </row>
    <row r="126" spans="1:65" s="2" customFormat="1" ht="16.5" customHeight="1">
      <c r="A126" s="29"/>
      <c r="B126" s="145"/>
      <c r="C126" s="146" t="s">
        <v>77</v>
      </c>
      <c r="D126" s="146" t="s">
        <v>151</v>
      </c>
      <c r="E126" s="147" t="s">
        <v>522</v>
      </c>
      <c r="F126" s="148" t="s">
        <v>523</v>
      </c>
      <c r="G126" s="149" t="s">
        <v>154</v>
      </c>
      <c r="H126" s="150">
        <v>11.502000000000001</v>
      </c>
      <c r="I126" s="151">
        <v>561</v>
      </c>
      <c r="J126" s="151">
        <f>ROUND(I126*H126,2)</f>
        <v>6452.62</v>
      </c>
      <c r="K126" s="148" t="s">
        <v>286</v>
      </c>
      <c r="L126" s="30"/>
      <c r="M126" s="152" t="s">
        <v>1</v>
      </c>
      <c r="N126" s="153" t="s">
        <v>35</v>
      </c>
      <c r="O126" s="154">
        <v>0.78200000000000003</v>
      </c>
      <c r="P126" s="154">
        <f>O126*H126</f>
        <v>8.9945640000000004</v>
      </c>
      <c r="Q126" s="154">
        <v>4.8999999999999998E-3</v>
      </c>
      <c r="R126" s="154">
        <f>Q126*H126</f>
        <v>5.6359800000000002E-2</v>
      </c>
      <c r="S126" s="154">
        <v>0</v>
      </c>
      <c r="T126" s="155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6" t="s">
        <v>155</v>
      </c>
      <c r="AT126" s="156" t="s">
        <v>151</v>
      </c>
      <c r="AU126" s="156" t="s">
        <v>79</v>
      </c>
      <c r="AY126" s="17" t="s">
        <v>148</v>
      </c>
      <c r="BE126" s="157">
        <f>IF(N126="základní",J126,0)</f>
        <v>6452.62</v>
      </c>
      <c r="BF126" s="157">
        <f>IF(N126="snížená",J126,0)</f>
        <v>0</v>
      </c>
      <c r="BG126" s="157">
        <f>IF(N126="zákl. přenesená",J126,0)</f>
        <v>0</v>
      </c>
      <c r="BH126" s="157">
        <f>IF(N126="sníž. přenesená",J126,0)</f>
        <v>0</v>
      </c>
      <c r="BI126" s="157">
        <f>IF(N126="nulová",J126,0)</f>
        <v>0</v>
      </c>
      <c r="BJ126" s="17" t="s">
        <v>77</v>
      </c>
      <c r="BK126" s="157">
        <f>ROUND(I126*H126,2)</f>
        <v>6452.62</v>
      </c>
      <c r="BL126" s="17" t="s">
        <v>155</v>
      </c>
      <c r="BM126" s="156" t="s">
        <v>524</v>
      </c>
    </row>
    <row r="127" spans="1:65" s="13" customFormat="1" ht="11.25">
      <c r="B127" s="158"/>
      <c r="D127" s="159" t="s">
        <v>157</v>
      </c>
      <c r="E127" s="160" t="s">
        <v>1</v>
      </c>
      <c r="F127" s="161" t="s">
        <v>525</v>
      </c>
      <c r="H127" s="162">
        <v>11.502000000000001</v>
      </c>
      <c r="L127" s="158"/>
      <c r="M127" s="163"/>
      <c r="N127" s="164"/>
      <c r="O127" s="164"/>
      <c r="P127" s="164"/>
      <c r="Q127" s="164"/>
      <c r="R127" s="164"/>
      <c r="S127" s="164"/>
      <c r="T127" s="165"/>
      <c r="AT127" s="160" t="s">
        <v>157</v>
      </c>
      <c r="AU127" s="160" t="s">
        <v>79</v>
      </c>
      <c r="AV127" s="13" t="s">
        <v>79</v>
      </c>
      <c r="AW127" s="13" t="s">
        <v>27</v>
      </c>
      <c r="AX127" s="13" t="s">
        <v>70</v>
      </c>
      <c r="AY127" s="160" t="s">
        <v>148</v>
      </c>
    </row>
    <row r="128" spans="1:65" s="14" customFormat="1" ht="11.25">
      <c r="B128" s="166"/>
      <c r="D128" s="159" t="s">
        <v>157</v>
      </c>
      <c r="E128" s="167" t="s">
        <v>1</v>
      </c>
      <c r="F128" s="168" t="s">
        <v>526</v>
      </c>
      <c r="H128" s="169">
        <v>11.502000000000001</v>
      </c>
      <c r="L128" s="166"/>
      <c r="M128" s="170"/>
      <c r="N128" s="171"/>
      <c r="O128" s="171"/>
      <c r="P128" s="171"/>
      <c r="Q128" s="171"/>
      <c r="R128" s="171"/>
      <c r="S128" s="171"/>
      <c r="T128" s="172"/>
      <c r="AT128" s="167" t="s">
        <v>157</v>
      </c>
      <c r="AU128" s="167" t="s">
        <v>79</v>
      </c>
      <c r="AV128" s="14" t="s">
        <v>160</v>
      </c>
      <c r="AW128" s="14" t="s">
        <v>27</v>
      </c>
      <c r="AX128" s="14" t="s">
        <v>77</v>
      </c>
      <c r="AY128" s="167" t="s">
        <v>148</v>
      </c>
    </row>
    <row r="129" spans="1:65" s="2" customFormat="1" ht="16.5" customHeight="1">
      <c r="A129" s="29"/>
      <c r="B129" s="145"/>
      <c r="C129" s="184" t="s">
        <v>79</v>
      </c>
      <c r="D129" s="184" t="s">
        <v>302</v>
      </c>
      <c r="E129" s="185" t="s">
        <v>527</v>
      </c>
      <c r="F129" s="186" t="s">
        <v>528</v>
      </c>
      <c r="G129" s="187" t="s">
        <v>154</v>
      </c>
      <c r="H129" s="188">
        <v>12.651999999999999</v>
      </c>
      <c r="I129" s="189">
        <v>699</v>
      </c>
      <c r="J129" s="189">
        <f>ROUND(I129*H129,2)</f>
        <v>8843.75</v>
      </c>
      <c r="K129" s="186" t="s">
        <v>1</v>
      </c>
      <c r="L129" s="190"/>
      <c r="M129" s="191" t="s">
        <v>1</v>
      </c>
      <c r="N129" s="192" t="s">
        <v>35</v>
      </c>
      <c r="O129" s="154">
        <v>0</v>
      </c>
      <c r="P129" s="154">
        <f>O129*H129</f>
        <v>0</v>
      </c>
      <c r="Q129" s="154">
        <v>1.0200000000000001E-2</v>
      </c>
      <c r="R129" s="154">
        <f>Q129*H129</f>
        <v>0.12905040000000001</v>
      </c>
      <c r="S129" s="154">
        <v>0</v>
      </c>
      <c r="T129" s="155">
        <f>S129*H129</f>
        <v>0</v>
      </c>
      <c r="U129" s="29"/>
      <c r="V129" s="2" t="s">
        <v>814</v>
      </c>
      <c r="W129" s="29"/>
      <c r="X129" s="29"/>
      <c r="Y129" s="29"/>
      <c r="Z129" s="29"/>
      <c r="AA129" s="29"/>
      <c r="AB129" s="29"/>
      <c r="AC129" s="29"/>
      <c r="AD129" s="29"/>
      <c r="AE129" s="29"/>
      <c r="AR129" s="156" t="s">
        <v>305</v>
      </c>
      <c r="AT129" s="156" t="s">
        <v>302</v>
      </c>
      <c r="AU129" s="156" t="s">
        <v>79</v>
      </c>
      <c r="AY129" s="17" t="s">
        <v>148</v>
      </c>
      <c r="BE129" s="157">
        <f>IF(N129="základní",J129,0)</f>
        <v>8843.75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7" t="s">
        <v>77</v>
      </c>
      <c r="BK129" s="157">
        <f>ROUND(I129*H129,2)</f>
        <v>8843.75</v>
      </c>
      <c r="BL129" s="17" t="s">
        <v>155</v>
      </c>
      <c r="BM129" s="156" t="s">
        <v>529</v>
      </c>
    </row>
    <row r="130" spans="1:65" s="13" customFormat="1" ht="11.25">
      <c r="B130" s="158"/>
      <c r="D130" s="159" t="s">
        <v>157</v>
      </c>
      <c r="F130" s="161" t="s">
        <v>530</v>
      </c>
      <c r="H130" s="162">
        <v>12.651999999999999</v>
      </c>
      <c r="L130" s="158"/>
      <c r="M130" s="163"/>
      <c r="N130" s="164"/>
      <c r="O130" s="164"/>
      <c r="P130" s="164"/>
      <c r="Q130" s="164"/>
      <c r="R130" s="164"/>
      <c r="S130" s="164"/>
      <c r="T130" s="165"/>
      <c r="AT130" s="160" t="s">
        <v>157</v>
      </c>
      <c r="AU130" s="160" t="s">
        <v>79</v>
      </c>
      <c r="AV130" s="13" t="s">
        <v>79</v>
      </c>
      <c r="AW130" s="13" t="s">
        <v>3</v>
      </c>
      <c r="AX130" s="13" t="s">
        <v>77</v>
      </c>
      <c r="AY130" s="160" t="s">
        <v>148</v>
      </c>
    </row>
    <row r="131" spans="1:65" s="2" customFormat="1" ht="16.5" customHeight="1">
      <c r="A131" s="29"/>
      <c r="B131" s="145"/>
      <c r="C131" s="146" t="s">
        <v>160</v>
      </c>
      <c r="D131" s="146" t="s">
        <v>151</v>
      </c>
      <c r="E131" s="147" t="s">
        <v>514</v>
      </c>
      <c r="F131" s="148" t="s">
        <v>515</v>
      </c>
      <c r="G131" s="149" t="s">
        <v>175</v>
      </c>
      <c r="H131" s="150">
        <v>0.185</v>
      </c>
      <c r="I131" s="151">
        <v>1000</v>
      </c>
      <c r="J131" s="151">
        <f>ROUND(I131*H131,2)</f>
        <v>185</v>
      </c>
      <c r="K131" s="148" t="s">
        <v>1</v>
      </c>
      <c r="L131" s="30"/>
      <c r="M131" s="152" t="s">
        <v>1</v>
      </c>
      <c r="N131" s="153" t="s">
        <v>35</v>
      </c>
      <c r="O131" s="154">
        <v>0</v>
      </c>
      <c r="P131" s="154">
        <f>O131*H131</f>
        <v>0</v>
      </c>
      <c r="Q131" s="154">
        <v>0</v>
      </c>
      <c r="R131" s="154">
        <f>Q131*H131</f>
        <v>0</v>
      </c>
      <c r="S131" s="154">
        <v>0</v>
      </c>
      <c r="T131" s="155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6" t="s">
        <v>155</v>
      </c>
      <c r="AT131" s="156" t="s">
        <v>151</v>
      </c>
      <c r="AU131" s="156" t="s">
        <v>79</v>
      </c>
      <c r="AY131" s="17" t="s">
        <v>148</v>
      </c>
      <c r="BE131" s="157">
        <f>IF(N131="základní",J131,0)</f>
        <v>185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7" t="s">
        <v>77</v>
      </c>
      <c r="BK131" s="157">
        <f>ROUND(I131*H131,2)</f>
        <v>185</v>
      </c>
      <c r="BL131" s="17" t="s">
        <v>155</v>
      </c>
      <c r="BM131" s="156" t="s">
        <v>516</v>
      </c>
    </row>
    <row r="132" spans="1:65" s="2" customFormat="1" ht="16.5" customHeight="1">
      <c r="A132" s="29"/>
      <c r="B132" s="145"/>
      <c r="C132" s="146" t="s">
        <v>165</v>
      </c>
      <c r="D132" s="146" t="s">
        <v>151</v>
      </c>
      <c r="E132" s="147" t="s">
        <v>517</v>
      </c>
      <c r="F132" s="148" t="s">
        <v>518</v>
      </c>
      <c r="G132" s="149" t="s">
        <v>175</v>
      </c>
      <c r="H132" s="150">
        <v>0.185</v>
      </c>
      <c r="I132" s="151">
        <v>500</v>
      </c>
      <c r="J132" s="151">
        <f>ROUND(I132*H132,2)</f>
        <v>92.5</v>
      </c>
      <c r="K132" s="148" t="s">
        <v>1</v>
      </c>
      <c r="L132" s="30"/>
      <c r="M132" s="152" t="s">
        <v>1</v>
      </c>
      <c r="N132" s="153" t="s">
        <v>35</v>
      </c>
      <c r="O132" s="154">
        <v>0</v>
      </c>
      <c r="P132" s="154">
        <f>O132*H132</f>
        <v>0</v>
      </c>
      <c r="Q132" s="154">
        <v>0</v>
      </c>
      <c r="R132" s="154">
        <f>Q132*H132</f>
        <v>0</v>
      </c>
      <c r="S132" s="154">
        <v>0</v>
      </c>
      <c r="T132" s="155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6" t="s">
        <v>155</v>
      </c>
      <c r="AT132" s="156" t="s">
        <v>151</v>
      </c>
      <c r="AU132" s="156" t="s">
        <v>79</v>
      </c>
      <c r="AY132" s="17" t="s">
        <v>148</v>
      </c>
      <c r="BE132" s="157">
        <f>IF(N132="základní",J132,0)</f>
        <v>92.5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7" t="s">
        <v>77</v>
      </c>
      <c r="BK132" s="157">
        <f>ROUND(I132*H132,2)</f>
        <v>92.5</v>
      </c>
      <c r="BL132" s="17" t="s">
        <v>155</v>
      </c>
      <c r="BM132" s="156" t="s">
        <v>519</v>
      </c>
    </row>
    <row r="133" spans="1:65" s="12" customFormat="1" ht="22.9" customHeight="1">
      <c r="B133" s="133"/>
      <c r="D133" s="134" t="s">
        <v>69</v>
      </c>
      <c r="E133" s="143" t="s">
        <v>531</v>
      </c>
      <c r="F133" s="143" t="s">
        <v>532</v>
      </c>
      <c r="J133" s="144">
        <f>BK133</f>
        <v>2010.26</v>
      </c>
      <c r="L133" s="133"/>
      <c r="M133" s="137"/>
      <c r="N133" s="138"/>
      <c r="O133" s="138"/>
      <c r="P133" s="139">
        <f>SUM(P134:P139)</f>
        <v>0.9817499999999999</v>
      </c>
      <c r="Q133" s="138"/>
      <c r="R133" s="139">
        <f>SUM(R134:R139)</f>
        <v>1.0285000000000001E-3</v>
      </c>
      <c r="S133" s="138"/>
      <c r="T133" s="140">
        <f>SUM(T134:T139)</f>
        <v>0</v>
      </c>
      <c r="AR133" s="134" t="s">
        <v>79</v>
      </c>
      <c r="AT133" s="141" t="s">
        <v>69</v>
      </c>
      <c r="AU133" s="141" t="s">
        <v>77</v>
      </c>
      <c r="AY133" s="134" t="s">
        <v>148</v>
      </c>
      <c r="BK133" s="142">
        <f>SUM(BK134:BK139)</f>
        <v>2010.26</v>
      </c>
    </row>
    <row r="134" spans="1:65" s="2" customFormat="1" ht="16.5" customHeight="1">
      <c r="A134" s="29"/>
      <c r="B134" s="145"/>
      <c r="C134" s="146" t="s">
        <v>177</v>
      </c>
      <c r="D134" s="146" t="s">
        <v>151</v>
      </c>
      <c r="E134" s="147" t="s">
        <v>533</v>
      </c>
      <c r="F134" s="148" t="s">
        <v>534</v>
      </c>
      <c r="G134" s="149" t="s">
        <v>291</v>
      </c>
      <c r="H134" s="150">
        <v>9.35</v>
      </c>
      <c r="I134" s="151">
        <v>42.3</v>
      </c>
      <c r="J134" s="151">
        <f>ROUND(I134*H134,2)</f>
        <v>395.51</v>
      </c>
      <c r="K134" s="148" t="s">
        <v>286</v>
      </c>
      <c r="L134" s="30"/>
      <c r="M134" s="152" t="s">
        <v>1</v>
      </c>
      <c r="N134" s="153" t="s">
        <v>35</v>
      </c>
      <c r="O134" s="154">
        <v>0.105</v>
      </c>
      <c r="P134" s="154">
        <f>O134*H134</f>
        <v>0.9817499999999999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6" t="s">
        <v>155</v>
      </c>
      <c r="AT134" s="156" t="s">
        <v>151</v>
      </c>
      <c r="AU134" s="156" t="s">
        <v>79</v>
      </c>
      <c r="AY134" s="17" t="s">
        <v>148</v>
      </c>
      <c r="BE134" s="157">
        <f>IF(N134="základní",J134,0)</f>
        <v>395.51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7" t="s">
        <v>77</v>
      </c>
      <c r="BK134" s="157">
        <f>ROUND(I134*H134,2)</f>
        <v>395.51</v>
      </c>
      <c r="BL134" s="17" t="s">
        <v>155</v>
      </c>
      <c r="BM134" s="156" t="s">
        <v>535</v>
      </c>
    </row>
    <row r="135" spans="1:65" s="13" customFormat="1" ht="11.25">
      <c r="B135" s="158"/>
      <c r="D135" s="159" t="s">
        <v>157</v>
      </c>
      <c r="E135" s="160" t="s">
        <v>1</v>
      </c>
      <c r="F135" s="161" t="s">
        <v>536</v>
      </c>
      <c r="H135" s="162">
        <v>7.03</v>
      </c>
      <c r="L135" s="158"/>
      <c r="M135" s="163"/>
      <c r="N135" s="164"/>
      <c r="O135" s="164"/>
      <c r="P135" s="164"/>
      <c r="Q135" s="164"/>
      <c r="R135" s="164"/>
      <c r="S135" s="164"/>
      <c r="T135" s="165"/>
      <c r="AT135" s="160" t="s">
        <v>157</v>
      </c>
      <c r="AU135" s="160" t="s">
        <v>79</v>
      </c>
      <c r="AV135" s="13" t="s">
        <v>79</v>
      </c>
      <c r="AW135" s="13" t="s">
        <v>27</v>
      </c>
      <c r="AX135" s="13" t="s">
        <v>70</v>
      </c>
      <c r="AY135" s="160" t="s">
        <v>148</v>
      </c>
    </row>
    <row r="136" spans="1:65" s="13" customFormat="1" ht="11.25">
      <c r="B136" s="158"/>
      <c r="D136" s="159" t="s">
        <v>157</v>
      </c>
      <c r="E136" s="160" t="s">
        <v>1</v>
      </c>
      <c r="F136" s="161" t="s">
        <v>537</v>
      </c>
      <c r="H136" s="162">
        <v>2.3199999999999998</v>
      </c>
      <c r="L136" s="158"/>
      <c r="M136" s="163"/>
      <c r="N136" s="164"/>
      <c r="O136" s="164"/>
      <c r="P136" s="164"/>
      <c r="Q136" s="164"/>
      <c r="R136" s="164"/>
      <c r="S136" s="164"/>
      <c r="T136" s="165"/>
      <c r="AT136" s="160" t="s">
        <v>157</v>
      </c>
      <c r="AU136" s="160" t="s">
        <v>79</v>
      </c>
      <c r="AV136" s="13" t="s">
        <v>79</v>
      </c>
      <c r="AW136" s="13" t="s">
        <v>27</v>
      </c>
      <c r="AX136" s="13" t="s">
        <v>70</v>
      </c>
      <c r="AY136" s="160" t="s">
        <v>148</v>
      </c>
    </row>
    <row r="137" spans="1:65" s="15" customFormat="1" ht="11.25">
      <c r="B137" s="173"/>
      <c r="D137" s="159" t="s">
        <v>157</v>
      </c>
      <c r="E137" s="174" t="s">
        <v>1</v>
      </c>
      <c r="F137" s="175" t="s">
        <v>164</v>
      </c>
      <c r="H137" s="176">
        <v>9.35</v>
      </c>
      <c r="L137" s="173"/>
      <c r="M137" s="177"/>
      <c r="N137" s="178"/>
      <c r="O137" s="178"/>
      <c r="P137" s="178"/>
      <c r="Q137" s="178"/>
      <c r="R137" s="178"/>
      <c r="S137" s="178"/>
      <c r="T137" s="179"/>
      <c r="AT137" s="174" t="s">
        <v>157</v>
      </c>
      <c r="AU137" s="174" t="s">
        <v>79</v>
      </c>
      <c r="AV137" s="15" t="s">
        <v>165</v>
      </c>
      <c r="AW137" s="15" t="s">
        <v>27</v>
      </c>
      <c r="AX137" s="15" t="s">
        <v>77</v>
      </c>
      <c r="AY137" s="174" t="s">
        <v>148</v>
      </c>
    </row>
    <row r="138" spans="1:65" s="2" customFormat="1" ht="16.5" customHeight="1">
      <c r="A138" s="29"/>
      <c r="B138" s="145"/>
      <c r="C138" s="184" t="s">
        <v>212</v>
      </c>
      <c r="D138" s="184" t="s">
        <v>302</v>
      </c>
      <c r="E138" s="185" t="s">
        <v>538</v>
      </c>
      <c r="F138" s="186" t="s">
        <v>539</v>
      </c>
      <c r="G138" s="187" t="s">
        <v>291</v>
      </c>
      <c r="H138" s="188">
        <v>10.285</v>
      </c>
      <c r="I138" s="189">
        <v>157</v>
      </c>
      <c r="J138" s="189">
        <f>ROUND(I138*H138,2)</f>
        <v>1614.75</v>
      </c>
      <c r="K138" s="186" t="s">
        <v>286</v>
      </c>
      <c r="L138" s="190"/>
      <c r="M138" s="191" t="s">
        <v>1</v>
      </c>
      <c r="N138" s="192" t="s">
        <v>35</v>
      </c>
      <c r="O138" s="154">
        <v>0</v>
      </c>
      <c r="P138" s="154">
        <f>O138*H138</f>
        <v>0</v>
      </c>
      <c r="Q138" s="154">
        <v>1E-4</v>
      </c>
      <c r="R138" s="154">
        <f>Q138*H138</f>
        <v>1.0285000000000001E-3</v>
      </c>
      <c r="S138" s="154">
        <v>0</v>
      </c>
      <c r="T138" s="155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6" t="s">
        <v>305</v>
      </c>
      <c r="AT138" s="156" t="s">
        <v>302</v>
      </c>
      <c r="AU138" s="156" t="s">
        <v>79</v>
      </c>
      <c r="AY138" s="17" t="s">
        <v>148</v>
      </c>
      <c r="BE138" s="157">
        <f>IF(N138="základní",J138,0)</f>
        <v>1614.75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7" t="s">
        <v>77</v>
      </c>
      <c r="BK138" s="157">
        <f>ROUND(I138*H138,2)</f>
        <v>1614.75</v>
      </c>
      <c r="BL138" s="17" t="s">
        <v>155</v>
      </c>
      <c r="BM138" s="156" t="s">
        <v>540</v>
      </c>
    </row>
    <row r="139" spans="1:65" s="13" customFormat="1" ht="11.25">
      <c r="B139" s="158"/>
      <c r="D139" s="159" t="s">
        <v>157</v>
      </c>
      <c r="F139" s="161" t="s">
        <v>541</v>
      </c>
      <c r="H139" s="162">
        <v>10.285</v>
      </c>
      <c r="L139" s="158"/>
      <c r="M139" s="193"/>
      <c r="N139" s="194"/>
      <c r="O139" s="194"/>
      <c r="P139" s="194"/>
      <c r="Q139" s="194"/>
      <c r="R139" s="194"/>
      <c r="S139" s="194"/>
      <c r="T139" s="195"/>
      <c r="AT139" s="160" t="s">
        <v>157</v>
      </c>
      <c r="AU139" s="160" t="s">
        <v>79</v>
      </c>
      <c r="AV139" s="13" t="s">
        <v>79</v>
      </c>
      <c r="AW139" s="13" t="s">
        <v>3</v>
      </c>
      <c r="AX139" s="13" t="s">
        <v>77</v>
      </c>
      <c r="AY139" s="160" t="s">
        <v>148</v>
      </c>
    </row>
    <row r="140" spans="1:65" s="2" customFormat="1" ht="6.95" customHeight="1">
      <c r="A140" s="29"/>
      <c r="B140" s="44"/>
      <c r="C140" s="45"/>
      <c r="D140" s="45"/>
      <c r="E140" s="45"/>
      <c r="F140" s="45"/>
      <c r="G140" s="45"/>
      <c r="H140" s="45"/>
      <c r="I140" s="45"/>
      <c r="J140" s="45"/>
      <c r="K140" s="45"/>
      <c r="L140" s="30"/>
      <c r="M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</row>
  </sheetData>
  <autoFilter ref="C122:K139"/>
  <mergeCells count="11">
    <mergeCell ref="L2:V2"/>
    <mergeCell ref="E87:H87"/>
    <mergeCell ref="E89:H89"/>
    <mergeCell ref="E111:H111"/>
    <mergeCell ref="E113:H113"/>
    <mergeCell ref="E115:H115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52"/>
  <sheetViews>
    <sheetView showGridLines="0" topLeftCell="A109" workbookViewId="0">
      <selection activeCell="V136" sqref="V136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5"/>
    </row>
    <row r="2" spans="1:46" s="1" customFormat="1" ht="36.950000000000003" customHeight="1">
      <c r="L2" s="218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7" t="s">
        <v>102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115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34" t="str">
        <f>'Rekapitulace stavby'!K6</f>
        <v>ZL3 - SO 01 - BYT - Stavební úpravy a přístavba komunitního centra BETÉL</v>
      </c>
      <c r="F7" s="235"/>
      <c r="G7" s="235"/>
      <c r="H7" s="235"/>
      <c r="L7" s="20"/>
    </row>
    <row r="8" spans="1:46" s="1" customFormat="1" ht="12" customHeight="1">
      <c r="B8" s="20"/>
      <c r="D8" s="26" t="s">
        <v>116</v>
      </c>
      <c r="L8" s="20"/>
    </row>
    <row r="9" spans="1:46" s="2" customFormat="1" ht="16.5" customHeight="1">
      <c r="A9" s="29"/>
      <c r="B9" s="30"/>
      <c r="C9" s="29"/>
      <c r="D9" s="29"/>
      <c r="E9" s="234" t="s">
        <v>542</v>
      </c>
      <c r="F9" s="236"/>
      <c r="G9" s="236"/>
      <c r="H9" s="236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118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01" t="s">
        <v>543</v>
      </c>
      <c r="F11" s="236"/>
      <c r="G11" s="236"/>
      <c r="H11" s="236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1.25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120</v>
      </c>
      <c r="G14" s="29"/>
      <c r="H14" s="29"/>
      <c r="I14" s="26" t="s">
        <v>20</v>
      </c>
      <c r="J14" s="52" t="str">
        <f>'Rekapitulace stavby'!AN8</f>
        <v>4.6.2020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121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122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123</v>
      </c>
      <c r="F20" s="29"/>
      <c r="G20" s="29"/>
      <c r="H20" s="29"/>
      <c r="I20" s="26" t="s">
        <v>24</v>
      </c>
      <c r="J20" s="24" t="s">
        <v>124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125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07" t="s">
        <v>1</v>
      </c>
      <c r="F29" s="207"/>
      <c r="G29" s="207"/>
      <c r="H29" s="207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ROUND(J123, 2)</f>
        <v>-20705.21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ROUND((SUM(BE123:BE151)),  2)</f>
        <v>-20705.21</v>
      </c>
      <c r="G35" s="29"/>
      <c r="H35" s="29"/>
      <c r="I35" s="103">
        <v>0.21</v>
      </c>
      <c r="J35" s="102">
        <f>ROUND(((SUM(BE123:BE151))*I35),  2)</f>
        <v>-4348.09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ROUND((SUM(BF123:BF151)),  2)</f>
        <v>0</v>
      </c>
      <c r="G36" s="29"/>
      <c r="H36" s="29"/>
      <c r="I36" s="103">
        <v>0.15</v>
      </c>
      <c r="J36" s="102">
        <f>ROUND(((SUM(BF123:BF151))*I36),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ROUND((SUM(BG123:BG151)),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ROUND((SUM(BH123:BH151)),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ROUND((SUM(BI123:BI151)),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-25053.3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126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4" t="str">
        <f>E7</f>
        <v>ZL3 - SO 01 - BYT - Stavební úpravy a přístavba komunitního centra BETÉL</v>
      </c>
      <c r="F85" s="235"/>
      <c r="G85" s="235"/>
      <c r="H85" s="235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116</v>
      </c>
      <c r="L86" s="20"/>
    </row>
    <row r="87" spans="1:31" s="2" customFormat="1" ht="16.5" customHeight="1">
      <c r="A87" s="29"/>
      <c r="B87" s="30"/>
      <c r="C87" s="29"/>
      <c r="D87" s="29"/>
      <c r="E87" s="234" t="s">
        <v>542</v>
      </c>
      <c r="F87" s="236"/>
      <c r="G87" s="236"/>
      <c r="H87" s="236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118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01" t="str">
        <f>E11</f>
        <v>Méněpráce - PVC, dlažby</v>
      </c>
      <c r="F89" s="236"/>
      <c r="G89" s="236"/>
      <c r="H89" s="236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4.6.2020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127</v>
      </c>
      <c r="D96" s="104"/>
      <c r="E96" s="104"/>
      <c r="F96" s="104"/>
      <c r="G96" s="104"/>
      <c r="H96" s="104"/>
      <c r="I96" s="104"/>
      <c r="J96" s="113" t="s">
        <v>128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129</v>
      </c>
      <c r="D98" s="29"/>
      <c r="E98" s="29"/>
      <c r="F98" s="29"/>
      <c r="G98" s="29"/>
      <c r="H98" s="29"/>
      <c r="I98" s="29"/>
      <c r="J98" s="68">
        <f>J123</f>
        <v>-20705.21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130</v>
      </c>
    </row>
    <row r="99" spans="1:47" s="9" customFormat="1" ht="24.95" customHeight="1">
      <c r="B99" s="115"/>
      <c r="D99" s="116" t="s">
        <v>131</v>
      </c>
      <c r="E99" s="117"/>
      <c r="F99" s="117"/>
      <c r="G99" s="117"/>
      <c r="H99" s="117"/>
      <c r="I99" s="117"/>
      <c r="J99" s="118">
        <f>J124</f>
        <v>-20705.21</v>
      </c>
      <c r="L99" s="115"/>
    </row>
    <row r="100" spans="1:47" s="10" customFormat="1" ht="19.899999999999999" customHeight="1">
      <c r="B100" s="119"/>
      <c r="D100" s="120" t="s">
        <v>544</v>
      </c>
      <c r="E100" s="121"/>
      <c r="F100" s="121"/>
      <c r="G100" s="121"/>
      <c r="H100" s="121"/>
      <c r="I100" s="121"/>
      <c r="J100" s="122">
        <f>J125</f>
        <v>-3805.3</v>
      </c>
      <c r="L100" s="119"/>
    </row>
    <row r="101" spans="1:47" s="10" customFormat="1" ht="19.899999999999999" customHeight="1">
      <c r="B101" s="119"/>
      <c r="D101" s="120" t="s">
        <v>545</v>
      </c>
      <c r="E101" s="121"/>
      <c r="F101" s="121"/>
      <c r="G101" s="121"/>
      <c r="H101" s="121"/>
      <c r="I101" s="121"/>
      <c r="J101" s="122">
        <f>J129</f>
        <v>-16899.91</v>
      </c>
      <c r="L101" s="119"/>
    </row>
    <row r="102" spans="1:47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47" s="2" customFormat="1" ht="6.95" customHeight="1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47" s="2" customFormat="1" ht="6.95" customHeight="1">
      <c r="A107" s="29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24.95" customHeight="1">
      <c r="A108" s="29"/>
      <c r="B108" s="30"/>
      <c r="C108" s="21" t="s">
        <v>133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2" customHeight="1">
      <c r="A110" s="29"/>
      <c r="B110" s="30"/>
      <c r="C110" s="26" t="s">
        <v>14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6.5" customHeight="1">
      <c r="A111" s="29"/>
      <c r="B111" s="30"/>
      <c r="C111" s="29"/>
      <c r="D111" s="29"/>
      <c r="E111" s="234" t="str">
        <f>E7</f>
        <v>ZL3 - SO 01 - BYT - Stavební úpravy a přístavba komunitního centra BETÉL</v>
      </c>
      <c r="F111" s="235"/>
      <c r="G111" s="235"/>
      <c r="H111" s="235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1" customFormat="1" ht="12" customHeight="1">
      <c r="B112" s="20"/>
      <c r="C112" s="26" t="s">
        <v>116</v>
      </c>
      <c r="L112" s="20"/>
    </row>
    <row r="113" spans="1:65" s="2" customFormat="1" ht="16.5" customHeight="1">
      <c r="A113" s="29"/>
      <c r="B113" s="30"/>
      <c r="C113" s="29"/>
      <c r="D113" s="29"/>
      <c r="E113" s="234" t="s">
        <v>542</v>
      </c>
      <c r="F113" s="236"/>
      <c r="G113" s="236"/>
      <c r="H113" s="236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6" t="s">
        <v>118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01" t="str">
        <f>E11</f>
        <v>Méněpráce - PVC, dlažby</v>
      </c>
      <c r="F115" s="236"/>
      <c r="G115" s="236"/>
      <c r="H115" s="236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6" t="s">
        <v>18</v>
      </c>
      <c r="D117" s="29"/>
      <c r="E117" s="29"/>
      <c r="F117" s="24" t="str">
        <f>F14</f>
        <v xml:space="preserve">Bezručova čp.503, Chrastava </v>
      </c>
      <c r="G117" s="29"/>
      <c r="H117" s="29"/>
      <c r="I117" s="26" t="s">
        <v>20</v>
      </c>
      <c r="J117" s="52" t="str">
        <f>IF(J14="","",J14)</f>
        <v>4.6.2020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7" customHeight="1">
      <c r="A119" s="29"/>
      <c r="B119" s="30"/>
      <c r="C119" s="26" t="s">
        <v>22</v>
      </c>
      <c r="D119" s="29"/>
      <c r="E119" s="29"/>
      <c r="F119" s="24" t="str">
        <f>E17</f>
        <v>Sbor JB v Chrastavě, Bezručova 503, 46331 Chrastav</v>
      </c>
      <c r="G119" s="29"/>
      <c r="H119" s="29"/>
      <c r="I119" s="26" t="s">
        <v>26</v>
      </c>
      <c r="J119" s="27" t="str">
        <f>E23</f>
        <v>FS Vision, s.r.o. IČ: 22792902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6" t="s">
        <v>25</v>
      </c>
      <c r="D120" s="29"/>
      <c r="E120" s="29"/>
      <c r="F120" s="24" t="str">
        <f>IF(E20="","",E20)</f>
        <v>TOMIVOS s.r.o.</v>
      </c>
      <c r="G120" s="29"/>
      <c r="H120" s="29"/>
      <c r="I120" s="26" t="s">
        <v>28</v>
      </c>
      <c r="J120" s="27" t="str">
        <f>E26</f>
        <v xml:space="preserve"> 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23"/>
      <c r="B122" s="124"/>
      <c r="C122" s="125" t="s">
        <v>134</v>
      </c>
      <c r="D122" s="126" t="s">
        <v>55</v>
      </c>
      <c r="E122" s="126" t="s">
        <v>51</v>
      </c>
      <c r="F122" s="126" t="s">
        <v>52</v>
      </c>
      <c r="G122" s="126" t="s">
        <v>135</v>
      </c>
      <c r="H122" s="126" t="s">
        <v>136</v>
      </c>
      <c r="I122" s="126" t="s">
        <v>137</v>
      </c>
      <c r="J122" s="126" t="s">
        <v>128</v>
      </c>
      <c r="K122" s="127" t="s">
        <v>138</v>
      </c>
      <c r="L122" s="128"/>
      <c r="M122" s="59" t="s">
        <v>1</v>
      </c>
      <c r="N122" s="60" t="s">
        <v>34</v>
      </c>
      <c r="O122" s="60" t="s">
        <v>139</v>
      </c>
      <c r="P122" s="60" t="s">
        <v>140</v>
      </c>
      <c r="Q122" s="60" t="s">
        <v>141</v>
      </c>
      <c r="R122" s="60" t="s">
        <v>142</v>
      </c>
      <c r="S122" s="60" t="s">
        <v>143</v>
      </c>
      <c r="T122" s="61" t="s">
        <v>144</v>
      </c>
      <c r="U122" s="123"/>
      <c r="V122" s="123"/>
      <c r="W122" s="123"/>
      <c r="X122" s="123"/>
      <c r="Y122" s="123"/>
      <c r="Z122" s="123"/>
      <c r="AA122" s="123"/>
      <c r="AB122" s="123"/>
      <c r="AC122" s="123"/>
      <c r="AD122" s="123"/>
      <c r="AE122" s="123"/>
    </row>
    <row r="123" spans="1:65" s="2" customFormat="1" ht="22.9" customHeight="1">
      <c r="A123" s="29"/>
      <c r="B123" s="30"/>
      <c r="C123" s="66" t="s">
        <v>145</v>
      </c>
      <c r="D123" s="29"/>
      <c r="E123" s="29"/>
      <c r="F123" s="29"/>
      <c r="G123" s="29"/>
      <c r="H123" s="29"/>
      <c r="I123" s="29"/>
      <c r="J123" s="129">
        <f>BK123</f>
        <v>-20705.21</v>
      </c>
      <c r="K123" s="29"/>
      <c r="L123" s="30"/>
      <c r="M123" s="62"/>
      <c r="N123" s="53"/>
      <c r="O123" s="63"/>
      <c r="P123" s="130">
        <f>P124</f>
        <v>0</v>
      </c>
      <c r="Q123" s="63"/>
      <c r="R123" s="130">
        <f>R124</f>
        <v>-0.29282947999999998</v>
      </c>
      <c r="S123" s="63"/>
      <c r="T123" s="131">
        <f>T124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7" t="s">
        <v>69</v>
      </c>
      <c r="AU123" s="17" t="s">
        <v>130</v>
      </c>
      <c r="BK123" s="132">
        <f>BK124</f>
        <v>-20705.21</v>
      </c>
    </row>
    <row r="124" spans="1:65" s="12" customFormat="1" ht="25.9" customHeight="1">
      <c r="B124" s="133"/>
      <c r="D124" s="134" t="s">
        <v>69</v>
      </c>
      <c r="E124" s="135" t="s">
        <v>146</v>
      </c>
      <c r="F124" s="135" t="s">
        <v>147</v>
      </c>
      <c r="J124" s="136">
        <f>BK124</f>
        <v>-20705.21</v>
      </c>
      <c r="L124" s="133"/>
      <c r="M124" s="137"/>
      <c r="N124" s="138"/>
      <c r="O124" s="138"/>
      <c r="P124" s="139">
        <f>P125+P129</f>
        <v>0</v>
      </c>
      <c r="Q124" s="138"/>
      <c r="R124" s="139">
        <f>R125+R129</f>
        <v>-0.29282947999999998</v>
      </c>
      <c r="S124" s="138"/>
      <c r="T124" s="140">
        <f>T125+T129</f>
        <v>0</v>
      </c>
      <c r="AR124" s="134" t="s">
        <v>79</v>
      </c>
      <c r="AT124" s="141" t="s">
        <v>69</v>
      </c>
      <c r="AU124" s="141" t="s">
        <v>70</v>
      </c>
      <c r="AY124" s="134" t="s">
        <v>148</v>
      </c>
      <c r="BK124" s="142">
        <f>BK125+BK129</f>
        <v>-20705.21</v>
      </c>
    </row>
    <row r="125" spans="1:65" s="12" customFormat="1" ht="22.9" customHeight="1">
      <c r="B125" s="133"/>
      <c r="D125" s="134" t="s">
        <v>69</v>
      </c>
      <c r="E125" s="143" t="s">
        <v>546</v>
      </c>
      <c r="F125" s="143" t="s">
        <v>547</v>
      </c>
      <c r="J125" s="144">
        <f>BK125</f>
        <v>-3805.3</v>
      </c>
      <c r="L125" s="133"/>
      <c r="M125" s="137"/>
      <c r="N125" s="138"/>
      <c r="O125" s="138"/>
      <c r="P125" s="139">
        <f>SUM(P126:P128)</f>
        <v>0</v>
      </c>
      <c r="Q125" s="138"/>
      <c r="R125" s="139">
        <f>SUM(R126:R128)</f>
        <v>-0.1065792</v>
      </c>
      <c r="S125" s="138"/>
      <c r="T125" s="140">
        <f>SUM(T126:T128)</f>
        <v>0</v>
      </c>
      <c r="AR125" s="134" t="s">
        <v>79</v>
      </c>
      <c r="AT125" s="141" t="s">
        <v>69</v>
      </c>
      <c r="AU125" s="141" t="s">
        <v>77</v>
      </c>
      <c r="AY125" s="134" t="s">
        <v>148</v>
      </c>
      <c r="BK125" s="142">
        <f>SUM(BK126:BK128)</f>
        <v>-3805.3</v>
      </c>
    </row>
    <row r="126" spans="1:65" s="2" customFormat="1" ht="21.75" customHeight="1">
      <c r="A126" s="29"/>
      <c r="B126" s="145"/>
      <c r="C126" s="184" t="s">
        <v>77</v>
      </c>
      <c r="D126" s="184" t="s">
        <v>302</v>
      </c>
      <c r="E126" s="185" t="s">
        <v>548</v>
      </c>
      <c r="F126" s="186" t="s">
        <v>549</v>
      </c>
      <c r="G126" s="187" t="s">
        <v>154</v>
      </c>
      <c r="H126" s="188">
        <v>-5.5510000000000002</v>
      </c>
      <c r="I126" s="189">
        <v>300</v>
      </c>
      <c r="J126" s="189">
        <f>ROUND(I126*H126,2)</f>
        <v>-1665.3</v>
      </c>
      <c r="K126" s="186" t="s">
        <v>1</v>
      </c>
      <c r="L126" s="190"/>
      <c r="M126" s="191" t="s">
        <v>1</v>
      </c>
      <c r="N126" s="192" t="s">
        <v>35</v>
      </c>
      <c r="O126" s="154">
        <v>0</v>
      </c>
      <c r="P126" s="154">
        <f>O126*H126</f>
        <v>0</v>
      </c>
      <c r="Q126" s="154">
        <v>1.9199999999999998E-2</v>
      </c>
      <c r="R126" s="154">
        <f>Q126*H126</f>
        <v>-0.1065792</v>
      </c>
      <c r="S126" s="154">
        <v>0</v>
      </c>
      <c r="T126" s="155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6" t="s">
        <v>305</v>
      </c>
      <c r="AT126" s="156" t="s">
        <v>302</v>
      </c>
      <c r="AU126" s="156" t="s">
        <v>79</v>
      </c>
      <c r="AY126" s="17" t="s">
        <v>148</v>
      </c>
      <c r="BE126" s="157">
        <f>IF(N126="základní",J126,0)</f>
        <v>-1665.3</v>
      </c>
      <c r="BF126" s="157">
        <f>IF(N126="snížená",J126,0)</f>
        <v>0</v>
      </c>
      <c r="BG126" s="157">
        <f>IF(N126="zákl. přenesená",J126,0)</f>
        <v>0</v>
      </c>
      <c r="BH126" s="157">
        <f>IF(N126="sníž. přenesená",J126,0)</f>
        <v>0</v>
      </c>
      <c r="BI126" s="157">
        <f>IF(N126="nulová",J126,0)</f>
        <v>0</v>
      </c>
      <c r="BJ126" s="17" t="s">
        <v>77</v>
      </c>
      <c r="BK126" s="157">
        <f>ROUND(I126*H126,2)</f>
        <v>-1665.3</v>
      </c>
      <c r="BL126" s="17" t="s">
        <v>155</v>
      </c>
      <c r="BM126" s="156" t="s">
        <v>550</v>
      </c>
    </row>
    <row r="127" spans="1:65" s="2" customFormat="1" ht="16.5" customHeight="1">
      <c r="A127" s="29"/>
      <c r="B127" s="145"/>
      <c r="C127" s="146" t="s">
        <v>79</v>
      </c>
      <c r="D127" s="146" t="s">
        <v>151</v>
      </c>
      <c r="E127" s="147" t="s">
        <v>551</v>
      </c>
      <c r="F127" s="148" t="s">
        <v>552</v>
      </c>
      <c r="G127" s="149" t="s">
        <v>175</v>
      </c>
      <c r="H127" s="150">
        <v>-0.107</v>
      </c>
      <c r="I127" s="151">
        <v>10000</v>
      </c>
      <c r="J127" s="151">
        <f>ROUND(I127*H127,2)</f>
        <v>-1070</v>
      </c>
      <c r="K127" s="148" t="s">
        <v>1</v>
      </c>
      <c r="L127" s="30"/>
      <c r="M127" s="152" t="s">
        <v>1</v>
      </c>
      <c r="N127" s="153" t="s">
        <v>35</v>
      </c>
      <c r="O127" s="154">
        <v>0</v>
      </c>
      <c r="P127" s="154">
        <f>O127*H127</f>
        <v>0</v>
      </c>
      <c r="Q127" s="154">
        <v>0</v>
      </c>
      <c r="R127" s="154">
        <f>Q127*H127</f>
        <v>0</v>
      </c>
      <c r="S127" s="154">
        <v>0</v>
      </c>
      <c r="T127" s="155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6" t="s">
        <v>155</v>
      </c>
      <c r="AT127" s="156" t="s">
        <v>151</v>
      </c>
      <c r="AU127" s="156" t="s">
        <v>79</v>
      </c>
      <c r="AY127" s="17" t="s">
        <v>148</v>
      </c>
      <c r="BE127" s="157">
        <f>IF(N127="základní",J127,0)</f>
        <v>-1070</v>
      </c>
      <c r="BF127" s="157">
        <f>IF(N127="snížená",J127,0)</f>
        <v>0</v>
      </c>
      <c r="BG127" s="157">
        <f>IF(N127="zákl. přenesená",J127,0)</f>
        <v>0</v>
      </c>
      <c r="BH127" s="157">
        <f>IF(N127="sníž. přenesená",J127,0)</f>
        <v>0</v>
      </c>
      <c r="BI127" s="157">
        <f>IF(N127="nulová",J127,0)</f>
        <v>0</v>
      </c>
      <c r="BJ127" s="17" t="s">
        <v>77</v>
      </c>
      <c r="BK127" s="157">
        <f>ROUND(I127*H127,2)</f>
        <v>-1070</v>
      </c>
      <c r="BL127" s="17" t="s">
        <v>155</v>
      </c>
      <c r="BM127" s="156" t="s">
        <v>553</v>
      </c>
    </row>
    <row r="128" spans="1:65" s="2" customFormat="1" ht="16.5" customHeight="1">
      <c r="A128" s="29"/>
      <c r="B128" s="145"/>
      <c r="C128" s="146" t="s">
        <v>160</v>
      </c>
      <c r="D128" s="146" t="s">
        <v>151</v>
      </c>
      <c r="E128" s="147" t="s">
        <v>554</v>
      </c>
      <c r="F128" s="148" t="s">
        <v>555</v>
      </c>
      <c r="G128" s="149" t="s">
        <v>175</v>
      </c>
      <c r="H128" s="150">
        <v>-0.107</v>
      </c>
      <c r="I128" s="151">
        <v>10000</v>
      </c>
      <c r="J128" s="151">
        <f>ROUND(I128*H128,2)</f>
        <v>-1070</v>
      </c>
      <c r="K128" s="148" t="s">
        <v>1</v>
      </c>
      <c r="L128" s="30"/>
      <c r="M128" s="152" t="s">
        <v>1</v>
      </c>
      <c r="N128" s="153" t="s">
        <v>35</v>
      </c>
      <c r="O128" s="154">
        <v>0</v>
      </c>
      <c r="P128" s="154">
        <f>O128*H128</f>
        <v>0</v>
      </c>
      <c r="Q128" s="154">
        <v>0</v>
      </c>
      <c r="R128" s="154">
        <f>Q128*H128</f>
        <v>0</v>
      </c>
      <c r="S128" s="154">
        <v>0</v>
      </c>
      <c r="T128" s="155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6" t="s">
        <v>155</v>
      </c>
      <c r="AT128" s="156" t="s">
        <v>151</v>
      </c>
      <c r="AU128" s="156" t="s">
        <v>79</v>
      </c>
      <c r="AY128" s="17" t="s">
        <v>148</v>
      </c>
      <c r="BE128" s="157">
        <f>IF(N128="základní",J128,0)</f>
        <v>-1070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7" t="s">
        <v>77</v>
      </c>
      <c r="BK128" s="157">
        <f>ROUND(I128*H128,2)</f>
        <v>-1070</v>
      </c>
      <c r="BL128" s="17" t="s">
        <v>155</v>
      </c>
      <c r="BM128" s="156" t="s">
        <v>556</v>
      </c>
    </row>
    <row r="129" spans="1:65" s="12" customFormat="1" ht="22.9" customHeight="1">
      <c r="B129" s="133"/>
      <c r="D129" s="134" t="s">
        <v>69</v>
      </c>
      <c r="E129" s="143" t="s">
        <v>557</v>
      </c>
      <c r="F129" s="143" t="s">
        <v>558</v>
      </c>
      <c r="J129" s="144">
        <f>BK129</f>
        <v>-16899.91</v>
      </c>
      <c r="L129" s="133"/>
      <c r="M129" s="137"/>
      <c r="N129" s="138"/>
      <c r="O129" s="138"/>
      <c r="P129" s="139">
        <f>SUM(P130:P151)</f>
        <v>0</v>
      </c>
      <c r="Q129" s="138"/>
      <c r="R129" s="139">
        <f>SUM(R130:R151)</f>
        <v>-0.18625027999999999</v>
      </c>
      <c r="S129" s="138"/>
      <c r="T129" s="140">
        <f>SUM(T130:T151)</f>
        <v>0</v>
      </c>
      <c r="AR129" s="134" t="s">
        <v>79</v>
      </c>
      <c r="AT129" s="141" t="s">
        <v>69</v>
      </c>
      <c r="AU129" s="141" t="s">
        <v>77</v>
      </c>
      <c r="AY129" s="134" t="s">
        <v>148</v>
      </c>
      <c r="BK129" s="142">
        <f>SUM(BK130:BK151)</f>
        <v>-16899.91</v>
      </c>
    </row>
    <row r="130" spans="1:65" s="2" customFormat="1" ht="16.5" customHeight="1">
      <c r="A130" s="29"/>
      <c r="B130" s="145"/>
      <c r="C130" s="146" t="s">
        <v>165</v>
      </c>
      <c r="D130" s="146" t="s">
        <v>151</v>
      </c>
      <c r="E130" s="147" t="s">
        <v>559</v>
      </c>
      <c r="F130" s="148" t="s">
        <v>560</v>
      </c>
      <c r="G130" s="149" t="s">
        <v>154</v>
      </c>
      <c r="H130" s="150">
        <v>-10.478999999999999</v>
      </c>
      <c r="I130" s="151">
        <v>10</v>
      </c>
      <c r="J130" s="151">
        <f>ROUND(I130*H130,2)</f>
        <v>-104.79</v>
      </c>
      <c r="K130" s="148" t="s">
        <v>1</v>
      </c>
      <c r="L130" s="30"/>
      <c r="M130" s="152" t="s">
        <v>1</v>
      </c>
      <c r="N130" s="153" t="s">
        <v>35</v>
      </c>
      <c r="O130" s="154">
        <v>0</v>
      </c>
      <c r="P130" s="154">
        <f>O130*H130</f>
        <v>0</v>
      </c>
      <c r="Q130" s="154">
        <v>0</v>
      </c>
      <c r="R130" s="154">
        <f>Q130*H130</f>
        <v>0</v>
      </c>
      <c r="S130" s="154">
        <v>0</v>
      </c>
      <c r="T130" s="155">
        <f>S130*H130</f>
        <v>0</v>
      </c>
      <c r="U130" s="29"/>
      <c r="V130" s="2" t="s">
        <v>819</v>
      </c>
      <c r="W130" s="29"/>
      <c r="X130" s="29"/>
      <c r="Y130" s="29"/>
      <c r="Z130" s="29"/>
      <c r="AA130" s="29"/>
      <c r="AB130" s="29"/>
      <c r="AC130" s="29"/>
      <c r="AD130" s="29"/>
      <c r="AE130" s="29"/>
      <c r="AR130" s="156" t="s">
        <v>155</v>
      </c>
      <c r="AT130" s="156" t="s">
        <v>151</v>
      </c>
      <c r="AU130" s="156" t="s">
        <v>79</v>
      </c>
      <c r="AY130" s="17" t="s">
        <v>148</v>
      </c>
      <c r="BE130" s="157">
        <f>IF(N130="základní",J130,0)</f>
        <v>-104.79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7" t="s">
        <v>77</v>
      </c>
      <c r="BK130" s="157">
        <f>ROUND(I130*H130,2)</f>
        <v>-104.79</v>
      </c>
      <c r="BL130" s="17" t="s">
        <v>155</v>
      </c>
      <c r="BM130" s="156" t="s">
        <v>561</v>
      </c>
    </row>
    <row r="131" spans="1:65" s="13" customFormat="1" ht="11.25">
      <c r="B131" s="158"/>
      <c r="D131" s="159" t="s">
        <v>157</v>
      </c>
      <c r="E131" s="160" t="s">
        <v>1</v>
      </c>
      <c r="F131" s="161" t="s">
        <v>562</v>
      </c>
      <c r="H131" s="162">
        <v>-34.85</v>
      </c>
      <c r="L131" s="158"/>
      <c r="M131" s="163"/>
      <c r="N131" s="164"/>
      <c r="O131" s="164"/>
      <c r="P131" s="164"/>
      <c r="Q131" s="164"/>
      <c r="R131" s="164"/>
      <c r="S131" s="164"/>
      <c r="T131" s="165"/>
      <c r="AT131" s="160" t="s">
        <v>157</v>
      </c>
      <c r="AU131" s="160" t="s">
        <v>79</v>
      </c>
      <c r="AV131" s="13" t="s">
        <v>79</v>
      </c>
      <c r="AW131" s="13" t="s">
        <v>27</v>
      </c>
      <c r="AX131" s="13" t="s">
        <v>70</v>
      </c>
      <c r="AY131" s="160" t="s">
        <v>148</v>
      </c>
    </row>
    <row r="132" spans="1:65" s="13" customFormat="1" ht="11.25">
      <c r="B132" s="158"/>
      <c r="D132" s="159" t="s">
        <v>157</v>
      </c>
      <c r="E132" s="160" t="s">
        <v>1</v>
      </c>
      <c r="F132" s="161" t="s">
        <v>563</v>
      </c>
      <c r="H132" s="162">
        <v>24.370999999999999</v>
      </c>
      <c r="L132" s="158"/>
      <c r="M132" s="163"/>
      <c r="N132" s="164"/>
      <c r="O132" s="164"/>
      <c r="P132" s="164"/>
      <c r="Q132" s="164"/>
      <c r="R132" s="164"/>
      <c r="S132" s="164"/>
      <c r="T132" s="165"/>
      <c r="AT132" s="160" t="s">
        <v>157</v>
      </c>
      <c r="AU132" s="160" t="s">
        <v>79</v>
      </c>
      <c r="AV132" s="13" t="s">
        <v>79</v>
      </c>
      <c r="AW132" s="13" t="s">
        <v>27</v>
      </c>
      <c r="AX132" s="13" t="s">
        <v>70</v>
      </c>
      <c r="AY132" s="160" t="s">
        <v>148</v>
      </c>
    </row>
    <row r="133" spans="1:65" s="15" customFormat="1" ht="11.25">
      <c r="B133" s="173"/>
      <c r="D133" s="159" t="s">
        <v>157</v>
      </c>
      <c r="E133" s="174" t="s">
        <v>1</v>
      </c>
      <c r="F133" s="175" t="s">
        <v>164</v>
      </c>
      <c r="H133" s="176">
        <v>-10.479000000000003</v>
      </c>
      <c r="L133" s="173"/>
      <c r="M133" s="177"/>
      <c r="N133" s="178"/>
      <c r="O133" s="178"/>
      <c r="P133" s="178"/>
      <c r="Q133" s="178"/>
      <c r="R133" s="178"/>
      <c r="S133" s="178"/>
      <c r="T133" s="179"/>
      <c r="AT133" s="174" t="s">
        <v>157</v>
      </c>
      <c r="AU133" s="174" t="s">
        <v>79</v>
      </c>
      <c r="AV133" s="15" t="s">
        <v>165</v>
      </c>
      <c r="AW133" s="15" t="s">
        <v>27</v>
      </c>
      <c r="AX133" s="15" t="s">
        <v>77</v>
      </c>
      <c r="AY133" s="174" t="s">
        <v>148</v>
      </c>
    </row>
    <row r="134" spans="1:65" s="2" customFormat="1" ht="16.5" customHeight="1">
      <c r="A134" s="29"/>
      <c r="B134" s="145"/>
      <c r="C134" s="146" t="s">
        <v>177</v>
      </c>
      <c r="D134" s="146" t="s">
        <v>151</v>
      </c>
      <c r="E134" s="147" t="s">
        <v>564</v>
      </c>
      <c r="F134" s="148" t="s">
        <v>565</v>
      </c>
      <c r="G134" s="149" t="s">
        <v>154</v>
      </c>
      <c r="H134" s="150">
        <v>-10.478999999999999</v>
      </c>
      <c r="I134" s="151">
        <v>52</v>
      </c>
      <c r="J134" s="151">
        <f>ROUND(I134*H134,2)</f>
        <v>-544.91</v>
      </c>
      <c r="K134" s="148" t="s">
        <v>1</v>
      </c>
      <c r="L134" s="30"/>
      <c r="M134" s="152" t="s">
        <v>1</v>
      </c>
      <c r="N134" s="153" t="s">
        <v>35</v>
      </c>
      <c r="O134" s="154">
        <v>0</v>
      </c>
      <c r="P134" s="154">
        <f>O134*H134</f>
        <v>0</v>
      </c>
      <c r="Q134" s="154">
        <v>5.0000000000000001E-4</v>
      </c>
      <c r="R134" s="154">
        <f>Q134*H134</f>
        <v>-5.2394999999999994E-3</v>
      </c>
      <c r="S134" s="154">
        <v>0</v>
      </c>
      <c r="T134" s="155">
        <f>S134*H134</f>
        <v>0</v>
      </c>
      <c r="U134" s="29"/>
      <c r="V134" s="2" t="s">
        <v>819</v>
      </c>
      <c r="W134" s="29"/>
      <c r="X134" s="29"/>
      <c r="Y134" s="29"/>
      <c r="Z134" s="29"/>
      <c r="AA134" s="29"/>
      <c r="AB134" s="29"/>
      <c r="AC134" s="29"/>
      <c r="AD134" s="29"/>
      <c r="AE134" s="29"/>
      <c r="AR134" s="156" t="s">
        <v>155</v>
      </c>
      <c r="AT134" s="156" t="s">
        <v>151</v>
      </c>
      <c r="AU134" s="156" t="s">
        <v>79</v>
      </c>
      <c r="AY134" s="17" t="s">
        <v>148</v>
      </c>
      <c r="BE134" s="157">
        <f>IF(N134="základní",J134,0)</f>
        <v>-544.91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7" t="s">
        <v>77</v>
      </c>
      <c r="BK134" s="157">
        <f>ROUND(I134*H134,2)</f>
        <v>-544.91</v>
      </c>
      <c r="BL134" s="17" t="s">
        <v>155</v>
      </c>
      <c r="BM134" s="156" t="s">
        <v>566</v>
      </c>
    </row>
    <row r="135" spans="1:65" s="13" customFormat="1" ht="11.25">
      <c r="B135" s="158"/>
      <c r="D135" s="159" t="s">
        <v>157</v>
      </c>
      <c r="E135" s="160" t="s">
        <v>1</v>
      </c>
      <c r="F135" s="161" t="s">
        <v>567</v>
      </c>
      <c r="H135" s="162">
        <v>-10.478999999999999</v>
      </c>
      <c r="L135" s="158"/>
      <c r="M135" s="163"/>
      <c r="N135" s="164"/>
      <c r="O135" s="164"/>
      <c r="P135" s="164"/>
      <c r="Q135" s="164"/>
      <c r="R135" s="164"/>
      <c r="S135" s="164"/>
      <c r="T135" s="165"/>
      <c r="AT135" s="160" t="s">
        <v>157</v>
      </c>
      <c r="AU135" s="160" t="s">
        <v>79</v>
      </c>
      <c r="AV135" s="13" t="s">
        <v>79</v>
      </c>
      <c r="AW135" s="13" t="s">
        <v>27</v>
      </c>
      <c r="AX135" s="13" t="s">
        <v>77</v>
      </c>
      <c r="AY135" s="160" t="s">
        <v>148</v>
      </c>
    </row>
    <row r="136" spans="1:65" s="2" customFormat="1" ht="16.5" customHeight="1">
      <c r="A136" s="29"/>
      <c r="B136" s="145"/>
      <c r="C136" s="146" t="s">
        <v>212</v>
      </c>
      <c r="D136" s="146" t="s">
        <v>151</v>
      </c>
      <c r="E136" s="147" t="s">
        <v>568</v>
      </c>
      <c r="F136" s="148" t="s">
        <v>569</v>
      </c>
      <c r="G136" s="149" t="s">
        <v>154</v>
      </c>
      <c r="H136" s="150">
        <v>-10.478999999999999</v>
      </c>
      <c r="I136" s="151">
        <v>390</v>
      </c>
      <c r="J136" s="151">
        <f>ROUND(I136*H136,2)</f>
        <v>-4086.81</v>
      </c>
      <c r="K136" s="148" t="s">
        <v>1</v>
      </c>
      <c r="L136" s="30"/>
      <c r="M136" s="152" t="s">
        <v>1</v>
      </c>
      <c r="N136" s="153" t="s">
        <v>35</v>
      </c>
      <c r="O136" s="154">
        <v>0</v>
      </c>
      <c r="P136" s="154">
        <f>O136*H136</f>
        <v>0</v>
      </c>
      <c r="Q136" s="154">
        <v>1.2E-2</v>
      </c>
      <c r="R136" s="154">
        <f>Q136*H136</f>
        <v>-0.125748</v>
      </c>
      <c r="S136" s="154">
        <v>0</v>
      </c>
      <c r="T136" s="155">
        <f>S136*H136</f>
        <v>0</v>
      </c>
      <c r="U136" s="29"/>
      <c r="V136" s="2" t="s">
        <v>819</v>
      </c>
      <c r="W136" s="29"/>
      <c r="X136" s="29"/>
      <c r="Y136" s="29"/>
      <c r="Z136" s="29"/>
      <c r="AA136" s="29"/>
      <c r="AB136" s="29"/>
      <c r="AC136" s="29"/>
      <c r="AD136" s="29"/>
      <c r="AE136" s="29"/>
      <c r="AR136" s="156" t="s">
        <v>155</v>
      </c>
      <c r="AT136" s="156" t="s">
        <v>151</v>
      </c>
      <c r="AU136" s="156" t="s">
        <v>79</v>
      </c>
      <c r="AY136" s="17" t="s">
        <v>148</v>
      </c>
      <c r="BE136" s="157">
        <f>IF(N136="základní",J136,0)</f>
        <v>-4086.81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7" t="s">
        <v>77</v>
      </c>
      <c r="BK136" s="157">
        <f>ROUND(I136*H136,2)</f>
        <v>-4086.81</v>
      </c>
      <c r="BL136" s="17" t="s">
        <v>155</v>
      </c>
      <c r="BM136" s="156" t="s">
        <v>570</v>
      </c>
    </row>
    <row r="137" spans="1:65" s="13" customFormat="1" ht="11.25">
      <c r="B137" s="158"/>
      <c r="D137" s="159" t="s">
        <v>157</v>
      </c>
      <c r="E137" s="160" t="s">
        <v>1</v>
      </c>
      <c r="F137" s="161" t="s">
        <v>567</v>
      </c>
      <c r="H137" s="162">
        <v>-10.478999999999999</v>
      </c>
      <c r="L137" s="158"/>
      <c r="M137" s="163"/>
      <c r="N137" s="164"/>
      <c r="O137" s="164"/>
      <c r="P137" s="164"/>
      <c r="Q137" s="164"/>
      <c r="R137" s="164"/>
      <c r="S137" s="164"/>
      <c r="T137" s="165"/>
      <c r="AT137" s="160" t="s">
        <v>157</v>
      </c>
      <c r="AU137" s="160" t="s">
        <v>79</v>
      </c>
      <c r="AV137" s="13" t="s">
        <v>79</v>
      </c>
      <c r="AW137" s="13" t="s">
        <v>27</v>
      </c>
      <c r="AX137" s="13" t="s">
        <v>77</v>
      </c>
      <c r="AY137" s="160" t="s">
        <v>148</v>
      </c>
    </row>
    <row r="138" spans="1:65" s="2" customFormat="1" ht="16.5" customHeight="1">
      <c r="A138" s="29"/>
      <c r="B138" s="145"/>
      <c r="C138" s="146" t="s">
        <v>216</v>
      </c>
      <c r="D138" s="146" t="s">
        <v>151</v>
      </c>
      <c r="E138" s="147" t="s">
        <v>571</v>
      </c>
      <c r="F138" s="148" t="s">
        <v>572</v>
      </c>
      <c r="G138" s="149" t="s">
        <v>154</v>
      </c>
      <c r="H138" s="150">
        <v>-10.478999999999999</v>
      </c>
      <c r="I138" s="151">
        <v>260</v>
      </c>
      <c r="J138" s="151">
        <f>ROUND(I138*H138,2)</f>
        <v>-2724.54</v>
      </c>
      <c r="K138" s="148" t="s">
        <v>1</v>
      </c>
      <c r="L138" s="30"/>
      <c r="M138" s="152" t="s">
        <v>1</v>
      </c>
      <c r="N138" s="153" t="s">
        <v>35</v>
      </c>
      <c r="O138" s="154">
        <v>0</v>
      </c>
      <c r="P138" s="154">
        <f>O138*H138</f>
        <v>0</v>
      </c>
      <c r="Q138" s="154">
        <v>2.9999999999999997E-4</v>
      </c>
      <c r="R138" s="154">
        <f>Q138*H138</f>
        <v>-3.1436999999999993E-3</v>
      </c>
      <c r="S138" s="154">
        <v>0</v>
      </c>
      <c r="T138" s="155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6" t="s">
        <v>155</v>
      </c>
      <c r="AT138" s="156" t="s">
        <v>151</v>
      </c>
      <c r="AU138" s="156" t="s">
        <v>79</v>
      </c>
      <c r="AY138" s="17" t="s">
        <v>148</v>
      </c>
      <c r="BE138" s="157">
        <f>IF(N138="základní",J138,0)</f>
        <v>-2724.54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7" t="s">
        <v>77</v>
      </c>
      <c r="BK138" s="157">
        <f>ROUND(I138*H138,2)</f>
        <v>-2724.54</v>
      </c>
      <c r="BL138" s="17" t="s">
        <v>155</v>
      </c>
      <c r="BM138" s="156" t="s">
        <v>573</v>
      </c>
    </row>
    <row r="139" spans="1:65" s="13" customFormat="1" ht="11.25">
      <c r="B139" s="158"/>
      <c r="D139" s="159" t="s">
        <v>157</v>
      </c>
      <c r="E139" s="160" t="s">
        <v>1</v>
      </c>
      <c r="F139" s="161" t="s">
        <v>562</v>
      </c>
      <c r="H139" s="162">
        <v>-34.85</v>
      </c>
      <c r="L139" s="158"/>
      <c r="M139" s="163"/>
      <c r="N139" s="164"/>
      <c r="O139" s="164"/>
      <c r="P139" s="164"/>
      <c r="Q139" s="164"/>
      <c r="R139" s="164"/>
      <c r="S139" s="164"/>
      <c r="T139" s="165"/>
      <c r="AT139" s="160" t="s">
        <v>157</v>
      </c>
      <c r="AU139" s="160" t="s">
        <v>79</v>
      </c>
      <c r="AV139" s="13" t="s">
        <v>79</v>
      </c>
      <c r="AW139" s="13" t="s">
        <v>27</v>
      </c>
      <c r="AX139" s="13" t="s">
        <v>70</v>
      </c>
      <c r="AY139" s="160" t="s">
        <v>148</v>
      </c>
    </row>
    <row r="140" spans="1:65" s="13" customFormat="1" ht="11.25">
      <c r="B140" s="158"/>
      <c r="D140" s="159" t="s">
        <v>157</v>
      </c>
      <c r="E140" s="160" t="s">
        <v>1</v>
      </c>
      <c r="F140" s="161" t="s">
        <v>563</v>
      </c>
      <c r="H140" s="162">
        <v>24.370999999999999</v>
      </c>
      <c r="L140" s="158"/>
      <c r="M140" s="163"/>
      <c r="N140" s="164"/>
      <c r="O140" s="164"/>
      <c r="P140" s="164"/>
      <c r="Q140" s="164"/>
      <c r="R140" s="164"/>
      <c r="S140" s="164"/>
      <c r="T140" s="165"/>
      <c r="AT140" s="160" t="s">
        <v>157</v>
      </c>
      <c r="AU140" s="160" t="s">
        <v>79</v>
      </c>
      <c r="AV140" s="13" t="s">
        <v>79</v>
      </c>
      <c r="AW140" s="13" t="s">
        <v>27</v>
      </c>
      <c r="AX140" s="13" t="s">
        <v>70</v>
      </c>
      <c r="AY140" s="160" t="s">
        <v>148</v>
      </c>
    </row>
    <row r="141" spans="1:65" s="15" customFormat="1" ht="11.25">
      <c r="B141" s="173"/>
      <c r="D141" s="159" t="s">
        <v>157</v>
      </c>
      <c r="E141" s="174" t="s">
        <v>1</v>
      </c>
      <c r="F141" s="175" t="s">
        <v>164</v>
      </c>
      <c r="H141" s="176">
        <v>-10.479000000000003</v>
      </c>
      <c r="L141" s="173"/>
      <c r="M141" s="177"/>
      <c r="N141" s="178"/>
      <c r="O141" s="178"/>
      <c r="P141" s="178"/>
      <c r="Q141" s="178"/>
      <c r="R141" s="178"/>
      <c r="S141" s="178"/>
      <c r="T141" s="179"/>
      <c r="AT141" s="174" t="s">
        <v>157</v>
      </c>
      <c r="AU141" s="174" t="s">
        <v>79</v>
      </c>
      <c r="AV141" s="15" t="s">
        <v>165</v>
      </c>
      <c r="AW141" s="15" t="s">
        <v>27</v>
      </c>
      <c r="AX141" s="15" t="s">
        <v>77</v>
      </c>
      <c r="AY141" s="174" t="s">
        <v>148</v>
      </c>
    </row>
    <row r="142" spans="1:65" s="2" customFormat="1" ht="21.75" customHeight="1">
      <c r="A142" s="29"/>
      <c r="B142" s="145"/>
      <c r="C142" s="184" t="s">
        <v>222</v>
      </c>
      <c r="D142" s="184" t="s">
        <v>302</v>
      </c>
      <c r="E142" s="185" t="s">
        <v>574</v>
      </c>
      <c r="F142" s="186" t="s">
        <v>575</v>
      </c>
      <c r="G142" s="187" t="s">
        <v>154</v>
      </c>
      <c r="H142" s="188">
        <v>-11.526999999999999</v>
      </c>
      <c r="I142" s="189">
        <v>650</v>
      </c>
      <c r="J142" s="189">
        <f>ROUND(I142*H142,2)</f>
        <v>-7492.55</v>
      </c>
      <c r="K142" s="186" t="s">
        <v>1</v>
      </c>
      <c r="L142" s="190"/>
      <c r="M142" s="191" t="s">
        <v>1</v>
      </c>
      <c r="N142" s="192" t="s">
        <v>35</v>
      </c>
      <c r="O142" s="154">
        <v>0</v>
      </c>
      <c r="P142" s="154">
        <f>O142*H142</f>
        <v>0</v>
      </c>
      <c r="Q142" s="154">
        <v>4.0800000000000003E-3</v>
      </c>
      <c r="R142" s="154">
        <f>Q142*H142</f>
        <v>-4.7030160000000001E-2</v>
      </c>
      <c r="S142" s="154">
        <v>0</v>
      </c>
      <c r="T142" s="155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6" t="s">
        <v>305</v>
      </c>
      <c r="AT142" s="156" t="s">
        <v>302</v>
      </c>
      <c r="AU142" s="156" t="s">
        <v>79</v>
      </c>
      <c r="AY142" s="17" t="s">
        <v>148</v>
      </c>
      <c r="BE142" s="157">
        <f>IF(N142="základní",J142,0)</f>
        <v>-7492.55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7" t="s">
        <v>77</v>
      </c>
      <c r="BK142" s="157">
        <f>ROUND(I142*H142,2)</f>
        <v>-7492.55</v>
      </c>
      <c r="BL142" s="17" t="s">
        <v>155</v>
      </c>
      <c r="BM142" s="156" t="s">
        <v>576</v>
      </c>
    </row>
    <row r="143" spans="1:65" s="13" customFormat="1" ht="11.25">
      <c r="B143" s="158"/>
      <c r="D143" s="159" t="s">
        <v>157</v>
      </c>
      <c r="E143" s="160" t="s">
        <v>1</v>
      </c>
      <c r="F143" s="161" t="s">
        <v>577</v>
      </c>
      <c r="H143" s="162">
        <v>-11.526999999999999</v>
      </c>
      <c r="L143" s="158"/>
      <c r="M143" s="163"/>
      <c r="N143" s="164"/>
      <c r="O143" s="164"/>
      <c r="P143" s="164"/>
      <c r="Q143" s="164"/>
      <c r="R143" s="164"/>
      <c r="S143" s="164"/>
      <c r="T143" s="165"/>
      <c r="AT143" s="160" t="s">
        <v>157</v>
      </c>
      <c r="AU143" s="160" t="s">
        <v>79</v>
      </c>
      <c r="AV143" s="13" t="s">
        <v>79</v>
      </c>
      <c r="AW143" s="13" t="s">
        <v>27</v>
      </c>
      <c r="AX143" s="13" t="s">
        <v>77</v>
      </c>
      <c r="AY143" s="160" t="s">
        <v>148</v>
      </c>
    </row>
    <row r="144" spans="1:65" s="2" customFormat="1" ht="16.5" customHeight="1">
      <c r="A144" s="29"/>
      <c r="B144" s="145"/>
      <c r="C144" s="146" t="s">
        <v>228</v>
      </c>
      <c r="D144" s="146" t="s">
        <v>151</v>
      </c>
      <c r="E144" s="147" t="s">
        <v>578</v>
      </c>
      <c r="F144" s="148" t="s">
        <v>579</v>
      </c>
      <c r="G144" s="149" t="s">
        <v>291</v>
      </c>
      <c r="H144" s="150">
        <v>-11.89</v>
      </c>
      <c r="I144" s="151">
        <v>85</v>
      </c>
      <c r="J144" s="151">
        <f>ROUND(I144*H144,2)</f>
        <v>-1010.65</v>
      </c>
      <c r="K144" s="148" t="s">
        <v>1</v>
      </c>
      <c r="L144" s="30"/>
      <c r="M144" s="152" t="s">
        <v>1</v>
      </c>
      <c r="N144" s="153" t="s">
        <v>35</v>
      </c>
      <c r="O144" s="154">
        <v>0</v>
      </c>
      <c r="P144" s="154">
        <f>O144*H144</f>
        <v>0</v>
      </c>
      <c r="Q144" s="154">
        <v>1.0000000000000001E-5</v>
      </c>
      <c r="R144" s="154">
        <f>Q144*H144</f>
        <v>-1.1890000000000002E-4</v>
      </c>
      <c r="S144" s="154">
        <v>0</v>
      </c>
      <c r="T144" s="155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6" t="s">
        <v>155</v>
      </c>
      <c r="AT144" s="156" t="s">
        <v>151</v>
      </c>
      <c r="AU144" s="156" t="s">
        <v>79</v>
      </c>
      <c r="AY144" s="17" t="s">
        <v>148</v>
      </c>
      <c r="BE144" s="157">
        <f>IF(N144="základní",J144,0)</f>
        <v>-1010.65</v>
      </c>
      <c r="BF144" s="157">
        <f>IF(N144="snížená",J144,0)</f>
        <v>0</v>
      </c>
      <c r="BG144" s="157">
        <f>IF(N144="zákl. přenesená",J144,0)</f>
        <v>0</v>
      </c>
      <c r="BH144" s="157">
        <f>IF(N144="sníž. přenesená",J144,0)</f>
        <v>0</v>
      </c>
      <c r="BI144" s="157">
        <f>IF(N144="nulová",J144,0)</f>
        <v>0</v>
      </c>
      <c r="BJ144" s="17" t="s">
        <v>77</v>
      </c>
      <c r="BK144" s="157">
        <f>ROUND(I144*H144,2)</f>
        <v>-1010.65</v>
      </c>
      <c r="BL144" s="17" t="s">
        <v>155</v>
      </c>
      <c r="BM144" s="156" t="s">
        <v>580</v>
      </c>
    </row>
    <row r="145" spans="1:65" s="13" customFormat="1" ht="11.25">
      <c r="B145" s="158"/>
      <c r="D145" s="159" t="s">
        <v>157</v>
      </c>
      <c r="E145" s="160" t="s">
        <v>1</v>
      </c>
      <c r="F145" s="161" t="s">
        <v>581</v>
      </c>
      <c r="H145" s="162">
        <v>-33.15</v>
      </c>
      <c r="L145" s="158"/>
      <c r="M145" s="163"/>
      <c r="N145" s="164"/>
      <c r="O145" s="164"/>
      <c r="P145" s="164"/>
      <c r="Q145" s="164"/>
      <c r="R145" s="164"/>
      <c r="S145" s="164"/>
      <c r="T145" s="165"/>
      <c r="AT145" s="160" t="s">
        <v>157</v>
      </c>
      <c r="AU145" s="160" t="s">
        <v>79</v>
      </c>
      <c r="AV145" s="13" t="s">
        <v>79</v>
      </c>
      <c r="AW145" s="13" t="s">
        <v>27</v>
      </c>
      <c r="AX145" s="13" t="s">
        <v>70</v>
      </c>
      <c r="AY145" s="160" t="s">
        <v>148</v>
      </c>
    </row>
    <row r="146" spans="1:65" s="13" customFormat="1" ht="11.25">
      <c r="B146" s="158"/>
      <c r="D146" s="159" t="s">
        <v>157</v>
      </c>
      <c r="E146" s="160" t="s">
        <v>1</v>
      </c>
      <c r="F146" s="161" t="s">
        <v>582</v>
      </c>
      <c r="H146" s="162">
        <v>21.26</v>
      </c>
      <c r="L146" s="158"/>
      <c r="M146" s="163"/>
      <c r="N146" s="164"/>
      <c r="O146" s="164"/>
      <c r="P146" s="164"/>
      <c r="Q146" s="164"/>
      <c r="R146" s="164"/>
      <c r="S146" s="164"/>
      <c r="T146" s="165"/>
      <c r="AT146" s="160" t="s">
        <v>157</v>
      </c>
      <c r="AU146" s="160" t="s">
        <v>79</v>
      </c>
      <c r="AV146" s="13" t="s">
        <v>79</v>
      </c>
      <c r="AW146" s="13" t="s">
        <v>27</v>
      </c>
      <c r="AX146" s="13" t="s">
        <v>70</v>
      </c>
      <c r="AY146" s="160" t="s">
        <v>148</v>
      </c>
    </row>
    <row r="147" spans="1:65" s="15" customFormat="1" ht="11.25">
      <c r="B147" s="173"/>
      <c r="D147" s="159" t="s">
        <v>157</v>
      </c>
      <c r="E147" s="174" t="s">
        <v>1</v>
      </c>
      <c r="F147" s="175" t="s">
        <v>164</v>
      </c>
      <c r="H147" s="176">
        <v>-11.889999999999997</v>
      </c>
      <c r="L147" s="173"/>
      <c r="M147" s="177"/>
      <c r="N147" s="178"/>
      <c r="O147" s="178"/>
      <c r="P147" s="178"/>
      <c r="Q147" s="178"/>
      <c r="R147" s="178"/>
      <c r="S147" s="178"/>
      <c r="T147" s="179"/>
      <c r="AT147" s="174" t="s">
        <v>157</v>
      </c>
      <c r="AU147" s="174" t="s">
        <v>79</v>
      </c>
      <c r="AV147" s="15" t="s">
        <v>165</v>
      </c>
      <c r="AW147" s="15" t="s">
        <v>27</v>
      </c>
      <c r="AX147" s="15" t="s">
        <v>77</v>
      </c>
      <c r="AY147" s="174" t="s">
        <v>148</v>
      </c>
    </row>
    <row r="148" spans="1:65" s="2" customFormat="1" ht="16.5" customHeight="1">
      <c r="A148" s="29"/>
      <c r="B148" s="145"/>
      <c r="C148" s="184" t="s">
        <v>232</v>
      </c>
      <c r="D148" s="184" t="s">
        <v>302</v>
      </c>
      <c r="E148" s="185" t="s">
        <v>583</v>
      </c>
      <c r="F148" s="186" t="s">
        <v>584</v>
      </c>
      <c r="G148" s="187" t="s">
        <v>291</v>
      </c>
      <c r="H148" s="188">
        <v>-13.079000000000001</v>
      </c>
      <c r="I148" s="189">
        <v>40</v>
      </c>
      <c r="J148" s="189">
        <f>ROUND(I148*H148,2)</f>
        <v>-523.16</v>
      </c>
      <c r="K148" s="186" t="s">
        <v>1</v>
      </c>
      <c r="L148" s="190"/>
      <c r="M148" s="191" t="s">
        <v>1</v>
      </c>
      <c r="N148" s="192" t="s">
        <v>35</v>
      </c>
      <c r="O148" s="154">
        <v>0</v>
      </c>
      <c r="P148" s="154">
        <f>O148*H148</f>
        <v>0</v>
      </c>
      <c r="Q148" s="154">
        <v>3.8000000000000002E-4</v>
      </c>
      <c r="R148" s="154">
        <f>Q148*H148</f>
        <v>-4.9700200000000003E-3</v>
      </c>
      <c r="S148" s="154">
        <v>0</v>
      </c>
      <c r="T148" s="155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6" t="s">
        <v>305</v>
      </c>
      <c r="AT148" s="156" t="s">
        <v>302</v>
      </c>
      <c r="AU148" s="156" t="s">
        <v>79</v>
      </c>
      <c r="AY148" s="17" t="s">
        <v>148</v>
      </c>
      <c r="BE148" s="157">
        <f>IF(N148="základní",J148,0)</f>
        <v>-523.16</v>
      </c>
      <c r="BF148" s="157">
        <f>IF(N148="snížená",J148,0)</f>
        <v>0</v>
      </c>
      <c r="BG148" s="157">
        <f>IF(N148="zákl. přenesená",J148,0)</f>
        <v>0</v>
      </c>
      <c r="BH148" s="157">
        <f>IF(N148="sníž. přenesená",J148,0)</f>
        <v>0</v>
      </c>
      <c r="BI148" s="157">
        <f>IF(N148="nulová",J148,0)</f>
        <v>0</v>
      </c>
      <c r="BJ148" s="17" t="s">
        <v>77</v>
      </c>
      <c r="BK148" s="157">
        <f>ROUND(I148*H148,2)</f>
        <v>-523.16</v>
      </c>
      <c r="BL148" s="17" t="s">
        <v>155</v>
      </c>
      <c r="BM148" s="156" t="s">
        <v>585</v>
      </c>
    </row>
    <row r="149" spans="1:65" s="13" customFormat="1" ht="11.25">
      <c r="B149" s="158"/>
      <c r="D149" s="159" t="s">
        <v>157</v>
      </c>
      <c r="E149" s="160" t="s">
        <v>1</v>
      </c>
      <c r="F149" s="161" t="s">
        <v>586</v>
      </c>
      <c r="H149" s="162">
        <v>-13.079000000000001</v>
      </c>
      <c r="L149" s="158"/>
      <c r="M149" s="163"/>
      <c r="N149" s="164"/>
      <c r="O149" s="164"/>
      <c r="P149" s="164"/>
      <c r="Q149" s="164"/>
      <c r="R149" s="164"/>
      <c r="S149" s="164"/>
      <c r="T149" s="165"/>
      <c r="AT149" s="160" t="s">
        <v>157</v>
      </c>
      <c r="AU149" s="160" t="s">
        <v>79</v>
      </c>
      <c r="AV149" s="13" t="s">
        <v>79</v>
      </c>
      <c r="AW149" s="13" t="s">
        <v>27</v>
      </c>
      <c r="AX149" s="13" t="s">
        <v>77</v>
      </c>
      <c r="AY149" s="160" t="s">
        <v>148</v>
      </c>
    </row>
    <row r="150" spans="1:65" s="2" customFormat="1" ht="16.5" customHeight="1">
      <c r="A150" s="29"/>
      <c r="B150" s="145"/>
      <c r="C150" s="146" t="s">
        <v>236</v>
      </c>
      <c r="D150" s="146" t="s">
        <v>151</v>
      </c>
      <c r="E150" s="147" t="s">
        <v>587</v>
      </c>
      <c r="F150" s="148" t="s">
        <v>588</v>
      </c>
      <c r="G150" s="149" t="s">
        <v>175</v>
      </c>
      <c r="H150" s="150">
        <v>-5.5E-2</v>
      </c>
      <c r="I150" s="151">
        <v>5000</v>
      </c>
      <c r="J150" s="151">
        <f>ROUND(I150*H150,2)</f>
        <v>-275</v>
      </c>
      <c r="K150" s="148" t="s">
        <v>1</v>
      </c>
      <c r="L150" s="30"/>
      <c r="M150" s="152" t="s">
        <v>1</v>
      </c>
      <c r="N150" s="153" t="s">
        <v>35</v>
      </c>
      <c r="O150" s="154">
        <v>0</v>
      </c>
      <c r="P150" s="154">
        <f>O150*H150</f>
        <v>0</v>
      </c>
      <c r="Q150" s="154">
        <v>0</v>
      </c>
      <c r="R150" s="154">
        <f>Q150*H150</f>
        <v>0</v>
      </c>
      <c r="S150" s="154">
        <v>0</v>
      </c>
      <c r="T150" s="155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6" t="s">
        <v>155</v>
      </c>
      <c r="AT150" s="156" t="s">
        <v>151</v>
      </c>
      <c r="AU150" s="156" t="s">
        <v>79</v>
      </c>
      <c r="AY150" s="17" t="s">
        <v>148</v>
      </c>
      <c r="BE150" s="157">
        <f>IF(N150="základní",J150,0)</f>
        <v>-275</v>
      </c>
      <c r="BF150" s="157">
        <f>IF(N150="snížená",J150,0)</f>
        <v>0</v>
      </c>
      <c r="BG150" s="157">
        <f>IF(N150="zákl. přenesená",J150,0)</f>
        <v>0</v>
      </c>
      <c r="BH150" s="157">
        <f>IF(N150="sníž. přenesená",J150,0)</f>
        <v>0</v>
      </c>
      <c r="BI150" s="157">
        <f>IF(N150="nulová",J150,0)</f>
        <v>0</v>
      </c>
      <c r="BJ150" s="17" t="s">
        <v>77</v>
      </c>
      <c r="BK150" s="157">
        <f>ROUND(I150*H150,2)</f>
        <v>-275</v>
      </c>
      <c r="BL150" s="17" t="s">
        <v>155</v>
      </c>
      <c r="BM150" s="156" t="s">
        <v>589</v>
      </c>
    </row>
    <row r="151" spans="1:65" s="2" customFormat="1" ht="16.5" customHeight="1">
      <c r="A151" s="29"/>
      <c r="B151" s="145"/>
      <c r="C151" s="146" t="s">
        <v>240</v>
      </c>
      <c r="D151" s="146" t="s">
        <v>151</v>
      </c>
      <c r="E151" s="147" t="s">
        <v>590</v>
      </c>
      <c r="F151" s="148" t="s">
        <v>591</v>
      </c>
      <c r="G151" s="149" t="s">
        <v>175</v>
      </c>
      <c r="H151" s="150">
        <v>-5.5E-2</v>
      </c>
      <c r="I151" s="151">
        <v>2500</v>
      </c>
      <c r="J151" s="151">
        <f>ROUND(I151*H151,2)</f>
        <v>-137.5</v>
      </c>
      <c r="K151" s="148" t="s">
        <v>1</v>
      </c>
      <c r="L151" s="30"/>
      <c r="M151" s="180" t="s">
        <v>1</v>
      </c>
      <c r="N151" s="181" t="s">
        <v>35</v>
      </c>
      <c r="O151" s="182">
        <v>0</v>
      </c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6" t="s">
        <v>155</v>
      </c>
      <c r="AT151" s="156" t="s">
        <v>151</v>
      </c>
      <c r="AU151" s="156" t="s">
        <v>79</v>
      </c>
      <c r="AY151" s="17" t="s">
        <v>148</v>
      </c>
      <c r="BE151" s="157">
        <f>IF(N151="základní",J151,0)</f>
        <v>-137.5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7" t="s">
        <v>77</v>
      </c>
      <c r="BK151" s="157">
        <f>ROUND(I151*H151,2)</f>
        <v>-137.5</v>
      </c>
      <c r="BL151" s="17" t="s">
        <v>155</v>
      </c>
      <c r="BM151" s="156" t="s">
        <v>592</v>
      </c>
    </row>
    <row r="152" spans="1:65" s="2" customFormat="1" ht="6.95" customHeight="1">
      <c r="A152" s="29"/>
      <c r="B152" s="44"/>
      <c r="C152" s="45"/>
      <c r="D152" s="45"/>
      <c r="E152" s="45"/>
      <c r="F152" s="45"/>
      <c r="G152" s="45"/>
      <c r="H152" s="45"/>
      <c r="I152" s="45"/>
      <c r="J152" s="45"/>
      <c r="K152" s="45"/>
      <c r="L152" s="30"/>
      <c r="M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</row>
  </sheetData>
  <autoFilter ref="C122:K151"/>
  <mergeCells count="11">
    <mergeCell ref="L2:V2"/>
    <mergeCell ref="E87:H87"/>
    <mergeCell ref="E89:H89"/>
    <mergeCell ref="E111:H111"/>
    <mergeCell ref="E113:H113"/>
    <mergeCell ref="E115:H115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56"/>
  <sheetViews>
    <sheetView showGridLines="0" tabSelected="1" topLeftCell="A121" workbookViewId="0">
      <selection activeCell="V150" sqref="V150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5"/>
    </row>
    <row r="2" spans="1:46" s="1" customFormat="1" ht="36.950000000000003" customHeight="1">
      <c r="L2" s="218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7" t="s">
        <v>104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115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34" t="str">
        <f>'Rekapitulace stavby'!K6</f>
        <v>ZL3 - SO 01 - BYT - Stavební úpravy a přístavba komunitního centra BETÉL</v>
      </c>
      <c r="F7" s="235"/>
      <c r="G7" s="235"/>
      <c r="H7" s="235"/>
      <c r="L7" s="20"/>
    </row>
    <row r="8" spans="1:46" s="1" customFormat="1" ht="12" customHeight="1">
      <c r="B8" s="20"/>
      <c r="D8" s="26" t="s">
        <v>116</v>
      </c>
      <c r="L8" s="20"/>
    </row>
    <row r="9" spans="1:46" s="2" customFormat="1" ht="16.5" customHeight="1">
      <c r="A9" s="29"/>
      <c r="B9" s="30"/>
      <c r="C9" s="29"/>
      <c r="D9" s="29"/>
      <c r="E9" s="234" t="s">
        <v>542</v>
      </c>
      <c r="F9" s="236"/>
      <c r="G9" s="236"/>
      <c r="H9" s="236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118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01" t="s">
        <v>593</v>
      </c>
      <c r="F11" s="236"/>
      <c r="G11" s="236"/>
      <c r="H11" s="236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1.25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120</v>
      </c>
      <c r="G14" s="29"/>
      <c r="H14" s="29"/>
      <c r="I14" s="26" t="s">
        <v>20</v>
      </c>
      <c r="J14" s="52" t="str">
        <f>'Rekapitulace stavby'!AN8</f>
        <v>4.6.2020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121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122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123</v>
      </c>
      <c r="F20" s="29"/>
      <c r="G20" s="29"/>
      <c r="H20" s="29"/>
      <c r="I20" s="26" t="s">
        <v>24</v>
      </c>
      <c r="J20" s="24" t="s">
        <v>124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125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07" t="s">
        <v>1</v>
      </c>
      <c r="F29" s="207"/>
      <c r="G29" s="207"/>
      <c r="H29" s="207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ROUND(J124, 2)</f>
        <v>11303.22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ROUND((SUM(BE124:BE155)),  2)</f>
        <v>11303.22</v>
      </c>
      <c r="G35" s="29"/>
      <c r="H35" s="29"/>
      <c r="I35" s="103">
        <v>0.21</v>
      </c>
      <c r="J35" s="102">
        <f>ROUND(((SUM(BE124:BE155))*I35),  2)</f>
        <v>2373.6799999999998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ROUND((SUM(BF124:BF155)),  2)</f>
        <v>0</v>
      </c>
      <c r="G36" s="29"/>
      <c r="H36" s="29"/>
      <c r="I36" s="103">
        <v>0.15</v>
      </c>
      <c r="J36" s="102">
        <f>ROUND(((SUM(BF124:BF155))*I36),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ROUND((SUM(BG124:BG155)),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ROUND((SUM(BH124:BH155)),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ROUND((SUM(BI124:BI155)),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13676.9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126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4" t="str">
        <f>E7</f>
        <v>ZL3 - SO 01 - BYT - Stavební úpravy a přístavba komunitního centra BETÉL</v>
      </c>
      <c r="F85" s="235"/>
      <c r="G85" s="235"/>
      <c r="H85" s="235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116</v>
      </c>
      <c r="L86" s="20"/>
    </row>
    <row r="87" spans="1:31" s="2" customFormat="1" ht="16.5" customHeight="1">
      <c r="A87" s="29"/>
      <c r="B87" s="30"/>
      <c r="C87" s="29"/>
      <c r="D87" s="29"/>
      <c r="E87" s="234" t="s">
        <v>542</v>
      </c>
      <c r="F87" s="236"/>
      <c r="G87" s="236"/>
      <c r="H87" s="236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118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01" t="str">
        <f>E11</f>
        <v>Vícepráce - PVC,  dlažby</v>
      </c>
      <c r="F89" s="236"/>
      <c r="G89" s="236"/>
      <c r="H89" s="236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4.6.2020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127</v>
      </c>
      <c r="D96" s="104"/>
      <c r="E96" s="104"/>
      <c r="F96" s="104"/>
      <c r="G96" s="104"/>
      <c r="H96" s="104"/>
      <c r="I96" s="104"/>
      <c r="J96" s="113" t="s">
        <v>128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129</v>
      </c>
      <c r="D98" s="29"/>
      <c r="E98" s="29"/>
      <c r="F98" s="29"/>
      <c r="G98" s="29"/>
      <c r="H98" s="29"/>
      <c r="I98" s="29"/>
      <c r="J98" s="68">
        <f>J124</f>
        <v>11303.22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130</v>
      </c>
    </row>
    <row r="99" spans="1:47" s="9" customFormat="1" ht="24.95" customHeight="1">
      <c r="B99" s="115"/>
      <c r="D99" s="116" t="s">
        <v>131</v>
      </c>
      <c r="E99" s="117"/>
      <c r="F99" s="117"/>
      <c r="G99" s="117"/>
      <c r="H99" s="117"/>
      <c r="I99" s="117"/>
      <c r="J99" s="118">
        <f>J125</f>
        <v>11303.22</v>
      </c>
      <c r="L99" s="115"/>
    </row>
    <row r="100" spans="1:47" s="10" customFormat="1" ht="19.899999999999999" customHeight="1">
      <c r="B100" s="119"/>
      <c r="D100" s="120" t="s">
        <v>544</v>
      </c>
      <c r="E100" s="121"/>
      <c r="F100" s="121"/>
      <c r="G100" s="121"/>
      <c r="H100" s="121"/>
      <c r="I100" s="121"/>
      <c r="J100" s="122">
        <f>J126</f>
        <v>4920.7999999999993</v>
      </c>
      <c r="L100" s="119"/>
    </row>
    <row r="101" spans="1:47" s="10" customFormat="1" ht="19.899999999999999" customHeight="1">
      <c r="B101" s="119"/>
      <c r="D101" s="120" t="s">
        <v>594</v>
      </c>
      <c r="E101" s="121"/>
      <c r="F101" s="121"/>
      <c r="G101" s="121"/>
      <c r="H101" s="121"/>
      <c r="I101" s="121"/>
      <c r="J101" s="122">
        <f>J140</f>
        <v>5832.58</v>
      </c>
      <c r="L101" s="119"/>
    </row>
    <row r="102" spans="1:47" s="10" customFormat="1" ht="19.899999999999999" customHeight="1">
      <c r="B102" s="119"/>
      <c r="D102" s="120" t="s">
        <v>521</v>
      </c>
      <c r="E102" s="121"/>
      <c r="F102" s="121"/>
      <c r="G102" s="121"/>
      <c r="H102" s="121"/>
      <c r="I102" s="121"/>
      <c r="J102" s="122">
        <f>J151</f>
        <v>549.84</v>
      </c>
      <c r="L102" s="119"/>
    </row>
    <row r="103" spans="1:47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47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47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24.95" customHeight="1">
      <c r="A109" s="29"/>
      <c r="B109" s="30"/>
      <c r="C109" s="21" t="s">
        <v>133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2" customHeight="1">
      <c r="A111" s="29"/>
      <c r="B111" s="30"/>
      <c r="C111" s="26" t="s">
        <v>14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6.5" customHeight="1">
      <c r="A112" s="29"/>
      <c r="B112" s="30"/>
      <c r="C112" s="29"/>
      <c r="D112" s="29"/>
      <c r="E112" s="234" t="str">
        <f>E7</f>
        <v>ZL3 - SO 01 - BYT - Stavební úpravy a přístavba komunitního centra BETÉL</v>
      </c>
      <c r="F112" s="235"/>
      <c r="G112" s="235"/>
      <c r="H112" s="235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1" customFormat="1" ht="12" customHeight="1">
      <c r="B113" s="20"/>
      <c r="C113" s="26" t="s">
        <v>116</v>
      </c>
      <c r="L113" s="20"/>
    </row>
    <row r="114" spans="1:65" s="2" customFormat="1" ht="16.5" customHeight="1">
      <c r="A114" s="29"/>
      <c r="B114" s="30"/>
      <c r="C114" s="29"/>
      <c r="D114" s="29"/>
      <c r="E114" s="234" t="s">
        <v>542</v>
      </c>
      <c r="F114" s="236"/>
      <c r="G114" s="236"/>
      <c r="H114" s="236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6" t="s">
        <v>118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30"/>
      <c r="C116" s="29"/>
      <c r="D116" s="29"/>
      <c r="E116" s="201" t="str">
        <f>E11</f>
        <v>Vícepráce - PVC,  dlažby</v>
      </c>
      <c r="F116" s="236"/>
      <c r="G116" s="236"/>
      <c r="H116" s="236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>
      <c r="A118" s="29"/>
      <c r="B118" s="30"/>
      <c r="C118" s="26" t="s">
        <v>18</v>
      </c>
      <c r="D118" s="29"/>
      <c r="E118" s="29"/>
      <c r="F118" s="24" t="str">
        <f>F14</f>
        <v xml:space="preserve">Bezručova čp.503, Chrastava </v>
      </c>
      <c r="G118" s="29"/>
      <c r="H118" s="29"/>
      <c r="I118" s="26" t="s">
        <v>20</v>
      </c>
      <c r="J118" s="52" t="str">
        <f>IF(J14="","",J14)</f>
        <v>4.6.2020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25.7" customHeight="1">
      <c r="A120" s="29"/>
      <c r="B120" s="30"/>
      <c r="C120" s="26" t="s">
        <v>22</v>
      </c>
      <c r="D120" s="29"/>
      <c r="E120" s="29"/>
      <c r="F120" s="24" t="str">
        <f>E17</f>
        <v>Sbor JB v Chrastavě, Bezručova 503, 46331 Chrastav</v>
      </c>
      <c r="G120" s="29"/>
      <c r="H120" s="29"/>
      <c r="I120" s="26" t="s">
        <v>26</v>
      </c>
      <c r="J120" s="27" t="str">
        <f>E23</f>
        <v>FS Vision, s.r.o. IČ: 22792902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>
      <c r="A121" s="29"/>
      <c r="B121" s="30"/>
      <c r="C121" s="26" t="s">
        <v>25</v>
      </c>
      <c r="D121" s="29"/>
      <c r="E121" s="29"/>
      <c r="F121" s="24" t="str">
        <f>IF(E20="","",E20)</f>
        <v>TOMIVOS s.r.o.</v>
      </c>
      <c r="G121" s="29"/>
      <c r="H121" s="29"/>
      <c r="I121" s="26" t="s">
        <v>28</v>
      </c>
      <c r="J121" s="27" t="str">
        <f>E26</f>
        <v xml:space="preserve"> 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>
      <c r="A123" s="123"/>
      <c r="B123" s="124"/>
      <c r="C123" s="125" t="s">
        <v>134</v>
      </c>
      <c r="D123" s="126" t="s">
        <v>55</v>
      </c>
      <c r="E123" s="126" t="s">
        <v>51</v>
      </c>
      <c r="F123" s="126" t="s">
        <v>52</v>
      </c>
      <c r="G123" s="126" t="s">
        <v>135</v>
      </c>
      <c r="H123" s="126" t="s">
        <v>136</v>
      </c>
      <c r="I123" s="126" t="s">
        <v>137</v>
      </c>
      <c r="J123" s="126" t="s">
        <v>128</v>
      </c>
      <c r="K123" s="127" t="s">
        <v>138</v>
      </c>
      <c r="L123" s="128"/>
      <c r="M123" s="59" t="s">
        <v>1</v>
      </c>
      <c r="N123" s="60" t="s">
        <v>34</v>
      </c>
      <c r="O123" s="60" t="s">
        <v>139</v>
      </c>
      <c r="P123" s="60" t="s">
        <v>140</v>
      </c>
      <c r="Q123" s="60" t="s">
        <v>141</v>
      </c>
      <c r="R123" s="60" t="s">
        <v>142</v>
      </c>
      <c r="S123" s="60" t="s">
        <v>143</v>
      </c>
      <c r="T123" s="61" t="s">
        <v>144</v>
      </c>
      <c r="U123" s="123"/>
      <c r="V123" s="123"/>
      <c r="W123" s="123"/>
      <c r="X123" s="123"/>
      <c r="Y123" s="123"/>
      <c r="Z123" s="123"/>
      <c r="AA123" s="123"/>
      <c r="AB123" s="123"/>
      <c r="AC123" s="123"/>
      <c r="AD123" s="123"/>
      <c r="AE123" s="123"/>
    </row>
    <row r="124" spans="1:65" s="2" customFormat="1" ht="22.9" customHeight="1">
      <c r="A124" s="29"/>
      <c r="B124" s="30"/>
      <c r="C124" s="66" t="s">
        <v>145</v>
      </c>
      <c r="D124" s="29"/>
      <c r="E124" s="29"/>
      <c r="F124" s="29"/>
      <c r="G124" s="29"/>
      <c r="H124" s="29"/>
      <c r="I124" s="29"/>
      <c r="J124" s="129">
        <f>BK124</f>
        <v>11303.22</v>
      </c>
      <c r="K124" s="29"/>
      <c r="L124" s="30"/>
      <c r="M124" s="62"/>
      <c r="N124" s="53"/>
      <c r="O124" s="63"/>
      <c r="P124" s="130">
        <f>P125</f>
        <v>7.8910799999999997</v>
      </c>
      <c r="Q124" s="63"/>
      <c r="R124" s="130">
        <f>R125</f>
        <v>0.13817344000000004</v>
      </c>
      <c r="S124" s="63"/>
      <c r="T124" s="131">
        <f>T125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7" t="s">
        <v>69</v>
      </c>
      <c r="AU124" s="17" t="s">
        <v>130</v>
      </c>
      <c r="BK124" s="132">
        <f>BK125</f>
        <v>11303.22</v>
      </c>
    </row>
    <row r="125" spans="1:65" s="12" customFormat="1" ht="25.9" customHeight="1">
      <c r="B125" s="133"/>
      <c r="D125" s="134" t="s">
        <v>69</v>
      </c>
      <c r="E125" s="135" t="s">
        <v>146</v>
      </c>
      <c r="F125" s="135" t="s">
        <v>147</v>
      </c>
      <c r="J125" s="136">
        <f>BK125</f>
        <v>11303.22</v>
      </c>
      <c r="L125" s="133"/>
      <c r="M125" s="137"/>
      <c r="N125" s="138"/>
      <c r="O125" s="138"/>
      <c r="P125" s="139">
        <f>P126+P140+P151</f>
        <v>7.8910799999999997</v>
      </c>
      <c r="Q125" s="138"/>
      <c r="R125" s="139">
        <f>R126+R140+R151</f>
        <v>0.13817344000000004</v>
      </c>
      <c r="S125" s="138"/>
      <c r="T125" s="140">
        <f>T126+T140+T151</f>
        <v>0</v>
      </c>
      <c r="AR125" s="134" t="s">
        <v>79</v>
      </c>
      <c r="AT125" s="141" t="s">
        <v>69</v>
      </c>
      <c r="AU125" s="141" t="s">
        <v>70</v>
      </c>
      <c r="AY125" s="134" t="s">
        <v>148</v>
      </c>
      <c r="BK125" s="142">
        <f>BK126+BK140+BK151</f>
        <v>11303.22</v>
      </c>
    </row>
    <row r="126" spans="1:65" s="12" customFormat="1" ht="22.9" customHeight="1">
      <c r="B126" s="133"/>
      <c r="D126" s="134" t="s">
        <v>69</v>
      </c>
      <c r="E126" s="143" t="s">
        <v>546</v>
      </c>
      <c r="F126" s="143" t="s">
        <v>547</v>
      </c>
      <c r="J126" s="144">
        <f>BK126</f>
        <v>4920.7999999999993</v>
      </c>
      <c r="L126" s="133"/>
      <c r="M126" s="137"/>
      <c r="N126" s="138"/>
      <c r="O126" s="138"/>
      <c r="P126" s="139">
        <f>SUM(P127:P139)</f>
        <v>0</v>
      </c>
      <c r="Q126" s="138"/>
      <c r="R126" s="139">
        <f>SUM(R127:R139)</f>
        <v>0.12909600000000002</v>
      </c>
      <c r="S126" s="138"/>
      <c r="T126" s="140">
        <f>SUM(T127:T139)</f>
        <v>0</v>
      </c>
      <c r="AR126" s="134" t="s">
        <v>79</v>
      </c>
      <c r="AT126" s="141" t="s">
        <v>69</v>
      </c>
      <c r="AU126" s="141" t="s">
        <v>77</v>
      </c>
      <c r="AY126" s="134" t="s">
        <v>148</v>
      </c>
      <c r="BK126" s="142">
        <f>SUM(BK127:BK139)</f>
        <v>4920.7999999999993</v>
      </c>
    </row>
    <row r="127" spans="1:65" s="2" customFormat="1" ht="16.5" customHeight="1">
      <c r="A127" s="29"/>
      <c r="B127" s="145"/>
      <c r="C127" s="146" t="s">
        <v>77</v>
      </c>
      <c r="D127" s="146" t="s">
        <v>151</v>
      </c>
      <c r="E127" s="147" t="s">
        <v>595</v>
      </c>
      <c r="F127" s="148" t="s">
        <v>596</v>
      </c>
      <c r="G127" s="149" t="s">
        <v>291</v>
      </c>
      <c r="H127" s="150">
        <v>2.3199999999999998</v>
      </c>
      <c r="I127" s="151">
        <v>70</v>
      </c>
      <c r="J127" s="151">
        <f>ROUND(I127*H127,2)</f>
        <v>162.4</v>
      </c>
      <c r="K127" s="148" t="s">
        <v>1</v>
      </c>
      <c r="L127" s="30"/>
      <c r="M127" s="152" t="s">
        <v>1</v>
      </c>
      <c r="N127" s="153" t="s">
        <v>35</v>
      </c>
      <c r="O127" s="154">
        <v>0</v>
      </c>
      <c r="P127" s="154">
        <f>O127*H127</f>
        <v>0</v>
      </c>
      <c r="Q127" s="154">
        <v>4.6000000000000001E-4</v>
      </c>
      <c r="R127" s="154">
        <f>Q127*H127</f>
        <v>1.0671999999999999E-3</v>
      </c>
      <c r="S127" s="154">
        <v>0</v>
      </c>
      <c r="T127" s="155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6" t="s">
        <v>155</v>
      </c>
      <c r="AT127" s="156" t="s">
        <v>151</v>
      </c>
      <c r="AU127" s="156" t="s">
        <v>79</v>
      </c>
      <c r="AY127" s="17" t="s">
        <v>148</v>
      </c>
      <c r="BE127" s="157">
        <f>IF(N127="základní",J127,0)</f>
        <v>162.4</v>
      </c>
      <c r="BF127" s="157">
        <f>IF(N127="snížená",J127,0)</f>
        <v>0</v>
      </c>
      <c r="BG127" s="157">
        <f>IF(N127="zákl. přenesená",J127,0)</f>
        <v>0</v>
      </c>
      <c r="BH127" s="157">
        <f>IF(N127="sníž. přenesená",J127,0)</f>
        <v>0</v>
      </c>
      <c r="BI127" s="157">
        <f>IF(N127="nulová",J127,0)</f>
        <v>0</v>
      </c>
      <c r="BJ127" s="17" t="s">
        <v>77</v>
      </c>
      <c r="BK127" s="157">
        <f>ROUND(I127*H127,2)</f>
        <v>162.4</v>
      </c>
      <c r="BL127" s="17" t="s">
        <v>155</v>
      </c>
      <c r="BM127" s="156" t="s">
        <v>597</v>
      </c>
    </row>
    <row r="128" spans="1:65" s="13" customFormat="1" ht="11.25">
      <c r="B128" s="158"/>
      <c r="D128" s="159" t="s">
        <v>157</v>
      </c>
      <c r="E128" s="160" t="s">
        <v>1</v>
      </c>
      <c r="F128" s="161" t="s">
        <v>598</v>
      </c>
      <c r="H128" s="162">
        <v>2.3199999999999998</v>
      </c>
      <c r="L128" s="158"/>
      <c r="M128" s="163"/>
      <c r="N128" s="164"/>
      <c r="O128" s="164"/>
      <c r="P128" s="164"/>
      <c r="Q128" s="164"/>
      <c r="R128" s="164"/>
      <c r="S128" s="164"/>
      <c r="T128" s="165"/>
      <c r="AT128" s="160" t="s">
        <v>157</v>
      </c>
      <c r="AU128" s="160" t="s">
        <v>79</v>
      </c>
      <c r="AV128" s="13" t="s">
        <v>79</v>
      </c>
      <c r="AW128" s="13" t="s">
        <v>27</v>
      </c>
      <c r="AX128" s="13" t="s">
        <v>77</v>
      </c>
      <c r="AY128" s="160" t="s">
        <v>148</v>
      </c>
    </row>
    <row r="129" spans="1:65" s="2" customFormat="1" ht="16.5" customHeight="1">
      <c r="A129" s="29"/>
      <c r="B129" s="145"/>
      <c r="C129" s="146" t="s">
        <v>79</v>
      </c>
      <c r="D129" s="146" t="s">
        <v>151</v>
      </c>
      <c r="E129" s="147" t="s">
        <v>599</v>
      </c>
      <c r="F129" s="148" t="s">
        <v>600</v>
      </c>
      <c r="G129" s="149" t="s">
        <v>154</v>
      </c>
      <c r="H129" s="150">
        <v>1.04</v>
      </c>
      <c r="I129" s="151">
        <v>250</v>
      </c>
      <c r="J129" s="151">
        <f>ROUND(I129*H129,2)</f>
        <v>260</v>
      </c>
      <c r="K129" s="148" t="s">
        <v>1</v>
      </c>
      <c r="L129" s="30"/>
      <c r="M129" s="152" t="s">
        <v>1</v>
      </c>
      <c r="N129" s="153" t="s">
        <v>35</v>
      </c>
      <c r="O129" s="154">
        <v>0</v>
      </c>
      <c r="P129" s="154">
        <f>O129*H129</f>
        <v>0</v>
      </c>
      <c r="Q129" s="154">
        <v>3.6700000000000001E-3</v>
      </c>
      <c r="R129" s="154">
        <f>Q129*H129</f>
        <v>3.8168000000000004E-3</v>
      </c>
      <c r="S129" s="154">
        <v>0</v>
      </c>
      <c r="T129" s="155">
        <f>S129*H129</f>
        <v>0</v>
      </c>
      <c r="U129" s="29"/>
      <c r="V129" s="2" t="s">
        <v>819</v>
      </c>
      <c r="W129" s="29"/>
      <c r="X129" s="29"/>
      <c r="Y129" s="29"/>
      <c r="Z129" s="29"/>
      <c r="AA129" s="29"/>
      <c r="AB129" s="29"/>
      <c r="AC129" s="29"/>
      <c r="AD129" s="29"/>
      <c r="AE129" s="29"/>
      <c r="AR129" s="156" t="s">
        <v>155</v>
      </c>
      <c r="AT129" s="156" t="s">
        <v>151</v>
      </c>
      <c r="AU129" s="156" t="s">
        <v>79</v>
      </c>
      <c r="AY129" s="17" t="s">
        <v>148</v>
      </c>
      <c r="BE129" s="157">
        <f>IF(N129="základní",J129,0)</f>
        <v>260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7" t="s">
        <v>77</v>
      </c>
      <c r="BK129" s="157">
        <f>ROUND(I129*H129,2)</f>
        <v>260</v>
      </c>
      <c r="BL129" s="17" t="s">
        <v>155</v>
      </c>
      <c r="BM129" s="156" t="s">
        <v>601</v>
      </c>
    </row>
    <row r="130" spans="1:65" s="13" customFormat="1" ht="11.25">
      <c r="B130" s="158"/>
      <c r="D130" s="159" t="s">
        <v>157</v>
      </c>
      <c r="E130" s="160" t="s">
        <v>1</v>
      </c>
      <c r="F130" s="161" t="s">
        <v>602</v>
      </c>
      <c r="H130" s="162">
        <v>-5.14</v>
      </c>
      <c r="L130" s="158"/>
      <c r="M130" s="163"/>
      <c r="N130" s="164"/>
      <c r="O130" s="164"/>
      <c r="P130" s="164"/>
      <c r="Q130" s="164"/>
      <c r="R130" s="164"/>
      <c r="S130" s="164"/>
      <c r="T130" s="165"/>
      <c r="AT130" s="160" t="s">
        <v>157</v>
      </c>
      <c r="AU130" s="160" t="s">
        <v>79</v>
      </c>
      <c r="AV130" s="13" t="s">
        <v>79</v>
      </c>
      <c r="AW130" s="13" t="s">
        <v>27</v>
      </c>
      <c r="AX130" s="13" t="s">
        <v>70</v>
      </c>
      <c r="AY130" s="160" t="s">
        <v>148</v>
      </c>
    </row>
    <row r="131" spans="1:65" s="13" customFormat="1" ht="11.25">
      <c r="B131" s="158"/>
      <c r="D131" s="159" t="s">
        <v>157</v>
      </c>
      <c r="E131" s="160" t="s">
        <v>1</v>
      </c>
      <c r="F131" s="161" t="s">
        <v>603</v>
      </c>
      <c r="H131" s="162">
        <v>6.18</v>
      </c>
      <c r="L131" s="158"/>
      <c r="M131" s="163"/>
      <c r="N131" s="164"/>
      <c r="O131" s="164"/>
      <c r="P131" s="164"/>
      <c r="Q131" s="164"/>
      <c r="R131" s="164"/>
      <c r="S131" s="164"/>
      <c r="T131" s="165"/>
      <c r="AT131" s="160" t="s">
        <v>157</v>
      </c>
      <c r="AU131" s="160" t="s">
        <v>79</v>
      </c>
      <c r="AV131" s="13" t="s">
        <v>79</v>
      </c>
      <c r="AW131" s="13" t="s">
        <v>27</v>
      </c>
      <c r="AX131" s="13" t="s">
        <v>70</v>
      </c>
      <c r="AY131" s="160" t="s">
        <v>148</v>
      </c>
    </row>
    <row r="132" spans="1:65" s="15" customFormat="1" ht="11.25">
      <c r="B132" s="173"/>
      <c r="D132" s="159" t="s">
        <v>157</v>
      </c>
      <c r="E132" s="174" t="s">
        <v>1</v>
      </c>
      <c r="F132" s="175" t="s">
        <v>164</v>
      </c>
      <c r="H132" s="176">
        <v>1.04</v>
      </c>
      <c r="L132" s="173"/>
      <c r="M132" s="177"/>
      <c r="N132" s="178"/>
      <c r="O132" s="178"/>
      <c r="P132" s="178"/>
      <c r="Q132" s="178"/>
      <c r="R132" s="178"/>
      <c r="S132" s="178"/>
      <c r="T132" s="179"/>
      <c r="AT132" s="174" t="s">
        <v>157</v>
      </c>
      <c r="AU132" s="174" t="s">
        <v>79</v>
      </c>
      <c r="AV132" s="15" t="s">
        <v>165</v>
      </c>
      <c r="AW132" s="15" t="s">
        <v>27</v>
      </c>
      <c r="AX132" s="15" t="s">
        <v>77</v>
      </c>
      <c r="AY132" s="174" t="s">
        <v>148</v>
      </c>
    </row>
    <row r="133" spans="1:65" s="2" customFormat="1" ht="16.5" customHeight="1">
      <c r="A133" s="29"/>
      <c r="B133" s="145"/>
      <c r="C133" s="184" t="s">
        <v>160</v>
      </c>
      <c r="D133" s="184" t="s">
        <v>302</v>
      </c>
      <c r="E133" s="185" t="s">
        <v>604</v>
      </c>
      <c r="F133" s="186" t="s">
        <v>605</v>
      </c>
      <c r="G133" s="187" t="s">
        <v>154</v>
      </c>
      <c r="H133" s="188">
        <v>7</v>
      </c>
      <c r="I133" s="189">
        <v>568</v>
      </c>
      <c r="J133" s="189">
        <f>ROUND(I133*H133,2)</f>
        <v>3976</v>
      </c>
      <c r="K133" s="186" t="s">
        <v>286</v>
      </c>
      <c r="L133" s="190"/>
      <c r="M133" s="191" t="s">
        <v>1</v>
      </c>
      <c r="N133" s="192" t="s">
        <v>35</v>
      </c>
      <c r="O133" s="154">
        <v>0</v>
      </c>
      <c r="P133" s="154">
        <f>O133*H133</f>
        <v>0</v>
      </c>
      <c r="Q133" s="154">
        <v>1.77E-2</v>
      </c>
      <c r="R133" s="154">
        <f>Q133*H133</f>
        <v>0.12390000000000001</v>
      </c>
      <c r="S133" s="154">
        <v>0</v>
      </c>
      <c r="T133" s="155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6" t="s">
        <v>305</v>
      </c>
      <c r="AT133" s="156" t="s">
        <v>302</v>
      </c>
      <c r="AU133" s="156" t="s">
        <v>79</v>
      </c>
      <c r="AY133" s="17" t="s">
        <v>148</v>
      </c>
      <c r="BE133" s="157">
        <f>IF(N133="základní",J133,0)</f>
        <v>3976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7" t="s">
        <v>77</v>
      </c>
      <c r="BK133" s="157">
        <f>ROUND(I133*H133,2)</f>
        <v>3976</v>
      </c>
      <c r="BL133" s="17" t="s">
        <v>155</v>
      </c>
      <c r="BM133" s="156" t="s">
        <v>606</v>
      </c>
    </row>
    <row r="134" spans="1:65" s="13" customFormat="1" ht="11.25">
      <c r="B134" s="158"/>
      <c r="D134" s="159" t="s">
        <v>157</v>
      </c>
      <c r="E134" s="160" t="s">
        <v>1</v>
      </c>
      <c r="F134" s="161" t="s">
        <v>607</v>
      </c>
      <c r="H134" s="162">
        <v>7</v>
      </c>
      <c r="L134" s="158"/>
      <c r="M134" s="163"/>
      <c r="N134" s="164"/>
      <c r="O134" s="164"/>
      <c r="P134" s="164"/>
      <c r="Q134" s="164"/>
      <c r="R134" s="164"/>
      <c r="S134" s="164"/>
      <c r="T134" s="165"/>
      <c r="AT134" s="160" t="s">
        <v>157</v>
      </c>
      <c r="AU134" s="160" t="s">
        <v>79</v>
      </c>
      <c r="AV134" s="13" t="s">
        <v>79</v>
      </c>
      <c r="AW134" s="13" t="s">
        <v>27</v>
      </c>
      <c r="AX134" s="13" t="s">
        <v>70</v>
      </c>
      <c r="AY134" s="160" t="s">
        <v>148</v>
      </c>
    </row>
    <row r="135" spans="1:65" s="15" customFormat="1" ht="11.25">
      <c r="B135" s="173"/>
      <c r="D135" s="159" t="s">
        <v>157</v>
      </c>
      <c r="E135" s="174" t="s">
        <v>1</v>
      </c>
      <c r="F135" s="175" t="s">
        <v>164</v>
      </c>
      <c r="H135" s="176">
        <v>7</v>
      </c>
      <c r="L135" s="173"/>
      <c r="M135" s="177"/>
      <c r="N135" s="178"/>
      <c r="O135" s="178"/>
      <c r="P135" s="178"/>
      <c r="Q135" s="178"/>
      <c r="R135" s="178"/>
      <c r="S135" s="178"/>
      <c r="T135" s="179"/>
      <c r="AT135" s="174" t="s">
        <v>157</v>
      </c>
      <c r="AU135" s="174" t="s">
        <v>79</v>
      </c>
      <c r="AV135" s="15" t="s">
        <v>165</v>
      </c>
      <c r="AW135" s="15" t="s">
        <v>27</v>
      </c>
      <c r="AX135" s="15" t="s">
        <v>77</v>
      </c>
      <c r="AY135" s="174" t="s">
        <v>148</v>
      </c>
    </row>
    <row r="136" spans="1:65" s="2" customFormat="1" ht="16.5" customHeight="1">
      <c r="A136" s="29"/>
      <c r="B136" s="145"/>
      <c r="C136" s="146" t="s">
        <v>165</v>
      </c>
      <c r="D136" s="146" t="s">
        <v>151</v>
      </c>
      <c r="E136" s="147" t="s">
        <v>608</v>
      </c>
      <c r="F136" s="148" t="s">
        <v>609</v>
      </c>
      <c r="G136" s="149" t="s">
        <v>154</v>
      </c>
      <c r="H136" s="150">
        <v>1.04</v>
      </c>
      <c r="I136" s="151">
        <v>60</v>
      </c>
      <c r="J136" s="151">
        <f>ROUND(I136*H136,2)</f>
        <v>62.4</v>
      </c>
      <c r="K136" s="148" t="s">
        <v>1</v>
      </c>
      <c r="L136" s="30"/>
      <c r="M136" s="152" t="s">
        <v>1</v>
      </c>
      <c r="N136" s="153" t="s">
        <v>35</v>
      </c>
      <c r="O136" s="154">
        <v>0</v>
      </c>
      <c r="P136" s="154">
        <f>O136*H136</f>
        <v>0</v>
      </c>
      <c r="Q136" s="154">
        <v>2.9999999999999997E-4</v>
      </c>
      <c r="R136" s="154">
        <f>Q136*H136</f>
        <v>3.1199999999999999E-4</v>
      </c>
      <c r="S136" s="154">
        <v>0</v>
      </c>
      <c r="T136" s="155">
        <f>S136*H136</f>
        <v>0</v>
      </c>
      <c r="U136" s="29"/>
      <c r="V136" s="2" t="s">
        <v>819</v>
      </c>
      <c r="W136" s="29"/>
      <c r="X136" s="29"/>
      <c r="Y136" s="29"/>
      <c r="Z136" s="29"/>
      <c r="AA136" s="29"/>
      <c r="AB136" s="29"/>
      <c r="AC136" s="29"/>
      <c r="AD136" s="29"/>
      <c r="AE136" s="29"/>
      <c r="AR136" s="156" t="s">
        <v>155</v>
      </c>
      <c r="AT136" s="156" t="s">
        <v>151</v>
      </c>
      <c r="AU136" s="156" t="s">
        <v>79</v>
      </c>
      <c r="AY136" s="17" t="s">
        <v>148</v>
      </c>
      <c r="BE136" s="157">
        <f>IF(N136="základní",J136,0)</f>
        <v>62.4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7" t="s">
        <v>77</v>
      </c>
      <c r="BK136" s="157">
        <f>ROUND(I136*H136,2)</f>
        <v>62.4</v>
      </c>
      <c r="BL136" s="17" t="s">
        <v>155</v>
      </c>
      <c r="BM136" s="156" t="s">
        <v>610</v>
      </c>
    </row>
    <row r="137" spans="1:65" s="13" customFormat="1" ht="11.25">
      <c r="B137" s="158"/>
      <c r="D137" s="159" t="s">
        <v>157</v>
      </c>
      <c r="E137" s="160" t="s">
        <v>1</v>
      </c>
      <c r="F137" s="161" t="s">
        <v>611</v>
      </c>
      <c r="H137" s="162">
        <v>1.04</v>
      </c>
      <c r="L137" s="158"/>
      <c r="M137" s="163"/>
      <c r="N137" s="164"/>
      <c r="O137" s="164"/>
      <c r="P137" s="164"/>
      <c r="Q137" s="164"/>
      <c r="R137" s="164"/>
      <c r="S137" s="164"/>
      <c r="T137" s="165"/>
      <c r="AT137" s="160" t="s">
        <v>157</v>
      </c>
      <c r="AU137" s="160" t="s">
        <v>79</v>
      </c>
      <c r="AV137" s="13" t="s">
        <v>79</v>
      </c>
      <c r="AW137" s="13" t="s">
        <v>27</v>
      </c>
      <c r="AX137" s="13" t="s">
        <v>77</v>
      </c>
      <c r="AY137" s="160" t="s">
        <v>148</v>
      </c>
    </row>
    <row r="138" spans="1:65" s="2" customFormat="1" ht="16.5" customHeight="1">
      <c r="A138" s="29"/>
      <c r="B138" s="145"/>
      <c r="C138" s="146" t="s">
        <v>177</v>
      </c>
      <c r="D138" s="146" t="s">
        <v>151</v>
      </c>
      <c r="E138" s="147" t="s">
        <v>551</v>
      </c>
      <c r="F138" s="148" t="s">
        <v>552</v>
      </c>
      <c r="G138" s="149" t="s">
        <v>175</v>
      </c>
      <c r="H138" s="150">
        <v>2.3E-2</v>
      </c>
      <c r="I138" s="151">
        <v>10000</v>
      </c>
      <c r="J138" s="151">
        <f>ROUND(I138*H138,2)</f>
        <v>230</v>
      </c>
      <c r="K138" s="148" t="s">
        <v>1</v>
      </c>
      <c r="L138" s="30"/>
      <c r="M138" s="152" t="s">
        <v>1</v>
      </c>
      <c r="N138" s="153" t="s">
        <v>35</v>
      </c>
      <c r="O138" s="154">
        <v>0</v>
      </c>
      <c r="P138" s="154">
        <f>O138*H138</f>
        <v>0</v>
      </c>
      <c r="Q138" s="154">
        <v>0</v>
      </c>
      <c r="R138" s="154">
        <f>Q138*H138</f>
        <v>0</v>
      </c>
      <c r="S138" s="154">
        <v>0</v>
      </c>
      <c r="T138" s="155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6" t="s">
        <v>155</v>
      </c>
      <c r="AT138" s="156" t="s">
        <v>151</v>
      </c>
      <c r="AU138" s="156" t="s">
        <v>79</v>
      </c>
      <c r="AY138" s="17" t="s">
        <v>148</v>
      </c>
      <c r="BE138" s="157">
        <f>IF(N138="základní",J138,0)</f>
        <v>230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7" t="s">
        <v>77</v>
      </c>
      <c r="BK138" s="157">
        <f>ROUND(I138*H138,2)</f>
        <v>230</v>
      </c>
      <c r="BL138" s="17" t="s">
        <v>155</v>
      </c>
      <c r="BM138" s="156" t="s">
        <v>553</v>
      </c>
    </row>
    <row r="139" spans="1:65" s="2" customFormat="1" ht="16.5" customHeight="1">
      <c r="A139" s="29"/>
      <c r="B139" s="145"/>
      <c r="C139" s="146" t="s">
        <v>212</v>
      </c>
      <c r="D139" s="146" t="s">
        <v>151</v>
      </c>
      <c r="E139" s="147" t="s">
        <v>554</v>
      </c>
      <c r="F139" s="148" t="s">
        <v>555</v>
      </c>
      <c r="G139" s="149" t="s">
        <v>175</v>
      </c>
      <c r="H139" s="150">
        <v>2.3E-2</v>
      </c>
      <c r="I139" s="151">
        <v>10000</v>
      </c>
      <c r="J139" s="151">
        <f>ROUND(I139*H139,2)</f>
        <v>230</v>
      </c>
      <c r="K139" s="148" t="s">
        <v>1</v>
      </c>
      <c r="L139" s="30"/>
      <c r="M139" s="152" t="s">
        <v>1</v>
      </c>
      <c r="N139" s="153" t="s">
        <v>35</v>
      </c>
      <c r="O139" s="154">
        <v>0</v>
      </c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6" t="s">
        <v>155</v>
      </c>
      <c r="AT139" s="156" t="s">
        <v>151</v>
      </c>
      <c r="AU139" s="156" t="s">
        <v>79</v>
      </c>
      <c r="AY139" s="17" t="s">
        <v>148</v>
      </c>
      <c r="BE139" s="157">
        <f>IF(N139="základní",J139,0)</f>
        <v>230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7" t="s">
        <v>77</v>
      </c>
      <c r="BK139" s="157">
        <f>ROUND(I139*H139,2)</f>
        <v>230</v>
      </c>
      <c r="BL139" s="17" t="s">
        <v>155</v>
      </c>
      <c r="BM139" s="156" t="s">
        <v>556</v>
      </c>
    </row>
    <row r="140" spans="1:65" s="12" customFormat="1" ht="22.9" customHeight="1">
      <c r="B140" s="133"/>
      <c r="D140" s="134" t="s">
        <v>69</v>
      </c>
      <c r="E140" s="143" t="s">
        <v>612</v>
      </c>
      <c r="F140" s="143" t="s">
        <v>613</v>
      </c>
      <c r="J140" s="144">
        <f>BK140</f>
        <v>5832.58</v>
      </c>
      <c r="L140" s="133"/>
      <c r="M140" s="137"/>
      <c r="N140" s="138"/>
      <c r="O140" s="138"/>
      <c r="P140" s="139">
        <f>SUM(P141:P150)</f>
        <v>7.6474799999999998</v>
      </c>
      <c r="Q140" s="138"/>
      <c r="R140" s="139">
        <f>SUM(R141:R150)</f>
        <v>8.7711999999999998E-3</v>
      </c>
      <c r="S140" s="138"/>
      <c r="T140" s="140">
        <f>SUM(T141:T150)</f>
        <v>0</v>
      </c>
      <c r="AR140" s="134" t="s">
        <v>79</v>
      </c>
      <c r="AT140" s="141" t="s">
        <v>69</v>
      </c>
      <c r="AU140" s="141" t="s">
        <v>77</v>
      </c>
      <c r="AY140" s="134" t="s">
        <v>148</v>
      </c>
      <c r="BK140" s="142">
        <f>SUM(BK141:BK150)</f>
        <v>5832.58</v>
      </c>
    </row>
    <row r="141" spans="1:65" s="2" customFormat="1" ht="16.5" customHeight="1">
      <c r="A141" s="29"/>
      <c r="B141" s="145"/>
      <c r="C141" s="146" t="s">
        <v>216</v>
      </c>
      <c r="D141" s="146" t="s">
        <v>151</v>
      </c>
      <c r="E141" s="147" t="s">
        <v>614</v>
      </c>
      <c r="F141" s="148" t="s">
        <v>615</v>
      </c>
      <c r="G141" s="149" t="s">
        <v>291</v>
      </c>
      <c r="H141" s="150">
        <v>7.5</v>
      </c>
      <c r="I141" s="151">
        <v>49.4</v>
      </c>
      <c r="J141" s="151">
        <f>ROUND(I141*H141,2)</f>
        <v>370.5</v>
      </c>
      <c r="K141" s="148" t="s">
        <v>286</v>
      </c>
      <c r="L141" s="30"/>
      <c r="M141" s="152" t="s">
        <v>1</v>
      </c>
      <c r="N141" s="153" t="s">
        <v>35</v>
      </c>
      <c r="O141" s="154">
        <v>0.1</v>
      </c>
      <c r="P141" s="154">
        <f>O141*H141</f>
        <v>0.75</v>
      </c>
      <c r="Q141" s="154">
        <v>5.0000000000000002E-5</v>
      </c>
      <c r="R141" s="154">
        <f>Q141*H141</f>
        <v>3.7500000000000001E-4</v>
      </c>
      <c r="S141" s="154">
        <v>0</v>
      </c>
      <c r="T141" s="155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6" t="s">
        <v>155</v>
      </c>
      <c r="AT141" s="156" t="s">
        <v>151</v>
      </c>
      <c r="AU141" s="156" t="s">
        <v>79</v>
      </c>
      <c r="AY141" s="17" t="s">
        <v>148</v>
      </c>
      <c r="BE141" s="157">
        <f>IF(N141="základní",J141,0)</f>
        <v>370.5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7" t="s">
        <v>77</v>
      </c>
      <c r="BK141" s="157">
        <f>ROUND(I141*H141,2)</f>
        <v>370.5</v>
      </c>
      <c r="BL141" s="17" t="s">
        <v>155</v>
      </c>
      <c r="BM141" s="156" t="s">
        <v>616</v>
      </c>
    </row>
    <row r="142" spans="1:65" s="13" customFormat="1" ht="11.25">
      <c r="B142" s="158"/>
      <c r="D142" s="159" t="s">
        <v>157</v>
      </c>
      <c r="E142" s="160" t="s">
        <v>1</v>
      </c>
      <c r="F142" s="161" t="s">
        <v>617</v>
      </c>
      <c r="H142" s="162">
        <v>7.5</v>
      </c>
      <c r="L142" s="158"/>
      <c r="M142" s="163"/>
      <c r="N142" s="164"/>
      <c r="O142" s="164"/>
      <c r="P142" s="164"/>
      <c r="Q142" s="164"/>
      <c r="R142" s="164"/>
      <c r="S142" s="164"/>
      <c r="T142" s="165"/>
      <c r="AT142" s="160" t="s">
        <v>157</v>
      </c>
      <c r="AU142" s="160" t="s">
        <v>79</v>
      </c>
      <c r="AV142" s="13" t="s">
        <v>79</v>
      </c>
      <c r="AW142" s="13" t="s">
        <v>27</v>
      </c>
      <c r="AX142" s="13" t="s">
        <v>77</v>
      </c>
      <c r="AY142" s="160" t="s">
        <v>148</v>
      </c>
    </row>
    <row r="143" spans="1:65" s="2" customFormat="1" ht="16.5" customHeight="1">
      <c r="A143" s="29"/>
      <c r="B143" s="145"/>
      <c r="C143" s="184" t="s">
        <v>222</v>
      </c>
      <c r="D143" s="184" t="s">
        <v>302</v>
      </c>
      <c r="E143" s="185" t="s">
        <v>618</v>
      </c>
      <c r="F143" s="186" t="s">
        <v>619</v>
      </c>
      <c r="G143" s="187" t="s">
        <v>291</v>
      </c>
      <c r="H143" s="188">
        <v>9</v>
      </c>
      <c r="I143" s="189">
        <v>50.5</v>
      </c>
      <c r="J143" s="189">
        <f>ROUND(I143*H143,2)</f>
        <v>454.5</v>
      </c>
      <c r="K143" s="186" t="s">
        <v>286</v>
      </c>
      <c r="L143" s="190"/>
      <c r="M143" s="191" t="s">
        <v>1</v>
      </c>
      <c r="N143" s="192" t="s">
        <v>35</v>
      </c>
      <c r="O143" s="154">
        <v>0</v>
      </c>
      <c r="P143" s="154">
        <f>O143*H143</f>
        <v>0</v>
      </c>
      <c r="Q143" s="154">
        <v>2.0000000000000001E-4</v>
      </c>
      <c r="R143" s="154">
        <f>Q143*H143</f>
        <v>1.8000000000000002E-3</v>
      </c>
      <c r="S143" s="154">
        <v>0</v>
      </c>
      <c r="T143" s="155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6" t="s">
        <v>305</v>
      </c>
      <c r="AT143" s="156" t="s">
        <v>302</v>
      </c>
      <c r="AU143" s="156" t="s">
        <v>79</v>
      </c>
      <c r="AY143" s="17" t="s">
        <v>148</v>
      </c>
      <c r="BE143" s="157">
        <f>IF(N143="základní",J143,0)</f>
        <v>454.5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7" t="s">
        <v>77</v>
      </c>
      <c r="BK143" s="157">
        <f>ROUND(I143*H143,2)</f>
        <v>454.5</v>
      </c>
      <c r="BL143" s="17" t="s">
        <v>155</v>
      </c>
      <c r="BM143" s="156" t="s">
        <v>620</v>
      </c>
    </row>
    <row r="144" spans="1:65" s="13" customFormat="1" ht="11.25">
      <c r="B144" s="158"/>
      <c r="D144" s="159" t="s">
        <v>157</v>
      </c>
      <c r="F144" s="161" t="s">
        <v>621</v>
      </c>
      <c r="H144" s="162">
        <v>9</v>
      </c>
      <c r="L144" s="158"/>
      <c r="M144" s="163"/>
      <c r="N144" s="164"/>
      <c r="O144" s="164"/>
      <c r="P144" s="164"/>
      <c r="Q144" s="164"/>
      <c r="R144" s="164"/>
      <c r="S144" s="164"/>
      <c r="T144" s="165"/>
      <c r="AT144" s="160" t="s">
        <v>157</v>
      </c>
      <c r="AU144" s="160" t="s">
        <v>79</v>
      </c>
      <c r="AV144" s="13" t="s">
        <v>79</v>
      </c>
      <c r="AW144" s="13" t="s">
        <v>3</v>
      </c>
      <c r="AX144" s="13" t="s">
        <v>77</v>
      </c>
      <c r="AY144" s="160" t="s">
        <v>148</v>
      </c>
    </row>
    <row r="145" spans="1:65" s="2" customFormat="1" ht="16.5" customHeight="1">
      <c r="A145" s="29"/>
      <c r="B145" s="145"/>
      <c r="C145" s="146" t="s">
        <v>228</v>
      </c>
      <c r="D145" s="146" t="s">
        <v>151</v>
      </c>
      <c r="E145" s="147" t="s">
        <v>622</v>
      </c>
      <c r="F145" s="148" t="s">
        <v>623</v>
      </c>
      <c r="G145" s="149" t="s">
        <v>154</v>
      </c>
      <c r="H145" s="150">
        <v>11.18</v>
      </c>
      <c r="I145" s="151">
        <v>188</v>
      </c>
      <c r="J145" s="151">
        <f>ROUND(I145*H145,2)</f>
        <v>2101.84</v>
      </c>
      <c r="K145" s="148" t="s">
        <v>286</v>
      </c>
      <c r="L145" s="30"/>
      <c r="M145" s="152" t="s">
        <v>1</v>
      </c>
      <c r="N145" s="153" t="s">
        <v>35</v>
      </c>
      <c r="O145" s="154">
        <v>0.34</v>
      </c>
      <c r="P145" s="154">
        <f>O145*H145</f>
        <v>3.8012000000000001</v>
      </c>
      <c r="Q145" s="154">
        <v>1.7000000000000001E-4</v>
      </c>
      <c r="R145" s="154">
        <f>Q145*H145</f>
        <v>1.9006000000000001E-3</v>
      </c>
      <c r="S145" s="154">
        <v>0</v>
      </c>
      <c r="T145" s="155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6" t="s">
        <v>155</v>
      </c>
      <c r="AT145" s="156" t="s">
        <v>151</v>
      </c>
      <c r="AU145" s="156" t="s">
        <v>79</v>
      </c>
      <c r="AY145" s="17" t="s">
        <v>148</v>
      </c>
      <c r="BE145" s="157">
        <f>IF(N145="základní",J145,0)</f>
        <v>2101.84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7" t="s">
        <v>77</v>
      </c>
      <c r="BK145" s="157">
        <f>ROUND(I145*H145,2)</f>
        <v>2101.84</v>
      </c>
      <c r="BL145" s="17" t="s">
        <v>155</v>
      </c>
      <c r="BM145" s="156" t="s">
        <v>624</v>
      </c>
    </row>
    <row r="146" spans="1:65" s="13" customFormat="1" ht="11.25">
      <c r="B146" s="158"/>
      <c r="D146" s="159" t="s">
        <v>157</v>
      </c>
      <c r="E146" s="160" t="s">
        <v>1</v>
      </c>
      <c r="F146" s="161" t="s">
        <v>625</v>
      </c>
      <c r="H146" s="162">
        <v>11.18</v>
      </c>
      <c r="L146" s="158"/>
      <c r="M146" s="163"/>
      <c r="N146" s="164"/>
      <c r="O146" s="164"/>
      <c r="P146" s="164"/>
      <c r="Q146" s="164"/>
      <c r="R146" s="164"/>
      <c r="S146" s="164"/>
      <c r="T146" s="165"/>
      <c r="AT146" s="160" t="s">
        <v>157</v>
      </c>
      <c r="AU146" s="160" t="s">
        <v>79</v>
      </c>
      <c r="AV146" s="13" t="s">
        <v>79</v>
      </c>
      <c r="AW146" s="13" t="s">
        <v>27</v>
      </c>
      <c r="AX146" s="13" t="s">
        <v>77</v>
      </c>
      <c r="AY146" s="160" t="s">
        <v>148</v>
      </c>
    </row>
    <row r="147" spans="1:65" s="2" customFormat="1" ht="16.5" customHeight="1">
      <c r="A147" s="29"/>
      <c r="B147" s="145"/>
      <c r="C147" s="146" t="s">
        <v>232</v>
      </c>
      <c r="D147" s="146" t="s">
        <v>151</v>
      </c>
      <c r="E147" s="147" t="s">
        <v>626</v>
      </c>
      <c r="F147" s="148" t="s">
        <v>627</v>
      </c>
      <c r="G147" s="149" t="s">
        <v>154</v>
      </c>
      <c r="H147" s="150">
        <v>11.18</v>
      </c>
      <c r="I147" s="151">
        <v>144</v>
      </c>
      <c r="J147" s="151">
        <f>ROUND(I147*H147,2)</f>
        <v>1609.92</v>
      </c>
      <c r="K147" s="148" t="s">
        <v>286</v>
      </c>
      <c r="L147" s="30"/>
      <c r="M147" s="152" t="s">
        <v>1</v>
      </c>
      <c r="N147" s="153" t="s">
        <v>35</v>
      </c>
      <c r="O147" s="154">
        <v>0.13</v>
      </c>
      <c r="P147" s="154">
        <f>O147*H147</f>
        <v>1.4534</v>
      </c>
      <c r="Q147" s="154">
        <v>2.5999999999999998E-4</v>
      </c>
      <c r="R147" s="154">
        <f>Q147*H147</f>
        <v>2.9067999999999997E-3</v>
      </c>
      <c r="S147" s="154">
        <v>0</v>
      </c>
      <c r="T147" s="155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6" t="s">
        <v>155</v>
      </c>
      <c r="AT147" s="156" t="s">
        <v>151</v>
      </c>
      <c r="AU147" s="156" t="s">
        <v>79</v>
      </c>
      <c r="AY147" s="17" t="s">
        <v>148</v>
      </c>
      <c r="BE147" s="157">
        <f>IF(N147="základní",J147,0)</f>
        <v>1609.92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7" t="s">
        <v>77</v>
      </c>
      <c r="BK147" s="157">
        <f>ROUND(I147*H147,2)</f>
        <v>1609.92</v>
      </c>
      <c r="BL147" s="17" t="s">
        <v>155</v>
      </c>
      <c r="BM147" s="156" t="s">
        <v>628</v>
      </c>
    </row>
    <row r="148" spans="1:65" s="2" customFormat="1" ht="16.5" customHeight="1">
      <c r="A148" s="29"/>
      <c r="B148" s="145"/>
      <c r="C148" s="146" t="s">
        <v>236</v>
      </c>
      <c r="D148" s="146" t="s">
        <v>151</v>
      </c>
      <c r="E148" s="147" t="s">
        <v>629</v>
      </c>
      <c r="F148" s="148" t="s">
        <v>630</v>
      </c>
      <c r="G148" s="149" t="s">
        <v>154</v>
      </c>
      <c r="H148" s="150">
        <v>11.18</v>
      </c>
      <c r="I148" s="151">
        <v>89.5</v>
      </c>
      <c r="J148" s="151">
        <f>ROUND(I148*H148,2)</f>
        <v>1000.61</v>
      </c>
      <c r="K148" s="148" t="s">
        <v>286</v>
      </c>
      <c r="L148" s="30"/>
      <c r="M148" s="152" t="s">
        <v>1</v>
      </c>
      <c r="N148" s="153" t="s">
        <v>35</v>
      </c>
      <c r="O148" s="154">
        <v>0.09</v>
      </c>
      <c r="P148" s="154">
        <f>O148*H148</f>
        <v>1.0062</v>
      </c>
      <c r="Q148" s="154">
        <v>1.4999999999999999E-4</v>
      </c>
      <c r="R148" s="154">
        <f>Q148*H148</f>
        <v>1.6769999999999999E-3</v>
      </c>
      <c r="S148" s="154">
        <v>0</v>
      </c>
      <c r="T148" s="155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6" t="s">
        <v>155</v>
      </c>
      <c r="AT148" s="156" t="s">
        <v>151</v>
      </c>
      <c r="AU148" s="156" t="s">
        <v>79</v>
      </c>
      <c r="AY148" s="17" t="s">
        <v>148</v>
      </c>
      <c r="BE148" s="157">
        <f>IF(N148="základní",J148,0)</f>
        <v>1000.61</v>
      </c>
      <c r="BF148" s="157">
        <f>IF(N148="snížená",J148,0)</f>
        <v>0</v>
      </c>
      <c r="BG148" s="157">
        <f>IF(N148="zákl. přenesená",J148,0)</f>
        <v>0</v>
      </c>
      <c r="BH148" s="157">
        <f>IF(N148="sníž. přenesená",J148,0)</f>
        <v>0</v>
      </c>
      <c r="BI148" s="157">
        <f>IF(N148="nulová",J148,0)</f>
        <v>0</v>
      </c>
      <c r="BJ148" s="17" t="s">
        <v>77</v>
      </c>
      <c r="BK148" s="157">
        <f>ROUND(I148*H148,2)</f>
        <v>1000.61</v>
      </c>
      <c r="BL148" s="17" t="s">
        <v>155</v>
      </c>
      <c r="BM148" s="156" t="s">
        <v>631</v>
      </c>
    </row>
    <row r="149" spans="1:65" s="2" customFormat="1" ht="16.5" customHeight="1">
      <c r="A149" s="29"/>
      <c r="B149" s="145"/>
      <c r="C149" s="146" t="s">
        <v>240</v>
      </c>
      <c r="D149" s="146" t="s">
        <v>151</v>
      </c>
      <c r="E149" s="147" t="s">
        <v>632</v>
      </c>
      <c r="F149" s="148" t="s">
        <v>633</v>
      </c>
      <c r="G149" s="149" t="s">
        <v>154</v>
      </c>
      <c r="H149" s="150">
        <v>11.18</v>
      </c>
      <c r="I149" s="151">
        <v>25.6</v>
      </c>
      <c r="J149" s="151">
        <f>ROUND(I149*H149,2)</f>
        <v>286.20999999999998</v>
      </c>
      <c r="K149" s="148" t="s">
        <v>286</v>
      </c>
      <c r="L149" s="30"/>
      <c r="M149" s="152" t="s">
        <v>1</v>
      </c>
      <c r="N149" s="153" t="s">
        <v>35</v>
      </c>
      <c r="O149" s="154">
        <v>5.5E-2</v>
      </c>
      <c r="P149" s="154">
        <f>O149*H149</f>
        <v>0.6149</v>
      </c>
      <c r="Q149" s="154">
        <v>1.0000000000000001E-5</v>
      </c>
      <c r="R149" s="154">
        <f>Q149*H149</f>
        <v>1.1180000000000001E-4</v>
      </c>
      <c r="S149" s="154">
        <v>0</v>
      </c>
      <c r="T149" s="155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6" t="s">
        <v>155</v>
      </c>
      <c r="AT149" s="156" t="s">
        <v>151</v>
      </c>
      <c r="AU149" s="156" t="s">
        <v>79</v>
      </c>
      <c r="AY149" s="17" t="s">
        <v>148</v>
      </c>
      <c r="BE149" s="157">
        <f>IF(N149="základní",J149,0)</f>
        <v>286.20999999999998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77</v>
      </c>
      <c r="BK149" s="157">
        <f>ROUND(I149*H149,2)</f>
        <v>286.20999999999998</v>
      </c>
      <c r="BL149" s="17" t="s">
        <v>155</v>
      </c>
      <c r="BM149" s="156" t="s">
        <v>634</v>
      </c>
    </row>
    <row r="150" spans="1:65" s="2" customFormat="1" ht="16.5" customHeight="1">
      <c r="A150" s="29"/>
      <c r="B150" s="145"/>
      <c r="C150" s="146" t="s">
        <v>244</v>
      </c>
      <c r="D150" s="146" t="s">
        <v>151</v>
      </c>
      <c r="E150" s="147" t="s">
        <v>635</v>
      </c>
      <c r="F150" s="148" t="s">
        <v>636</v>
      </c>
      <c r="G150" s="149" t="s">
        <v>175</v>
      </c>
      <c r="H150" s="150">
        <v>8.9999999999999993E-3</v>
      </c>
      <c r="I150" s="151">
        <v>1000</v>
      </c>
      <c r="J150" s="151">
        <f>ROUND(I150*H150,2)</f>
        <v>9</v>
      </c>
      <c r="K150" s="148" t="s">
        <v>286</v>
      </c>
      <c r="L150" s="30"/>
      <c r="M150" s="152" t="s">
        <v>1</v>
      </c>
      <c r="N150" s="153" t="s">
        <v>35</v>
      </c>
      <c r="O150" s="154">
        <v>2.42</v>
      </c>
      <c r="P150" s="154">
        <f>O150*H150</f>
        <v>2.1779999999999997E-2</v>
      </c>
      <c r="Q150" s="154">
        <v>0</v>
      </c>
      <c r="R150" s="154">
        <f>Q150*H150</f>
        <v>0</v>
      </c>
      <c r="S150" s="154">
        <v>0</v>
      </c>
      <c r="T150" s="155">
        <f>S150*H150</f>
        <v>0</v>
      </c>
      <c r="U150" s="29"/>
      <c r="V150" s="2" t="s">
        <v>819</v>
      </c>
      <c r="W150" s="29"/>
      <c r="X150" s="29"/>
      <c r="Y150" s="29"/>
      <c r="Z150" s="29"/>
      <c r="AA150" s="29"/>
      <c r="AB150" s="29"/>
      <c r="AC150" s="29"/>
      <c r="AD150" s="29"/>
      <c r="AE150" s="29"/>
      <c r="AR150" s="156" t="s">
        <v>155</v>
      </c>
      <c r="AT150" s="156" t="s">
        <v>151</v>
      </c>
      <c r="AU150" s="156" t="s">
        <v>79</v>
      </c>
      <c r="AY150" s="17" t="s">
        <v>148</v>
      </c>
      <c r="BE150" s="157">
        <f>IF(N150="základní",J150,0)</f>
        <v>9</v>
      </c>
      <c r="BF150" s="157">
        <f>IF(N150="snížená",J150,0)</f>
        <v>0</v>
      </c>
      <c r="BG150" s="157">
        <f>IF(N150="zákl. přenesená",J150,0)</f>
        <v>0</v>
      </c>
      <c r="BH150" s="157">
        <f>IF(N150="sníž. přenesená",J150,0)</f>
        <v>0</v>
      </c>
      <c r="BI150" s="157">
        <f>IF(N150="nulová",J150,0)</f>
        <v>0</v>
      </c>
      <c r="BJ150" s="17" t="s">
        <v>77</v>
      </c>
      <c r="BK150" s="157">
        <f>ROUND(I150*H150,2)</f>
        <v>9</v>
      </c>
      <c r="BL150" s="17" t="s">
        <v>155</v>
      </c>
      <c r="BM150" s="156" t="s">
        <v>637</v>
      </c>
    </row>
    <row r="151" spans="1:65" s="12" customFormat="1" ht="22.9" customHeight="1">
      <c r="B151" s="133"/>
      <c r="D151" s="134" t="s">
        <v>69</v>
      </c>
      <c r="E151" s="143" t="s">
        <v>531</v>
      </c>
      <c r="F151" s="143" t="s">
        <v>532</v>
      </c>
      <c r="J151" s="144">
        <f>BK151</f>
        <v>549.84</v>
      </c>
      <c r="L151" s="133"/>
      <c r="M151" s="137"/>
      <c r="N151" s="138"/>
      <c r="O151" s="138"/>
      <c r="P151" s="139">
        <f>SUM(P152:P155)</f>
        <v>0.24359999999999998</v>
      </c>
      <c r="Q151" s="138"/>
      <c r="R151" s="139">
        <f>SUM(R152:R155)</f>
        <v>3.0624E-4</v>
      </c>
      <c r="S151" s="138"/>
      <c r="T151" s="140">
        <f>SUM(T152:T155)</f>
        <v>0</v>
      </c>
      <c r="AR151" s="134" t="s">
        <v>79</v>
      </c>
      <c r="AT151" s="141" t="s">
        <v>69</v>
      </c>
      <c r="AU151" s="141" t="s">
        <v>77</v>
      </c>
      <c r="AY151" s="134" t="s">
        <v>148</v>
      </c>
      <c r="BK151" s="142">
        <f>SUM(BK152:BK155)</f>
        <v>549.84</v>
      </c>
    </row>
    <row r="152" spans="1:65" s="2" customFormat="1" ht="16.5" customHeight="1">
      <c r="A152" s="29"/>
      <c r="B152" s="145"/>
      <c r="C152" s="146" t="s">
        <v>248</v>
      </c>
      <c r="D152" s="146" t="s">
        <v>151</v>
      </c>
      <c r="E152" s="147" t="s">
        <v>533</v>
      </c>
      <c r="F152" s="148" t="s">
        <v>534</v>
      </c>
      <c r="G152" s="149" t="s">
        <v>291</v>
      </c>
      <c r="H152" s="150">
        <v>2.3199999999999998</v>
      </c>
      <c r="I152" s="151">
        <v>42.3</v>
      </c>
      <c r="J152" s="151">
        <f>ROUND(I152*H152,2)</f>
        <v>98.14</v>
      </c>
      <c r="K152" s="148" t="s">
        <v>286</v>
      </c>
      <c r="L152" s="30"/>
      <c r="M152" s="152" t="s">
        <v>1</v>
      </c>
      <c r="N152" s="153" t="s">
        <v>35</v>
      </c>
      <c r="O152" s="154">
        <v>0.105</v>
      </c>
      <c r="P152" s="154">
        <f>O152*H152</f>
        <v>0.24359999999999998</v>
      </c>
      <c r="Q152" s="154">
        <v>0</v>
      </c>
      <c r="R152" s="154">
        <f>Q152*H152</f>
        <v>0</v>
      </c>
      <c r="S152" s="154">
        <v>0</v>
      </c>
      <c r="T152" s="155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6" t="s">
        <v>155</v>
      </c>
      <c r="AT152" s="156" t="s">
        <v>151</v>
      </c>
      <c r="AU152" s="156" t="s">
        <v>79</v>
      </c>
      <c r="AY152" s="17" t="s">
        <v>148</v>
      </c>
      <c r="BE152" s="157">
        <f>IF(N152="základní",J152,0)</f>
        <v>98.14</v>
      </c>
      <c r="BF152" s="157">
        <f>IF(N152="snížená",J152,0)</f>
        <v>0</v>
      </c>
      <c r="BG152" s="157">
        <f>IF(N152="zákl. přenesená",J152,0)</f>
        <v>0</v>
      </c>
      <c r="BH152" s="157">
        <f>IF(N152="sníž. přenesená",J152,0)</f>
        <v>0</v>
      </c>
      <c r="BI152" s="157">
        <f>IF(N152="nulová",J152,0)</f>
        <v>0</v>
      </c>
      <c r="BJ152" s="17" t="s">
        <v>77</v>
      </c>
      <c r="BK152" s="157">
        <f>ROUND(I152*H152,2)</f>
        <v>98.14</v>
      </c>
      <c r="BL152" s="17" t="s">
        <v>155</v>
      </c>
      <c r="BM152" s="156" t="s">
        <v>638</v>
      </c>
    </row>
    <row r="153" spans="1:65" s="13" customFormat="1" ht="11.25">
      <c r="B153" s="158"/>
      <c r="D153" s="159" t="s">
        <v>157</v>
      </c>
      <c r="E153" s="160" t="s">
        <v>1</v>
      </c>
      <c r="F153" s="161" t="s">
        <v>639</v>
      </c>
      <c r="H153" s="162">
        <v>2.3199999999999998</v>
      </c>
      <c r="L153" s="158"/>
      <c r="M153" s="163"/>
      <c r="N153" s="164"/>
      <c r="O153" s="164"/>
      <c r="P153" s="164"/>
      <c r="Q153" s="164"/>
      <c r="R153" s="164"/>
      <c r="S153" s="164"/>
      <c r="T153" s="165"/>
      <c r="AT153" s="160" t="s">
        <v>157</v>
      </c>
      <c r="AU153" s="160" t="s">
        <v>79</v>
      </c>
      <c r="AV153" s="13" t="s">
        <v>79</v>
      </c>
      <c r="AW153" s="13" t="s">
        <v>27</v>
      </c>
      <c r="AX153" s="13" t="s">
        <v>77</v>
      </c>
      <c r="AY153" s="160" t="s">
        <v>148</v>
      </c>
    </row>
    <row r="154" spans="1:65" s="2" customFormat="1" ht="16.5" customHeight="1">
      <c r="A154" s="29"/>
      <c r="B154" s="145"/>
      <c r="C154" s="184" t="s">
        <v>8</v>
      </c>
      <c r="D154" s="184" t="s">
        <v>302</v>
      </c>
      <c r="E154" s="185" t="s">
        <v>640</v>
      </c>
      <c r="F154" s="186" t="s">
        <v>641</v>
      </c>
      <c r="G154" s="187" t="s">
        <v>291</v>
      </c>
      <c r="H154" s="188">
        <v>2.552</v>
      </c>
      <c r="I154" s="189">
        <v>177</v>
      </c>
      <c r="J154" s="189">
        <f>ROUND(I154*H154,2)</f>
        <v>451.7</v>
      </c>
      <c r="K154" s="186" t="s">
        <v>286</v>
      </c>
      <c r="L154" s="190"/>
      <c r="M154" s="191" t="s">
        <v>1</v>
      </c>
      <c r="N154" s="192" t="s">
        <v>35</v>
      </c>
      <c r="O154" s="154">
        <v>0</v>
      </c>
      <c r="P154" s="154">
        <f>O154*H154</f>
        <v>0</v>
      </c>
      <c r="Q154" s="154">
        <v>1.2E-4</v>
      </c>
      <c r="R154" s="154">
        <f>Q154*H154</f>
        <v>3.0624E-4</v>
      </c>
      <c r="S154" s="154">
        <v>0</v>
      </c>
      <c r="T154" s="155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6" t="s">
        <v>305</v>
      </c>
      <c r="AT154" s="156" t="s">
        <v>302</v>
      </c>
      <c r="AU154" s="156" t="s">
        <v>79</v>
      </c>
      <c r="AY154" s="17" t="s">
        <v>148</v>
      </c>
      <c r="BE154" s="157">
        <f>IF(N154="základní",J154,0)</f>
        <v>451.7</v>
      </c>
      <c r="BF154" s="157">
        <f>IF(N154="snížená",J154,0)</f>
        <v>0</v>
      </c>
      <c r="BG154" s="157">
        <f>IF(N154="zákl. přenesená",J154,0)</f>
        <v>0</v>
      </c>
      <c r="BH154" s="157">
        <f>IF(N154="sníž. přenesená",J154,0)</f>
        <v>0</v>
      </c>
      <c r="BI154" s="157">
        <f>IF(N154="nulová",J154,0)</f>
        <v>0</v>
      </c>
      <c r="BJ154" s="17" t="s">
        <v>77</v>
      </c>
      <c r="BK154" s="157">
        <f>ROUND(I154*H154,2)</f>
        <v>451.7</v>
      </c>
      <c r="BL154" s="17" t="s">
        <v>155</v>
      </c>
      <c r="BM154" s="156" t="s">
        <v>642</v>
      </c>
    </row>
    <row r="155" spans="1:65" s="13" customFormat="1" ht="11.25">
      <c r="B155" s="158"/>
      <c r="D155" s="159" t="s">
        <v>157</v>
      </c>
      <c r="F155" s="161" t="s">
        <v>643</v>
      </c>
      <c r="H155" s="162">
        <v>2.552</v>
      </c>
      <c r="L155" s="158"/>
      <c r="M155" s="193"/>
      <c r="N155" s="194"/>
      <c r="O155" s="194"/>
      <c r="P155" s="194"/>
      <c r="Q155" s="194"/>
      <c r="R155" s="194"/>
      <c r="S155" s="194"/>
      <c r="T155" s="195"/>
      <c r="AT155" s="160" t="s">
        <v>157</v>
      </c>
      <c r="AU155" s="160" t="s">
        <v>79</v>
      </c>
      <c r="AV155" s="13" t="s">
        <v>79</v>
      </c>
      <c r="AW155" s="13" t="s">
        <v>3</v>
      </c>
      <c r="AX155" s="13" t="s">
        <v>77</v>
      </c>
      <c r="AY155" s="160" t="s">
        <v>148</v>
      </c>
    </row>
    <row r="156" spans="1:65" s="2" customFormat="1" ht="6.95" customHeight="1">
      <c r="A156" s="29"/>
      <c r="B156" s="44"/>
      <c r="C156" s="45"/>
      <c r="D156" s="45"/>
      <c r="E156" s="45"/>
      <c r="F156" s="45"/>
      <c r="G156" s="45"/>
      <c r="H156" s="45"/>
      <c r="I156" s="45"/>
      <c r="J156" s="45"/>
      <c r="K156" s="45"/>
      <c r="L156" s="30"/>
      <c r="M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</row>
  </sheetData>
  <autoFilter ref="C123:K155"/>
  <mergeCells count="11">
    <mergeCell ref="L2:V2"/>
    <mergeCell ref="E87:H87"/>
    <mergeCell ref="E89:H89"/>
    <mergeCell ref="E112:H112"/>
    <mergeCell ref="E114:H114"/>
    <mergeCell ref="E116:H116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4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5"/>
    </row>
    <row r="2" spans="1:46" s="1" customFormat="1" ht="36.950000000000003" customHeight="1">
      <c r="L2" s="218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7" t="s">
        <v>108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115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34" t="str">
        <f>'Rekapitulace stavby'!K6</f>
        <v>ZL3 - SO 01 - BYT - Stavební úpravy a přístavba komunitního centra BETÉL</v>
      </c>
      <c r="F7" s="235"/>
      <c r="G7" s="235"/>
      <c r="H7" s="235"/>
      <c r="L7" s="20"/>
    </row>
    <row r="8" spans="1:46" s="1" customFormat="1" ht="12" customHeight="1">
      <c r="B8" s="20"/>
      <c r="D8" s="26" t="s">
        <v>116</v>
      </c>
      <c r="L8" s="20"/>
    </row>
    <row r="9" spans="1:46" s="2" customFormat="1" ht="16.5" customHeight="1">
      <c r="A9" s="29"/>
      <c r="B9" s="30"/>
      <c r="C9" s="29"/>
      <c r="D9" s="29"/>
      <c r="E9" s="234" t="s">
        <v>644</v>
      </c>
      <c r="F9" s="236"/>
      <c r="G9" s="236"/>
      <c r="H9" s="236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118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01" t="s">
        <v>645</v>
      </c>
      <c r="F11" s="236"/>
      <c r="G11" s="236"/>
      <c r="H11" s="236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1.25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183</v>
      </c>
      <c r="G14" s="29"/>
      <c r="H14" s="29"/>
      <c r="I14" s="26" t="s">
        <v>20</v>
      </c>
      <c r="J14" s="52" t="str">
        <f>'Rekapitulace stavby'!AN8</f>
        <v>4.6.2020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184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122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123</v>
      </c>
      <c r="F20" s="29"/>
      <c r="G20" s="29"/>
      <c r="H20" s="29"/>
      <c r="I20" s="26" t="s">
        <v>24</v>
      </c>
      <c r="J20" s="24" t="s">
        <v>124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125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95.25" customHeight="1">
      <c r="A29" s="97"/>
      <c r="B29" s="98"/>
      <c r="C29" s="97"/>
      <c r="D29" s="97"/>
      <c r="E29" s="207" t="s">
        <v>185</v>
      </c>
      <c r="F29" s="207"/>
      <c r="G29" s="207"/>
      <c r="H29" s="207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ROUND(J123, 2)</f>
        <v>-1563.6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ROUND((SUM(BE123:BE148)),  2)</f>
        <v>-1563.6</v>
      </c>
      <c r="G35" s="29"/>
      <c r="H35" s="29"/>
      <c r="I35" s="103">
        <v>0.21</v>
      </c>
      <c r="J35" s="102">
        <f>ROUND(((SUM(BE123:BE148))*I35),  2)</f>
        <v>-328.36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ROUND((SUM(BF123:BF148)),  2)</f>
        <v>0</v>
      </c>
      <c r="G36" s="29"/>
      <c r="H36" s="29"/>
      <c r="I36" s="103">
        <v>0.15</v>
      </c>
      <c r="J36" s="102">
        <f>ROUND(((SUM(BF123:BF148))*I36),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ROUND((SUM(BG123:BG148)),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ROUND((SUM(BH123:BH148)),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ROUND((SUM(BI123:BI148)),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-1891.96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126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4" t="str">
        <f>E7</f>
        <v>ZL3 - SO 01 - BYT - Stavební úpravy a přístavba komunitního centra BETÉL</v>
      </c>
      <c r="F85" s="235"/>
      <c r="G85" s="235"/>
      <c r="H85" s="235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116</v>
      </c>
      <c r="L86" s="20"/>
    </row>
    <row r="87" spans="1:31" s="2" customFormat="1" ht="16.5" customHeight="1">
      <c r="A87" s="29"/>
      <c r="B87" s="30"/>
      <c r="C87" s="29"/>
      <c r="D87" s="29"/>
      <c r="E87" s="234" t="s">
        <v>644</v>
      </c>
      <c r="F87" s="236"/>
      <c r="G87" s="236"/>
      <c r="H87" s="236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118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01" t="str">
        <f>E11</f>
        <v>Méněpráce - Ústřední vytápění</v>
      </c>
      <c r="F89" s="236"/>
      <c r="G89" s="236"/>
      <c r="H89" s="236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>Bezručova 503, Chrastava, p.p.č.545/2,st.p.č.496</v>
      </c>
      <c r="G91" s="29"/>
      <c r="H91" s="29"/>
      <c r="I91" s="26" t="s">
        <v>20</v>
      </c>
      <c r="J91" s="52" t="str">
        <f>IF(J14="","",J14)</f>
        <v>4.6.2020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Jednoty bratrské v Chrastavě, Bezručova 503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127</v>
      </c>
      <c r="D96" s="104"/>
      <c r="E96" s="104"/>
      <c r="F96" s="104"/>
      <c r="G96" s="104"/>
      <c r="H96" s="104"/>
      <c r="I96" s="104"/>
      <c r="J96" s="113" t="s">
        <v>128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129</v>
      </c>
      <c r="D98" s="29"/>
      <c r="E98" s="29"/>
      <c r="F98" s="29"/>
      <c r="G98" s="29"/>
      <c r="H98" s="29"/>
      <c r="I98" s="29"/>
      <c r="J98" s="68">
        <f>J123</f>
        <v>-1563.6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130</v>
      </c>
    </row>
    <row r="99" spans="1:47" s="9" customFormat="1" ht="24.95" customHeight="1">
      <c r="B99" s="115"/>
      <c r="D99" s="116" t="s">
        <v>131</v>
      </c>
      <c r="E99" s="117"/>
      <c r="F99" s="117"/>
      <c r="G99" s="117"/>
      <c r="H99" s="117"/>
      <c r="I99" s="117"/>
      <c r="J99" s="118">
        <f>J124</f>
        <v>-1563.6</v>
      </c>
      <c r="L99" s="115"/>
    </row>
    <row r="100" spans="1:47" s="10" customFormat="1" ht="19.899999999999999" customHeight="1">
      <c r="B100" s="119"/>
      <c r="D100" s="120" t="s">
        <v>646</v>
      </c>
      <c r="E100" s="121"/>
      <c r="F100" s="121"/>
      <c r="G100" s="121"/>
      <c r="H100" s="121"/>
      <c r="I100" s="121"/>
      <c r="J100" s="122">
        <f>J125</f>
        <v>-461</v>
      </c>
      <c r="L100" s="119"/>
    </row>
    <row r="101" spans="1:47" s="10" customFormat="1" ht="19.899999999999999" customHeight="1">
      <c r="B101" s="119"/>
      <c r="D101" s="120" t="s">
        <v>647</v>
      </c>
      <c r="E101" s="121"/>
      <c r="F101" s="121"/>
      <c r="G101" s="121"/>
      <c r="H101" s="121"/>
      <c r="I101" s="121"/>
      <c r="J101" s="122">
        <f>J130</f>
        <v>-1102.5999999999999</v>
      </c>
      <c r="L101" s="119"/>
    </row>
    <row r="102" spans="1:47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47" s="2" customFormat="1" ht="6.95" customHeight="1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47" s="2" customFormat="1" ht="6.95" customHeight="1">
      <c r="A107" s="29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24.95" customHeight="1">
      <c r="A108" s="29"/>
      <c r="B108" s="30"/>
      <c r="C108" s="21" t="s">
        <v>133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2" customHeight="1">
      <c r="A110" s="29"/>
      <c r="B110" s="30"/>
      <c r="C110" s="26" t="s">
        <v>14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6.5" customHeight="1">
      <c r="A111" s="29"/>
      <c r="B111" s="30"/>
      <c r="C111" s="29"/>
      <c r="D111" s="29"/>
      <c r="E111" s="234" t="str">
        <f>E7</f>
        <v>ZL3 - SO 01 - BYT - Stavební úpravy a přístavba komunitního centra BETÉL</v>
      </c>
      <c r="F111" s="235"/>
      <c r="G111" s="235"/>
      <c r="H111" s="235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1" customFormat="1" ht="12" customHeight="1">
      <c r="B112" s="20"/>
      <c r="C112" s="26" t="s">
        <v>116</v>
      </c>
      <c r="L112" s="20"/>
    </row>
    <row r="113" spans="1:65" s="2" customFormat="1" ht="16.5" customHeight="1">
      <c r="A113" s="29"/>
      <c r="B113" s="30"/>
      <c r="C113" s="29"/>
      <c r="D113" s="29"/>
      <c r="E113" s="234" t="s">
        <v>644</v>
      </c>
      <c r="F113" s="236"/>
      <c r="G113" s="236"/>
      <c r="H113" s="236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6" t="s">
        <v>118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01" t="str">
        <f>E11</f>
        <v>Méněpráce - Ústřední vytápění</v>
      </c>
      <c r="F115" s="236"/>
      <c r="G115" s="236"/>
      <c r="H115" s="236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6" t="s">
        <v>18</v>
      </c>
      <c r="D117" s="29"/>
      <c r="E117" s="29"/>
      <c r="F117" s="24" t="str">
        <f>F14</f>
        <v>Bezručova 503, Chrastava, p.p.č.545/2,st.p.č.496</v>
      </c>
      <c r="G117" s="29"/>
      <c r="H117" s="29"/>
      <c r="I117" s="26" t="s">
        <v>20</v>
      </c>
      <c r="J117" s="52" t="str">
        <f>IF(J14="","",J14)</f>
        <v>4.6.2020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7" customHeight="1">
      <c r="A119" s="29"/>
      <c r="B119" s="30"/>
      <c r="C119" s="26" t="s">
        <v>22</v>
      </c>
      <c r="D119" s="29"/>
      <c r="E119" s="29"/>
      <c r="F119" s="24" t="str">
        <f>E17</f>
        <v>Sbor Jednoty bratrské v Chrastavě, Bezručova 503</v>
      </c>
      <c r="G119" s="29"/>
      <c r="H119" s="29"/>
      <c r="I119" s="26" t="s">
        <v>26</v>
      </c>
      <c r="J119" s="27" t="str">
        <f>E23</f>
        <v>FS Vision, s.r.o. IČ: 22792902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6" t="s">
        <v>25</v>
      </c>
      <c r="D120" s="29"/>
      <c r="E120" s="29"/>
      <c r="F120" s="24" t="str">
        <f>IF(E20="","",E20)</f>
        <v>TOMIVOS s.r.o.</v>
      </c>
      <c r="G120" s="29"/>
      <c r="H120" s="29"/>
      <c r="I120" s="26" t="s">
        <v>28</v>
      </c>
      <c r="J120" s="27" t="str">
        <f>E26</f>
        <v xml:space="preserve"> 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23"/>
      <c r="B122" s="124"/>
      <c r="C122" s="125" t="s">
        <v>134</v>
      </c>
      <c r="D122" s="126" t="s">
        <v>55</v>
      </c>
      <c r="E122" s="126" t="s">
        <v>51</v>
      </c>
      <c r="F122" s="126" t="s">
        <v>52</v>
      </c>
      <c r="G122" s="126" t="s">
        <v>135</v>
      </c>
      <c r="H122" s="126" t="s">
        <v>136</v>
      </c>
      <c r="I122" s="126" t="s">
        <v>137</v>
      </c>
      <c r="J122" s="126" t="s">
        <v>128</v>
      </c>
      <c r="K122" s="127" t="s">
        <v>138</v>
      </c>
      <c r="L122" s="128"/>
      <c r="M122" s="59" t="s">
        <v>1</v>
      </c>
      <c r="N122" s="60" t="s">
        <v>34</v>
      </c>
      <c r="O122" s="60" t="s">
        <v>139</v>
      </c>
      <c r="P122" s="60" t="s">
        <v>140</v>
      </c>
      <c r="Q122" s="60" t="s">
        <v>141</v>
      </c>
      <c r="R122" s="60" t="s">
        <v>142</v>
      </c>
      <c r="S122" s="60" t="s">
        <v>143</v>
      </c>
      <c r="T122" s="61" t="s">
        <v>144</v>
      </c>
      <c r="U122" s="123"/>
      <c r="V122" s="123"/>
      <c r="W122" s="123"/>
      <c r="X122" s="123"/>
      <c r="Y122" s="123"/>
      <c r="Z122" s="123"/>
      <c r="AA122" s="123"/>
      <c r="AB122" s="123"/>
      <c r="AC122" s="123"/>
      <c r="AD122" s="123"/>
      <c r="AE122" s="123"/>
    </row>
    <row r="123" spans="1:65" s="2" customFormat="1" ht="22.9" customHeight="1">
      <c r="A123" s="29"/>
      <c r="B123" s="30"/>
      <c r="C123" s="66" t="s">
        <v>145</v>
      </c>
      <c r="D123" s="29"/>
      <c r="E123" s="29"/>
      <c r="F123" s="29"/>
      <c r="G123" s="29"/>
      <c r="H123" s="29"/>
      <c r="I123" s="29"/>
      <c r="J123" s="129">
        <f>BK123</f>
        <v>-1563.6</v>
      </c>
      <c r="K123" s="29"/>
      <c r="L123" s="30"/>
      <c r="M123" s="62"/>
      <c r="N123" s="53"/>
      <c r="O123" s="63"/>
      <c r="P123" s="130">
        <f>P124</f>
        <v>0</v>
      </c>
      <c r="Q123" s="63"/>
      <c r="R123" s="130">
        <f>R124</f>
        <v>-4.0955000000000002E-3</v>
      </c>
      <c r="S123" s="63"/>
      <c r="T123" s="131">
        <f>T124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7" t="s">
        <v>69</v>
      </c>
      <c r="AU123" s="17" t="s">
        <v>130</v>
      </c>
      <c r="BK123" s="132">
        <f>BK124</f>
        <v>-1563.6</v>
      </c>
    </row>
    <row r="124" spans="1:65" s="12" customFormat="1" ht="25.9" customHeight="1">
      <c r="B124" s="133"/>
      <c r="D124" s="134" t="s">
        <v>69</v>
      </c>
      <c r="E124" s="135" t="s">
        <v>146</v>
      </c>
      <c r="F124" s="135" t="s">
        <v>147</v>
      </c>
      <c r="J124" s="136">
        <f>BK124</f>
        <v>-1563.6</v>
      </c>
      <c r="L124" s="133"/>
      <c r="M124" s="137"/>
      <c r="N124" s="138"/>
      <c r="O124" s="138"/>
      <c r="P124" s="139">
        <f>P125+P130</f>
        <v>0</v>
      </c>
      <c r="Q124" s="138"/>
      <c r="R124" s="139">
        <f>R125+R130</f>
        <v>-4.0955000000000002E-3</v>
      </c>
      <c r="S124" s="138"/>
      <c r="T124" s="140">
        <f>T125+T130</f>
        <v>0</v>
      </c>
      <c r="AR124" s="134" t="s">
        <v>79</v>
      </c>
      <c r="AT124" s="141" t="s">
        <v>69</v>
      </c>
      <c r="AU124" s="141" t="s">
        <v>70</v>
      </c>
      <c r="AY124" s="134" t="s">
        <v>148</v>
      </c>
      <c r="BK124" s="142">
        <f>BK125+BK130</f>
        <v>-1563.6</v>
      </c>
    </row>
    <row r="125" spans="1:65" s="12" customFormat="1" ht="22.9" customHeight="1">
      <c r="B125" s="133"/>
      <c r="D125" s="134" t="s">
        <v>69</v>
      </c>
      <c r="E125" s="143" t="s">
        <v>648</v>
      </c>
      <c r="F125" s="143" t="s">
        <v>649</v>
      </c>
      <c r="J125" s="144">
        <f>BK125</f>
        <v>-461</v>
      </c>
      <c r="L125" s="133"/>
      <c r="M125" s="137"/>
      <c r="N125" s="138"/>
      <c r="O125" s="138"/>
      <c r="P125" s="139">
        <f>SUM(P126:P129)</f>
        <v>0</v>
      </c>
      <c r="Q125" s="138"/>
      <c r="R125" s="139">
        <f>SUM(R126:R129)</f>
        <v>-5.5649999999999992E-4</v>
      </c>
      <c r="S125" s="138"/>
      <c r="T125" s="140">
        <f>SUM(T126:T129)</f>
        <v>0</v>
      </c>
      <c r="AR125" s="134" t="s">
        <v>79</v>
      </c>
      <c r="AT125" s="141" t="s">
        <v>69</v>
      </c>
      <c r="AU125" s="141" t="s">
        <v>77</v>
      </c>
      <c r="AY125" s="134" t="s">
        <v>148</v>
      </c>
      <c r="BK125" s="142">
        <f>SUM(BK126:BK129)</f>
        <v>-461</v>
      </c>
    </row>
    <row r="126" spans="1:65" s="2" customFormat="1" ht="16.5" customHeight="1">
      <c r="A126" s="29"/>
      <c r="B126" s="145"/>
      <c r="C126" s="146" t="s">
        <v>77</v>
      </c>
      <c r="D126" s="146" t="s">
        <v>151</v>
      </c>
      <c r="E126" s="147" t="s">
        <v>650</v>
      </c>
      <c r="F126" s="148" t="s">
        <v>651</v>
      </c>
      <c r="G126" s="149" t="s">
        <v>193</v>
      </c>
      <c r="H126" s="150">
        <v>-1.05</v>
      </c>
      <c r="I126" s="151">
        <v>240</v>
      </c>
      <c r="J126" s="151">
        <f>ROUND(I126*H126,2)</f>
        <v>-252</v>
      </c>
      <c r="K126" s="148" t="s">
        <v>1</v>
      </c>
      <c r="L126" s="30"/>
      <c r="M126" s="152" t="s">
        <v>1</v>
      </c>
      <c r="N126" s="153" t="s">
        <v>35</v>
      </c>
      <c r="O126" s="154">
        <v>0</v>
      </c>
      <c r="P126" s="154">
        <f>O126*H126</f>
        <v>0</v>
      </c>
      <c r="Q126" s="154">
        <v>2.5999999999999998E-4</v>
      </c>
      <c r="R126" s="154">
        <f>Q126*H126</f>
        <v>-2.7299999999999997E-4</v>
      </c>
      <c r="S126" s="154">
        <v>0</v>
      </c>
      <c r="T126" s="155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6" t="s">
        <v>155</v>
      </c>
      <c r="AT126" s="156" t="s">
        <v>151</v>
      </c>
      <c r="AU126" s="156" t="s">
        <v>79</v>
      </c>
      <c r="AY126" s="17" t="s">
        <v>148</v>
      </c>
      <c r="BE126" s="157">
        <f>IF(N126="základní",J126,0)</f>
        <v>-252</v>
      </c>
      <c r="BF126" s="157">
        <f>IF(N126="snížená",J126,0)</f>
        <v>0</v>
      </c>
      <c r="BG126" s="157">
        <f>IF(N126="zákl. přenesená",J126,0)</f>
        <v>0</v>
      </c>
      <c r="BH126" s="157">
        <f>IF(N126="sníž. přenesená",J126,0)</f>
        <v>0</v>
      </c>
      <c r="BI126" s="157">
        <f>IF(N126="nulová",J126,0)</f>
        <v>0</v>
      </c>
      <c r="BJ126" s="17" t="s">
        <v>77</v>
      </c>
      <c r="BK126" s="157">
        <f>ROUND(I126*H126,2)</f>
        <v>-252</v>
      </c>
      <c r="BL126" s="17" t="s">
        <v>155</v>
      </c>
      <c r="BM126" s="156" t="s">
        <v>652</v>
      </c>
    </row>
    <row r="127" spans="1:65" s="2" customFormat="1" ht="16.5" customHeight="1">
      <c r="A127" s="29"/>
      <c r="B127" s="145"/>
      <c r="C127" s="146" t="s">
        <v>79</v>
      </c>
      <c r="D127" s="146" t="s">
        <v>151</v>
      </c>
      <c r="E127" s="147" t="s">
        <v>653</v>
      </c>
      <c r="F127" s="148" t="s">
        <v>654</v>
      </c>
      <c r="G127" s="149" t="s">
        <v>193</v>
      </c>
      <c r="H127" s="150">
        <v>-1.05</v>
      </c>
      <c r="I127" s="151">
        <v>180</v>
      </c>
      <c r="J127" s="151">
        <f>ROUND(I127*H127,2)</f>
        <v>-189</v>
      </c>
      <c r="K127" s="148" t="s">
        <v>1</v>
      </c>
      <c r="L127" s="30"/>
      <c r="M127" s="152" t="s">
        <v>1</v>
      </c>
      <c r="N127" s="153" t="s">
        <v>35</v>
      </c>
      <c r="O127" s="154">
        <v>0</v>
      </c>
      <c r="P127" s="154">
        <f>O127*H127</f>
        <v>0</v>
      </c>
      <c r="Q127" s="154">
        <v>2.7E-4</v>
      </c>
      <c r="R127" s="154">
        <f>Q127*H127</f>
        <v>-2.8350000000000001E-4</v>
      </c>
      <c r="S127" s="154">
        <v>0</v>
      </c>
      <c r="T127" s="155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6" t="s">
        <v>155</v>
      </c>
      <c r="AT127" s="156" t="s">
        <v>151</v>
      </c>
      <c r="AU127" s="156" t="s">
        <v>79</v>
      </c>
      <c r="AY127" s="17" t="s">
        <v>148</v>
      </c>
      <c r="BE127" s="157">
        <f>IF(N127="základní",J127,0)</f>
        <v>-189</v>
      </c>
      <c r="BF127" s="157">
        <f>IF(N127="snížená",J127,0)</f>
        <v>0</v>
      </c>
      <c r="BG127" s="157">
        <f>IF(N127="zákl. přenesená",J127,0)</f>
        <v>0</v>
      </c>
      <c r="BH127" s="157">
        <f>IF(N127="sníž. přenesená",J127,0)</f>
        <v>0</v>
      </c>
      <c r="BI127" s="157">
        <f>IF(N127="nulová",J127,0)</f>
        <v>0</v>
      </c>
      <c r="BJ127" s="17" t="s">
        <v>77</v>
      </c>
      <c r="BK127" s="157">
        <f>ROUND(I127*H127,2)</f>
        <v>-189</v>
      </c>
      <c r="BL127" s="17" t="s">
        <v>155</v>
      </c>
      <c r="BM127" s="156" t="s">
        <v>655</v>
      </c>
    </row>
    <row r="128" spans="1:65" s="2" customFormat="1" ht="16.5" customHeight="1">
      <c r="A128" s="29"/>
      <c r="B128" s="145"/>
      <c r="C128" s="146" t="s">
        <v>160</v>
      </c>
      <c r="D128" s="146" t="s">
        <v>151</v>
      </c>
      <c r="E128" s="147" t="s">
        <v>656</v>
      </c>
      <c r="F128" s="148" t="s">
        <v>657</v>
      </c>
      <c r="G128" s="149" t="s">
        <v>175</v>
      </c>
      <c r="H128" s="150">
        <v>-1E-3</v>
      </c>
      <c r="I128" s="151">
        <v>10000</v>
      </c>
      <c r="J128" s="151">
        <f>ROUND(I128*H128,2)</f>
        <v>-10</v>
      </c>
      <c r="K128" s="148" t="s">
        <v>1</v>
      </c>
      <c r="L128" s="30"/>
      <c r="M128" s="152" t="s">
        <v>1</v>
      </c>
      <c r="N128" s="153" t="s">
        <v>35</v>
      </c>
      <c r="O128" s="154">
        <v>0</v>
      </c>
      <c r="P128" s="154">
        <f>O128*H128</f>
        <v>0</v>
      </c>
      <c r="Q128" s="154">
        <v>0</v>
      </c>
      <c r="R128" s="154">
        <f>Q128*H128</f>
        <v>0</v>
      </c>
      <c r="S128" s="154">
        <v>0</v>
      </c>
      <c r="T128" s="155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6" t="s">
        <v>155</v>
      </c>
      <c r="AT128" s="156" t="s">
        <v>151</v>
      </c>
      <c r="AU128" s="156" t="s">
        <v>79</v>
      </c>
      <c r="AY128" s="17" t="s">
        <v>148</v>
      </c>
      <c r="BE128" s="157">
        <f>IF(N128="základní",J128,0)</f>
        <v>-10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7" t="s">
        <v>77</v>
      </c>
      <c r="BK128" s="157">
        <f>ROUND(I128*H128,2)</f>
        <v>-10</v>
      </c>
      <c r="BL128" s="17" t="s">
        <v>155</v>
      </c>
      <c r="BM128" s="156" t="s">
        <v>658</v>
      </c>
    </row>
    <row r="129" spans="1:65" s="2" customFormat="1" ht="16.5" customHeight="1">
      <c r="A129" s="29"/>
      <c r="B129" s="145"/>
      <c r="C129" s="146" t="s">
        <v>165</v>
      </c>
      <c r="D129" s="146" t="s">
        <v>151</v>
      </c>
      <c r="E129" s="147" t="s">
        <v>659</v>
      </c>
      <c r="F129" s="148" t="s">
        <v>660</v>
      </c>
      <c r="G129" s="149" t="s">
        <v>175</v>
      </c>
      <c r="H129" s="150">
        <v>-1E-3</v>
      </c>
      <c r="I129" s="151">
        <v>10000</v>
      </c>
      <c r="J129" s="151">
        <f>ROUND(I129*H129,2)</f>
        <v>-10</v>
      </c>
      <c r="K129" s="148" t="s">
        <v>1</v>
      </c>
      <c r="L129" s="30"/>
      <c r="M129" s="152" t="s">
        <v>1</v>
      </c>
      <c r="N129" s="153" t="s">
        <v>35</v>
      </c>
      <c r="O129" s="154">
        <v>0</v>
      </c>
      <c r="P129" s="154">
        <f>O129*H129</f>
        <v>0</v>
      </c>
      <c r="Q129" s="154">
        <v>0</v>
      </c>
      <c r="R129" s="154">
        <f>Q129*H129</f>
        <v>0</v>
      </c>
      <c r="S129" s="154">
        <v>0</v>
      </c>
      <c r="T129" s="155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6" t="s">
        <v>155</v>
      </c>
      <c r="AT129" s="156" t="s">
        <v>151</v>
      </c>
      <c r="AU129" s="156" t="s">
        <v>79</v>
      </c>
      <c r="AY129" s="17" t="s">
        <v>148</v>
      </c>
      <c r="BE129" s="157">
        <f>IF(N129="základní",J129,0)</f>
        <v>-10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7" t="s">
        <v>77</v>
      </c>
      <c r="BK129" s="157">
        <f>ROUND(I129*H129,2)</f>
        <v>-10</v>
      </c>
      <c r="BL129" s="17" t="s">
        <v>155</v>
      </c>
      <c r="BM129" s="156" t="s">
        <v>661</v>
      </c>
    </row>
    <row r="130" spans="1:65" s="12" customFormat="1" ht="22.9" customHeight="1">
      <c r="B130" s="133"/>
      <c r="D130" s="134" t="s">
        <v>69</v>
      </c>
      <c r="E130" s="143" t="s">
        <v>662</v>
      </c>
      <c r="F130" s="143" t="s">
        <v>663</v>
      </c>
      <c r="J130" s="144">
        <f>BK130</f>
        <v>-1102.5999999999999</v>
      </c>
      <c r="L130" s="133"/>
      <c r="M130" s="137"/>
      <c r="N130" s="138"/>
      <c r="O130" s="138"/>
      <c r="P130" s="139">
        <f>SUM(P131:P148)</f>
        <v>0</v>
      </c>
      <c r="Q130" s="138"/>
      <c r="R130" s="139">
        <f>SUM(R131:R148)</f>
        <v>-3.5390000000000005E-3</v>
      </c>
      <c r="S130" s="138"/>
      <c r="T130" s="140">
        <f>SUM(T131:T148)</f>
        <v>0</v>
      </c>
      <c r="AR130" s="134" t="s">
        <v>79</v>
      </c>
      <c r="AT130" s="141" t="s">
        <v>69</v>
      </c>
      <c r="AU130" s="141" t="s">
        <v>77</v>
      </c>
      <c r="AY130" s="134" t="s">
        <v>148</v>
      </c>
      <c r="BK130" s="142">
        <f>SUM(BK131:BK148)</f>
        <v>-1102.5999999999999</v>
      </c>
    </row>
    <row r="131" spans="1:65" s="2" customFormat="1" ht="16.5" customHeight="1">
      <c r="A131" s="29"/>
      <c r="B131" s="145"/>
      <c r="C131" s="146" t="s">
        <v>177</v>
      </c>
      <c r="D131" s="146" t="s">
        <v>151</v>
      </c>
      <c r="E131" s="147" t="s">
        <v>664</v>
      </c>
      <c r="F131" s="148" t="s">
        <v>665</v>
      </c>
      <c r="G131" s="149" t="s">
        <v>193</v>
      </c>
      <c r="H131" s="150">
        <v>-1.05</v>
      </c>
      <c r="I131" s="151">
        <v>230</v>
      </c>
      <c r="J131" s="151">
        <f>ROUND(I131*H131,2)</f>
        <v>-241.5</v>
      </c>
      <c r="K131" s="148" t="s">
        <v>1</v>
      </c>
      <c r="L131" s="30"/>
      <c r="M131" s="152" t="s">
        <v>1</v>
      </c>
      <c r="N131" s="153" t="s">
        <v>35</v>
      </c>
      <c r="O131" s="154">
        <v>0</v>
      </c>
      <c r="P131" s="154">
        <f>O131*H131</f>
        <v>0</v>
      </c>
      <c r="Q131" s="154">
        <v>1.4999999999999999E-4</v>
      </c>
      <c r="R131" s="154">
        <f>Q131*H131</f>
        <v>-1.5749999999999998E-4</v>
      </c>
      <c r="S131" s="154">
        <v>0</v>
      </c>
      <c r="T131" s="155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6" t="s">
        <v>155</v>
      </c>
      <c r="AT131" s="156" t="s">
        <v>151</v>
      </c>
      <c r="AU131" s="156" t="s">
        <v>79</v>
      </c>
      <c r="AY131" s="17" t="s">
        <v>148</v>
      </c>
      <c r="BE131" s="157">
        <f>IF(N131="základní",J131,0)</f>
        <v>-241.5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7" t="s">
        <v>77</v>
      </c>
      <c r="BK131" s="157">
        <f>ROUND(I131*H131,2)</f>
        <v>-241.5</v>
      </c>
      <c r="BL131" s="17" t="s">
        <v>155</v>
      </c>
      <c r="BM131" s="156" t="s">
        <v>666</v>
      </c>
    </row>
    <row r="132" spans="1:65" s="2" customFormat="1" ht="16.5" customHeight="1">
      <c r="A132" s="29"/>
      <c r="B132" s="145"/>
      <c r="C132" s="146" t="s">
        <v>212</v>
      </c>
      <c r="D132" s="146" t="s">
        <v>151</v>
      </c>
      <c r="E132" s="147" t="s">
        <v>667</v>
      </c>
      <c r="F132" s="148" t="s">
        <v>668</v>
      </c>
      <c r="G132" s="149" t="s">
        <v>193</v>
      </c>
      <c r="H132" s="150">
        <v>-0.05</v>
      </c>
      <c r="I132" s="151">
        <v>1852</v>
      </c>
      <c r="J132" s="151">
        <f>ROUND(I132*H132,2)</f>
        <v>-92.6</v>
      </c>
      <c r="K132" s="148" t="s">
        <v>1</v>
      </c>
      <c r="L132" s="30"/>
      <c r="M132" s="152" t="s">
        <v>1</v>
      </c>
      <c r="N132" s="153" t="s">
        <v>35</v>
      </c>
      <c r="O132" s="154">
        <v>0</v>
      </c>
      <c r="P132" s="154">
        <f>O132*H132</f>
        <v>0</v>
      </c>
      <c r="Q132" s="154">
        <v>1.6539999999999999E-2</v>
      </c>
      <c r="R132" s="154">
        <f>Q132*H132</f>
        <v>-8.2700000000000004E-4</v>
      </c>
      <c r="S132" s="154">
        <v>0</v>
      </c>
      <c r="T132" s="155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6" t="s">
        <v>155</v>
      </c>
      <c r="AT132" s="156" t="s">
        <v>151</v>
      </c>
      <c r="AU132" s="156" t="s">
        <v>79</v>
      </c>
      <c r="AY132" s="17" t="s">
        <v>148</v>
      </c>
      <c r="BE132" s="157">
        <f>IF(N132="základní",J132,0)</f>
        <v>-92.6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7" t="s">
        <v>77</v>
      </c>
      <c r="BK132" s="157">
        <f>ROUND(I132*H132,2)</f>
        <v>-92.6</v>
      </c>
      <c r="BL132" s="17" t="s">
        <v>155</v>
      </c>
      <c r="BM132" s="156" t="s">
        <v>669</v>
      </c>
    </row>
    <row r="133" spans="1:65" s="13" customFormat="1" ht="11.25">
      <c r="B133" s="158"/>
      <c r="D133" s="159" t="s">
        <v>157</v>
      </c>
      <c r="E133" s="160" t="s">
        <v>1</v>
      </c>
      <c r="F133" s="161" t="s">
        <v>670</v>
      </c>
      <c r="H133" s="162">
        <v>-0.15</v>
      </c>
      <c r="L133" s="158"/>
      <c r="M133" s="163"/>
      <c r="N133" s="164"/>
      <c r="O133" s="164"/>
      <c r="P133" s="164"/>
      <c r="Q133" s="164"/>
      <c r="R133" s="164"/>
      <c r="S133" s="164"/>
      <c r="T133" s="165"/>
      <c r="AT133" s="160" t="s">
        <v>157</v>
      </c>
      <c r="AU133" s="160" t="s">
        <v>79</v>
      </c>
      <c r="AV133" s="13" t="s">
        <v>79</v>
      </c>
      <c r="AW133" s="13" t="s">
        <v>27</v>
      </c>
      <c r="AX133" s="13" t="s">
        <v>70</v>
      </c>
      <c r="AY133" s="160" t="s">
        <v>148</v>
      </c>
    </row>
    <row r="134" spans="1:65" s="13" customFormat="1" ht="11.25">
      <c r="B134" s="158"/>
      <c r="D134" s="159" t="s">
        <v>157</v>
      </c>
      <c r="E134" s="160" t="s">
        <v>1</v>
      </c>
      <c r="F134" s="161" t="s">
        <v>671</v>
      </c>
      <c r="H134" s="162">
        <v>0.1</v>
      </c>
      <c r="L134" s="158"/>
      <c r="M134" s="163"/>
      <c r="N134" s="164"/>
      <c r="O134" s="164"/>
      <c r="P134" s="164"/>
      <c r="Q134" s="164"/>
      <c r="R134" s="164"/>
      <c r="S134" s="164"/>
      <c r="T134" s="165"/>
      <c r="AT134" s="160" t="s">
        <v>157</v>
      </c>
      <c r="AU134" s="160" t="s">
        <v>79</v>
      </c>
      <c r="AV134" s="13" t="s">
        <v>79</v>
      </c>
      <c r="AW134" s="13" t="s">
        <v>27</v>
      </c>
      <c r="AX134" s="13" t="s">
        <v>70</v>
      </c>
      <c r="AY134" s="160" t="s">
        <v>148</v>
      </c>
    </row>
    <row r="135" spans="1:65" s="15" customFormat="1" ht="11.25">
      <c r="B135" s="173"/>
      <c r="D135" s="159" t="s">
        <v>157</v>
      </c>
      <c r="E135" s="174" t="s">
        <v>1</v>
      </c>
      <c r="F135" s="175" t="s">
        <v>164</v>
      </c>
      <c r="H135" s="176">
        <v>-4.9999999999999989E-2</v>
      </c>
      <c r="L135" s="173"/>
      <c r="M135" s="177"/>
      <c r="N135" s="178"/>
      <c r="O135" s="178"/>
      <c r="P135" s="178"/>
      <c r="Q135" s="178"/>
      <c r="R135" s="178"/>
      <c r="S135" s="178"/>
      <c r="T135" s="179"/>
      <c r="AT135" s="174" t="s">
        <v>157</v>
      </c>
      <c r="AU135" s="174" t="s">
        <v>79</v>
      </c>
      <c r="AV135" s="15" t="s">
        <v>165</v>
      </c>
      <c r="AW135" s="15" t="s">
        <v>27</v>
      </c>
      <c r="AX135" s="15" t="s">
        <v>77</v>
      </c>
      <c r="AY135" s="174" t="s">
        <v>148</v>
      </c>
    </row>
    <row r="136" spans="1:65" s="2" customFormat="1" ht="16.5" customHeight="1">
      <c r="A136" s="29"/>
      <c r="B136" s="145"/>
      <c r="C136" s="146" t="s">
        <v>216</v>
      </c>
      <c r="D136" s="146" t="s">
        <v>151</v>
      </c>
      <c r="E136" s="147" t="s">
        <v>672</v>
      </c>
      <c r="F136" s="148" t="s">
        <v>673</v>
      </c>
      <c r="G136" s="149" t="s">
        <v>193</v>
      </c>
      <c r="H136" s="150">
        <v>-0.05</v>
      </c>
      <c r="I136" s="151">
        <v>1560</v>
      </c>
      <c r="J136" s="151">
        <f>ROUND(I136*H136,2)</f>
        <v>-78</v>
      </c>
      <c r="K136" s="148" t="s">
        <v>1</v>
      </c>
      <c r="L136" s="30"/>
      <c r="M136" s="152" t="s">
        <v>1</v>
      </c>
      <c r="N136" s="153" t="s">
        <v>35</v>
      </c>
      <c r="O136" s="154">
        <v>0</v>
      </c>
      <c r="P136" s="154">
        <f>O136*H136</f>
        <v>0</v>
      </c>
      <c r="Q136" s="154">
        <v>1.6549999999999999E-2</v>
      </c>
      <c r="R136" s="154">
        <f>Q136*H136</f>
        <v>-8.275E-4</v>
      </c>
      <c r="S136" s="154">
        <v>0</v>
      </c>
      <c r="T136" s="155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6" t="s">
        <v>155</v>
      </c>
      <c r="AT136" s="156" t="s">
        <v>151</v>
      </c>
      <c r="AU136" s="156" t="s">
        <v>79</v>
      </c>
      <c r="AY136" s="17" t="s">
        <v>148</v>
      </c>
      <c r="BE136" s="157">
        <f>IF(N136="základní",J136,0)</f>
        <v>-78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7" t="s">
        <v>77</v>
      </c>
      <c r="BK136" s="157">
        <f>ROUND(I136*H136,2)</f>
        <v>-78</v>
      </c>
      <c r="BL136" s="17" t="s">
        <v>155</v>
      </c>
      <c r="BM136" s="156" t="s">
        <v>674</v>
      </c>
    </row>
    <row r="137" spans="1:65" s="13" customFormat="1" ht="11.25">
      <c r="B137" s="158"/>
      <c r="D137" s="159" t="s">
        <v>157</v>
      </c>
      <c r="E137" s="160" t="s">
        <v>1</v>
      </c>
      <c r="F137" s="161" t="s">
        <v>670</v>
      </c>
      <c r="H137" s="162">
        <v>-0.15</v>
      </c>
      <c r="L137" s="158"/>
      <c r="M137" s="163"/>
      <c r="N137" s="164"/>
      <c r="O137" s="164"/>
      <c r="P137" s="164"/>
      <c r="Q137" s="164"/>
      <c r="R137" s="164"/>
      <c r="S137" s="164"/>
      <c r="T137" s="165"/>
      <c r="AT137" s="160" t="s">
        <v>157</v>
      </c>
      <c r="AU137" s="160" t="s">
        <v>79</v>
      </c>
      <c r="AV137" s="13" t="s">
        <v>79</v>
      </c>
      <c r="AW137" s="13" t="s">
        <v>27</v>
      </c>
      <c r="AX137" s="13" t="s">
        <v>70</v>
      </c>
      <c r="AY137" s="160" t="s">
        <v>148</v>
      </c>
    </row>
    <row r="138" spans="1:65" s="13" customFormat="1" ht="11.25">
      <c r="B138" s="158"/>
      <c r="D138" s="159" t="s">
        <v>157</v>
      </c>
      <c r="E138" s="160" t="s">
        <v>1</v>
      </c>
      <c r="F138" s="161" t="s">
        <v>675</v>
      </c>
      <c r="H138" s="162">
        <v>0.1</v>
      </c>
      <c r="L138" s="158"/>
      <c r="M138" s="163"/>
      <c r="N138" s="164"/>
      <c r="O138" s="164"/>
      <c r="P138" s="164"/>
      <c r="Q138" s="164"/>
      <c r="R138" s="164"/>
      <c r="S138" s="164"/>
      <c r="T138" s="165"/>
      <c r="AT138" s="160" t="s">
        <v>157</v>
      </c>
      <c r="AU138" s="160" t="s">
        <v>79</v>
      </c>
      <c r="AV138" s="13" t="s">
        <v>79</v>
      </c>
      <c r="AW138" s="13" t="s">
        <v>27</v>
      </c>
      <c r="AX138" s="13" t="s">
        <v>70</v>
      </c>
      <c r="AY138" s="160" t="s">
        <v>148</v>
      </c>
    </row>
    <row r="139" spans="1:65" s="15" customFormat="1" ht="11.25">
      <c r="B139" s="173"/>
      <c r="D139" s="159" t="s">
        <v>157</v>
      </c>
      <c r="E139" s="174" t="s">
        <v>1</v>
      </c>
      <c r="F139" s="175" t="s">
        <v>164</v>
      </c>
      <c r="H139" s="176">
        <v>-4.9999999999999989E-2</v>
      </c>
      <c r="L139" s="173"/>
      <c r="M139" s="177"/>
      <c r="N139" s="178"/>
      <c r="O139" s="178"/>
      <c r="P139" s="178"/>
      <c r="Q139" s="178"/>
      <c r="R139" s="178"/>
      <c r="S139" s="178"/>
      <c r="T139" s="179"/>
      <c r="AT139" s="174" t="s">
        <v>157</v>
      </c>
      <c r="AU139" s="174" t="s">
        <v>79</v>
      </c>
      <c r="AV139" s="15" t="s">
        <v>165</v>
      </c>
      <c r="AW139" s="15" t="s">
        <v>27</v>
      </c>
      <c r="AX139" s="15" t="s">
        <v>77</v>
      </c>
      <c r="AY139" s="174" t="s">
        <v>148</v>
      </c>
    </row>
    <row r="140" spans="1:65" s="2" customFormat="1" ht="16.5" customHeight="1">
      <c r="A140" s="29"/>
      <c r="B140" s="145"/>
      <c r="C140" s="146" t="s">
        <v>222</v>
      </c>
      <c r="D140" s="146" t="s">
        <v>151</v>
      </c>
      <c r="E140" s="147" t="s">
        <v>676</v>
      </c>
      <c r="F140" s="148" t="s">
        <v>677</v>
      </c>
      <c r="G140" s="149" t="s">
        <v>193</v>
      </c>
      <c r="H140" s="150">
        <v>-0.05</v>
      </c>
      <c r="I140" s="151">
        <v>2860</v>
      </c>
      <c r="J140" s="151">
        <f>ROUND(I140*H140,2)</f>
        <v>-143</v>
      </c>
      <c r="K140" s="148" t="s">
        <v>1</v>
      </c>
      <c r="L140" s="30"/>
      <c r="M140" s="152" t="s">
        <v>1</v>
      </c>
      <c r="N140" s="153" t="s">
        <v>35</v>
      </c>
      <c r="O140" s="154">
        <v>0</v>
      </c>
      <c r="P140" s="154">
        <f>O140*H140</f>
        <v>0</v>
      </c>
      <c r="Q140" s="154">
        <v>3.4540000000000001E-2</v>
      </c>
      <c r="R140" s="154">
        <f>Q140*H140</f>
        <v>-1.7270000000000002E-3</v>
      </c>
      <c r="S140" s="154">
        <v>0</v>
      </c>
      <c r="T140" s="155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6" t="s">
        <v>155</v>
      </c>
      <c r="AT140" s="156" t="s">
        <v>151</v>
      </c>
      <c r="AU140" s="156" t="s">
        <v>79</v>
      </c>
      <c r="AY140" s="17" t="s">
        <v>148</v>
      </c>
      <c r="BE140" s="157">
        <f>IF(N140="základní",J140,0)</f>
        <v>-143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7" t="s">
        <v>77</v>
      </c>
      <c r="BK140" s="157">
        <f>ROUND(I140*H140,2)</f>
        <v>-143</v>
      </c>
      <c r="BL140" s="17" t="s">
        <v>155</v>
      </c>
      <c r="BM140" s="156" t="s">
        <v>678</v>
      </c>
    </row>
    <row r="141" spans="1:65" s="13" customFormat="1" ht="11.25">
      <c r="B141" s="158"/>
      <c r="D141" s="159" t="s">
        <v>157</v>
      </c>
      <c r="E141" s="160" t="s">
        <v>1</v>
      </c>
      <c r="F141" s="161" t="s">
        <v>388</v>
      </c>
      <c r="H141" s="162">
        <v>-0.1</v>
      </c>
      <c r="L141" s="158"/>
      <c r="M141" s="163"/>
      <c r="N141" s="164"/>
      <c r="O141" s="164"/>
      <c r="P141" s="164"/>
      <c r="Q141" s="164"/>
      <c r="R141" s="164"/>
      <c r="S141" s="164"/>
      <c r="T141" s="165"/>
      <c r="AT141" s="160" t="s">
        <v>157</v>
      </c>
      <c r="AU141" s="160" t="s">
        <v>79</v>
      </c>
      <c r="AV141" s="13" t="s">
        <v>79</v>
      </c>
      <c r="AW141" s="13" t="s">
        <v>27</v>
      </c>
      <c r="AX141" s="13" t="s">
        <v>70</v>
      </c>
      <c r="AY141" s="160" t="s">
        <v>148</v>
      </c>
    </row>
    <row r="142" spans="1:65" s="13" customFormat="1" ht="11.25">
      <c r="B142" s="158"/>
      <c r="D142" s="159" t="s">
        <v>157</v>
      </c>
      <c r="E142" s="160" t="s">
        <v>1</v>
      </c>
      <c r="F142" s="161" t="s">
        <v>679</v>
      </c>
      <c r="H142" s="162">
        <v>0.05</v>
      </c>
      <c r="L142" s="158"/>
      <c r="M142" s="163"/>
      <c r="N142" s="164"/>
      <c r="O142" s="164"/>
      <c r="P142" s="164"/>
      <c r="Q142" s="164"/>
      <c r="R142" s="164"/>
      <c r="S142" s="164"/>
      <c r="T142" s="165"/>
      <c r="AT142" s="160" t="s">
        <v>157</v>
      </c>
      <c r="AU142" s="160" t="s">
        <v>79</v>
      </c>
      <c r="AV142" s="13" t="s">
        <v>79</v>
      </c>
      <c r="AW142" s="13" t="s">
        <v>27</v>
      </c>
      <c r="AX142" s="13" t="s">
        <v>70</v>
      </c>
      <c r="AY142" s="160" t="s">
        <v>148</v>
      </c>
    </row>
    <row r="143" spans="1:65" s="15" customFormat="1" ht="11.25">
      <c r="B143" s="173"/>
      <c r="D143" s="159" t="s">
        <v>157</v>
      </c>
      <c r="E143" s="174" t="s">
        <v>1</v>
      </c>
      <c r="F143" s="175" t="s">
        <v>164</v>
      </c>
      <c r="H143" s="176">
        <v>-0.05</v>
      </c>
      <c r="L143" s="173"/>
      <c r="M143" s="177"/>
      <c r="N143" s="178"/>
      <c r="O143" s="178"/>
      <c r="P143" s="178"/>
      <c r="Q143" s="178"/>
      <c r="R143" s="178"/>
      <c r="S143" s="178"/>
      <c r="T143" s="179"/>
      <c r="AT143" s="174" t="s">
        <v>157</v>
      </c>
      <c r="AU143" s="174" t="s">
        <v>79</v>
      </c>
      <c r="AV143" s="15" t="s">
        <v>165</v>
      </c>
      <c r="AW143" s="15" t="s">
        <v>27</v>
      </c>
      <c r="AX143" s="15" t="s">
        <v>77</v>
      </c>
      <c r="AY143" s="174" t="s">
        <v>148</v>
      </c>
    </row>
    <row r="144" spans="1:65" s="2" customFormat="1" ht="16.5" customHeight="1">
      <c r="A144" s="29"/>
      <c r="B144" s="145"/>
      <c r="C144" s="146" t="s">
        <v>228</v>
      </c>
      <c r="D144" s="146" t="s">
        <v>151</v>
      </c>
      <c r="E144" s="147" t="s">
        <v>680</v>
      </c>
      <c r="F144" s="148" t="s">
        <v>681</v>
      </c>
      <c r="G144" s="149" t="s">
        <v>193</v>
      </c>
      <c r="H144" s="150">
        <v>-0.7</v>
      </c>
      <c r="I144" s="151">
        <v>450</v>
      </c>
      <c r="J144" s="151">
        <f>ROUND(I144*H144,2)</f>
        <v>-315</v>
      </c>
      <c r="K144" s="148" t="s">
        <v>1</v>
      </c>
      <c r="L144" s="30"/>
      <c r="M144" s="152" t="s">
        <v>1</v>
      </c>
      <c r="N144" s="153" t="s">
        <v>35</v>
      </c>
      <c r="O144" s="154">
        <v>0</v>
      </c>
      <c r="P144" s="154">
        <f>O144*H144</f>
        <v>0</v>
      </c>
      <c r="Q144" s="154">
        <v>0</v>
      </c>
      <c r="R144" s="154">
        <f>Q144*H144</f>
        <v>0</v>
      </c>
      <c r="S144" s="154">
        <v>0</v>
      </c>
      <c r="T144" s="155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6" t="s">
        <v>155</v>
      </c>
      <c r="AT144" s="156" t="s">
        <v>151</v>
      </c>
      <c r="AU144" s="156" t="s">
        <v>79</v>
      </c>
      <c r="AY144" s="17" t="s">
        <v>148</v>
      </c>
      <c r="BE144" s="157">
        <f>IF(N144="základní",J144,0)</f>
        <v>-315</v>
      </c>
      <c r="BF144" s="157">
        <f>IF(N144="snížená",J144,0)</f>
        <v>0</v>
      </c>
      <c r="BG144" s="157">
        <f>IF(N144="zákl. přenesená",J144,0)</f>
        <v>0</v>
      </c>
      <c r="BH144" s="157">
        <f>IF(N144="sníž. přenesená",J144,0)</f>
        <v>0</v>
      </c>
      <c r="BI144" s="157">
        <f>IF(N144="nulová",J144,0)</f>
        <v>0</v>
      </c>
      <c r="BJ144" s="17" t="s">
        <v>77</v>
      </c>
      <c r="BK144" s="157">
        <f>ROUND(I144*H144,2)</f>
        <v>-315</v>
      </c>
      <c r="BL144" s="17" t="s">
        <v>155</v>
      </c>
      <c r="BM144" s="156" t="s">
        <v>682</v>
      </c>
    </row>
    <row r="145" spans="1:65" s="2" customFormat="1" ht="16.5" customHeight="1">
      <c r="A145" s="29"/>
      <c r="B145" s="145"/>
      <c r="C145" s="146" t="s">
        <v>232</v>
      </c>
      <c r="D145" s="146" t="s">
        <v>151</v>
      </c>
      <c r="E145" s="147" t="s">
        <v>683</v>
      </c>
      <c r="F145" s="148" t="s">
        <v>684</v>
      </c>
      <c r="G145" s="149" t="s">
        <v>193</v>
      </c>
      <c r="H145" s="150">
        <v>-0.25</v>
      </c>
      <c r="I145" s="151">
        <v>500</v>
      </c>
      <c r="J145" s="151">
        <f>ROUND(I145*H145,2)</f>
        <v>-125</v>
      </c>
      <c r="K145" s="148" t="s">
        <v>1</v>
      </c>
      <c r="L145" s="30"/>
      <c r="M145" s="152" t="s">
        <v>1</v>
      </c>
      <c r="N145" s="153" t="s">
        <v>35</v>
      </c>
      <c r="O145" s="154">
        <v>0</v>
      </c>
      <c r="P145" s="154">
        <f>O145*H145</f>
        <v>0</v>
      </c>
      <c r="Q145" s="154">
        <v>0</v>
      </c>
      <c r="R145" s="154">
        <f>Q145*H145</f>
        <v>0</v>
      </c>
      <c r="S145" s="154">
        <v>0</v>
      </c>
      <c r="T145" s="155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6" t="s">
        <v>155</v>
      </c>
      <c r="AT145" s="156" t="s">
        <v>151</v>
      </c>
      <c r="AU145" s="156" t="s">
        <v>79</v>
      </c>
      <c r="AY145" s="17" t="s">
        <v>148</v>
      </c>
      <c r="BE145" s="157">
        <f>IF(N145="základní",J145,0)</f>
        <v>-125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7" t="s">
        <v>77</v>
      </c>
      <c r="BK145" s="157">
        <f>ROUND(I145*H145,2)</f>
        <v>-125</v>
      </c>
      <c r="BL145" s="17" t="s">
        <v>155</v>
      </c>
      <c r="BM145" s="156" t="s">
        <v>685</v>
      </c>
    </row>
    <row r="146" spans="1:65" s="2" customFormat="1" ht="16.5" customHeight="1">
      <c r="A146" s="29"/>
      <c r="B146" s="145"/>
      <c r="C146" s="146" t="s">
        <v>236</v>
      </c>
      <c r="D146" s="146" t="s">
        <v>151</v>
      </c>
      <c r="E146" s="147" t="s">
        <v>686</v>
      </c>
      <c r="F146" s="148" t="s">
        <v>687</v>
      </c>
      <c r="G146" s="149" t="s">
        <v>193</v>
      </c>
      <c r="H146" s="150">
        <v>-0.05</v>
      </c>
      <c r="I146" s="151">
        <v>550</v>
      </c>
      <c r="J146" s="151">
        <f>ROUND(I146*H146,2)</f>
        <v>-27.5</v>
      </c>
      <c r="K146" s="148" t="s">
        <v>1</v>
      </c>
      <c r="L146" s="30"/>
      <c r="M146" s="152" t="s">
        <v>1</v>
      </c>
      <c r="N146" s="153" t="s">
        <v>35</v>
      </c>
      <c r="O146" s="154">
        <v>0</v>
      </c>
      <c r="P146" s="154">
        <f>O146*H146</f>
        <v>0</v>
      </c>
      <c r="Q146" s="154">
        <v>0</v>
      </c>
      <c r="R146" s="154">
        <f>Q146*H146</f>
        <v>0</v>
      </c>
      <c r="S146" s="154">
        <v>0</v>
      </c>
      <c r="T146" s="155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6" t="s">
        <v>155</v>
      </c>
      <c r="AT146" s="156" t="s">
        <v>151</v>
      </c>
      <c r="AU146" s="156" t="s">
        <v>79</v>
      </c>
      <c r="AY146" s="17" t="s">
        <v>148</v>
      </c>
      <c r="BE146" s="157">
        <f>IF(N146="základní",J146,0)</f>
        <v>-27.5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7" t="s">
        <v>77</v>
      </c>
      <c r="BK146" s="157">
        <f>ROUND(I146*H146,2)</f>
        <v>-27.5</v>
      </c>
      <c r="BL146" s="17" t="s">
        <v>155</v>
      </c>
      <c r="BM146" s="156" t="s">
        <v>688</v>
      </c>
    </row>
    <row r="147" spans="1:65" s="2" customFormat="1" ht="16.5" customHeight="1">
      <c r="A147" s="29"/>
      <c r="B147" s="145"/>
      <c r="C147" s="146" t="s">
        <v>240</v>
      </c>
      <c r="D147" s="146" t="s">
        <v>151</v>
      </c>
      <c r="E147" s="147" t="s">
        <v>689</v>
      </c>
      <c r="F147" s="148" t="s">
        <v>690</v>
      </c>
      <c r="G147" s="149" t="s">
        <v>175</v>
      </c>
      <c r="H147" s="150">
        <v>-4.0000000000000001E-3</v>
      </c>
      <c r="I147" s="151">
        <v>10000</v>
      </c>
      <c r="J147" s="151">
        <f>ROUND(I147*H147,2)</f>
        <v>-40</v>
      </c>
      <c r="K147" s="148" t="s">
        <v>1</v>
      </c>
      <c r="L147" s="30"/>
      <c r="M147" s="152" t="s">
        <v>1</v>
      </c>
      <c r="N147" s="153" t="s">
        <v>35</v>
      </c>
      <c r="O147" s="154">
        <v>0</v>
      </c>
      <c r="P147" s="154">
        <f>O147*H147</f>
        <v>0</v>
      </c>
      <c r="Q147" s="154">
        <v>0</v>
      </c>
      <c r="R147" s="154">
        <f>Q147*H147</f>
        <v>0</v>
      </c>
      <c r="S147" s="154">
        <v>0</v>
      </c>
      <c r="T147" s="155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6" t="s">
        <v>155</v>
      </c>
      <c r="AT147" s="156" t="s">
        <v>151</v>
      </c>
      <c r="AU147" s="156" t="s">
        <v>79</v>
      </c>
      <c r="AY147" s="17" t="s">
        <v>148</v>
      </c>
      <c r="BE147" s="157">
        <f>IF(N147="základní",J147,0)</f>
        <v>-40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7" t="s">
        <v>77</v>
      </c>
      <c r="BK147" s="157">
        <f>ROUND(I147*H147,2)</f>
        <v>-40</v>
      </c>
      <c r="BL147" s="17" t="s">
        <v>155</v>
      </c>
      <c r="BM147" s="156" t="s">
        <v>691</v>
      </c>
    </row>
    <row r="148" spans="1:65" s="2" customFormat="1" ht="16.5" customHeight="1">
      <c r="A148" s="29"/>
      <c r="B148" s="145"/>
      <c r="C148" s="146" t="s">
        <v>244</v>
      </c>
      <c r="D148" s="146" t="s">
        <v>151</v>
      </c>
      <c r="E148" s="147" t="s">
        <v>692</v>
      </c>
      <c r="F148" s="148" t="s">
        <v>693</v>
      </c>
      <c r="G148" s="149" t="s">
        <v>175</v>
      </c>
      <c r="H148" s="150">
        <v>-4.0000000000000001E-3</v>
      </c>
      <c r="I148" s="151">
        <v>10000</v>
      </c>
      <c r="J148" s="151">
        <f>ROUND(I148*H148,2)</f>
        <v>-40</v>
      </c>
      <c r="K148" s="148" t="s">
        <v>1</v>
      </c>
      <c r="L148" s="30"/>
      <c r="M148" s="180" t="s">
        <v>1</v>
      </c>
      <c r="N148" s="181" t="s">
        <v>35</v>
      </c>
      <c r="O148" s="182">
        <v>0</v>
      </c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6" t="s">
        <v>155</v>
      </c>
      <c r="AT148" s="156" t="s">
        <v>151</v>
      </c>
      <c r="AU148" s="156" t="s">
        <v>79</v>
      </c>
      <c r="AY148" s="17" t="s">
        <v>148</v>
      </c>
      <c r="BE148" s="157">
        <f>IF(N148="základní",J148,0)</f>
        <v>-40</v>
      </c>
      <c r="BF148" s="157">
        <f>IF(N148="snížená",J148,0)</f>
        <v>0</v>
      </c>
      <c r="BG148" s="157">
        <f>IF(N148="zákl. přenesená",J148,0)</f>
        <v>0</v>
      </c>
      <c r="BH148" s="157">
        <f>IF(N148="sníž. přenesená",J148,0)</f>
        <v>0</v>
      </c>
      <c r="BI148" s="157">
        <f>IF(N148="nulová",J148,0)</f>
        <v>0</v>
      </c>
      <c r="BJ148" s="17" t="s">
        <v>77</v>
      </c>
      <c r="BK148" s="157">
        <f>ROUND(I148*H148,2)</f>
        <v>-40</v>
      </c>
      <c r="BL148" s="17" t="s">
        <v>155</v>
      </c>
      <c r="BM148" s="156" t="s">
        <v>694</v>
      </c>
    </row>
    <row r="149" spans="1:65" s="2" customFormat="1" ht="6.95" customHeight="1">
      <c r="A149" s="29"/>
      <c r="B149" s="44"/>
      <c r="C149" s="45"/>
      <c r="D149" s="45"/>
      <c r="E149" s="45"/>
      <c r="F149" s="45"/>
      <c r="G149" s="45"/>
      <c r="H149" s="45"/>
      <c r="I149" s="45"/>
      <c r="J149" s="45"/>
      <c r="K149" s="45"/>
      <c r="L149" s="30"/>
      <c r="M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</row>
  </sheetData>
  <autoFilter ref="C122:K148"/>
  <mergeCells count="11">
    <mergeCell ref="L2:V2"/>
    <mergeCell ref="E87:H87"/>
    <mergeCell ref="E89:H89"/>
    <mergeCell ref="E111:H111"/>
    <mergeCell ref="E113:H113"/>
    <mergeCell ref="E115:H115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24</vt:i4>
      </vt:variant>
    </vt:vector>
  </HeadingPairs>
  <TitlesOfParts>
    <vt:vector size="36" baseType="lpstr">
      <vt:lpstr>Rekapitulace stavby</vt:lpstr>
      <vt:lpstr>Vícepráce - Sádrokartony</vt:lpstr>
      <vt:lpstr>Méněpráce - Zdravotně tec...</vt:lpstr>
      <vt:lpstr>Vícepráce - Zdravotně tec...</vt:lpstr>
      <vt:lpstr>Méněpráce - Obklady</vt:lpstr>
      <vt:lpstr>OBK-BYT - VIC - Obklady -...</vt:lpstr>
      <vt:lpstr>Méněpráce - PVC, dlažby</vt:lpstr>
      <vt:lpstr>Vícepráce - PVC,  dlažby</vt:lpstr>
      <vt:lpstr>Méněpráce - Ústřední vytá...</vt:lpstr>
      <vt:lpstr>Vícepráce - Ústřední vytá...</vt:lpstr>
      <vt:lpstr>Méněpráce - Parapety</vt:lpstr>
      <vt:lpstr>Vícepráce - Parapety</vt:lpstr>
      <vt:lpstr>'Méněpráce - Obklady'!Názvy_tisku</vt:lpstr>
      <vt:lpstr>'Méněpráce - Parapety'!Názvy_tisku</vt:lpstr>
      <vt:lpstr>'Méněpráce - PVC, dlažby'!Názvy_tisku</vt:lpstr>
      <vt:lpstr>'Méněpráce - Ústřední vytá...'!Názvy_tisku</vt:lpstr>
      <vt:lpstr>'Méněpráce - Zdravotně tec...'!Názvy_tisku</vt:lpstr>
      <vt:lpstr>'OBK-BYT - VIC - Obklady -...'!Názvy_tisku</vt:lpstr>
      <vt:lpstr>'Rekapitulace stavby'!Názvy_tisku</vt:lpstr>
      <vt:lpstr>'Vícepráce - Parapety'!Názvy_tisku</vt:lpstr>
      <vt:lpstr>'Vícepráce - PVC,  dlažby'!Názvy_tisku</vt:lpstr>
      <vt:lpstr>'Vícepráce - Sádrokartony'!Názvy_tisku</vt:lpstr>
      <vt:lpstr>'Vícepráce - Ústřední vytá...'!Názvy_tisku</vt:lpstr>
      <vt:lpstr>'Vícepráce - Zdravotně tec...'!Názvy_tisku</vt:lpstr>
      <vt:lpstr>'Méněpráce - Obklady'!Oblast_tisku</vt:lpstr>
      <vt:lpstr>'Méněpráce - Parapety'!Oblast_tisku</vt:lpstr>
      <vt:lpstr>'Méněpráce - PVC, dlažby'!Oblast_tisku</vt:lpstr>
      <vt:lpstr>'Méněpráce - Ústřední vytá...'!Oblast_tisku</vt:lpstr>
      <vt:lpstr>'Méněpráce - Zdravotně tec...'!Oblast_tisku</vt:lpstr>
      <vt:lpstr>'OBK-BYT - VIC - Obklady -...'!Oblast_tisku</vt:lpstr>
      <vt:lpstr>'Rekapitulace stavby'!Oblast_tisku</vt:lpstr>
      <vt:lpstr>'Vícepráce - Parapety'!Oblast_tisku</vt:lpstr>
      <vt:lpstr>'Vícepráce - PVC,  dlažby'!Oblast_tisku</vt:lpstr>
      <vt:lpstr>'Vícepráce - Sádrokartony'!Oblast_tisku</vt:lpstr>
      <vt:lpstr>'Vícepráce - Ústřední vytá...'!Oblast_tisku</vt:lpstr>
      <vt:lpstr>'Vícepráce - Zdravotně tec...'!Oblast_tisku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JARDA\user</dc:creator>
  <cp:lastModifiedBy>user</cp:lastModifiedBy>
  <dcterms:created xsi:type="dcterms:W3CDTF">2020-08-13T12:49:39Z</dcterms:created>
  <dcterms:modified xsi:type="dcterms:W3CDTF">2020-08-13T13:28:25Z</dcterms:modified>
</cp:coreProperties>
</file>