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/>
  </bookViews>
  <sheets>
    <sheet name="Rekapitulace stavby" sheetId="1" r:id="rId1"/>
    <sheet name="Méněpráce - Dešťová kanal..." sheetId="2" r:id="rId2"/>
    <sheet name="Vícepráce - Dešťová kanal..." sheetId="3" r:id="rId3"/>
  </sheets>
  <definedNames>
    <definedName name="_xlnm._FilterDatabase" localSheetId="1" hidden="1">'Méněpráce - Dešťová kanal...'!$C$118:$K$127</definedName>
    <definedName name="_xlnm._FilterDatabase" localSheetId="2" hidden="1">'Vícepráce - Dešťová kanal...'!$C$117:$K$121</definedName>
    <definedName name="_xlnm.Print_Titles" localSheetId="1">'Méněpráce - Dešťová kanal...'!$118:$118</definedName>
    <definedName name="_xlnm.Print_Titles" localSheetId="0">'Rekapitulace stavby'!$92:$92</definedName>
    <definedName name="_xlnm.Print_Titles" localSheetId="2">'Vícepráce - Dešťová kanal...'!$117:$117</definedName>
    <definedName name="_xlnm.Print_Area" localSheetId="1">'Méněpráce - Dešťová kanal...'!$C$4:$J$39,'Méněpráce - Dešťová kanal...'!$C$50:$J$76,'Méněpráce - Dešťová kanal...'!$C$82:$J$100,'Méněpráce - Dešťová kanal...'!$C$106:$K$127</definedName>
    <definedName name="_xlnm.Print_Area" localSheetId="0">'Rekapitulace stavby'!$D$4:$AO$76,'Rekapitulace stavby'!$C$82:$AQ$97</definedName>
    <definedName name="_xlnm.Print_Area" localSheetId="2">'Vícepráce - Dešťová kanal...'!$C$4:$J$39,'Vícepráce - Dešťová kanal...'!$C$50:$J$76,'Vícepráce - Dešťová kanal...'!$C$82:$J$99,'Vícepráce - Dešťová kanal...'!$C$105:$K$121</definedName>
  </definedNames>
  <calcPr calcId="124519"/>
</workbook>
</file>

<file path=xl/calcChain.xml><?xml version="1.0" encoding="utf-8"?>
<calcChain xmlns="http://schemas.openxmlformats.org/spreadsheetml/2006/main">
  <c r="J37" i="3"/>
  <c r="J36"/>
  <c r="AY96" i="1"/>
  <c r="J35" i="3"/>
  <c r="AX96" i="1"/>
  <c r="BI121" i="3"/>
  <c r="BH121"/>
  <c r="BG121"/>
  <c r="BF121"/>
  <c r="T121"/>
  <c r="T120"/>
  <c r="T119" s="1"/>
  <c r="T118" s="1"/>
  <c r="R121"/>
  <c r="R120"/>
  <c r="R119" s="1"/>
  <c r="R118" s="1"/>
  <c r="P121"/>
  <c r="P120"/>
  <c r="P119" s="1"/>
  <c r="P118" s="1"/>
  <c r="AU96" i="1" s="1"/>
  <c r="F115" i="3"/>
  <c r="J114"/>
  <c r="F114"/>
  <c r="F112"/>
  <c r="E110"/>
  <c r="F92"/>
  <c r="J91"/>
  <c r="F91"/>
  <c r="F89"/>
  <c r="E87"/>
  <c r="J24"/>
  <c r="E24"/>
  <c r="J115"/>
  <c r="J23"/>
  <c r="J12"/>
  <c r="J112"/>
  <c r="E7"/>
  <c r="E108" s="1"/>
  <c r="J37" i="2"/>
  <c r="J36"/>
  <c r="AY95" i="1"/>
  <c r="J35" i="2"/>
  <c r="AX95" i="1" s="1"/>
  <c r="BI127" i="2"/>
  <c r="BH127"/>
  <c r="BG127"/>
  <c r="BF127"/>
  <c r="T127"/>
  <c r="T126"/>
  <c r="R127"/>
  <c r="R126" s="1"/>
  <c r="P127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6"/>
  <c r="J115"/>
  <c r="F115"/>
  <c r="F113"/>
  <c r="E111"/>
  <c r="F92"/>
  <c r="J91"/>
  <c r="F91"/>
  <c r="F89"/>
  <c r="E87"/>
  <c r="J24"/>
  <c r="E24"/>
  <c r="J116" s="1"/>
  <c r="J23"/>
  <c r="J12"/>
  <c r="J113"/>
  <c r="E7"/>
  <c r="E109" s="1"/>
  <c r="L90" i="1"/>
  <c r="AM90"/>
  <c r="AM89"/>
  <c r="L89"/>
  <c r="AM87"/>
  <c r="L87"/>
  <c r="L85"/>
  <c r="L84"/>
  <c r="BK121" i="3"/>
  <c r="J121"/>
  <c r="BK127" i="2"/>
  <c r="J127"/>
  <c r="BK125"/>
  <c r="J125"/>
  <c r="BK124"/>
  <c r="J124"/>
  <c r="BK123"/>
  <c r="J122"/>
  <c r="J123"/>
  <c r="AS94" i="1"/>
  <c r="BK122" i="2"/>
  <c r="F36"/>
  <c r="F37" i="3"/>
  <c r="BD96" i="1"/>
  <c r="F35" i="3"/>
  <c r="BB96" i="1"/>
  <c r="F36" i="3"/>
  <c r="BC96" i="1"/>
  <c r="J34" i="3"/>
  <c r="AW96" i="1"/>
  <c r="R121" i="2" l="1"/>
  <c r="R120" s="1"/>
  <c r="R119" s="1"/>
  <c r="BK121"/>
  <c r="J121"/>
  <c r="J98" s="1"/>
  <c r="P121"/>
  <c r="P120" s="1"/>
  <c r="P119" s="1"/>
  <c r="AU95" i="1" s="1"/>
  <c r="AU94" s="1"/>
  <c r="T121" i="2"/>
  <c r="T120" s="1"/>
  <c r="T119" s="1"/>
  <c r="E85"/>
  <c r="BE123"/>
  <c r="J89"/>
  <c r="J92"/>
  <c r="BE122"/>
  <c r="BE124"/>
  <c r="BE125"/>
  <c r="BE127"/>
  <c r="BC95" i="1"/>
  <c r="BK126" i="2"/>
  <c r="J126" s="1"/>
  <c r="J99" s="1"/>
  <c r="E85" i="3"/>
  <c r="J89"/>
  <c r="J92"/>
  <c r="BE121"/>
  <c r="J33" s="1"/>
  <c r="AV96" i="1" s="1"/>
  <c r="AT96" s="1"/>
  <c r="BK120" i="3"/>
  <c r="J120"/>
  <c r="J98" s="1"/>
  <c r="J34" i="2"/>
  <c r="AW95" i="1" s="1"/>
  <c r="F34" i="2"/>
  <c r="BA95" i="1" s="1"/>
  <c r="F37" i="2"/>
  <c r="BD95" i="1" s="1"/>
  <c r="BD94" s="1"/>
  <c r="W33" s="1"/>
  <c r="F35" i="2"/>
  <c r="BB95" i="1" s="1"/>
  <c r="BB94" s="1"/>
  <c r="AX94" s="1"/>
  <c r="F34" i="3"/>
  <c r="BA96" i="1" s="1"/>
  <c r="BC94"/>
  <c r="W32" s="1"/>
  <c r="BK120" i="2" l="1"/>
  <c r="J120" s="1"/>
  <c r="J97" s="1"/>
  <c r="BK119" i="3"/>
  <c r="J119"/>
  <c r="J97" s="1"/>
  <c r="W31" i="1"/>
  <c r="AY94"/>
  <c r="F33" i="3"/>
  <c r="AZ96" i="1" s="1"/>
  <c r="J33" i="2"/>
  <c r="AV95" i="1" s="1"/>
  <c r="AT95" s="1"/>
  <c r="BA94"/>
  <c r="W30"/>
  <c r="F33" i="2"/>
  <c r="AZ95" i="1"/>
  <c r="BK119" i="2" l="1"/>
  <c r="J119"/>
  <c r="J30" s="1"/>
  <c r="AG95" i="1" s="1"/>
  <c r="AN95" s="1"/>
  <c r="BK118" i="3"/>
  <c r="J118" s="1"/>
  <c r="J96" s="1"/>
  <c r="AZ94" i="1"/>
  <c r="W29" s="1"/>
  <c r="AW94"/>
  <c r="AK30" s="1"/>
  <c r="J96" i="2" l="1"/>
  <c r="J39"/>
  <c r="AV94" i="1"/>
  <c r="AK29" s="1"/>
  <c r="J30" i="3"/>
  <c r="AG96" i="1" s="1"/>
  <c r="AN96" s="1"/>
  <c r="J39" i="3" l="1"/>
  <c r="AT94" i="1"/>
  <c r="AG94"/>
  <c r="AK26" s="1"/>
  <c r="AK35" s="1"/>
  <c r="AN94" l="1"/>
</calcChain>
</file>

<file path=xl/sharedStrings.xml><?xml version="1.0" encoding="utf-8"?>
<sst xmlns="http://schemas.openxmlformats.org/spreadsheetml/2006/main" count="492" uniqueCount="148">
  <si>
    <t>Export Komplet</t>
  </si>
  <si>
    <t/>
  </si>
  <si>
    <t>2.0</t>
  </si>
  <si>
    <t>False</t>
  </si>
  <si>
    <t>{c77acddd-d871-480f-87c7-cc846830e63c}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</si>
  <si>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</si>
  <si>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</si>
  <si>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</si>
  <si>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</si>
  <si>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</si>
  <si>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</si>
  <si>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</si>
  <si>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</si>
  <si>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ZL8-SO20</t>
  </si>
  <si>
    <t>Stavba:</t>
  </si>
  <si>
    <t>SO 20 Dešťová kanalizace</t>
  </si>
  <si>
    <t>KSO:</t>
  </si>
  <si>
    <t>CC-CZ:</t>
  </si>
  <si>
    <t>Místo:</t>
  </si>
  <si>
    <t xml:space="preserve"> </t>
  </si>
  <si>
    <t>Datum:</t>
  </si>
  <si>
    <t>22.7.2020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</si>
  <si>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</si>
  <si>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</si>
  <si>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</si>
  <si>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</si>
  <si>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</si>
  <si>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</si>
  <si>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</si>
  <si>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</si>
  <si>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</si>
  <si>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</si>
  <si>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</si>
  <si>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</si>
  <si>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</si>
  <si>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</si>
  <si>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</si>
  <si>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</si>
  <si>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</si>
  <si>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</si>
  <si>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</si>
  <si>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</si>
  <si>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</si>
  <si>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</si>
  <si>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</si>
  <si>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</si>
  <si>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</si>
  <si>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</si>
  <si>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</si>
  <si>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</si>
  <si>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</si>
  <si>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</si>
  <si>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</si>
  <si>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</si>
  <si>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</si>
  <si>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</si>
  <si>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</si>
  <si>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</si>
  <si>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</si>
  <si>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</si>
  <si>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</si>
  <si>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</si>
  <si>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</si>
  <si>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</si>
  <si>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</si>
  <si>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</si>
  <si>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</si>
  <si>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</si>
  <si>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</si>
  <si>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</si>
  <si>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</si>
  <si>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</si>
  <si>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</si>
  <si>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</si>
  <si>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</si>
  <si>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Méněpráce</t>
  </si>
  <si>
    <t>Dešťová kanalizace</t>
  </si>
  <si>
    <t>STA</t>
  </si>
  <si>
    <t>1</t>
  </si>
  <si>
    <t>{d4660dea-3d6a-4238-a16c-46fa8f0973c1}</t>
  </si>
  <si>
    <t>2</t>
  </si>
  <si>
    <t>Vícepráce</t>
  </si>
  <si>
    <t>{98cf4363-bfdf-4de2-8272-9a2cd6a4be1d}</t>
  </si>
  <si>
    <t>KRYCÍ LIST SOUPISU PRACÍ</t>
  </si>
  <si>
    <t>Objekt:</t>
  </si>
  <si>
    <t>Méněpráce - Dešťová kanalizace</t>
  </si>
  <si>
    <t>Bezručova 503, Chrastava, p.p.č.545/2,st.p.č.496</t>
  </si>
  <si>
    <t>Sbor Jednoty bratrské v Chrastavě, Bezručova 503</t>
  </si>
  <si>
    <t>03210910</t>
  </si>
  <si>
    <t>TOMIVOS s.r.o.</t>
  </si>
  <si>
    <t>CZ03210910</t>
  </si>
  <si>
    <t>FS Vision, s.r.o. IČ: 22792902</t>
  </si>
  <si>
    <t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</si>
  <si>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</si>
  <si>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</si>
  <si>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</si>
  <si>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</si>
  <si>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</si>
  <si>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</si>
  <si>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</si>
  <si>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</si>
  <si>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</si>
  <si>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</si>
  <si>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</si>
  <si>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</si>
  <si>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</si>
  <si>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</si>
  <si>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</si>
  <si>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</si>
  <si>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</si>
  <si>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</si>
  <si>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</si>
  <si>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</si>
  <si>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</si>
  <si>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</si>
  <si>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</si>
  <si>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</si>
  <si>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</si>
  <si>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</si>
  <si>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K</t>
  </si>
  <si>
    <t>894812001</t>
  </si>
  <si>
    <t>Revizní a čistící šachta z PP šachtové dno DN 400/150 přímý tok</t>
  </si>
  <si>
    <t>kus</t>
  </si>
  <si>
    <t>CS ÚRS 2018 02</t>
  </si>
  <si>
    <t>4</t>
  </si>
  <si>
    <t>-545876276</t>
  </si>
  <si>
    <t>894812031</t>
  </si>
  <si>
    <t>Revizní a čistící šachta z PP DN 400 šachtová roura korugovaná bez hrdla světlé hloubky 1000 mm</t>
  </si>
  <si>
    <t>-484252697</t>
  </si>
  <si>
    <t>3</t>
  </si>
  <si>
    <t>894812041</t>
  </si>
  <si>
    <t>Příplatek k rourám revizní a čistící šachty z PP DN 400 za uříznutí šachtové roury</t>
  </si>
  <si>
    <t>1755045539</t>
  </si>
  <si>
    <t>894812061</t>
  </si>
  <si>
    <t>Revizní a čistící šachta z PP DN 400 poklop litinový pochůzí pro zatížení 1,5 t</t>
  </si>
  <si>
    <t>-311814476</t>
  </si>
  <si>
    <t>998</t>
  </si>
  <si>
    <t>Přesun hmot</t>
  </si>
  <si>
    <t>5</t>
  </si>
  <si>
    <t>998276101</t>
  </si>
  <si>
    <t>Přesun hmot pro trubní vedení z trub z plastických hmot otevřený výkop</t>
  </si>
  <si>
    <t>t</t>
  </si>
  <si>
    <t>-1412460</t>
  </si>
  <si>
    <t>Vícepráce - Dešťová kanalizace</t>
  </si>
  <si>
    <t>894812051</t>
  </si>
  <si>
    <t>Revizní a čistící šachta z PP DN 400 poklop plastový pochůzí pro třídu zatížení A15</t>
  </si>
  <si>
    <t>CS ÚRS 2020 01</t>
  </si>
  <si>
    <t>1650630762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</si>
</sst>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87" t="s">
        <v>5</v>
      </c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54" t="s">
        <v>13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56" t="s">
        <v>15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57" t="s">
        <v>1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8">
        <f>ROUND(AG94,2)</f>
        <v>-4444</v>
      </c>
      <c r="AL26" s="159"/>
      <c r="AM26" s="159"/>
      <c r="AN26" s="159"/>
      <c r="AO26" s="159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60" t="s">
        <v>31</v>
      </c>
      <c r="M28" s="160"/>
      <c r="N28" s="160"/>
      <c r="O28" s="160"/>
      <c r="P28" s="160"/>
      <c r="Q28" s="26"/>
      <c r="R28" s="26"/>
      <c r="S28" s="26"/>
      <c r="T28" s="26"/>
      <c r="U28" s="26"/>
      <c r="V28" s="26"/>
      <c r="W28" s="160" t="s">
        <v>32</v>
      </c>
      <c r="X28" s="160"/>
      <c r="Y28" s="160"/>
      <c r="Z28" s="160"/>
      <c r="AA28" s="160"/>
      <c r="AB28" s="160"/>
      <c r="AC28" s="160"/>
      <c r="AD28" s="160"/>
      <c r="AE28" s="160"/>
      <c r="AF28" s="26"/>
      <c r="AG28" s="26"/>
      <c r="AH28" s="26"/>
      <c r="AI28" s="26"/>
      <c r="AJ28" s="26"/>
      <c r="AK28" s="160" t="s">
        <v>33</v>
      </c>
      <c r="AL28" s="160"/>
      <c r="AM28" s="160"/>
      <c r="AN28" s="160"/>
      <c r="AO28" s="160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163">
        <v>0.21</v>
      </c>
      <c r="M29" s="162"/>
      <c r="N29" s="162"/>
      <c r="O29" s="162"/>
      <c r="P29" s="162"/>
      <c r="W29" s="161">
        <f>ROUND(AZ94, 2)</f>
        <v>-4444</v>
      </c>
      <c r="X29" s="162"/>
      <c r="Y29" s="162"/>
      <c r="Z29" s="162"/>
      <c r="AA29" s="162"/>
      <c r="AB29" s="162"/>
      <c r="AC29" s="162"/>
      <c r="AD29" s="162"/>
      <c r="AE29" s="162"/>
      <c r="AK29" s="161">
        <f>ROUND(AV94, 2)</f>
        <v>-933.24</v>
      </c>
      <c r="AL29" s="162"/>
      <c r="AM29" s="162"/>
      <c r="AN29" s="162"/>
      <c r="AO29" s="162"/>
      <c r="AR29" s="31"/>
    </row>
    <row r="30" spans="1:71" s="3" customFormat="1" ht="14.45" customHeight="1">
      <c r="B30" s="31"/>
      <c r="F30" s="23" t="s">
        <v>36</v>
      </c>
      <c r="L30" s="163">
        <v>0.15</v>
      </c>
      <c r="M30" s="162"/>
      <c r="N30" s="162"/>
      <c r="O30" s="162"/>
      <c r="P30" s="162"/>
      <c r="W30" s="161">
        <f>ROUND(BA94, 2)</f>
        <v>0</v>
      </c>
      <c r="X30" s="162"/>
      <c r="Y30" s="162"/>
      <c r="Z30" s="162"/>
      <c r="AA30" s="162"/>
      <c r="AB30" s="162"/>
      <c r="AC30" s="162"/>
      <c r="AD30" s="162"/>
      <c r="AE30" s="162"/>
      <c r="AK30" s="161">
        <f>ROUND(AW94, 2)</f>
        <v>0</v>
      </c>
      <c r="AL30" s="162"/>
      <c r="AM30" s="162"/>
      <c r="AN30" s="162"/>
      <c r="AO30" s="162"/>
      <c r="AR30" s="31"/>
    </row>
    <row r="31" spans="1:71" s="3" customFormat="1" ht="14.45" hidden="1" customHeight="1">
      <c r="B31" s="31"/>
      <c r="F31" s="23" t="s">
        <v>37</v>
      </c>
      <c r="L31" s="163">
        <v>0.21</v>
      </c>
      <c r="M31" s="162"/>
      <c r="N31" s="162"/>
      <c r="O31" s="162"/>
      <c r="P31" s="162"/>
      <c r="W31" s="161">
        <f>ROUND(BB94, 2)</f>
        <v>0</v>
      </c>
      <c r="X31" s="162"/>
      <c r="Y31" s="162"/>
      <c r="Z31" s="162"/>
      <c r="AA31" s="162"/>
      <c r="AB31" s="162"/>
      <c r="AC31" s="162"/>
      <c r="AD31" s="162"/>
      <c r="AE31" s="162"/>
      <c r="AK31" s="161">
        <v>0</v>
      </c>
      <c r="AL31" s="162"/>
      <c r="AM31" s="162"/>
      <c r="AN31" s="162"/>
      <c r="AO31" s="162"/>
      <c r="AR31" s="31"/>
    </row>
    <row r="32" spans="1:71" s="3" customFormat="1" ht="14.45" hidden="1" customHeight="1">
      <c r="B32" s="31"/>
      <c r="F32" s="23" t="s">
        <v>38</v>
      </c>
      <c r="L32" s="163">
        <v>0.15</v>
      </c>
      <c r="M32" s="162"/>
      <c r="N32" s="162"/>
      <c r="O32" s="162"/>
      <c r="P32" s="162"/>
      <c r="W32" s="161">
        <f>ROUND(BC94, 2)</f>
        <v>0</v>
      </c>
      <c r="X32" s="162"/>
      <c r="Y32" s="162"/>
      <c r="Z32" s="162"/>
      <c r="AA32" s="162"/>
      <c r="AB32" s="162"/>
      <c r="AC32" s="162"/>
      <c r="AD32" s="162"/>
      <c r="AE32" s="162"/>
      <c r="AK32" s="161">
        <v>0</v>
      </c>
      <c r="AL32" s="162"/>
      <c r="AM32" s="162"/>
      <c r="AN32" s="162"/>
      <c r="AO32" s="162"/>
      <c r="AR32" s="31"/>
    </row>
    <row r="33" spans="1:57" s="3" customFormat="1" ht="14.45" hidden="1" customHeight="1">
      <c r="B33" s="31"/>
      <c r="F33" s="23" t="s">
        <v>39</v>
      </c>
      <c r="L33" s="163">
        <v>0</v>
      </c>
      <c r="M33" s="162"/>
      <c r="N33" s="162"/>
      <c r="O33" s="162"/>
      <c r="P33" s="162"/>
      <c r="W33" s="161">
        <f>ROUND(BD94, 2)</f>
        <v>0</v>
      </c>
      <c r="X33" s="162"/>
      <c r="Y33" s="162"/>
      <c r="Z33" s="162"/>
      <c r="AA33" s="162"/>
      <c r="AB33" s="162"/>
      <c r="AC33" s="162"/>
      <c r="AD33" s="162"/>
      <c r="AE33" s="162"/>
      <c r="AK33" s="161">
        <v>0</v>
      </c>
      <c r="AL33" s="162"/>
      <c r="AM33" s="162"/>
      <c r="AN33" s="162"/>
      <c r="AO33" s="162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64" t="s">
        <v>42</v>
      </c>
      <c r="Y35" s="165"/>
      <c r="Z35" s="165"/>
      <c r="AA35" s="165"/>
      <c r="AB35" s="165"/>
      <c r="AC35" s="34"/>
      <c r="AD35" s="34"/>
      <c r="AE35" s="34"/>
      <c r="AF35" s="34"/>
      <c r="AG35" s="34"/>
      <c r="AH35" s="34"/>
      <c r="AI35" s="34"/>
      <c r="AJ35" s="34"/>
      <c r="AK35" s="166">
        <f>SUM(AK26:AK33)</f>
        <v>-5377.24</v>
      </c>
      <c r="AL35" s="165"/>
      <c r="AM35" s="165"/>
      <c r="AN35" s="165"/>
      <c r="AO35" s="167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ZL8-SO20</v>
      </c>
      <c r="AR84" s="45"/>
    </row>
    <row r="85" spans="1:91" s="5" customFormat="1" ht="36.950000000000003" customHeight="1">
      <c r="B85" s="46"/>
      <c r="C85" s="47" t="s">
        <v>14</v>
      </c>
      <c r="L85" s="168" t="str">
        <f>K6</f>
        <v>SO 20 Dešťová kanalizace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70" t="str">
        <f>IF(AN8= "","",AN8)</f>
        <v>22.7.2020</v>
      </c>
      <c r="AN87" s="170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71" t="str">
        <f>IF(E17="","",E17)</f>
        <v xml:space="preserve"> </v>
      </c>
      <c r="AN89" s="172"/>
      <c r="AO89" s="172"/>
      <c r="AP89" s="172"/>
      <c r="AQ89" s="26"/>
      <c r="AR89" s="27"/>
      <c r="AS89" s="173" t="s">
        <v>50</v>
      </c>
      <c r="AT89" s="174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71" t="str">
        <f>IF(E20="","",E20)</f>
        <v xml:space="preserve"> </v>
      </c>
      <c r="AN90" s="172"/>
      <c r="AO90" s="172"/>
      <c r="AP90" s="172"/>
      <c r="AQ90" s="26"/>
      <c r="AR90" s="27"/>
      <c r="AS90" s="175"/>
      <c r="AT90" s="176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5"/>
      <c r="AT91" s="176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7" t="s">
        <v>51</v>
      </c>
      <c r="D92" s="178"/>
      <c r="E92" s="178"/>
      <c r="F92" s="178"/>
      <c r="G92" s="178"/>
      <c r="H92" s="54"/>
      <c r="I92" s="179" t="s">
        <v>52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53</v>
      </c>
      <c r="AH92" s="178"/>
      <c r="AI92" s="178"/>
      <c r="AJ92" s="178"/>
      <c r="AK92" s="178"/>
      <c r="AL92" s="178"/>
      <c r="AM92" s="178"/>
      <c r="AN92" s="179" t="s">
        <v>54</v>
      </c>
      <c r="AO92" s="178"/>
      <c r="AP92" s="181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5">
        <f>ROUND(SUM(AG95:AG96),2)</f>
        <v>-4444</v>
      </c>
      <c r="AH94" s="185"/>
      <c r="AI94" s="185"/>
      <c r="AJ94" s="185"/>
      <c r="AK94" s="185"/>
      <c r="AL94" s="185"/>
      <c r="AM94" s="185"/>
      <c r="AN94" s="186">
        <f>SUM(AG94,AT94)</f>
        <v>-5377.24</v>
      </c>
      <c r="AO94" s="186"/>
      <c r="AP94" s="186"/>
      <c r="AQ94" s="66" t="s">
        <v>1</v>
      </c>
      <c r="AR94" s="62"/>
      <c r="AS94" s="67">
        <f>ROUND(SUM(AS95:AS96),2)</f>
        <v>0</v>
      </c>
      <c r="AT94" s="68">
        <f>ROUND(SUM(AV94:AW94),2)</f>
        <v>-933.24</v>
      </c>
      <c r="AU94" s="69">
        <f>ROUND(SUM(AU95:AU96),5)</f>
        <v>0.16700000000000001</v>
      </c>
      <c r="AV94" s="68">
        <f>ROUND(AZ94*L29,2)</f>
        <v>-933.24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-4444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24.75" customHeight="1">
      <c r="A95" s="73" t="s">
        <v>74</v>
      </c>
      <c r="B95" s="74"/>
      <c r="C95" s="75"/>
      <c r="D95" s="184" t="s">
        <v>75</v>
      </c>
      <c r="E95" s="184"/>
      <c r="F95" s="184"/>
      <c r="G95" s="184"/>
      <c r="H95" s="184"/>
      <c r="I95" s="76"/>
      <c r="J95" s="184" t="s">
        <v>76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2">
        <f>'Méněpráce - Dešťová kanal...'!J30</f>
        <v>-4990</v>
      </c>
      <c r="AH95" s="183"/>
      <c r="AI95" s="183"/>
      <c r="AJ95" s="183"/>
      <c r="AK95" s="183"/>
      <c r="AL95" s="183"/>
      <c r="AM95" s="183"/>
      <c r="AN95" s="182">
        <f>SUM(AG95,AT95)</f>
        <v>-6037.9</v>
      </c>
      <c r="AO95" s="183"/>
      <c r="AP95" s="183"/>
      <c r="AQ95" s="77" t="s">
        <v>77</v>
      </c>
      <c r="AR95" s="74"/>
      <c r="AS95" s="78">
        <v>0</v>
      </c>
      <c r="AT95" s="79">
        <f>ROUND(SUM(AV95:AW95),2)</f>
        <v>-1047.9000000000001</v>
      </c>
      <c r="AU95" s="80">
        <f>'Méněpráce - Dešťová kanal...'!P119</f>
        <v>0</v>
      </c>
      <c r="AV95" s="79">
        <f>'Méněpráce - Dešťová kanal...'!J33</f>
        <v>-1047.9000000000001</v>
      </c>
      <c r="AW95" s="79">
        <f>'Méněpráce - Dešťová kanal...'!J34</f>
        <v>0</v>
      </c>
      <c r="AX95" s="79">
        <f>'Méněpráce - Dešťová kanal...'!J35</f>
        <v>0</v>
      </c>
      <c r="AY95" s="79">
        <f>'Méněpráce - Dešťová kanal...'!J36</f>
        <v>0</v>
      </c>
      <c r="AZ95" s="79">
        <f>'Méněpráce - Dešťová kanal...'!F33</f>
        <v>-4990</v>
      </c>
      <c r="BA95" s="79">
        <f>'Méněpráce - Dešťová kanal...'!F34</f>
        <v>0</v>
      </c>
      <c r="BB95" s="79">
        <f>'Méněpráce - Dešťová kanal...'!F35</f>
        <v>0</v>
      </c>
      <c r="BC95" s="79">
        <f>'Méněpráce - Dešťová kanal...'!F36</f>
        <v>0</v>
      </c>
      <c r="BD95" s="81">
        <f>'Méněpráce - Dešťová kanal...'!F37</f>
        <v>0</v>
      </c>
      <c r="BT95" s="82" t="s">
        <v>78</v>
      </c>
      <c r="BV95" s="82" t="s">
        <v>72</v>
      </c>
      <c r="BW95" s="82" t="s">
        <v>79</v>
      </c>
      <c r="BX95" s="82" t="s">
        <v>4</v>
      </c>
      <c r="CL95" s="82" t="s">
        <v>1</v>
      </c>
      <c r="CM95" s="82" t="s">
        <v>80</v>
      </c>
    </row>
    <row r="96" spans="1:91" s="7" customFormat="1" ht="24.75" customHeight="1">
      <c r="A96" s="73" t="s">
        <v>74</v>
      </c>
      <c r="B96" s="74"/>
      <c r="C96" s="75"/>
      <c r="D96" s="184" t="s">
        <v>81</v>
      </c>
      <c r="E96" s="184"/>
      <c r="F96" s="184"/>
      <c r="G96" s="184"/>
      <c r="H96" s="184"/>
      <c r="I96" s="76"/>
      <c r="J96" s="184" t="s">
        <v>76</v>
      </c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2">
        <f>'Vícepráce - Dešťová kanal...'!J30</f>
        <v>546</v>
      </c>
      <c r="AH96" s="183"/>
      <c r="AI96" s="183"/>
      <c r="AJ96" s="183"/>
      <c r="AK96" s="183"/>
      <c r="AL96" s="183"/>
      <c r="AM96" s="183"/>
      <c r="AN96" s="182">
        <f>SUM(AG96,AT96)</f>
        <v>660.66</v>
      </c>
      <c r="AO96" s="183"/>
      <c r="AP96" s="183"/>
      <c r="AQ96" s="77" t="s">
        <v>77</v>
      </c>
      <c r="AR96" s="74"/>
      <c r="AS96" s="83">
        <v>0</v>
      </c>
      <c r="AT96" s="84">
        <f>ROUND(SUM(AV96:AW96),2)</f>
        <v>114.66</v>
      </c>
      <c r="AU96" s="85">
        <f>'Vícepráce - Dešťová kanal...'!P118</f>
        <v>0.16700000000000001</v>
      </c>
      <c r="AV96" s="84">
        <f>'Vícepráce - Dešťová kanal...'!J33</f>
        <v>114.66</v>
      </c>
      <c r="AW96" s="84">
        <f>'Vícepráce - Dešťová kanal...'!J34</f>
        <v>0</v>
      </c>
      <c r="AX96" s="84">
        <f>'Vícepráce - Dešťová kanal...'!J35</f>
        <v>0</v>
      </c>
      <c r="AY96" s="84">
        <f>'Vícepráce - Dešťová kanal...'!J36</f>
        <v>0</v>
      </c>
      <c r="AZ96" s="84">
        <f>'Vícepráce - Dešťová kanal...'!F33</f>
        <v>546</v>
      </c>
      <c r="BA96" s="84">
        <f>'Vícepráce - Dešťová kanal...'!F34</f>
        <v>0</v>
      </c>
      <c r="BB96" s="84">
        <f>'Vícepráce - Dešťová kanal...'!F35</f>
        <v>0</v>
      </c>
      <c r="BC96" s="84">
        <f>'Vícepráce - Dešťová kanal...'!F36</f>
        <v>0</v>
      </c>
      <c r="BD96" s="86">
        <f>'Vícepráce - Dešťová kanal...'!F37</f>
        <v>0</v>
      </c>
      <c r="BT96" s="82" t="s">
        <v>78</v>
      </c>
      <c r="BV96" s="82" t="s">
        <v>72</v>
      </c>
      <c r="BW96" s="82" t="s">
        <v>82</v>
      </c>
      <c r="BX96" s="82" t="s">
        <v>4</v>
      </c>
      <c r="CL96" s="82" t="s">
        <v>1</v>
      </c>
      <c r="CM96" s="82" t="s">
        <v>80</v>
      </c>
    </row>
    <row r="97" spans="1:57" s="2" customFormat="1" ht="30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pans="1:57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Méněpráce - Dešťová kanal...'!C2" display="/"/>
    <hyperlink ref="A96" location="'Vícepráce - Dešťová kanal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7"/>
    </row>
    <row r="2" spans="1:46" s="1" customFormat="1" ht="36.950000000000003" customHeight="1">
      <c r="L2" s="187" t="s">
        <v>5</v>
      </c>
      <c r="M2" s="155"/>
      <c r="N2" s="155"/>
      <c r="O2" s="155"/>
      <c r="P2" s="155"/>
      <c r="Q2" s="155"/>
      <c r="R2" s="155"/>
      <c r="S2" s="155"/>
      <c r="T2" s="155"/>
      <c r="U2" s="155"/>
      <c r="V2" s="155"/>
      <c r="AT2" s="14" t="s">
        <v>79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>
      <c r="B4" s="17"/>
      <c r="D4" s="18" t="s">
        <v>83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188" t="str">
        <f>'Rekapitulace stavby'!K6</f>
        <v>SO 20 Dešťová kanalizace</v>
      </c>
      <c r="F7" s="189"/>
      <c r="G7" s="189"/>
      <c r="H7" s="189"/>
      <c r="L7" s="17"/>
    </row>
    <row r="8" spans="1:46" s="2" customFormat="1" ht="12" customHeight="1">
      <c r="A8" s="26"/>
      <c r="B8" s="27"/>
      <c r="C8" s="26"/>
      <c r="D8" s="23" t="s">
        <v>84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8" t="s">
        <v>85</v>
      </c>
      <c r="F9" s="190"/>
      <c r="G9" s="190"/>
      <c r="H9" s="19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86</v>
      </c>
      <c r="G12" s="26"/>
      <c r="H12" s="26"/>
      <c r="I12" s="23" t="s">
        <v>20</v>
      </c>
      <c r="J12" s="49" t="str">
        <f>'Rekapitulace stavby'!AN8</f>
        <v>22.7.2020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87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">
        <v>88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89</v>
      </c>
      <c r="F18" s="26"/>
      <c r="G18" s="26"/>
      <c r="H18" s="26"/>
      <c r="I18" s="23" t="s">
        <v>24</v>
      </c>
      <c r="J18" s="21" t="s">
        <v>90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91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95.25" customHeight="1">
      <c r="A27" s="89"/>
      <c r="B27" s="90"/>
      <c r="C27" s="89"/>
      <c r="D27" s="89"/>
      <c r="E27" s="157" t="s">
        <v>92</v>
      </c>
      <c r="F27" s="157"/>
      <c r="G27" s="157"/>
      <c r="H27" s="157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ROUND(J119, 2)</f>
        <v>-4990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ROUND((SUM(BE119:BE127)),  2)</f>
        <v>-4990</v>
      </c>
      <c r="G33" s="26"/>
      <c r="H33" s="26"/>
      <c r="I33" s="95">
        <v>0.21</v>
      </c>
      <c r="J33" s="94">
        <f>ROUND(((SUM(BE119:BE127))*I33),  2)</f>
        <v>-1047.9000000000001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ROUND((SUM(BF119:BF127)),  2)</f>
        <v>0</v>
      </c>
      <c r="G34" s="26"/>
      <c r="H34" s="26"/>
      <c r="I34" s="95">
        <v>0.15</v>
      </c>
      <c r="J34" s="94">
        <f>ROUND(((SUM(BF119:BF127))*I34),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ROUND((SUM(BG119:BG127)),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ROUND((SUM(BH119:BH127)),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ROUND((SUM(BI119:BI127)),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-6037.9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93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88" t="str">
        <f>E7</f>
        <v>SO 20 Dešťová kanalizace</v>
      </c>
      <c r="F85" s="189"/>
      <c r="G85" s="189"/>
      <c r="H85" s="18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84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8" t="str">
        <f>E9</f>
        <v>Méněpráce - Dešťová kanalizace</v>
      </c>
      <c r="F87" s="190"/>
      <c r="G87" s="190"/>
      <c r="H87" s="19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>Bezručova 503, Chrastava, p.p.č.545/2,st.p.č.496</v>
      </c>
      <c r="G89" s="26"/>
      <c r="H89" s="26"/>
      <c r="I89" s="23" t="s">
        <v>20</v>
      </c>
      <c r="J89" s="49" t="str">
        <f>IF(J12="","",J12)</f>
        <v>22.7.2020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22</v>
      </c>
      <c r="D91" s="26"/>
      <c r="E91" s="26"/>
      <c r="F91" s="21" t="str">
        <f>E15</f>
        <v>Sbor Jednoty bratrské v Chrastavě, Bezručova 503</v>
      </c>
      <c r="G91" s="26"/>
      <c r="H91" s="26"/>
      <c r="I91" s="23" t="s">
        <v>26</v>
      </c>
      <c r="J91" s="24" t="str">
        <f>E21</f>
        <v>FS Vision, s.r.o. IČ: 22792902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TOMIVOS s.r.o.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94</v>
      </c>
      <c r="D94" s="96"/>
      <c r="E94" s="96"/>
      <c r="F94" s="96"/>
      <c r="G94" s="96"/>
      <c r="H94" s="96"/>
      <c r="I94" s="96"/>
      <c r="J94" s="105" t="s">
        <v>95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96</v>
      </c>
      <c r="D96" s="26"/>
      <c r="E96" s="26"/>
      <c r="F96" s="26"/>
      <c r="G96" s="26"/>
      <c r="H96" s="26"/>
      <c r="I96" s="26"/>
      <c r="J96" s="65">
        <f>J119</f>
        <v>-4990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97</v>
      </c>
    </row>
    <row r="97" spans="1:31" s="9" customFormat="1" ht="24.95" customHeight="1">
      <c r="B97" s="107"/>
      <c r="D97" s="108" t="s">
        <v>98</v>
      </c>
      <c r="E97" s="109"/>
      <c r="F97" s="109"/>
      <c r="G97" s="109"/>
      <c r="H97" s="109"/>
      <c r="I97" s="109"/>
      <c r="J97" s="110">
        <f>J120</f>
        <v>-4990</v>
      </c>
      <c r="L97" s="107"/>
    </row>
    <row r="98" spans="1:31" s="10" customFormat="1" ht="19.899999999999999" customHeight="1">
      <c r="B98" s="111"/>
      <c r="D98" s="112" t="s">
        <v>99</v>
      </c>
      <c r="E98" s="113"/>
      <c r="F98" s="113"/>
      <c r="G98" s="113"/>
      <c r="H98" s="113"/>
      <c r="I98" s="113"/>
      <c r="J98" s="114">
        <f>J121</f>
        <v>-4370</v>
      </c>
      <c r="L98" s="111"/>
    </row>
    <row r="99" spans="1:31" s="10" customFormat="1" ht="19.899999999999999" customHeight="1">
      <c r="B99" s="111"/>
      <c r="D99" s="112" t="s">
        <v>100</v>
      </c>
      <c r="E99" s="113"/>
      <c r="F99" s="113"/>
      <c r="G99" s="113"/>
      <c r="H99" s="113"/>
      <c r="I99" s="113"/>
      <c r="J99" s="114">
        <f>J126</f>
        <v>-620</v>
      </c>
      <c r="L99" s="111"/>
    </row>
    <row r="100" spans="1:31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>
      <c r="A106" s="26"/>
      <c r="B106" s="27"/>
      <c r="C106" s="18" t="s">
        <v>101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188" t="str">
        <f>E7</f>
        <v>SO 20 Dešťová kanalizace</v>
      </c>
      <c r="F109" s="189"/>
      <c r="G109" s="189"/>
      <c r="H109" s="189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84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68" t="str">
        <f>E9</f>
        <v>Méněpráce - Dešťová kanalizace</v>
      </c>
      <c r="F111" s="190"/>
      <c r="G111" s="190"/>
      <c r="H111" s="190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18</v>
      </c>
      <c r="D113" s="26"/>
      <c r="E113" s="26"/>
      <c r="F113" s="21" t="str">
        <f>F12</f>
        <v>Bezručova 503, Chrastava, p.p.č.545/2,st.p.č.496</v>
      </c>
      <c r="G113" s="26"/>
      <c r="H113" s="26"/>
      <c r="I113" s="23" t="s">
        <v>20</v>
      </c>
      <c r="J113" s="49" t="str">
        <f>IF(J12="","",J12)</f>
        <v>22.7.2020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25.7" customHeight="1">
      <c r="A115" s="26"/>
      <c r="B115" s="27"/>
      <c r="C115" s="23" t="s">
        <v>22</v>
      </c>
      <c r="D115" s="26"/>
      <c r="E115" s="26"/>
      <c r="F115" s="21" t="str">
        <f>E15</f>
        <v>Sbor Jednoty bratrské v Chrastavě, Bezručova 503</v>
      </c>
      <c r="G115" s="26"/>
      <c r="H115" s="26"/>
      <c r="I115" s="23" t="s">
        <v>26</v>
      </c>
      <c r="J115" s="24" t="str">
        <f>E21</f>
        <v>FS Vision, s.r.o. IČ: 22792902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25</v>
      </c>
      <c r="D116" s="26"/>
      <c r="E116" s="26"/>
      <c r="F116" s="21" t="str">
        <f>IF(E18="","",E18)</f>
        <v>TOMIVOS s.r.o.</v>
      </c>
      <c r="G116" s="26"/>
      <c r="H116" s="26"/>
      <c r="I116" s="23" t="s">
        <v>28</v>
      </c>
      <c r="J116" s="24" t="str">
        <f>E24</f>
        <v xml:space="preserve"> 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102</v>
      </c>
      <c r="D118" s="118" t="s">
        <v>55</v>
      </c>
      <c r="E118" s="118" t="s">
        <v>51</v>
      </c>
      <c r="F118" s="118" t="s">
        <v>52</v>
      </c>
      <c r="G118" s="118" t="s">
        <v>103</v>
      </c>
      <c r="H118" s="118" t="s">
        <v>104</v>
      </c>
      <c r="I118" s="118" t="s">
        <v>105</v>
      </c>
      <c r="J118" s="118" t="s">
        <v>95</v>
      </c>
      <c r="K118" s="119" t="s">
        <v>106</v>
      </c>
      <c r="L118" s="120"/>
      <c r="M118" s="56" t="s">
        <v>1</v>
      </c>
      <c r="N118" s="57" t="s">
        <v>34</v>
      </c>
      <c r="O118" s="57" t="s">
        <v>107</v>
      </c>
      <c r="P118" s="57" t="s">
        <v>108</v>
      </c>
      <c r="Q118" s="57" t="s">
        <v>109</v>
      </c>
      <c r="R118" s="57" t="s">
        <v>110</v>
      </c>
      <c r="S118" s="57" t="s">
        <v>111</v>
      </c>
      <c r="T118" s="58" t="s">
        <v>112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26"/>
      <c r="B119" s="27"/>
      <c r="C119" s="63" t="s">
        <v>113</v>
      </c>
      <c r="D119" s="26"/>
      <c r="E119" s="26"/>
      <c r="F119" s="26"/>
      <c r="G119" s="26"/>
      <c r="H119" s="26"/>
      <c r="I119" s="26"/>
      <c r="J119" s="121">
        <f>BK119</f>
        <v>-4990</v>
      </c>
      <c r="K119" s="26"/>
      <c r="L119" s="27"/>
      <c r="M119" s="59"/>
      <c r="N119" s="50"/>
      <c r="O119" s="60"/>
      <c r="P119" s="122">
        <f>P120</f>
        <v>0</v>
      </c>
      <c r="Q119" s="60"/>
      <c r="R119" s="122">
        <f>R120</f>
        <v>-6.4210000000000003E-2</v>
      </c>
      <c r="S119" s="60"/>
      <c r="T119" s="123">
        <f>T120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69</v>
      </c>
      <c r="AU119" s="14" t="s">
        <v>97</v>
      </c>
      <c r="BK119" s="124">
        <f>BK120</f>
        <v>-4990</v>
      </c>
    </row>
    <row r="120" spans="1:65" s="12" customFormat="1" ht="25.9" customHeight="1">
      <c r="B120" s="125"/>
      <c r="D120" s="126" t="s">
        <v>69</v>
      </c>
      <c r="E120" s="127" t="s">
        <v>114</v>
      </c>
      <c r="F120" s="127" t="s">
        <v>115</v>
      </c>
      <c r="J120" s="128">
        <f>BK120</f>
        <v>-4990</v>
      </c>
      <c r="L120" s="125"/>
      <c r="M120" s="129"/>
      <c r="N120" s="130"/>
      <c r="O120" s="130"/>
      <c r="P120" s="131">
        <f>P121+P126</f>
        <v>0</v>
      </c>
      <c r="Q120" s="130"/>
      <c r="R120" s="131">
        <f>R121+R126</f>
        <v>-6.4210000000000003E-2</v>
      </c>
      <c r="S120" s="130"/>
      <c r="T120" s="132">
        <f>T121+T126</f>
        <v>0</v>
      </c>
      <c r="AR120" s="126" t="s">
        <v>78</v>
      </c>
      <c r="AT120" s="133" t="s">
        <v>69</v>
      </c>
      <c r="AU120" s="133" t="s">
        <v>70</v>
      </c>
      <c r="AY120" s="126" t="s">
        <v>116</v>
      </c>
      <c r="BK120" s="134">
        <f>BK121+BK126</f>
        <v>-4990</v>
      </c>
    </row>
    <row r="121" spans="1:65" s="12" customFormat="1" ht="22.9" customHeight="1">
      <c r="B121" s="125"/>
      <c r="D121" s="126" t="s">
        <v>69</v>
      </c>
      <c r="E121" s="135" t="s">
        <v>117</v>
      </c>
      <c r="F121" s="135" t="s">
        <v>118</v>
      </c>
      <c r="J121" s="136">
        <f>BK121</f>
        <v>-4370</v>
      </c>
      <c r="L121" s="125"/>
      <c r="M121" s="129"/>
      <c r="N121" s="130"/>
      <c r="O121" s="130"/>
      <c r="P121" s="131">
        <f>SUM(P122:P125)</f>
        <v>0</v>
      </c>
      <c r="Q121" s="130"/>
      <c r="R121" s="131">
        <f>SUM(R122:R125)</f>
        <v>-6.4210000000000003E-2</v>
      </c>
      <c r="S121" s="130"/>
      <c r="T121" s="132">
        <f>SUM(T122:T125)</f>
        <v>0</v>
      </c>
      <c r="AR121" s="126" t="s">
        <v>78</v>
      </c>
      <c r="AT121" s="133" t="s">
        <v>69</v>
      </c>
      <c r="AU121" s="133" t="s">
        <v>78</v>
      </c>
      <c r="AY121" s="126" t="s">
        <v>116</v>
      </c>
      <c r="BK121" s="134">
        <f>SUM(BK122:BK125)</f>
        <v>-4370</v>
      </c>
    </row>
    <row r="122" spans="1:65" s="2" customFormat="1" ht="16.5" customHeight="1">
      <c r="A122" s="26"/>
      <c r="B122" s="137"/>
      <c r="C122" s="138" t="s">
        <v>78</v>
      </c>
      <c r="D122" s="138" t="s">
        <v>119</v>
      </c>
      <c r="E122" s="139" t="s">
        <v>120</v>
      </c>
      <c r="F122" s="140" t="s">
        <v>121</v>
      </c>
      <c r="G122" s="141" t="s">
        <v>122</v>
      </c>
      <c r="H122" s="142">
        <v>-1</v>
      </c>
      <c r="I122" s="143">
        <v>1020</v>
      </c>
      <c r="J122" s="143">
        <f>ROUND(I122*H122,2)</f>
        <v>-1020</v>
      </c>
      <c r="K122" s="140" t="s">
        <v>123</v>
      </c>
      <c r="L122" s="27"/>
      <c r="M122" s="144" t="s">
        <v>1</v>
      </c>
      <c r="N122" s="145" t="s">
        <v>35</v>
      </c>
      <c r="O122" s="146">
        <v>0</v>
      </c>
      <c r="P122" s="146">
        <f>O122*H122</f>
        <v>0</v>
      </c>
      <c r="Q122" s="146">
        <v>4.0050000000000002E-2</v>
      </c>
      <c r="R122" s="146">
        <f>Q122*H122</f>
        <v>-4.0050000000000002E-2</v>
      </c>
      <c r="S122" s="146">
        <v>0</v>
      </c>
      <c r="T122" s="147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8" t="s">
        <v>124</v>
      </c>
      <c r="AT122" s="148" t="s">
        <v>119</v>
      </c>
      <c r="AU122" s="148" t="s">
        <v>80</v>
      </c>
      <c r="AY122" s="14" t="s">
        <v>116</v>
      </c>
      <c r="BE122" s="149">
        <f>IF(N122="základní",J122,0)</f>
        <v>-1020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4" t="s">
        <v>78</v>
      </c>
      <c r="BK122" s="149">
        <f>ROUND(I122*H122,2)</f>
        <v>-1020</v>
      </c>
      <c r="BL122" s="14" t="s">
        <v>124</v>
      </c>
      <c r="BM122" s="148" t="s">
        <v>125</v>
      </c>
    </row>
    <row r="123" spans="1:65" s="2" customFormat="1" ht="16.5" customHeight="1">
      <c r="A123" s="26"/>
      <c r="B123" s="137"/>
      <c r="C123" s="138" t="s">
        <v>80</v>
      </c>
      <c r="D123" s="138" t="s">
        <v>119</v>
      </c>
      <c r="E123" s="139" t="s">
        <v>126</v>
      </c>
      <c r="F123" s="140" t="s">
        <v>127</v>
      </c>
      <c r="G123" s="141" t="s">
        <v>122</v>
      </c>
      <c r="H123" s="142">
        <v>-1</v>
      </c>
      <c r="I123" s="143">
        <v>980</v>
      </c>
      <c r="J123" s="143">
        <f>ROUND(I123*H123,2)</f>
        <v>-980</v>
      </c>
      <c r="K123" s="140" t="s">
        <v>123</v>
      </c>
      <c r="L123" s="27"/>
      <c r="M123" s="144" t="s">
        <v>1</v>
      </c>
      <c r="N123" s="145" t="s">
        <v>35</v>
      </c>
      <c r="O123" s="146">
        <v>0</v>
      </c>
      <c r="P123" s="146">
        <f>O123*H123</f>
        <v>0</v>
      </c>
      <c r="Q123" s="146">
        <v>3.96E-3</v>
      </c>
      <c r="R123" s="146">
        <f>Q123*H123</f>
        <v>-3.96E-3</v>
      </c>
      <c r="S123" s="146">
        <v>0</v>
      </c>
      <c r="T123" s="147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8" t="s">
        <v>124</v>
      </c>
      <c r="AT123" s="148" t="s">
        <v>119</v>
      </c>
      <c r="AU123" s="148" t="s">
        <v>80</v>
      </c>
      <c r="AY123" s="14" t="s">
        <v>116</v>
      </c>
      <c r="BE123" s="149">
        <f>IF(N123="základní",J123,0)</f>
        <v>-980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4" t="s">
        <v>78</v>
      </c>
      <c r="BK123" s="149">
        <f>ROUND(I123*H123,2)</f>
        <v>-980</v>
      </c>
      <c r="BL123" s="14" t="s">
        <v>124</v>
      </c>
      <c r="BM123" s="148" t="s">
        <v>128</v>
      </c>
    </row>
    <row r="124" spans="1:65" s="2" customFormat="1" ht="16.5" customHeight="1">
      <c r="A124" s="26"/>
      <c r="B124" s="137"/>
      <c r="C124" s="138" t="s">
        <v>129</v>
      </c>
      <c r="D124" s="138" t="s">
        <v>119</v>
      </c>
      <c r="E124" s="139" t="s">
        <v>130</v>
      </c>
      <c r="F124" s="140" t="s">
        <v>131</v>
      </c>
      <c r="G124" s="141" t="s">
        <v>122</v>
      </c>
      <c r="H124" s="142">
        <v>-1</v>
      </c>
      <c r="I124" s="143">
        <v>590</v>
      </c>
      <c r="J124" s="143">
        <f>ROUND(I124*H124,2)</f>
        <v>-590</v>
      </c>
      <c r="K124" s="140" t="s">
        <v>123</v>
      </c>
      <c r="L124" s="27"/>
      <c r="M124" s="144" t="s">
        <v>1</v>
      </c>
      <c r="N124" s="145" t="s">
        <v>35</v>
      </c>
      <c r="O124" s="146">
        <v>0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8" t="s">
        <v>124</v>
      </c>
      <c r="AT124" s="148" t="s">
        <v>119</v>
      </c>
      <c r="AU124" s="148" t="s">
        <v>80</v>
      </c>
      <c r="AY124" s="14" t="s">
        <v>116</v>
      </c>
      <c r="BE124" s="149">
        <f>IF(N124="základní",J124,0)</f>
        <v>-590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4" t="s">
        <v>78</v>
      </c>
      <c r="BK124" s="149">
        <f>ROUND(I124*H124,2)</f>
        <v>-590</v>
      </c>
      <c r="BL124" s="14" t="s">
        <v>124</v>
      </c>
      <c r="BM124" s="148" t="s">
        <v>132</v>
      </c>
    </row>
    <row r="125" spans="1:65" s="2" customFormat="1" ht="16.5" customHeight="1">
      <c r="A125" s="26"/>
      <c r="B125" s="137"/>
      <c r="C125" s="138" t="s">
        <v>124</v>
      </c>
      <c r="D125" s="138" t="s">
        <v>119</v>
      </c>
      <c r="E125" s="139" t="s">
        <v>133</v>
      </c>
      <c r="F125" s="140" t="s">
        <v>134</v>
      </c>
      <c r="G125" s="141" t="s">
        <v>122</v>
      </c>
      <c r="H125" s="142">
        <v>-2</v>
      </c>
      <c r="I125" s="143">
        <v>890</v>
      </c>
      <c r="J125" s="143">
        <f>ROUND(I125*H125,2)</f>
        <v>-1780</v>
      </c>
      <c r="K125" s="140" t="s">
        <v>123</v>
      </c>
      <c r="L125" s="27"/>
      <c r="M125" s="144" t="s">
        <v>1</v>
      </c>
      <c r="N125" s="145" t="s">
        <v>35</v>
      </c>
      <c r="O125" s="146">
        <v>0</v>
      </c>
      <c r="P125" s="146">
        <f>O125*H125</f>
        <v>0</v>
      </c>
      <c r="Q125" s="146">
        <v>1.01E-2</v>
      </c>
      <c r="R125" s="146">
        <f>Q125*H125</f>
        <v>-2.0199999999999999E-2</v>
      </c>
      <c r="S125" s="146">
        <v>0</v>
      </c>
      <c r="T125" s="147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8" t="s">
        <v>124</v>
      </c>
      <c r="AT125" s="148" t="s">
        <v>119</v>
      </c>
      <c r="AU125" s="148" t="s">
        <v>80</v>
      </c>
      <c r="AY125" s="14" t="s">
        <v>116</v>
      </c>
      <c r="BE125" s="149">
        <f>IF(N125="základní",J125,0)</f>
        <v>-1780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4" t="s">
        <v>78</v>
      </c>
      <c r="BK125" s="149">
        <f>ROUND(I125*H125,2)</f>
        <v>-1780</v>
      </c>
      <c r="BL125" s="14" t="s">
        <v>124</v>
      </c>
      <c r="BM125" s="148" t="s">
        <v>135</v>
      </c>
    </row>
    <row r="126" spans="1:65" s="12" customFormat="1" ht="22.9" customHeight="1">
      <c r="B126" s="125"/>
      <c r="D126" s="126" t="s">
        <v>69</v>
      </c>
      <c r="E126" s="135" t="s">
        <v>136</v>
      </c>
      <c r="F126" s="135" t="s">
        <v>137</v>
      </c>
      <c r="J126" s="136">
        <f>BK126</f>
        <v>-620</v>
      </c>
      <c r="L126" s="125"/>
      <c r="M126" s="129"/>
      <c r="N126" s="130"/>
      <c r="O126" s="130"/>
      <c r="P126" s="131">
        <f>P127</f>
        <v>0</v>
      </c>
      <c r="Q126" s="130"/>
      <c r="R126" s="131">
        <f>R127</f>
        <v>0</v>
      </c>
      <c r="S126" s="130"/>
      <c r="T126" s="132">
        <f>T127</f>
        <v>0</v>
      </c>
      <c r="AR126" s="126" t="s">
        <v>78</v>
      </c>
      <c r="AT126" s="133" t="s">
        <v>69</v>
      </c>
      <c r="AU126" s="133" t="s">
        <v>78</v>
      </c>
      <c r="AY126" s="126" t="s">
        <v>116</v>
      </c>
      <c r="BK126" s="134">
        <f>BK127</f>
        <v>-620</v>
      </c>
    </row>
    <row r="127" spans="1:65" s="2" customFormat="1" ht="16.5" customHeight="1">
      <c r="A127" s="26"/>
      <c r="B127" s="137"/>
      <c r="C127" s="138" t="s">
        <v>138</v>
      </c>
      <c r="D127" s="138" t="s">
        <v>119</v>
      </c>
      <c r="E127" s="139" t="s">
        <v>139</v>
      </c>
      <c r="F127" s="140" t="s">
        <v>140</v>
      </c>
      <c r="G127" s="141" t="s">
        <v>141</v>
      </c>
      <c r="H127" s="142">
        <v>-6.2E-2</v>
      </c>
      <c r="I127" s="143">
        <v>10000</v>
      </c>
      <c r="J127" s="143">
        <f>ROUND(I127*H127,2)</f>
        <v>-620</v>
      </c>
      <c r="K127" s="140" t="s">
        <v>123</v>
      </c>
      <c r="L127" s="27"/>
      <c r="M127" s="150" t="s">
        <v>1</v>
      </c>
      <c r="N127" s="151" t="s">
        <v>35</v>
      </c>
      <c r="O127" s="152">
        <v>0</v>
      </c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8" t="s">
        <v>124</v>
      </c>
      <c r="AT127" s="148" t="s">
        <v>119</v>
      </c>
      <c r="AU127" s="148" t="s">
        <v>80</v>
      </c>
      <c r="AY127" s="14" t="s">
        <v>116</v>
      </c>
      <c r="BE127" s="149">
        <f>IF(N127="základní",J127,0)</f>
        <v>-620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4" t="s">
        <v>78</v>
      </c>
      <c r="BK127" s="149">
        <f>ROUND(I127*H127,2)</f>
        <v>-620</v>
      </c>
      <c r="BL127" s="14" t="s">
        <v>124</v>
      </c>
      <c r="BM127" s="148" t="s">
        <v>142</v>
      </c>
    </row>
    <row r="128" spans="1:65" s="2" customFormat="1" ht="6.95" customHeight="1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7"/>
      <c r="M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</sheetData>
  <autoFilter ref="C118:K127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7"/>
    </row>
    <row r="2" spans="1:46" s="1" customFormat="1" ht="36.950000000000003" customHeight="1">
      <c r="L2" s="187" t="s">
        <v>5</v>
      </c>
      <c r="M2" s="155"/>
      <c r="N2" s="155"/>
      <c r="O2" s="155"/>
      <c r="P2" s="155"/>
      <c r="Q2" s="155"/>
      <c r="R2" s="155"/>
      <c r="S2" s="155"/>
      <c r="T2" s="155"/>
      <c r="U2" s="155"/>
      <c r="V2" s="155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>
      <c r="B4" s="17"/>
      <c r="D4" s="18" t="s">
        <v>83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188" t="str">
        <f>'Rekapitulace stavby'!K6</f>
        <v>SO 20 Dešťová kanalizace</v>
      </c>
      <c r="F7" s="189"/>
      <c r="G7" s="189"/>
      <c r="H7" s="189"/>
      <c r="L7" s="17"/>
    </row>
    <row r="8" spans="1:46" s="2" customFormat="1" ht="12" customHeight="1">
      <c r="A8" s="26"/>
      <c r="B8" s="27"/>
      <c r="C8" s="26"/>
      <c r="D8" s="23" t="s">
        <v>84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8" t="s">
        <v>143</v>
      </c>
      <c r="F9" s="190"/>
      <c r="G9" s="190"/>
      <c r="H9" s="19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86</v>
      </c>
      <c r="G12" s="26"/>
      <c r="H12" s="26"/>
      <c r="I12" s="23" t="s">
        <v>20</v>
      </c>
      <c r="J12" s="49" t="str">
        <f>'Rekapitulace stavby'!AN8</f>
        <v>22.7.2020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87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">
        <v>88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89</v>
      </c>
      <c r="F18" s="26"/>
      <c r="G18" s="26"/>
      <c r="H18" s="26"/>
      <c r="I18" s="23" t="s">
        <v>24</v>
      </c>
      <c r="J18" s="21" t="s">
        <v>90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91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95.25" customHeight="1">
      <c r="A27" s="89"/>
      <c r="B27" s="90"/>
      <c r="C27" s="89"/>
      <c r="D27" s="89"/>
      <c r="E27" s="157" t="s">
        <v>92</v>
      </c>
      <c r="F27" s="157"/>
      <c r="G27" s="157"/>
      <c r="H27" s="157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ROUND(J118, 2)</f>
        <v>546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ROUND((SUM(BE118:BE121)),  2)</f>
        <v>546</v>
      </c>
      <c r="G33" s="26"/>
      <c r="H33" s="26"/>
      <c r="I33" s="95">
        <v>0.21</v>
      </c>
      <c r="J33" s="94">
        <f>ROUND(((SUM(BE118:BE121))*I33),  2)</f>
        <v>114.66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ROUND((SUM(BF118:BF121)),  2)</f>
        <v>0</v>
      </c>
      <c r="G34" s="26"/>
      <c r="H34" s="26"/>
      <c r="I34" s="95">
        <v>0.15</v>
      </c>
      <c r="J34" s="94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ROUND((SUM(BG118:BG121)),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ROUND((SUM(BH118:BH121)),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ROUND((SUM(BI118:BI121)),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660.66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93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88" t="str">
        <f>E7</f>
        <v>SO 20 Dešťová kanalizace</v>
      </c>
      <c r="F85" s="189"/>
      <c r="G85" s="189"/>
      <c r="H85" s="18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84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8" t="str">
        <f>E9</f>
        <v>Vícepráce - Dešťová kanalizace</v>
      </c>
      <c r="F87" s="190"/>
      <c r="G87" s="190"/>
      <c r="H87" s="19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>Bezručova 503, Chrastava, p.p.č.545/2,st.p.č.496</v>
      </c>
      <c r="G89" s="26"/>
      <c r="H89" s="26"/>
      <c r="I89" s="23" t="s">
        <v>20</v>
      </c>
      <c r="J89" s="49" t="str">
        <f>IF(J12="","",J12)</f>
        <v>22.7.2020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22</v>
      </c>
      <c r="D91" s="26"/>
      <c r="E91" s="26"/>
      <c r="F91" s="21" t="str">
        <f>E15</f>
        <v>Sbor Jednoty bratrské v Chrastavě, Bezručova 503</v>
      </c>
      <c r="G91" s="26"/>
      <c r="H91" s="26"/>
      <c r="I91" s="23" t="s">
        <v>26</v>
      </c>
      <c r="J91" s="24" t="str">
        <f>E21</f>
        <v>FS Vision, s.r.o. IČ: 22792902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TOMIVOS s.r.o.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94</v>
      </c>
      <c r="D94" s="96"/>
      <c r="E94" s="96"/>
      <c r="F94" s="96"/>
      <c r="G94" s="96"/>
      <c r="H94" s="96"/>
      <c r="I94" s="96"/>
      <c r="J94" s="105" t="s">
        <v>95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96</v>
      </c>
      <c r="D96" s="26"/>
      <c r="E96" s="26"/>
      <c r="F96" s="26"/>
      <c r="G96" s="26"/>
      <c r="H96" s="26"/>
      <c r="I96" s="26"/>
      <c r="J96" s="65">
        <f>J118</f>
        <v>546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97</v>
      </c>
    </row>
    <row r="97" spans="1:31" s="9" customFormat="1" ht="24.95" customHeight="1">
      <c r="B97" s="107"/>
      <c r="D97" s="108" t="s">
        <v>98</v>
      </c>
      <c r="E97" s="109"/>
      <c r="F97" s="109"/>
      <c r="G97" s="109"/>
      <c r="H97" s="109"/>
      <c r="I97" s="109"/>
      <c r="J97" s="110">
        <f>J119</f>
        <v>546</v>
      </c>
      <c r="L97" s="107"/>
    </row>
    <row r="98" spans="1:31" s="10" customFormat="1" ht="19.899999999999999" customHeight="1">
      <c r="B98" s="111"/>
      <c r="D98" s="112" t="s">
        <v>99</v>
      </c>
      <c r="E98" s="113"/>
      <c r="F98" s="113"/>
      <c r="G98" s="113"/>
      <c r="H98" s="113"/>
      <c r="I98" s="113"/>
      <c r="J98" s="114">
        <f>J120</f>
        <v>546</v>
      </c>
      <c r="L98" s="111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101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88" t="str">
        <f>E7</f>
        <v>SO 20 Dešťová kanalizace</v>
      </c>
      <c r="F108" s="189"/>
      <c r="G108" s="189"/>
      <c r="H108" s="189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84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68" t="str">
        <f>E9</f>
        <v>Vícepráce - Dešťová kanalizace</v>
      </c>
      <c r="F110" s="190"/>
      <c r="G110" s="190"/>
      <c r="H110" s="190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18</v>
      </c>
      <c r="D112" s="26"/>
      <c r="E112" s="26"/>
      <c r="F112" s="21" t="str">
        <f>F12</f>
        <v>Bezručova 503, Chrastava, p.p.č.545/2,st.p.č.496</v>
      </c>
      <c r="G112" s="26"/>
      <c r="H112" s="26"/>
      <c r="I112" s="23" t="s">
        <v>20</v>
      </c>
      <c r="J112" s="49" t="str">
        <f>IF(J12="","",J12)</f>
        <v>22.7.2020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5.7" customHeight="1">
      <c r="A114" s="26"/>
      <c r="B114" s="27"/>
      <c r="C114" s="23" t="s">
        <v>22</v>
      </c>
      <c r="D114" s="26"/>
      <c r="E114" s="26"/>
      <c r="F114" s="21" t="str">
        <f>E15</f>
        <v>Sbor Jednoty bratrské v Chrastavě, Bezručova 503</v>
      </c>
      <c r="G114" s="26"/>
      <c r="H114" s="26"/>
      <c r="I114" s="23" t="s">
        <v>26</v>
      </c>
      <c r="J114" s="24" t="str">
        <f>E21</f>
        <v>FS Vision, s.r.o. IČ: 22792902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25</v>
      </c>
      <c r="D115" s="26"/>
      <c r="E115" s="26"/>
      <c r="F115" s="21" t="str">
        <f>IF(E18="","",E18)</f>
        <v>TOMIVOS s.r.o.</v>
      </c>
      <c r="G115" s="26"/>
      <c r="H115" s="26"/>
      <c r="I115" s="23" t="s">
        <v>28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102</v>
      </c>
      <c r="D117" s="118" t="s">
        <v>55</v>
      </c>
      <c r="E117" s="118" t="s">
        <v>51</v>
      </c>
      <c r="F117" s="118" t="s">
        <v>52</v>
      </c>
      <c r="G117" s="118" t="s">
        <v>103</v>
      </c>
      <c r="H117" s="118" t="s">
        <v>104</v>
      </c>
      <c r="I117" s="118" t="s">
        <v>105</v>
      </c>
      <c r="J117" s="118" t="s">
        <v>95</v>
      </c>
      <c r="K117" s="119" t="s">
        <v>106</v>
      </c>
      <c r="L117" s="120"/>
      <c r="M117" s="56" t="s">
        <v>1</v>
      </c>
      <c r="N117" s="57" t="s">
        <v>34</v>
      </c>
      <c r="O117" s="57" t="s">
        <v>107</v>
      </c>
      <c r="P117" s="57" t="s">
        <v>108</v>
      </c>
      <c r="Q117" s="57" t="s">
        <v>109</v>
      </c>
      <c r="R117" s="57" t="s">
        <v>110</v>
      </c>
      <c r="S117" s="57" t="s">
        <v>111</v>
      </c>
      <c r="T117" s="58" t="s">
        <v>112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113</v>
      </c>
      <c r="D118" s="26"/>
      <c r="E118" s="26"/>
      <c r="F118" s="26"/>
      <c r="G118" s="26"/>
      <c r="H118" s="26"/>
      <c r="I118" s="26"/>
      <c r="J118" s="121">
        <f>BK118</f>
        <v>546</v>
      </c>
      <c r="K118" s="26"/>
      <c r="L118" s="27"/>
      <c r="M118" s="59"/>
      <c r="N118" s="50"/>
      <c r="O118" s="60"/>
      <c r="P118" s="122">
        <f>P119</f>
        <v>0.16700000000000001</v>
      </c>
      <c r="Q118" s="60"/>
      <c r="R118" s="122">
        <f>R119</f>
        <v>1.9400000000000001E-3</v>
      </c>
      <c r="S118" s="60"/>
      <c r="T118" s="123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97</v>
      </c>
      <c r="BK118" s="124">
        <f>BK119</f>
        <v>546</v>
      </c>
    </row>
    <row r="119" spans="1:65" s="12" customFormat="1" ht="25.9" customHeight="1">
      <c r="B119" s="125"/>
      <c r="D119" s="126" t="s">
        <v>69</v>
      </c>
      <c r="E119" s="127" t="s">
        <v>114</v>
      </c>
      <c r="F119" s="127" t="s">
        <v>115</v>
      </c>
      <c r="J119" s="128">
        <f>BK119</f>
        <v>546</v>
      </c>
      <c r="L119" s="125"/>
      <c r="M119" s="129"/>
      <c r="N119" s="130"/>
      <c r="O119" s="130"/>
      <c r="P119" s="131">
        <f>P120</f>
        <v>0.16700000000000001</v>
      </c>
      <c r="Q119" s="130"/>
      <c r="R119" s="131">
        <f>R120</f>
        <v>1.9400000000000001E-3</v>
      </c>
      <c r="S119" s="130"/>
      <c r="T119" s="132">
        <f>T120</f>
        <v>0</v>
      </c>
      <c r="AR119" s="126" t="s">
        <v>78</v>
      </c>
      <c r="AT119" s="133" t="s">
        <v>69</v>
      </c>
      <c r="AU119" s="133" t="s">
        <v>70</v>
      </c>
      <c r="AY119" s="126" t="s">
        <v>116</v>
      </c>
      <c r="BK119" s="134">
        <f>BK120</f>
        <v>546</v>
      </c>
    </row>
    <row r="120" spans="1:65" s="12" customFormat="1" ht="22.9" customHeight="1">
      <c r="B120" s="125"/>
      <c r="D120" s="126" t="s">
        <v>69</v>
      </c>
      <c r="E120" s="135" t="s">
        <v>117</v>
      </c>
      <c r="F120" s="135" t="s">
        <v>118</v>
      </c>
      <c r="J120" s="136">
        <f>BK120</f>
        <v>546</v>
      </c>
      <c r="L120" s="125"/>
      <c r="M120" s="129"/>
      <c r="N120" s="130"/>
      <c r="O120" s="130"/>
      <c r="P120" s="131">
        <f>P121</f>
        <v>0.16700000000000001</v>
      </c>
      <c r="Q120" s="130"/>
      <c r="R120" s="131">
        <f>R121</f>
        <v>1.9400000000000001E-3</v>
      </c>
      <c r="S120" s="130"/>
      <c r="T120" s="132">
        <f>T121</f>
        <v>0</v>
      </c>
      <c r="AR120" s="126" t="s">
        <v>78</v>
      </c>
      <c r="AT120" s="133" t="s">
        <v>69</v>
      </c>
      <c r="AU120" s="133" t="s">
        <v>78</v>
      </c>
      <c r="AY120" s="126" t="s">
        <v>116</v>
      </c>
      <c r="BK120" s="134">
        <f>BK121</f>
        <v>546</v>
      </c>
    </row>
    <row r="121" spans="1:65" s="2" customFormat="1" ht="16.5" customHeight="1">
      <c r="A121" s="26"/>
      <c r="B121" s="137"/>
      <c r="C121" s="138" t="s">
        <v>78</v>
      </c>
      <c r="D121" s="138" t="s">
        <v>119</v>
      </c>
      <c r="E121" s="139" t="s">
        <v>144</v>
      </c>
      <c r="F121" s="140" t="s">
        <v>145</v>
      </c>
      <c r="G121" s="141" t="s">
        <v>122</v>
      </c>
      <c r="H121" s="142">
        <v>1</v>
      </c>
      <c r="I121" s="143">
        <v>546</v>
      </c>
      <c r="J121" s="143">
        <f>ROUND(I121*H121,2)</f>
        <v>546</v>
      </c>
      <c r="K121" s="140" t="s">
        <v>146</v>
      </c>
      <c r="L121" s="27"/>
      <c r="M121" s="150" t="s">
        <v>1</v>
      </c>
      <c r="N121" s="151" t="s">
        <v>35</v>
      </c>
      <c r="O121" s="152">
        <v>0.16700000000000001</v>
      </c>
      <c r="P121" s="152">
        <f>O121*H121</f>
        <v>0.16700000000000001</v>
      </c>
      <c r="Q121" s="152">
        <v>1.9400000000000001E-3</v>
      </c>
      <c r="R121" s="152">
        <f>Q121*H121</f>
        <v>1.9400000000000001E-3</v>
      </c>
      <c r="S121" s="152">
        <v>0</v>
      </c>
      <c r="T121" s="15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8" t="s">
        <v>124</v>
      </c>
      <c r="AT121" s="148" t="s">
        <v>119</v>
      </c>
      <c r="AU121" s="148" t="s">
        <v>80</v>
      </c>
      <c r="AY121" s="14" t="s">
        <v>116</v>
      </c>
      <c r="BE121" s="149">
        <f>IF(N121="základní",J121,0)</f>
        <v>546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4" t="s">
        <v>78</v>
      </c>
      <c r="BK121" s="149">
        <f>ROUND(I121*H121,2)</f>
        <v>546</v>
      </c>
      <c r="BL121" s="14" t="s">
        <v>124</v>
      </c>
      <c r="BM121" s="148" t="s">
        <v>147</v>
      </c>
    </row>
    <row r="122" spans="1:65" s="2" customFormat="1" ht="6.95" customHeight="1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autoFilter ref="C117:K121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Méněpráce - Dešťová kanal...</vt:lpstr>
      <vt:lpstr>Vícepráce - Dešťová kanal...</vt:lpstr>
      <vt:lpstr>'Méněpráce - Dešťová kanal...'!Názvy_tisku</vt:lpstr>
      <vt:lpstr>'Rekapitulace stavby'!Názvy_tisku</vt:lpstr>
      <vt:lpstr>'Vícepráce - Dešťová kanal...'!Názvy_tisku</vt:lpstr>
      <vt:lpstr>'Méněpráce - Dešťová kanal...'!Oblast_tisku</vt:lpstr>
      <vt:lpstr>'Rekapitulace stavby'!Oblast_tisku</vt:lpstr>
      <vt:lpstr>'Vícepráce - Dešťová kanal...'!Oblast_tisku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2020-08-24T16:56:38Z</dcterms:created>
  <dcterms:modified xsi:type="dcterms:W3CDTF">2020-08-25T06:25:38Z</dcterms:modified>
</cp:coreProperties>
</file>