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65416" yWindow="65416" windowWidth="29040" windowHeight="15840" activeTab="1"/>
  </bookViews>
  <sheets>
    <sheet name="Rekapitulace stavby" sheetId="1" r:id="rId1"/>
    <sheet name="04_SO-01 - Fotovoltaika -..." sheetId="5" r:id="rId2"/>
  </sheets>
  <definedNames>
    <definedName name="_xlnm._FilterDatabase" localSheetId="1" hidden="1">'04_SO-01 - Fotovoltaika -...'!$C$122:$K$149</definedName>
    <definedName name="_xlnm.Print_Area" localSheetId="1">'04_SO-01 - Fotovoltaika -...'!$C$4:$J$76,'04_SO-01 - Fotovoltaika -...'!$C$82:$J$104,'04_SO-01 - Fotovoltaika -...'!$C$110:$K$149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'04_SO-01 - Fotovoltaika -...'!$122:$122</definedName>
  </definedNames>
  <calcPr calcId="191029"/>
  <extLst/>
</workbook>
</file>

<file path=xl/sharedStrings.xml><?xml version="1.0" encoding="utf-8"?>
<sst xmlns="http://schemas.openxmlformats.org/spreadsheetml/2006/main" count="615" uniqueCount="204">
  <si>
    <t>Export Komplet</t>
  </si>
  <si>
    <t/>
  </si>
  <si>
    <t>2.0</t>
  </si>
  <si>
    <t>False</t>
  </si>
  <si>
    <t>{e6144fe8-d8e6-4be1-9632-9c4806df1814}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</si>
  <si>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</si>
  <si>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</si>
  <si>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</si>
  <si>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</si>
  <si>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</si>
  <si>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</si>
  <si>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</si>
  <si>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2020/068</t>
  </si>
  <si>
    <t>Stavba:</t>
  </si>
  <si>
    <t>Stavební úpravy a nástavba objektu Víceúčelové haly</t>
  </si>
  <si>
    <t>KSO:</t>
  </si>
  <si>
    <t>CC-CZ:</t>
  </si>
  <si>
    <t>Místo:</t>
  </si>
  <si>
    <t>p.č.st. 218/1, 218/2, k.ú. Dobré Pole u Vitic</t>
  </si>
  <si>
    <t>Datum:</t>
  </si>
  <si>
    <t>18. 5. 2020</t>
  </si>
  <si>
    <t>Zadavatel:</t>
  </si>
  <si>
    <t>IČ:</t>
  </si>
  <si>
    <t>TECHart systems s.r.o., Machatého 679/2, Hlubočepy</t>
  </si>
  <si>
    <t>DIČ:</t>
  </si>
  <si>
    <t>Zhotovitel:</t>
  </si>
  <si>
    <t xml:space="preserve"> </t>
  </si>
  <si>
    <t>Projektant:</t>
  </si>
  <si>
    <t>KFJ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</si>
  <si>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</si>
  <si>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</si>
  <si>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</si>
  <si>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</si>
  <si>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</si>
  <si>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</si>
  <si>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</si>
  <si>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</si>
  <si>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</si>
  <si>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</si>
  <si>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</si>
  <si>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</si>
  <si>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</si>
  <si>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</si>
  <si>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</si>
  <si>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</si>
  <si>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</si>
  <si>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</si>
  <si>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</si>
  <si>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</si>
  <si>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</si>
  <si>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</si>
  <si>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</si>
  <si>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</si>
  <si>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</si>
  <si>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</si>
  <si>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</si>
  <si>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</si>
  <si>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</si>
  <si>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</si>
  <si>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</si>
  <si>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</si>
  <si>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</si>
  <si>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</si>
  <si>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</si>
  <si>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</si>
  <si>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</si>
  <si>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</si>
  <si>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</si>
  <si>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</si>
  <si>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</si>
  <si>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</si>
  <si>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</si>
  <si>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</si>
  <si>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</si>
  <si>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</si>
  <si>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</si>
  <si>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</si>
  <si>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</si>
  <si>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</si>
  <si>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</si>
  <si>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</si>
  <si>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</si>
  <si>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04_SO-01</t>
  </si>
  <si>
    <t>Fotovoltaika - uznatelné náklady</t>
  </si>
  <si>
    <t>{bb3f7820-ccb7-4bdc-af31-1152991ec1ae}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</si>
  <si>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</si>
  <si>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</si>
  <si>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</si>
  <si>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</si>
  <si>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</si>
  <si>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</si>
  <si>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</si>
  <si>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</si>
  <si>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</si>
  <si>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</si>
  <si>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</si>
  <si>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</si>
  <si>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</si>
  <si>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</si>
  <si>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</si>
  <si>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</si>
  <si>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</si>
  <si>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</si>
  <si>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</si>
  <si>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</si>
  <si>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</si>
  <si>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</si>
  <si>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</si>
  <si>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</si>
  <si>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</si>
  <si>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</si>
  <si>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</si>
  <si>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</si>
  <si>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</si>
  <si>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4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</si>
  <si>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</si>
  <si>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</si>
  <si>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</si>
  <si>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</si>
  <si>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</si>
  <si>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</si>
  <si>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</si>
  <si>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</si>
  <si>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</si>
  <si>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ks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</si>
  <si>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</si>
  <si>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</si>
  <si>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</si>
  <si>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</si>
  <si>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</si>
  <si>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</si>
  <si>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</si>
  <si>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</si>
  <si>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</si>
  <si>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m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</si>
  <si>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</si>
  <si>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</si>
  <si>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</si>
  <si>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</si>
  <si>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</si>
  <si>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</si>
  <si>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</si>
  <si>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</si>
  <si>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</si>
  <si>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</si>
  <si>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</si>
  <si>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</si>
  <si>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PSV</t>
  </si>
  <si>
    <t>VRN</t>
  </si>
  <si>
    <t>Zařízení staveniště</t>
  </si>
  <si>
    <t>D1</t>
  </si>
  <si>
    <t>04_SO-01 - Fotovoltaika - uznatelné náklady</t>
  </si>
  <si>
    <t>Ateliér Ja-Mar s.r.o.</t>
  </si>
  <si>
    <t>PSV - Práce a dodávky</t>
  </si>
  <si>
    <t xml:space="preserve">    D1 - Fotovoltaika</t>
  </si>
  <si>
    <t>Práce a dodávky</t>
  </si>
  <si>
    <t>Fotovoltaika</t>
  </si>
  <si>
    <t>Pol181</t>
  </si>
  <si>
    <t>Pol182</t>
  </si>
  <si>
    <t>Pol183</t>
  </si>
  <si>
    <t>Monitoring střídač ethernet</t>
  </si>
  <si>
    <t>Pol184</t>
  </si>
  <si>
    <t>Měřící modul střídače smart meter</t>
  </si>
  <si>
    <t>Pol185</t>
  </si>
  <si>
    <t>Monitorovací systém FV panelů</t>
  </si>
  <si>
    <t>Pol186</t>
  </si>
  <si>
    <t>nosná konstrukce FV panelu</t>
  </si>
  <si>
    <t>Pol187</t>
  </si>
  <si>
    <t>Rozvaděč AC včetně ochran AC3fH</t>
  </si>
  <si>
    <t>Pol188</t>
  </si>
  <si>
    <t>Rozvaděč DC včetně ochran DC 3fH</t>
  </si>
  <si>
    <t>Pol189</t>
  </si>
  <si>
    <t>AC kabely systému FV CYKY 5Jx16</t>
  </si>
  <si>
    <t>Pol190</t>
  </si>
  <si>
    <t>DC kabely systému FV solar 6.0</t>
  </si>
  <si>
    <t>Pol191</t>
  </si>
  <si>
    <t>komunikační kabely utp outdoor</t>
  </si>
  <si>
    <t>Pol192</t>
  </si>
  <si>
    <t>doplnění jímací soustavy k FV panelům</t>
  </si>
  <si>
    <t>Pol193</t>
  </si>
  <si>
    <t>měřící transfomátory CM CT 150/5</t>
  </si>
  <si>
    <t>Pol194</t>
  </si>
  <si>
    <t>projektová dokumentace</t>
  </si>
  <si>
    <t>Pol195</t>
  </si>
  <si>
    <t>energetický posudek</t>
  </si>
  <si>
    <t>Pol196</t>
  </si>
  <si>
    <t>doprava mechanizace</t>
  </si>
  <si>
    <t>Pol197</t>
  </si>
  <si>
    <t>recyklační poplatky</t>
  </si>
  <si>
    <t>Pol198</t>
  </si>
  <si>
    <t>mechanická montáž</t>
  </si>
  <si>
    <t>Pol199</t>
  </si>
  <si>
    <t>elektrická montáž</t>
  </si>
  <si>
    <t>Pol200</t>
  </si>
  <si>
    <t>uvedení do provozu</t>
  </si>
  <si>
    <t>Pol201</t>
  </si>
  <si>
    <t>revize elektroinstalace</t>
  </si>
  <si>
    <t>Pol202</t>
  </si>
  <si>
    <t>HDO</t>
  </si>
  <si>
    <t>Pol203</t>
  </si>
  <si>
    <t>optimalizace a vzdálený monitoring FV panelů</t>
  </si>
  <si>
    <t>FV moduly 315Wp</t>
  </si>
  <si>
    <t>střídač 8kW</t>
  </si>
  <si>
    <t>REKAPITULACE STAVBY- FVE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</si>
</sst>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7" fontId="19" fillId="0" borderId="21" xfId="0" applyNumberFormat="1" applyFont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3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19" fillId="3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 topLeftCell="A1">
      <selection activeCell="AB16" sqref="AB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203</v>
      </c>
      <c r="AR4" s="17"/>
      <c r="AS4" s="19" t="s">
        <v>9</v>
      </c>
      <c r="BS4" s="14" t="s">
        <v>10</v>
      </c>
    </row>
    <row r="5" spans="2:71" s="1" customFormat="1" ht="12" customHeight="1">
      <c r="B5" s="17"/>
      <c r="D5" s="20" t="s">
        <v>11</v>
      </c>
      <c r="K5" s="186" t="s">
        <v>12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187" t="s">
        <v>14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7"/>
      <c r="BS6" s="14" t="s">
        <v>6</v>
      </c>
    </row>
    <row r="7" spans="2:71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28</v>
      </c>
      <c r="AK20" s="23" t="s">
        <v>24</v>
      </c>
      <c r="AN20" s="21" t="s">
        <v>1</v>
      </c>
      <c r="AR20" s="17"/>
      <c r="BS20" s="14" t="s">
        <v>29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31</v>
      </c>
      <c r="AR22" s="17"/>
    </row>
    <row r="23" spans="2:44" s="1" customFormat="1" ht="16.5" customHeight="1">
      <c r="B23" s="17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14.45" customHeight="1">
      <c r="B26" s="17"/>
      <c r="D26" s="26" t="s">
        <v>32</v>
      </c>
      <c r="AK26" s="189">
        <f>ROUND(AG94,2)</f>
        <v>0</v>
      </c>
      <c r="AL26" s="180"/>
      <c r="AM26" s="180"/>
      <c r="AN26" s="180"/>
      <c r="AO26" s="180"/>
      <c r="AR26" s="17"/>
    </row>
    <row r="27" spans="2:44" s="1" customFormat="1" ht="14.45" customHeight="1">
      <c r="B27" s="17"/>
      <c r="D27" s="26" t="s">
        <v>33</v>
      </c>
      <c r="AK27" s="189">
        <f>ROUND(AG97,2)</f>
        <v>0</v>
      </c>
      <c r="AL27" s="189"/>
      <c r="AM27" s="189"/>
      <c r="AN27" s="189"/>
      <c r="AO27" s="189"/>
      <c r="AR27" s="17"/>
    </row>
    <row r="28" spans="1:57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57" s="2" customFormat="1" ht="25.9" customHeight="1">
      <c r="A29" s="28"/>
      <c r="B29" s="29"/>
      <c r="C29" s="28"/>
      <c r="D29" s="30" t="s">
        <v>34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0">
        <f>ROUND(AK26+AK27,2)</f>
        <v>0</v>
      </c>
      <c r="AL29" s="191"/>
      <c r="AM29" s="191"/>
      <c r="AN29" s="191"/>
      <c r="AO29" s="191"/>
      <c r="AP29" s="28"/>
      <c r="AQ29" s="28"/>
      <c r="AR29" s="29"/>
      <c r="BE29" s="28"/>
    </row>
    <row r="30" spans="1:57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57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92" t="s">
        <v>35</v>
      </c>
      <c r="M31" s="192"/>
      <c r="N31" s="192"/>
      <c r="O31" s="192"/>
      <c r="P31" s="192"/>
      <c r="Q31" s="28"/>
      <c r="R31" s="28"/>
      <c r="S31" s="28"/>
      <c r="T31" s="28"/>
      <c r="U31" s="28"/>
      <c r="V31" s="28"/>
      <c r="W31" s="192" t="s">
        <v>36</v>
      </c>
      <c r="X31" s="192"/>
      <c r="Y31" s="192"/>
      <c r="Z31" s="192"/>
      <c r="AA31" s="192"/>
      <c r="AB31" s="192"/>
      <c r="AC31" s="192"/>
      <c r="AD31" s="192"/>
      <c r="AE31" s="192"/>
      <c r="AF31" s="28"/>
      <c r="AG31" s="28"/>
      <c r="AH31" s="28"/>
      <c r="AI31" s="28"/>
      <c r="AJ31" s="28"/>
      <c r="AK31" s="192" t="s">
        <v>37</v>
      </c>
      <c r="AL31" s="192"/>
      <c r="AM31" s="192"/>
      <c r="AN31" s="192"/>
      <c r="AO31" s="192"/>
      <c r="AP31" s="28"/>
      <c r="AQ31" s="28"/>
      <c r="AR31" s="29"/>
      <c r="BE31" s="28"/>
    </row>
    <row r="32" spans="2:44" s="3" customFormat="1" ht="14.45" customHeight="1">
      <c r="B32" s="33"/>
      <c r="D32" s="23" t="s">
        <v>38</v>
      </c>
      <c r="F32" s="23" t="s">
        <v>39</v>
      </c>
      <c r="L32" s="167">
        <v>0.21</v>
      </c>
      <c r="M32" s="168"/>
      <c r="N32" s="168"/>
      <c r="O32" s="168"/>
      <c r="P32" s="168"/>
      <c r="W32" s="178">
        <f>ROUND(AZ94+SUM(CD97),2)</f>
        <v>0</v>
      </c>
      <c r="X32" s="168"/>
      <c r="Y32" s="168"/>
      <c r="Z32" s="168"/>
      <c r="AA32" s="168"/>
      <c r="AB32" s="168"/>
      <c r="AC32" s="168"/>
      <c r="AD32" s="168"/>
      <c r="AE32" s="168"/>
      <c r="AK32" s="178">
        <f>ROUND(AV94+SUM(BY97),2)</f>
        <v>0</v>
      </c>
      <c r="AL32" s="168"/>
      <c r="AM32" s="168"/>
      <c r="AN32" s="168"/>
      <c r="AO32" s="168"/>
      <c r="AR32" s="33"/>
    </row>
    <row r="33" spans="2:44" s="3" customFormat="1" ht="14.45" customHeight="1">
      <c r="B33" s="33"/>
      <c r="F33" s="23" t="s">
        <v>40</v>
      </c>
      <c r="L33" s="167">
        <v>0.15</v>
      </c>
      <c r="M33" s="168"/>
      <c r="N33" s="168"/>
      <c r="O33" s="168"/>
      <c r="P33" s="168"/>
      <c r="W33" s="178">
        <f>ROUND(BA94+SUM(CE97),2)</f>
        <v>0</v>
      </c>
      <c r="X33" s="168"/>
      <c r="Y33" s="168"/>
      <c r="Z33" s="168"/>
      <c r="AA33" s="168"/>
      <c r="AB33" s="168"/>
      <c r="AC33" s="168"/>
      <c r="AD33" s="168"/>
      <c r="AE33" s="168"/>
      <c r="AK33" s="178">
        <f>ROUND(AW94+SUM(BZ97),2)</f>
        <v>0</v>
      </c>
      <c r="AL33" s="168"/>
      <c r="AM33" s="168"/>
      <c r="AN33" s="168"/>
      <c r="AO33" s="168"/>
      <c r="AR33" s="33"/>
    </row>
    <row r="34" spans="2:44" s="3" customFormat="1" ht="14.45" customHeight="1" hidden="1">
      <c r="B34" s="33"/>
      <c r="F34" s="23" t="s">
        <v>41</v>
      </c>
      <c r="L34" s="167">
        <v>0.21</v>
      </c>
      <c r="M34" s="168"/>
      <c r="N34" s="168"/>
      <c r="O34" s="168"/>
      <c r="P34" s="168"/>
      <c r="W34" s="178">
        <f>ROUND(BB94+SUM(CF97),2)</f>
        <v>0</v>
      </c>
      <c r="X34" s="168"/>
      <c r="Y34" s="168"/>
      <c r="Z34" s="168"/>
      <c r="AA34" s="168"/>
      <c r="AB34" s="168"/>
      <c r="AC34" s="168"/>
      <c r="AD34" s="168"/>
      <c r="AE34" s="168"/>
      <c r="AK34" s="178">
        <v>0</v>
      </c>
      <c r="AL34" s="168"/>
      <c r="AM34" s="168"/>
      <c r="AN34" s="168"/>
      <c r="AO34" s="168"/>
      <c r="AR34" s="33"/>
    </row>
    <row r="35" spans="2:44" s="3" customFormat="1" ht="14.45" customHeight="1" hidden="1">
      <c r="B35" s="33"/>
      <c r="F35" s="23" t="s">
        <v>42</v>
      </c>
      <c r="L35" s="167">
        <v>0.15</v>
      </c>
      <c r="M35" s="168"/>
      <c r="N35" s="168"/>
      <c r="O35" s="168"/>
      <c r="P35" s="168"/>
      <c r="W35" s="178">
        <f>ROUND(BC94+SUM(CG97),2)</f>
        <v>0</v>
      </c>
      <c r="X35" s="168"/>
      <c r="Y35" s="168"/>
      <c r="Z35" s="168"/>
      <c r="AA35" s="168"/>
      <c r="AB35" s="168"/>
      <c r="AC35" s="168"/>
      <c r="AD35" s="168"/>
      <c r="AE35" s="168"/>
      <c r="AK35" s="178">
        <v>0</v>
      </c>
      <c r="AL35" s="168"/>
      <c r="AM35" s="168"/>
      <c r="AN35" s="168"/>
      <c r="AO35" s="168"/>
      <c r="AR35" s="33"/>
    </row>
    <row r="36" spans="2:44" s="3" customFormat="1" ht="14.45" customHeight="1" hidden="1">
      <c r="B36" s="33"/>
      <c r="F36" s="23" t="s">
        <v>43</v>
      </c>
      <c r="L36" s="167">
        <v>0</v>
      </c>
      <c r="M36" s="168"/>
      <c r="N36" s="168"/>
      <c r="O36" s="168"/>
      <c r="P36" s="168"/>
      <c r="W36" s="178">
        <f>ROUND(BD94+SUM(CH97),2)</f>
        <v>0</v>
      </c>
      <c r="X36" s="168"/>
      <c r="Y36" s="168"/>
      <c r="Z36" s="168"/>
      <c r="AA36" s="168"/>
      <c r="AB36" s="168"/>
      <c r="AC36" s="168"/>
      <c r="AD36" s="168"/>
      <c r="AE36" s="168"/>
      <c r="AK36" s="178">
        <v>0</v>
      </c>
      <c r="AL36" s="168"/>
      <c r="AM36" s="168"/>
      <c r="AN36" s="168"/>
      <c r="AO36" s="168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44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45</v>
      </c>
      <c r="U38" s="36"/>
      <c r="V38" s="36"/>
      <c r="W38" s="36"/>
      <c r="X38" s="200" t="s">
        <v>46</v>
      </c>
      <c r="Y38" s="198"/>
      <c r="Z38" s="198"/>
      <c r="AA38" s="198"/>
      <c r="AB38" s="198"/>
      <c r="AC38" s="36"/>
      <c r="AD38" s="36"/>
      <c r="AE38" s="36"/>
      <c r="AF38" s="36"/>
      <c r="AG38" s="36"/>
      <c r="AH38" s="36"/>
      <c r="AI38" s="36"/>
      <c r="AJ38" s="36"/>
      <c r="AK38" s="197">
        <f>SUM(AK29:AK36)</f>
        <v>0</v>
      </c>
      <c r="AL38" s="198"/>
      <c r="AM38" s="198"/>
      <c r="AN38" s="198"/>
      <c r="AO38" s="199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8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8"/>
      <c r="B60" s="29"/>
      <c r="C60" s="28"/>
      <c r="D60" s="41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49</v>
      </c>
      <c r="AI60" s="31"/>
      <c r="AJ60" s="31"/>
      <c r="AK60" s="31"/>
      <c r="AL60" s="31"/>
      <c r="AM60" s="41" t="s">
        <v>50</v>
      </c>
      <c r="AN60" s="31"/>
      <c r="AO60" s="31"/>
      <c r="AP60" s="28"/>
      <c r="AQ60" s="28"/>
      <c r="AR60" s="29"/>
      <c r="BE60" s="28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8"/>
      <c r="B64" s="29"/>
      <c r="C64" s="28"/>
      <c r="D64" s="39" t="s">
        <v>51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52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8"/>
      <c r="B75" s="29"/>
      <c r="C75" s="28"/>
      <c r="D75" s="41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49</v>
      </c>
      <c r="AI75" s="31"/>
      <c r="AJ75" s="31"/>
      <c r="AK75" s="31"/>
      <c r="AL75" s="31"/>
      <c r="AM75" s="41" t="s">
        <v>50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18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3" t="s">
        <v>11</v>
      </c>
      <c r="L84" s="4" t="str">
        <f>K5</f>
        <v>2020/068</v>
      </c>
      <c r="AR84" s="47"/>
    </row>
    <row r="85" spans="2:44" s="5" customFormat="1" ht="36.95" customHeight="1">
      <c r="B85" s="48"/>
      <c r="C85" s="49" t="s">
        <v>13</v>
      </c>
      <c r="L85" s="173" t="str">
        <f>K6</f>
        <v>Stavební úpravy a nástavba objektu Víceúčelové haly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3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p.č.st. 218/1, 218/2, k.ú. Dobré Pole u Vitic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19</v>
      </c>
      <c r="AJ87" s="28"/>
      <c r="AK87" s="28"/>
      <c r="AL87" s="28"/>
      <c r="AM87" s="182" t="str">
        <f>IF(AN8="","",AN8)</f>
        <v>18. 5. 2020</v>
      </c>
      <c r="AN87" s="182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3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TECHart systems s.r.o., Machatého 679/2, Hlubočepy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83" t="str">
        <f>IF(E17="","",E17)</f>
        <v>KFJ s.r.o.</v>
      </c>
      <c r="AN89" s="184"/>
      <c r="AO89" s="184"/>
      <c r="AP89" s="184"/>
      <c r="AQ89" s="28"/>
      <c r="AR89" s="29"/>
      <c r="AS89" s="193" t="s">
        <v>54</v>
      </c>
      <c r="AT89" s="194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30</v>
      </c>
      <c r="AJ90" s="28"/>
      <c r="AK90" s="28"/>
      <c r="AL90" s="28"/>
      <c r="AM90" s="183" t="str">
        <f>IF(E20="","",E20)</f>
        <v>KFJ s.r.o.</v>
      </c>
      <c r="AN90" s="184"/>
      <c r="AO90" s="184"/>
      <c r="AP90" s="184"/>
      <c r="AQ90" s="28"/>
      <c r="AR90" s="29"/>
      <c r="AS90" s="195"/>
      <c r="AT90" s="196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5"/>
      <c r="AT91" s="196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69" t="s">
        <v>55</v>
      </c>
      <c r="D92" s="170"/>
      <c r="E92" s="170"/>
      <c r="F92" s="170"/>
      <c r="G92" s="170"/>
      <c r="H92" s="56"/>
      <c r="I92" s="177" t="s">
        <v>56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81" t="s">
        <v>57</v>
      </c>
      <c r="AH92" s="170"/>
      <c r="AI92" s="170"/>
      <c r="AJ92" s="170"/>
      <c r="AK92" s="170"/>
      <c r="AL92" s="170"/>
      <c r="AM92" s="170"/>
      <c r="AN92" s="177" t="s">
        <v>58</v>
      </c>
      <c r="AO92" s="170"/>
      <c r="AP92" s="185"/>
      <c r="AQ92" s="57" t="s">
        <v>59</v>
      </c>
      <c r="AR92" s="29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72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72">
        <f>ROUND(SUM(AG95:AG95),2)</f>
        <v>0</v>
      </c>
      <c r="AH94" s="172"/>
      <c r="AI94" s="172"/>
      <c r="AJ94" s="172"/>
      <c r="AK94" s="172"/>
      <c r="AL94" s="172"/>
      <c r="AM94" s="172"/>
      <c r="AN94" s="201">
        <f aca="true" t="shared" si="0" ref="AN94:AN95">SUM(AG94,AT94)</f>
        <v>0</v>
      </c>
      <c r="AO94" s="201"/>
      <c r="AP94" s="201"/>
      <c r="AQ94" s="68" t="s">
        <v>1</v>
      </c>
      <c r="AR94" s="64"/>
      <c r="AS94" s="69">
        <f>ROUND(SUM(AS95:AS95),2)</f>
        <v>0</v>
      </c>
      <c r="AT94" s="70">
        <f aca="true" t="shared" si="1" ref="AT94:AT95">ROUND(SUM(AV94:AW94),2)</f>
        <v>0</v>
      </c>
      <c r="AU94" s="71">
        <f>ROUND(SUM(AU95:AU95),5)</f>
        <v>0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ROUND(SUM(AZ95:AZ95),2)</f>
        <v>0</v>
      </c>
      <c r="BA94" s="70">
        <f>ROUND(SUM(BA95:BA95),2)</f>
        <v>0</v>
      </c>
      <c r="BB94" s="70">
        <f>ROUND(SUM(BB95:BB95),2)</f>
        <v>0</v>
      </c>
      <c r="BC94" s="70">
        <f>ROUND(SUM(BC95:BC95),2)</f>
        <v>0</v>
      </c>
      <c r="BD94" s="72">
        <f>ROUND(SUM(BD95:BD95),2)</f>
        <v>0</v>
      </c>
      <c r="BS94" s="73" t="s">
        <v>73</v>
      </c>
      <c r="BT94" s="73" t="s">
        <v>74</v>
      </c>
      <c r="BU94" s="74" t="s">
        <v>75</v>
      </c>
      <c r="BV94" s="73" t="s">
        <v>76</v>
      </c>
      <c r="BW94" s="73" t="s">
        <v>4</v>
      </c>
      <c r="BX94" s="73" t="s">
        <v>77</v>
      </c>
      <c r="CL94" s="73" t="s">
        <v>1</v>
      </c>
    </row>
    <row r="95" spans="1:91" s="7" customFormat="1" ht="24.75" customHeight="1">
      <c r="A95" s="75" t="s">
        <v>78</v>
      </c>
      <c r="B95" s="76"/>
      <c r="C95" s="77"/>
      <c r="D95" s="171" t="s">
        <v>82</v>
      </c>
      <c r="E95" s="171"/>
      <c r="F95" s="171"/>
      <c r="G95" s="171"/>
      <c r="H95" s="171"/>
      <c r="I95" s="78"/>
      <c r="J95" s="171" t="s">
        <v>83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5">
        <f>'04_SO-01 - Fotovoltaika -...'!J32</f>
        <v>0</v>
      </c>
      <c r="AH95" s="176"/>
      <c r="AI95" s="176"/>
      <c r="AJ95" s="176"/>
      <c r="AK95" s="176"/>
      <c r="AL95" s="176"/>
      <c r="AM95" s="176"/>
      <c r="AN95" s="175">
        <f t="shared" si="0"/>
        <v>0</v>
      </c>
      <c r="AO95" s="176"/>
      <c r="AP95" s="176"/>
      <c r="AQ95" s="79" t="s">
        <v>79</v>
      </c>
      <c r="AR95" s="76"/>
      <c r="AS95" s="80">
        <v>0</v>
      </c>
      <c r="AT95" s="81">
        <f t="shared" si="1"/>
        <v>0</v>
      </c>
      <c r="AU95" s="82">
        <f>'04_SO-01 - Fotovoltaika -...'!P123</f>
        <v>0</v>
      </c>
      <c r="AV95" s="81">
        <f>'04_SO-01 - Fotovoltaika -...'!J35</f>
        <v>0</v>
      </c>
      <c r="AW95" s="81">
        <f>'04_SO-01 - Fotovoltaika -...'!J36</f>
        <v>0</v>
      </c>
      <c r="AX95" s="81">
        <f>'04_SO-01 - Fotovoltaika -...'!J37</f>
        <v>0</v>
      </c>
      <c r="AY95" s="81">
        <f>'04_SO-01 - Fotovoltaika -...'!J38</f>
        <v>0</v>
      </c>
      <c r="AZ95" s="81">
        <f>'04_SO-01 - Fotovoltaika -...'!F35</f>
        <v>0</v>
      </c>
      <c r="BA95" s="81">
        <f>'04_SO-01 - Fotovoltaika -...'!F36</f>
        <v>0</v>
      </c>
      <c r="BB95" s="81">
        <f>'04_SO-01 - Fotovoltaika -...'!F37</f>
        <v>0</v>
      </c>
      <c r="BC95" s="81">
        <f>'04_SO-01 - Fotovoltaika -...'!F38</f>
        <v>0</v>
      </c>
      <c r="BD95" s="83">
        <f>'04_SO-01 - Fotovoltaika -...'!F39</f>
        <v>0</v>
      </c>
      <c r="BT95" s="84" t="s">
        <v>80</v>
      </c>
      <c r="BV95" s="84" t="s">
        <v>76</v>
      </c>
      <c r="BW95" s="84" t="s">
        <v>84</v>
      </c>
      <c r="BX95" s="84" t="s">
        <v>4</v>
      </c>
      <c r="CL95" s="84" t="s">
        <v>1</v>
      </c>
      <c r="CM95" s="84" t="s">
        <v>81</v>
      </c>
    </row>
    <row r="96" spans="2:44" ht="12">
      <c r="B96" s="17"/>
      <c r="AR96" s="17"/>
    </row>
    <row r="97" spans="1:57" s="2" customFormat="1" ht="30" customHeight="1">
      <c r="A97" s="28"/>
      <c r="B97" s="29"/>
      <c r="C97" s="65" t="s">
        <v>85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01">
        <v>0</v>
      </c>
      <c r="AH97" s="201"/>
      <c r="AI97" s="201"/>
      <c r="AJ97" s="201"/>
      <c r="AK97" s="201"/>
      <c r="AL97" s="201"/>
      <c r="AM97" s="201"/>
      <c r="AN97" s="201">
        <v>0</v>
      </c>
      <c r="AO97" s="201"/>
      <c r="AP97" s="201"/>
      <c r="AQ97" s="85"/>
      <c r="AR97" s="29"/>
      <c r="AS97" s="58" t="s">
        <v>86</v>
      </c>
      <c r="AT97" s="59" t="s">
        <v>87</v>
      </c>
      <c r="AU97" s="59" t="s">
        <v>38</v>
      </c>
      <c r="AV97" s="60" t="s">
        <v>61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0.9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" customHeight="1">
      <c r="A99" s="28"/>
      <c r="B99" s="29"/>
      <c r="C99" s="86" t="s">
        <v>88</v>
      </c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202">
        <f>ROUND(AG94+AG97,2)</f>
        <v>0</v>
      </c>
      <c r="AH99" s="202"/>
      <c r="AI99" s="202"/>
      <c r="AJ99" s="202"/>
      <c r="AK99" s="202"/>
      <c r="AL99" s="202"/>
      <c r="AM99" s="202"/>
      <c r="AN99" s="202">
        <f>ROUND(AN94+AN97,2)</f>
        <v>0</v>
      </c>
      <c r="AO99" s="202"/>
      <c r="AP99" s="202"/>
      <c r="AQ99" s="87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5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6">
    <mergeCell ref="AN97:AP97"/>
    <mergeCell ref="AN99:AP99"/>
    <mergeCell ref="AG97:AM97"/>
    <mergeCell ref="AG99:AM99"/>
    <mergeCell ref="AS89:AT91"/>
    <mergeCell ref="W36:AE36"/>
    <mergeCell ref="AK36:AO36"/>
    <mergeCell ref="AK38:AO38"/>
    <mergeCell ref="X38:AB38"/>
    <mergeCell ref="AR2:BE2"/>
    <mergeCell ref="AG95:AM95"/>
    <mergeCell ref="AG92:AM92"/>
    <mergeCell ref="AM87:AN87"/>
    <mergeCell ref="AM89:AP89"/>
    <mergeCell ref="AM90:AP90"/>
    <mergeCell ref="AN92:AP92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L33:P33"/>
    <mergeCell ref="AK33:AO33"/>
    <mergeCell ref="W33:AE33"/>
    <mergeCell ref="W34:AE34"/>
    <mergeCell ref="AK34:AO34"/>
    <mergeCell ref="L34:P34"/>
    <mergeCell ref="L35:P35"/>
    <mergeCell ref="W35:AE35"/>
    <mergeCell ref="AK35:AO35"/>
    <mergeCell ref="L36:P36"/>
    <mergeCell ref="C92:G92"/>
    <mergeCell ref="D95:H95"/>
    <mergeCell ref="AG94:AM94"/>
    <mergeCell ref="L85:AO85"/>
    <mergeCell ref="AN95:AP95"/>
    <mergeCell ref="I92:AF92"/>
    <mergeCell ref="J95:AF95"/>
    <mergeCell ref="AN94:AP94"/>
  </mergeCells>
  <hyperlinks>
    <hyperlink ref="A95" location="'04_SO-01 - Fotovoltaika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50"/>
  <sheetViews>
    <sheetView showGridLines="0" tabSelected="1" workbookViewId="0" topLeftCell="A1">
      <selection activeCell="F21" sqref="F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84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89</v>
      </c>
      <c r="L4" s="17"/>
      <c r="M4" s="90" t="s">
        <v>9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05" t="str">
        <f>'Rekapitulace stavby'!K6</f>
        <v>Stavební úpravy a nástavba objektu Víceúčelové haly</v>
      </c>
      <c r="F7" s="206"/>
      <c r="G7" s="206"/>
      <c r="H7" s="206"/>
      <c r="L7" s="17"/>
    </row>
    <row r="8" spans="1:31" s="2" customFormat="1" ht="12" customHeight="1">
      <c r="A8" s="28"/>
      <c r="B8" s="29"/>
      <c r="C8" s="28"/>
      <c r="D8" s="23" t="s">
        <v>90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73" t="s">
        <v>151</v>
      </c>
      <c r="F9" s="203"/>
      <c r="G9" s="203"/>
      <c r="H9" s="203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1" t="str">
        <f>'Rekapitulace stavby'!AN8</f>
        <v>18. 5. 2020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">
        <v>23</v>
      </c>
      <c r="F15" s="28"/>
      <c r="G15" s="28"/>
      <c r="H15" s="28"/>
      <c r="I15" s="23" t="s">
        <v>24</v>
      </c>
      <c r="J15" s="21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86" t="str">
        <f>'Rekapitulace stavby'!E14</f>
        <v xml:space="preserve"> </v>
      </c>
      <c r="F18" s="186"/>
      <c r="G18" s="186"/>
      <c r="H18" s="186"/>
      <c r="I18" s="23" t="s">
        <v>24</v>
      </c>
      <c r="J18" s="21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22</v>
      </c>
      <c r="J20" s="21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">
        <v>152</v>
      </c>
      <c r="F21" s="28"/>
      <c r="G21" s="28"/>
      <c r="H21" s="28"/>
      <c r="I21" s="23" t="s">
        <v>24</v>
      </c>
      <c r="J21" s="21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30</v>
      </c>
      <c r="E23" s="28"/>
      <c r="F23" s="28"/>
      <c r="G23" s="28"/>
      <c r="H23" s="28"/>
      <c r="I23" s="23" t="s">
        <v>22</v>
      </c>
      <c r="J23" s="21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">
        <v>152</v>
      </c>
      <c r="F24" s="28"/>
      <c r="G24" s="28"/>
      <c r="H24" s="28"/>
      <c r="I24" s="23" t="s">
        <v>24</v>
      </c>
      <c r="J24" s="21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31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188" t="s">
        <v>1</v>
      </c>
      <c r="F27" s="188"/>
      <c r="G27" s="188"/>
      <c r="H27" s="18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1" t="s">
        <v>91</v>
      </c>
      <c r="E30" s="28"/>
      <c r="F30" s="28"/>
      <c r="G30" s="28"/>
      <c r="H30" s="28"/>
      <c r="I30" s="28"/>
      <c r="J30" s="27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26" t="s">
        <v>92</v>
      </c>
      <c r="E31" s="28"/>
      <c r="F31" s="28"/>
      <c r="G31" s="28"/>
      <c r="H31" s="28"/>
      <c r="I31" s="28"/>
      <c r="J31" s="27">
        <f>J101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4" t="s">
        <v>34</v>
      </c>
      <c r="E32" s="28"/>
      <c r="F32" s="28"/>
      <c r="G32" s="28"/>
      <c r="H32" s="28"/>
      <c r="I32" s="28"/>
      <c r="J32" s="67">
        <f>ROUND(J30+J31,2)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5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8"/>
      <c r="F34" s="32" t="s">
        <v>36</v>
      </c>
      <c r="G34" s="28"/>
      <c r="H34" s="28"/>
      <c r="I34" s="32" t="s">
        <v>35</v>
      </c>
      <c r="J34" s="32" t="s">
        <v>37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>
      <c r="A35" s="28"/>
      <c r="B35" s="29"/>
      <c r="C35" s="28"/>
      <c r="D35" s="95" t="s">
        <v>38</v>
      </c>
      <c r="E35" s="23" t="s">
        <v>39</v>
      </c>
      <c r="F35" s="96">
        <f>ROUND((SUM(BE101:BE103)+SUM(BE123:BE149)),2)</f>
        <v>0</v>
      </c>
      <c r="G35" s="28"/>
      <c r="H35" s="28"/>
      <c r="I35" s="97">
        <v>0.21</v>
      </c>
      <c r="J35" s="96">
        <f>ROUND(((SUM(BE101:BE103)+SUM(BE123:BE149))*I35),2)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>
      <c r="A36" s="28"/>
      <c r="B36" s="29"/>
      <c r="C36" s="28"/>
      <c r="D36" s="28"/>
      <c r="E36" s="23" t="s">
        <v>40</v>
      </c>
      <c r="F36" s="96">
        <f>ROUND((SUM(BF101:BF103)+SUM(BF123:BF149)),2)</f>
        <v>0</v>
      </c>
      <c r="G36" s="28"/>
      <c r="H36" s="28"/>
      <c r="I36" s="97">
        <v>0.15</v>
      </c>
      <c r="J36" s="96">
        <f>ROUND(((SUM(BF101:BF103)+SUM(BF123:BF149))*I36),2)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41</v>
      </c>
      <c r="F37" s="96">
        <f>ROUND((SUM(BG101:BG103)+SUM(BG123:BG149)),2)</f>
        <v>0</v>
      </c>
      <c r="G37" s="28"/>
      <c r="H37" s="28"/>
      <c r="I37" s="97">
        <v>0.21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 hidden="1">
      <c r="A38" s="28"/>
      <c r="B38" s="29"/>
      <c r="C38" s="28"/>
      <c r="D38" s="28"/>
      <c r="E38" s="23" t="s">
        <v>42</v>
      </c>
      <c r="F38" s="96">
        <f>ROUND((SUM(BH101:BH103)+SUM(BH123:BH149)),2)</f>
        <v>0</v>
      </c>
      <c r="G38" s="28"/>
      <c r="H38" s="28"/>
      <c r="I38" s="97">
        <v>0.15</v>
      </c>
      <c r="J38" s="96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5" customHeight="1" hidden="1">
      <c r="A39" s="28"/>
      <c r="B39" s="29"/>
      <c r="C39" s="28"/>
      <c r="D39" s="28"/>
      <c r="E39" s="23" t="s">
        <v>43</v>
      </c>
      <c r="F39" s="96">
        <f>ROUND((SUM(BI101:BI103)+SUM(BI123:BI149)),2)</f>
        <v>0</v>
      </c>
      <c r="G39" s="28"/>
      <c r="H39" s="28"/>
      <c r="I39" s="97">
        <v>0</v>
      </c>
      <c r="J39" s="96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87"/>
      <c r="D41" s="98" t="s">
        <v>44</v>
      </c>
      <c r="E41" s="56"/>
      <c r="F41" s="56"/>
      <c r="G41" s="99" t="s">
        <v>45</v>
      </c>
      <c r="H41" s="100" t="s">
        <v>46</v>
      </c>
      <c r="I41" s="56"/>
      <c r="J41" s="101">
        <f>SUM(J32:J39)</f>
        <v>0</v>
      </c>
      <c r="K41" s="102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8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8"/>
      <c r="B61" s="29"/>
      <c r="C61" s="28"/>
      <c r="D61" s="41" t="s">
        <v>49</v>
      </c>
      <c r="E61" s="31"/>
      <c r="F61" s="103" t="s">
        <v>50</v>
      </c>
      <c r="G61" s="41" t="s">
        <v>49</v>
      </c>
      <c r="H61" s="31"/>
      <c r="I61" s="31"/>
      <c r="J61" s="104" t="s">
        <v>50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8"/>
      <c r="B65" s="29"/>
      <c r="C65" s="28"/>
      <c r="D65" s="39" t="s">
        <v>51</v>
      </c>
      <c r="E65" s="42"/>
      <c r="F65" s="42"/>
      <c r="G65" s="39" t="s">
        <v>52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8"/>
      <c r="B76" s="29"/>
      <c r="C76" s="28"/>
      <c r="D76" s="41" t="s">
        <v>49</v>
      </c>
      <c r="E76" s="31"/>
      <c r="F76" s="103" t="s">
        <v>50</v>
      </c>
      <c r="G76" s="41" t="s">
        <v>49</v>
      </c>
      <c r="H76" s="31"/>
      <c r="I76" s="31"/>
      <c r="J76" s="104" t="s">
        <v>50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8" t="s">
        <v>93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05" t="str">
        <f>E7</f>
        <v>Stavební úpravy a nástavba objektu Víceúčelové haly</v>
      </c>
      <c r="F85" s="206"/>
      <c r="G85" s="206"/>
      <c r="H85" s="206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90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73" t="str">
        <f>E9</f>
        <v>04_SO-01 - Fotovoltaika - uznatelné náklady</v>
      </c>
      <c r="F87" s="203"/>
      <c r="G87" s="203"/>
      <c r="H87" s="203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17</v>
      </c>
      <c r="D89" s="28"/>
      <c r="E89" s="28"/>
      <c r="F89" s="21" t="str">
        <f>F12</f>
        <v>p.č.st. 218/1, 218/2, k.ú. Dobré Pole u Vitic</v>
      </c>
      <c r="G89" s="28"/>
      <c r="H89" s="28"/>
      <c r="I89" s="23" t="s">
        <v>19</v>
      </c>
      <c r="J89" s="51" t="str">
        <f>IF(J12="","",J12)</f>
        <v>18. 5. 2020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21</v>
      </c>
      <c r="D91" s="28"/>
      <c r="E91" s="28"/>
      <c r="F91" s="21" t="str">
        <f>E15</f>
        <v>TECHart systems s.r.o., Machatého 679/2, Hlubočepy</v>
      </c>
      <c r="G91" s="28"/>
      <c r="H91" s="28"/>
      <c r="I91" s="23" t="s">
        <v>27</v>
      </c>
      <c r="J91" s="24" t="str">
        <f>E21</f>
        <v>Ateliér Ja-Mar s.r.o.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30</v>
      </c>
      <c r="J92" s="24" t="str">
        <f>E24</f>
        <v>Ateliér Ja-Mar s.r.o.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5" t="s">
        <v>94</v>
      </c>
      <c r="D94" s="87"/>
      <c r="E94" s="87"/>
      <c r="F94" s="87"/>
      <c r="G94" s="87"/>
      <c r="H94" s="87"/>
      <c r="I94" s="87"/>
      <c r="J94" s="106" t="s">
        <v>95</v>
      </c>
      <c r="K94" s="8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7" t="s">
        <v>96</v>
      </c>
      <c r="D96" s="28"/>
      <c r="E96" s="28"/>
      <c r="F96" s="28"/>
      <c r="G96" s="28"/>
      <c r="H96" s="28"/>
      <c r="I96" s="28"/>
      <c r="J96" s="67">
        <f>J123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97</v>
      </c>
    </row>
    <row r="97" spans="2:12" s="9" customFormat="1" ht="24.95" customHeight="1">
      <c r="B97" s="108"/>
      <c r="D97" s="109" t="s">
        <v>153</v>
      </c>
      <c r="E97" s="110"/>
      <c r="F97" s="110"/>
      <c r="G97" s="110"/>
      <c r="H97" s="110"/>
      <c r="I97" s="110"/>
      <c r="J97" s="111">
        <f>J124</f>
        <v>0</v>
      </c>
      <c r="L97" s="108"/>
    </row>
    <row r="98" spans="2:12" s="10" customFormat="1" ht="19.9" customHeight="1">
      <c r="B98" s="112"/>
      <c r="D98" s="113" t="s">
        <v>154</v>
      </c>
      <c r="E98" s="114"/>
      <c r="F98" s="114"/>
      <c r="G98" s="114"/>
      <c r="H98" s="114"/>
      <c r="I98" s="114"/>
      <c r="J98" s="115">
        <f>J125</f>
        <v>0</v>
      </c>
      <c r="L98" s="112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29.25" customHeight="1">
      <c r="A101" s="28"/>
      <c r="B101" s="29"/>
      <c r="C101" s="107" t="s">
        <v>98</v>
      </c>
      <c r="D101" s="28"/>
      <c r="E101" s="28"/>
      <c r="F101" s="28"/>
      <c r="G101" s="28"/>
      <c r="H101" s="28"/>
      <c r="I101" s="28"/>
      <c r="J101" s="116">
        <f>ROUND(J102,2)</f>
        <v>0</v>
      </c>
      <c r="K101" s="28"/>
      <c r="L101" s="38"/>
      <c r="N101" s="117" t="s">
        <v>38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65" s="2" customFormat="1" ht="18" customHeight="1">
      <c r="A102" s="28"/>
      <c r="B102" s="141"/>
      <c r="C102" s="159"/>
      <c r="D102" s="204" t="s">
        <v>149</v>
      </c>
      <c r="E102" s="204"/>
      <c r="F102" s="204"/>
      <c r="G102" s="159"/>
      <c r="H102" s="159"/>
      <c r="I102" s="159"/>
      <c r="J102" s="160">
        <v>0</v>
      </c>
      <c r="K102" s="159"/>
      <c r="L102" s="161"/>
      <c r="M102" s="162"/>
      <c r="N102" s="163" t="s">
        <v>39</v>
      </c>
      <c r="O102" s="162"/>
      <c r="P102" s="162"/>
      <c r="Q102" s="162"/>
      <c r="R102" s="162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4" t="s">
        <v>148</v>
      </c>
      <c r="AZ102" s="162"/>
      <c r="BA102" s="162"/>
      <c r="BB102" s="162"/>
      <c r="BC102" s="162"/>
      <c r="BD102" s="162"/>
      <c r="BE102" s="165">
        <f>IF(N102="základní",J102,0)</f>
        <v>0</v>
      </c>
      <c r="BF102" s="165">
        <f>IF(N102="snížená",J102,0)</f>
        <v>0</v>
      </c>
      <c r="BG102" s="165">
        <f>IF(N102="zákl. přenesená",J102,0)</f>
        <v>0</v>
      </c>
      <c r="BH102" s="165">
        <f>IF(N102="sníž. přenesená",J102,0)</f>
        <v>0</v>
      </c>
      <c r="BI102" s="165">
        <f>IF(N102="nulová",J102,0)</f>
        <v>0</v>
      </c>
      <c r="BJ102" s="164" t="s">
        <v>80</v>
      </c>
      <c r="BK102" s="162"/>
      <c r="BL102" s="162"/>
      <c r="BM102" s="162"/>
    </row>
    <row r="103" spans="1:31" s="2" customFormat="1" ht="18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29.25" customHeight="1">
      <c r="A104" s="28"/>
      <c r="B104" s="29"/>
      <c r="C104" s="86" t="s">
        <v>88</v>
      </c>
      <c r="D104" s="87"/>
      <c r="E104" s="87"/>
      <c r="F104" s="87"/>
      <c r="G104" s="87"/>
      <c r="H104" s="87"/>
      <c r="I104" s="87"/>
      <c r="J104" s="88">
        <f>ROUND(J96+J101,2)</f>
        <v>0</v>
      </c>
      <c r="K104" s="87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>
      <c r="A105" s="28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31" s="2" customFormat="1" ht="6.95" customHeight="1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18" t="s">
        <v>99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3" t="s">
        <v>13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6.5" customHeight="1">
      <c r="A113" s="28"/>
      <c r="B113" s="29"/>
      <c r="C113" s="28"/>
      <c r="D113" s="28"/>
      <c r="E113" s="205" t="str">
        <f>E7</f>
        <v>Stavební úpravy a nástavba objektu Víceúčelové haly</v>
      </c>
      <c r="F113" s="206"/>
      <c r="G113" s="206"/>
      <c r="H113" s="206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3" t="s">
        <v>90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6.5" customHeight="1">
      <c r="A115" s="28"/>
      <c r="B115" s="29"/>
      <c r="C115" s="28"/>
      <c r="D115" s="28"/>
      <c r="E115" s="173" t="str">
        <f>E9</f>
        <v>04_SO-01 - Fotovoltaika - uznatelné náklady</v>
      </c>
      <c r="F115" s="203"/>
      <c r="G115" s="203"/>
      <c r="H115" s="203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6.9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2" customHeight="1">
      <c r="A117" s="28"/>
      <c r="B117" s="29"/>
      <c r="C117" s="23" t="s">
        <v>17</v>
      </c>
      <c r="D117" s="28"/>
      <c r="E117" s="28"/>
      <c r="F117" s="21" t="str">
        <f>F12</f>
        <v>p.č.st. 218/1, 218/2, k.ú. Dobré Pole u Vitic</v>
      </c>
      <c r="G117" s="28"/>
      <c r="H117" s="28"/>
      <c r="I117" s="23" t="s">
        <v>19</v>
      </c>
      <c r="J117" s="51" t="str">
        <f>IF(J12="","",J12)</f>
        <v>18. 5. 2020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5.2" customHeight="1">
      <c r="A119" s="28"/>
      <c r="B119" s="29"/>
      <c r="C119" s="23" t="s">
        <v>21</v>
      </c>
      <c r="D119" s="28"/>
      <c r="E119" s="28"/>
      <c r="F119" s="21" t="str">
        <f>E15</f>
        <v>TECHart systems s.r.o., Machatého 679/2, Hlubočepy</v>
      </c>
      <c r="G119" s="28"/>
      <c r="H119" s="28"/>
      <c r="I119" s="23" t="s">
        <v>27</v>
      </c>
      <c r="J119" s="24" t="str">
        <f>E21</f>
        <v>Ateliér Ja-Mar s.r.o.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15.2" customHeight="1">
      <c r="A120" s="28"/>
      <c r="B120" s="29"/>
      <c r="C120" s="23" t="s">
        <v>25</v>
      </c>
      <c r="D120" s="28"/>
      <c r="E120" s="28"/>
      <c r="F120" s="21" t="str">
        <f>IF(E18="","",E18)</f>
        <v xml:space="preserve"> </v>
      </c>
      <c r="G120" s="28"/>
      <c r="H120" s="28"/>
      <c r="I120" s="23" t="s">
        <v>30</v>
      </c>
      <c r="J120" s="24" t="str">
        <f>E24</f>
        <v>Ateliér Ja-Mar s.r.o.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11" customFormat="1" ht="29.25" customHeight="1">
      <c r="A122" s="118"/>
      <c r="B122" s="119"/>
      <c r="C122" s="120" t="s">
        <v>100</v>
      </c>
      <c r="D122" s="121" t="s">
        <v>59</v>
      </c>
      <c r="E122" s="121" t="s">
        <v>55</v>
      </c>
      <c r="F122" s="121" t="s">
        <v>56</v>
      </c>
      <c r="G122" s="121" t="s">
        <v>101</v>
      </c>
      <c r="H122" s="121" t="s">
        <v>102</v>
      </c>
      <c r="I122" s="121" t="s">
        <v>103</v>
      </c>
      <c r="J122" s="122" t="s">
        <v>95</v>
      </c>
      <c r="K122" s="123" t="s">
        <v>104</v>
      </c>
      <c r="L122" s="124"/>
      <c r="M122" s="58" t="s">
        <v>1</v>
      </c>
      <c r="N122" s="59" t="s">
        <v>38</v>
      </c>
      <c r="O122" s="59" t="s">
        <v>105</v>
      </c>
      <c r="P122" s="59" t="s">
        <v>106</v>
      </c>
      <c r="Q122" s="59" t="s">
        <v>107</v>
      </c>
      <c r="R122" s="59" t="s">
        <v>108</v>
      </c>
      <c r="S122" s="59" t="s">
        <v>109</v>
      </c>
      <c r="T122" s="60" t="s">
        <v>110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3" s="2" customFormat="1" ht="22.9" customHeight="1">
      <c r="A123" s="28"/>
      <c r="B123" s="29"/>
      <c r="C123" s="65" t="s">
        <v>111</v>
      </c>
      <c r="D123" s="28"/>
      <c r="E123" s="28"/>
      <c r="F123" s="28"/>
      <c r="G123" s="28"/>
      <c r="H123" s="28"/>
      <c r="I123" s="28"/>
      <c r="J123" s="125">
        <f>BK123</f>
        <v>0</v>
      </c>
      <c r="K123" s="28"/>
      <c r="L123" s="29"/>
      <c r="M123" s="61"/>
      <c r="N123" s="52"/>
      <c r="O123" s="62"/>
      <c r="P123" s="126">
        <f>P124</f>
        <v>0</v>
      </c>
      <c r="Q123" s="62"/>
      <c r="R123" s="126">
        <f>R124</f>
        <v>0</v>
      </c>
      <c r="S123" s="62"/>
      <c r="T123" s="127">
        <f>T124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4" t="s">
        <v>73</v>
      </c>
      <c r="AU123" s="14" t="s">
        <v>97</v>
      </c>
      <c r="BK123" s="128">
        <f>BK124</f>
        <v>0</v>
      </c>
    </row>
    <row r="124" spans="2:63" s="12" customFormat="1" ht="25.9" customHeight="1">
      <c r="B124" s="129"/>
      <c r="D124" s="130" t="s">
        <v>73</v>
      </c>
      <c r="E124" s="131" t="s">
        <v>147</v>
      </c>
      <c r="F124" s="131" t="s">
        <v>155</v>
      </c>
      <c r="J124" s="132">
        <f>BK124</f>
        <v>0</v>
      </c>
      <c r="L124" s="129"/>
      <c r="M124" s="133"/>
      <c r="N124" s="134"/>
      <c r="O124" s="134"/>
      <c r="P124" s="135">
        <f>P125</f>
        <v>0</v>
      </c>
      <c r="Q124" s="134"/>
      <c r="R124" s="135">
        <f>R125</f>
        <v>0</v>
      </c>
      <c r="S124" s="134"/>
      <c r="T124" s="136">
        <f>T125</f>
        <v>0</v>
      </c>
      <c r="AR124" s="130" t="s">
        <v>81</v>
      </c>
      <c r="AT124" s="137" t="s">
        <v>73</v>
      </c>
      <c r="AU124" s="137" t="s">
        <v>74</v>
      </c>
      <c r="AY124" s="130" t="s">
        <v>112</v>
      </c>
      <c r="BK124" s="138">
        <f>BK125</f>
        <v>0</v>
      </c>
    </row>
    <row r="125" spans="2:63" s="12" customFormat="1" ht="22.9" customHeight="1">
      <c r="B125" s="129"/>
      <c r="D125" s="130" t="s">
        <v>73</v>
      </c>
      <c r="E125" s="139" t="s">
        <v>150</v>
      </c>
      <c r="F125" s="139" t="s">
        <v>156</v>
      </c>
      <c r="J125" s="140">
        <f>BK125</f>
        <v>0</v>
      </c>
      <c r="L125" s="129"/>
      <c r="M125" s="133"/>
      <c r="N125" s="134"/>
      <c r="O125" s="134"/>
      <c r="P125" s="135">
        <f>SUM(P126:P149)</f>
        <v>0</v>
      </c>
      <c r="Q125" s="134"/>
      <c r="R125" s="135">
        <f>SUM(R126:R149)</f>
        <v>0</v>
      </c>
      <c r="S125" s="134"/>
      <c r="T125" s="136">
        <f>SUM(T126:T149)</f>
        <v>0</v>
      </c>
      <c r="AR125" s="130" t="s">
        <v>80</v>
      </c>
      <c r="AT125" s="137" t="s">
        <v>73</v>
      </c>
      <c r="AU125" s="137" t="s">
        <v>80</v>
      </c>
      <c r="AY125" s="130" t="s">
        <v>112</v>
      </c>
      <c r="BK125" s="138">
        <f>SUM(BK126:BK149)</f>
        <v>0</v>
      </c>
    </row>
    <row r="126" spans="1:65" s="2" customFormat="1" ht="16.5" customHeight="1">
      <c r="A126" s="28"/>
      <c r="B126" s="141"/>
      <c r="C126" s="142" t="s">
        <v>80</v>
      </c>
      <c r="D126" s="142" t="s">
        <v>113</v>
      </c>
      <c r="E126" s="143" t="s">
        <v>157</v>
      </c>
      <c r="F126" s="144" t="s">
        <v>201</v>
      </c>
      <c r="G126" s="145" t="s">
        <v>124</v>
      </c>
      <c r="H126" s="146">
        <v>167</v>
      </c>
      <c r="I126" s="147"/>
      <c r="J126" s="147">
        <f aca="true" t="shared" si="0" ref="J126:J149">ROUND(I126*H126,2)</f>
        <v>0</v>
      </c>
      <c r="K126" s="148"/>
      <c r="L126" s="29"/>
      <c r="M126" s="149" t="s">
        <v>1</v>
      </c>
      <c r="N126" s="150" t="s">
        <v>39</v>
      </c>
      <c r="O126" s="151">
        <v>0</v>
      </c>
      <c r="P126" s="151">
        <f aca="true" t="shared" si="1" ref="P126:P149">O126*H126</f>
        <v>0</v>
      </c>
      <c r="Q126" s="151">
        <v>0</v>
      </c>
      <c r="R126" s="151">
        <f aca="true" t="shared" si="2" ref="R126:R149">Q126*H126</f>
        <v>0</v>
      </c>
      <c r="S126" s="151">
        <v>0</v>
      </c>
      <c r="T126" s="152">
        <f aca="true" t="shared" si="3" ref="T126:T149"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3" t="s">
        <v>114</v>
      </c>
      <c r="AT126" s="153" t="s">
        <v>113</v>
      </c>
      <c r="AU126" s="153" t="s">
        <v>81</v>
      </c>
      <c r="AY126" s="14" t="s">
        <v>112</v>
      </c>
      <c r="BE126" s="154">
        <f aca="true" t="shared" si="4" ref="BE126:BE149">IF(N126="základní",J126,0)</f>
        <v>0</v>
      </c>
      <c r="BF126" s="154">
        <f aca="true" t="shared" si="5" ref="BF126:BF149">IF(N126="snížená",J126,0)</f>
        <v>0</v>
      </c>
      <c r="BG126" s="154">
        <f aca="true" t="shared" si="6" ref="BG126:BG149">IF(N126="zákl. přenesená",J126,0)</f>
        <v>0</v>
      </c>
      <c r="BH126" s="154">
        <f aca="true" t="shared" si="7" ref="BH126:BH149">IF(N126="sníž. přenesená",J126,0)</f>
        <v>0</v>
      </c>
      <c r="BI126" s="154">
        <f aca="true" t="shared" si="8" ref="BI126:BI149">IF(N126="nulová",J126,0)</f>
        <v>0</v>
      </c>
      <c r="BJ126" s="14" t="s">
        <v>80</v>
      </c>
      <c r="BK126" s="154">
        <f aca="true" t="shared" si="9" ref="BK126:BK149">ROUND(I126*H126,2)</f>
        <v>0</v>
      </c>
      <c r="BL126" s="14" t="s">
        <v>114</v>
      </c>
      <c r="BM126" s="153" t="s">
        <v>81</v>
      </c>
    </row>
    <row r="127" spans="1:65" s="2" customFormat="1" ht="16.5" customHeight="1">
      <c r="A127" s="28"/>
      <c r="B127" s="141"/>
      <c r="C127" s="142" t="s">
        <v>81</v>
      </c>
      <c r="D127" s="142" t="s">
        <v>113</v>
      </c>
      <c r="E127" s="143" t="s">
        <v>158</v>
      </c>
      <c r="F127" s="144" t="s">
        <v>202</v>
      </c>
      <c r="G127" s="145" t="s">
        <v>124</v>
      </c>
      <c r="H127" s="146">
        <v>7</v>
      </c>
      <c r="I127" s="147"/>
      <c r="J127" s="147">
        <f t="shared" si="0"/>
        <v>0</v>
      </c>
      <c r="K127" s="148"/>
      <c r="L127" s="29"/>
      <c r="M127" s="149" t="s">
        <v>1</v>
      </c>
      <c r="N127" s="150" t="s">
        <v>39</v>
      </c>
      <c r="O127" s="151">
        <v>0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114</v>
      </c>
      <c r="AT127" s="153" t="s">
        <v>113</v>
      </c>
      <c r="AU127" s="153" t="s">
        <v>81</v>
      </c>
      <c r="AY127" s="14" t="s">
        <v>112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80</v>
      </c>
      <c r="BK127" s="154">
        <f t="shared" si="9"/>
        <v>0</v>
      </c>
      <c r="BL127" s="14" t="s">
        <v>114</v>
      </c>
      <c r="BM127" s="153" t="s">
        <v>114</v>
      </c>
    </row>
    <row r="128" spans="1:65" s="2" customFormat="1" ht="16.5" customHeight="1">
      <c r="A128" s="28"/>
      <c r="B128" s="141"/>
      <c r="C128" s="142" t="s">
        <v>115</v>
      </c>
      <c r="D128" s="142" t="s">
        <v>113</v>
      </c>
      <c r="E128" s="143" t="s">
        <v>159</v>
      </c>
      <c r="F128" s="144" t="s">
        <v>160</v>
      </c>
      <c r="G128" s="145" t="s">
        <v>124</v>
      </c>
      <c r="H128" s="146">
        <v>1</v>
      </c>
      <c r="I128" s="147"/>
      <c r="J128" s="147">
        <f t="shared" si="0"/>
        <v>0</v>
      </c>
      <c r="K128" s="148"/>
      <c r="L128" s="29"/>
      <c r="M128" s="149" t="s">
        <v>1</v>
      </c>
      <c r="N128" s="150" t="s">
        <v>39</v>
      </c>
      <c r="O128" s="151">
        <v>0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3" t="s">
        <v>114</v>
      </c>
      <c r="AT128" s="153" t="s">
        <v>113</v>
      </c>
      <c r="AU128" s="153" t="s">
        <v>81</v>
      </c>
      <c r="AY128" s="14" t="s">
        <v>112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80</v>
      </c>
      <c r="BK128" s="154">
        <f t="shared" si="9"/>
        <v>0</v>
      </c>
      <c r="BL128" s="14" t="s">
        <v>114</v>
      </c>
      <c r="BM128" s="153" t="s">
        <v>117</v>
      </c>
    </row>
    <row r="129" spans="1:65" s="2" customFormat="1" ht="16.5" customHeight="1">
      <c r="A129" s="28"/>
      <c r="B129" s="141"/>
      <c r="C129" s="142" t="s">
        <v>114</v>
      </c>
      <c r="D129" s="142" t="s">
        <v>113</v>
      </c>
      <c r="E129" s="143" t="s">
        <v>161</v>
      </c>
      <c r="F129" s="144" t="s">
        <v>162</v>
      </c>
      <c r="G129" s="145" t="s">
        <v>124</v>
      </c>
      <c r="H129" s="146">
        <v>1</v>
      </c>
      <c r="I129" s="147"/>
      <c r="J129" s="147">
        <f t="shared" si="0"/>
        <v>0</v>
      </c>
      <c r="K129" s="148"/>
      <c r="L129" s="29"/>
      <c r="M129" s="149" t="s">
        <v>1</v>
      </c>
      <c r="N129" s="150" t="s">
        <v>39</v>
      </c>
      <c r="O129" s="151">
        <v>0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114</v>
      </c>
      <c r="AT129" s="153" t="s">
        <v>113</v>
      </c>
      <c r="AU129" s="153" t="s">
        <v>81</v>
      </c>
      <c r="AY129" s="14" t="s">
        <v>112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80</v>
      </c>
      <c r="BK129" s="154">
        <f t="shared" si="9"/>
        <v>0</v>
      </c>
      <c r="BL129" s="14" t="s">
        <v>114</v>
      </c>
      <c r="BM129" s="153" t="s">
        <v>119</v>
      </c>
    </row>
    <row r="130" spans="1:65" s="2" customFormat="1" ht="16.5" customHeight="1">
      <c r="A130" s="28"/>
      <c r="B130" s="141"/>
      <c r="C130" s="142" t="s">
        <v>116</v>
      </c>
      <c r="D130" s="142" t="s">
        <v>113</v>
      </c>
      <c r="E130" s="143" t="s">
        <v>163</v>
      </c>
      <c r="F130" s="144" t="s">
        <v>164</v>
      </c>
      <c r="G130" s="145" t="s">
        <v>124</v>
      </c>
      <c r="H130" s="146">
        <v>1</v>
      </c>
      <c r="I130" s="147"/>
      <c r="J130" s="147">
        <f t="shared" si="0"/>
        <v>0</v>
      </c>
      <c r="K130" s="148"/>
      <c r="L130" s="29"/>
      <c r="M130" s="149" t="s">
        <v>1</v>
      </c>
      <c r="N130" s="150" t="s">
        <v>39</v>
      </c>
      <c r="O130" s="151">
        <v>0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3" t="s">
        <v>114</v>
      </c>
      <c r="AT130" s="153" t="s">
        <v>113</v>
      </c>
      <c r="AU130" s="153" t="s">
        <v>81</v>
      </c>
      <c r="AY130" s="14" t="s">
        <v>112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80</v>
      </c>
      <c r="BK130" s="154">
        <f t="shared" si="9"/>
        <v>0</v>
      </c>
      <c r="BL130" s="14" t="s">
        <v>114</v>
      </c>
      <c r="BM130" s="153" t="s">
        <v>121</v>
      </c>
    </row>
    <row r="131" spans="1:65" s="2" customFormat="1" ht="16.5" customHeight="1">
      <c r="A131" s="28"/>
      <c r="B131" s="141"/>
      <c r="C131" s="142" t="s">
        <v>117</v>
      </c>
      <c r="D131" s="142" t="s">
        <v>113</v>
      </c>
      <c r="E131" s="143" t="s">
        <v>165</v>
      </c>
      <c r="F131" s="144" t="s">
        <v>166</v>
      </c>
      <c r="G131" s="145" t="s">
        <v>124</v>
      </c>
      <c r="H131" s="146">
        <v>167</v>
      </c>
      <c r="I131" s="147"/>
      <c r="J131" s="147">
        <f t="shared" si="0"/>
        <v>0</v>
      </c>
      <c r="K131" s="148"/>
      <c r="L131" s="29"/>
      <c r="M131" s="149" t="s">
        <v>1</v>
      </c>
      <c r="N131" s="150" t="s">
        <v>39</v>
      </c>
      <c r="O131" s="151">
        <v>0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3" t="s">
        <v>114</v>
      </c>
      <c r="AT131" s="153" t="s">
        <v>113</v>
      </c>
      <c r="AU131" s="153" t="s">
        <v>81</v>
      </c>
      <c r="AY131" s="14" t="s">
        <v>112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80</v>
      </c>
      <c r="BK131" s="154">
        <f t="shared" si="9"/>
        <v>0</v>
      </c>
      <c r="BL131" s="14" t="s">
        <v>114</v>
      </c>
      <c r="BM131" s="153" t="s">
        <v>123</v>
      </c>
    </row>
    <row r="132" spans="1:65" s="2" customFormat="1" ht="16.5" customHeight="1">
      <c r="A132" s="166"/>
      <c r="B132" s="141"/>
      <c r="C132" s="142" t="s">
        <v>118</v>
      </c>
      <c r="D132" s="142" t="s">
        <v>113</v>
      </c>
      <c r="E132" s="143" t="s">
        <v>167</v>
      </c>
      <c r="F132" s="144" t="s">
        <v>168</v>
      </c>
      <c r="G132" s="145" t="s">
        <v>124</v>
      </c>
      <c r="H132" s="146">
        <v>1</v>
      </c>
      <c r="I132" s="147"/>
      <c r="J132" s="147">
        <f aca="true" t="shared" si="10" ref="J132">ROUND(I132*H132,2)</f>
        <v>0</v>
      </c>
      <c r="K132" s="148"/>
      <c r="L132" s="29"/>
      <c r="M132" s="149" t="s">
        <v>1</v>
      </c>
      <c r="N132" s="150" t="s">
        <v>39</v>
      </c>
      <c r="O132" s="151">
        <v>0</v>
      </c>
      <c r="P132" s="151">
        <f aca="true" t="shared" si="11" ref="P132">O132*H132</f>
        <v>0</v>
      </c>
      <c r="Q132" s="151">
        <v>0</v>
      </c>
      <c r="R132" s="151">
        <f aca="true" t="shared" si="12" ref="R132">Q132*H132</f>
        <v>0</v>
      </c>
      <c r="S132" s="151">
        <v>0</v>
      </c>
      <c r="T132" s="152">
        <f aca="true" t="shared" si="13" ref="T132">S132*H132</f>
        <v>0</v>
      </c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R132" s="153" t="s">
        <v>114</v>
      </c>
      <c r="AT132" s="153" t="s">
        <v>113</v>
      </c>
      <c r="AU132" s="153" t="s">
        <v>81</v>
      </c>
      <c r="AY132" s="14" t="s">
        <v>112</v>
      </c>
      <c r="BE132" s="154">
        <f aca="true" t="shared" si="14" ref="BE132">IF(N132="základní",J132,0)</f>
        <v>0</v>
      </c>
      <c r="BF132" s="154">
        <f aca="true" t="shared" si="15" ref="BF132">IF(N132="snížená",J132,0)</f>
        <v>0</v>
      </c>
      <c r="BG132" s="154">
        <f aca="true" t="shared" si="16" ref="BG132">IF(N132="zákl. přenesená",J132,0)</f>
        <v>0</v>
      </c>
      <c r="BH132" s="154">
        <f aca="true" t="shared" si="17" ref="BH132">IF(N132="sníž. přenesená",J132,0)</f>
        <v>0</v>
      </c>
      <c r="BI132" s="154">
        <f aca="true" t="shared" si="18" ref="BI132">IF(N132="nulová",J132,0)</f>
        <v>0</v>
      </c>
      <c r="BJ132" s="14" t="s">
        <v>80</v>
      </c>
      <c r="BK132" s="154">
        <f aca="true" t="shared" si="19" ref="BK132">ROUND(I132*H132,2)</f>
        <v>0</v>
      </c>
      <c r="BL132" s="14" t="s">
        <v>114</v>
      </c>
      <c r="BM132" s="153" t="s">
        <v>126</v>
      </c>
    </row>
    <row r="133" spans="1:65" s="2" customFormat="1" ht="16.5" customHeight="1">
      <c r="A133" s="28"/>
      <c r="B133" s="141"/>
      <c r="C133" s="142" t="s">
        <v>118</v>
      </c>
      <c r="D133" s="142" t="s">
        <v>113</v>
      </c>
      <c r="E133" s="143" t="s">
        <v>167</v>
      </c>
      <c r="F133" s="144" t="s">
        <v>168</v>
      </c>
      <c r="G133" s="145" t="s">
        <v>124</v>
      </c>
      <c r="H133" s="146">
        <v>1</v>
      </c>
      <c r="I133" s="147"/>
      <c r="J133" s="147">
        <f t="shared" si="0"/>
        <v>0</v>
      </c>
      <c r="K133" s="148"/>
      <c r="L133" s="29"/>
      <c r="M133" s="149" t="s">
        <v>1</v>
      </c>
      <c r="N133" s="150" t="s">
        <v>39</v>
      </c>
      <c r="O133" s="151">
        <v>0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3" t="s">
        <v>114</v>
      </c>
      <c r="AT133" s="153" t="s">
        <v>113</v>
      </c>
      <c r="AU133" s="153" t="s">
        <v>81</v>
      </c>
      <c r="AY133" s="14" t="s">
        <v>112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80</v>
      </c>
      <c r="BK133" s="154">
        <f t="shared" si="9"/>
        <v>0</v>
      </c>
      <c r="BL133" s="14" t="s">
        <v>114</v>
      </c>
      <c r="BM133" s="153" t="s">
        <v>126</v>
      </c>
    </row>
    <row r="134" spans="1:65" s="2" customFormat="1" ht="16.5" customHeight="1">
      <c r="A134" s="28"/>
      <c r="B134" s="141"/>
      <c r="C134" s="142" t="s">
        <v>119</v>
      </c>
      <c r="D134" s="142" t="s">
        <v>113</v>
      </c>
      <c r="E134" s="143" t="s">
        <v>169</v>
      </c>
      <c r="F134" s="144" t="s">
        <v>170</v>
      </c>
      <c r="G134" s="145" t="s">
        <v>124</v>
      </c>
      <c r="H134" s="146">
        <v>1</v>
      </c>
      <c r="I134" s="147"/>
      <c r="J134" s="147">
        <f t="shared" si="0"/>
        <v>0</v>
      </c>
      <c r="K134" s="148"/>
      <c r="L134" s="29"/>
      <c r="M134" s="149" t="s">
        <v>1</v>
      </c>
      <c r="N134" s="150" t="s">
        <v>39</v>
      </c>
      <c r="O134" s="151">
        <v>0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3" t="s">
        <v>114</v>
      </c>
      <c r="AT134" s="153" t="s">
        <v>113</v>
      </c>
      <c r="AU134" s="153" t="s">
        <v>81</v>
      </c>
      <c r="AY134" s="14" t="s">
        <v>112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80</v>
      </c>
      <c r="BK134" s="154">
        <f t="shared" si="9"/>
        <v>0</v>
      </c>
      <c r="BL134" s="14" t="s">
        <v>114</v>
      </c>
      <c r="BM134" s="153" t="s">
        <v>127</v>
      </c>
    </row>
    <row r="135" spans="1:65" s="2" customFormat="1" ht="16.5" customHeight="1">
      <c r="A135" s="28"/>
      <c r="B135" s="141"/>
      <c r="C135" s="142" t="s">
        <v>120</v>
      </c>
      <c r="D135" s="142" t="s">
        <v>113</v>
      </c>
      <c r="E135" s="143" t="s">
        <v>171</v>
      </c>
      <c r="F135" s="144" t="s">
        <v>172</v>
      </c>
      <c r="G135" s="145" t="s">
        <v>134</v>
      </c>
      <c r="H135" s="146">
        <v>75</v>
      </c>
      <c r="I135" s="147"/>
      <c r="J135" s="147">
        <f t="shared" si="0"/>
        <v>0</v>
      </c>
      <c r="K135" s="148"/>
      <c r="L135" s="29"/>
      <c r="M135" s="149" t="s">
        <v>1</v>
      </c>
      <c r="N135" s="150" t="s">
        <v>39</v>
      </c>
      <c r="O135" s="151">
        <v>0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3" t="s">
        <v>114</v>
      </c>
      <c r="AT135" s="153" t="s">
        <v>113</v>
      </c>
      <c r="AU135" s="153" t="s">
        <v>81</v>
      </c>
      <c r="AY135" s="14" t="s">
        <v>112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80</v>
      </c>
      <c r="BK135" s="154">
        <f t="shared" si="9"/>
        <v>0</v>
      </c>
      <c r="BL135" s="14" t="s">
        <v>114</v>
      </c>
      <c r="BM135" s="153" t="s">
        <v>129</v>
      </c>
    </row>
    <row r="136" spans="1:65" s="2" customFormat="1" ht="16.5" customHeight="1">
      <c r="A136" s="28"/>
      <c r="B136" s="141"/>
      <c r="C136" s="142" t="s">
        <v>121</v>
      </c>
      <c r="D136" s="142" t="s">
        <v>113</v>
      </c>
      <c r="E136" s="143" t="s">
        <v>173</v>
      </c>
      <c r="F136" s="144" t="s">
        <v>174</v>
      </c>
      <c r="G136" s="145" t="s">
        <v>134</v>
      </c>
      <c r="H136" s="146">
        <v>1600</v>
      </c>
      <c r="I136" s="147"/>
      <c r="J136" s="147">
        <f t="shared" si="0"/>
        <v>0</v>
      </c>
      <c r="K136" s="148"/>
      <c r="L136" s="29"/>
      <c r="M136" s="149" t="s">
        <v>1</v>
      </c>
      <c r="N136" s="150" t="s">
        <v>39</v>
      </c>
      <c r="O136" s="151">
        <v>0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114</v>
      </c>
      <c r="AT136" s="153" t="s">
        <v>113</v>
      </c>
      <c r="AU136" s="153" t="s">
        <v>81</v>
      </c>
      <c r="AY136" s="14" t="s">
        <v>112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80</v>
      </c>
      <c r="BK136" s="154">
        <f t="shared" si="9"/>
        <v>0</v>
      </c>
      <c r="BL136" s="14" t="s">
        <v>114</v>
      </c>
      <c r="BM136" s="153" t="s">
        <v>131</v>
      </c>
    </row>
    <row r="137" spans="1:65" s="2" customFormat="1" ht="16.5" customHeight="1">
      <c r="A137" s="28"/>
      <c r="B137" s="141"/>
      <c r="C137" s="142" t="s">
        <v>122</v>
      </c>
      <c r="D137" s="142" t="s">
        <v>113</v>
      </c>
      <c r="E137" s="143" t="s">
        <v>175</v>
      </c>
      <c r="F137" s="144" t="s">
        <v>176</v>
      </c>
      <c r="G137" s="145" t="s">
        <v>134</v>
      </c>
      <c r="H137" s="146">
        <v>80</v>
      </c>
      <c r="I137" s="147"/>
      <c r="J137" s="147">
        <f t="shared" si="0"/>
        <v>0</v>
      </c>
      <c r="K137" s="148"/>
      <c r="L137" s="29"/>
      <c r="M137" s="149" t="s">
        <v>1</v>
      </c>
      <c r="N137" s="150" t="s">
        <v>39</v>
      </c>
      <c r="O137" s="151">
        <v>0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3" t="s">
        <v>114</v>
      </c>
      <c r="AT137" s="153" t="s">
        <v>113</v>
      </c>
      <c r="AU137" s="153" t="s">
        <v>81</v>
      </c>
      <c r="AY137" s="14" t="s">
        <v>112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80</v>
      </c>
      <c r="BK137" s="154">
        <f t="shared" si="9"/>
        <v>0</v>
      </c>
      <c r="BL137" s="14" t="s">
        <v>114</v>
      </c>
      <c r="BM137" s="153" t="s">
        <v>132</v>
      </c>
    </row>
    <row r="138" spans="1:65" s="2" customFormat="1" ht="16.5" customHeight="1">
      <c r="A138" s="28"/>
      <c r="B138" s="141"/>
      <c r="C138" s="142" t="s">
        <v>123</v>
      </c>
      <c r="D138" s="142" t="s">
        <v>113</v>
      </c>
      <c r="E138" s="143" t="s">
        <v>177</v>
      </c>
      <c r="F138" s="144" t="s">
        <v>178</v>
      </c>
      <c r="G138" s="145" t="s">
        <v>124</v>
      </c>
      <c r="H138" s="146">
        <v>1</v>
      </c>
      <c r="I138" s="147"/>
      <c r="J138" s="147">
        <f t="shared" si="0"/>
        <v>0</v>
      </c>
      <c r="K138" s="148"/>
      <c r="L138" s="29"/>
      <c r="M138" s="149" t="s">
        <v>1</v>
      </c>
      <c r="N138" s="150" t="s">
        <v>39</v>
      </c>
      <c r="O138" s="151">
        <v>0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3" t="s">
        <v>114</v>
      </c>
      <c r="AT138" s="153" t="s">
        <v>113</v>
      </c>
      <c r="AU138" s="153" t="s">
        <v>81</v>
      </c>
      <c r="AY138" s="14" t="s">
        <v>112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80</v>
      </c>
      <c r="BK138" s="154">
        <f t="shared" si="9"/>
        <v>0</v>
      </c>
      <c r="BL138" s="14" t="s">
        <v>114</v>
      </c>
      <c r="BM138" s="153" t="s">
        <v>135</v>
      </c>
    </row>
    <row r="139" spans="1:65" s="2" customFormat="1" ht="16.5" customHeight="1">
      <c r="A139" s="28"/>
      <c r="B139" s="141"/>
      <c r="C139" s="142" t="s">
        <v>125</v>
      </c>
      <c r="D139" s="142" t="s">
        <v>113</v>
      </c>
      <c r="E139" s="143" t="s">
        <v>179</v>
      </c>
      <c r="F139" s="144" t="s">
        <v>180</v>
      </c>
      <c r="G139" s="145" t="s">
        <v>124</v>
      </c>
      <c r="H139" s="146">
        <v>3</v>
      </c>
      <c r="I139" s="147"/>
      <c r="J139" s="147">
        <f t="shared" si="0"/>
        <v>0</v>
      </c>
      <c r="K139" s="148"/>
      <c r="L139" s="29"/>
      <c r="M139" s="149" t="s">
        <v>1</v>
      </c>
      <c r="N139" s="150" t="s">
        <v>39</v>
      </c>
      <c r="O139" s="151">
        <v>0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3" t="s">
        <v>114</v>
      </c>
      <c r="AT139" s="153" t="s">
        <v>113</v>
      </c>
      <c r="AU139" s="153" t="s">
        <v>81</v>
      </c>
      <c r="AY139" s="14" t="s">
        <v>112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80</v>
      </c>
      <c r="BK139" s="154">
        <f t="shared" si="9"/>
        <v>0</v>
      </c>
      <c r="BL139" s="14" t="s">
        <v>114</v>
      </c>
      <c r="BM139" s="153" t="s">
        <v>136</v>
      </c>
    </row>
    <row r="140" spans="1:65" s="2" customFormat="1" ht="16.5" customHeight="1">
      <c r="A140" s="28"/>
      <c r="B140" s="141"/>
      <c r="C140" s="142" t="s">
        <v>126</v>
      </c>
      <c r="D140" s="142" t="s">
        <v>113</v>
      </c>
      <c r="E140" s="143" t="s">
        <v>181</v>
      </c>
      <c r="F140" s="144" t="s">
        <v>182</v>
      </c>
      <c r="G140" s="145" t="s">
        <v>124</v>
      </c>
      <c r="H140" s="146">
        <v>1</v>
      </c>
      <c r="I140" s="147"/>
      <c r="J140" s="147">
        <f t="shared" si="0"/>
        <v>0</v>
      </c>
      <c r="K140" s="148"/>
      <c r="L140" s="29"/>
      <c r="M140" s="149" t="s">
        <v>1</v>
      </c>
      <c r="N140" s="150" t="s">
        <v>39</v>
      </c>
      <c r="O140" s="151">
        <v>0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3" t="s">
        <v>114</v>
      </c>
      <c r="AT140" s="153" t="s">
        <v>113</v>
      </c>
      <c r="AU140" s="153" t="s">
        <v>81</v>
      </c>
      <c r="AY140" s="14" t="s">
        <v>112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4" t="s">
        <v>80</v>
      </c>
      <c r="BK140" s="154">
        <f t="shared" si="9"/>
        <v>0</v>
      </c>
      <c r="BL140" s="14" t="s">
        <v>114</v>
      </c>
      <c r="BM140" s="153" t="s">
        <v>137</v>
      </c>
    </row>
    <row r="141" spans="1:65" s="2" customFormat="1" ht="16.5" customHeight="1">
      <c r="A141" s="28"/>
      <c r="B141" s="141"/>
      <c r="C141" s="142" t="s">
        <v>8</v>
      </c>
      <c r="D141" s="142" t="s">
        <v>113</v>
      </c>
      <c r="E141" s="143" t="s">
        <v>183</v>
      </c>
      <c r="F141" s="144" t="s">
        <v>184</v>
      </c>
      <c r="G141" s="145" t="s">
        <v>124</v>
      </c>
      <c r="H141" s="146">
        <v>1</v>
      </c>
      <c r="I141" s="147"/>
      <c r="J141" s="147">
        <f t="shared" si="0"/>
        <v>0</v>
      </c>
      <c r="K141" s="148"/>
      <c r="L141" s="29"/>
      <c r="M141" s="149" t="s">
        <v>1</v>
      </c>
      <c r="N141" s="150" t="s">
        <v>39</v>
      </c>
      <c r="O141" s="151">
        <v>0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3" t="s">
        <v>114</v>
      </c>
      <c r="AT141" s="153" t="s">
        <v>113</v>
      </c>
      <c r="AU141" s="153" t="s">
        <v>81</v>
      </c>
      <c r="AY141" s="14" t="s">
        <v>112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4" t="s">
        <v>80</v>
      </c>
      <c r="BK141" s="154">
        <f t="shared" si="9"/>
        <v>0</v>
      </c>
      <c r="BL141" s="14" t="s">
        <v>114</v>
      </c>
      <c r="BM141" s="153" t="s">
        <v>138</v>
      </c>
    </row>
    <row r="142" spans="1:65" s="2" customFormat="1" ht="16.5" customHeight="1">
      <c r="A142" s="28"/>
      <c r="B142" s="141"/>
      <c r="C142" s="142" t="s">
        <v>127</v>
      </c>
      <c r="D142" s="142" t="s">
        <v>113</v>
      </c>
      <c r="E142" s="143" t="s">
        <v>185</v>
      </c>
      <c r="F142" s="144" t="s">
        <v>186</v>
      </c>
      <c r="G142" s="145" t="s">
        <v>124</v>
      </c>
      <c r="H142" s="146">
        <v>1</v>
      </c>
      <c r="I142" s="147"/>
      <c r="J142" s="147">
        <f t="shared" si="0"/>
        <v>0</v>
      </c>
      <c r="K142" s="148"/>
      <c r="L142" s="29"/>
      <c r="M142" s="149" t="s">
        <v>1</v>
      </c>
      <c r="N142" s="150" t="s">
        <v>39</v>
      </c>
      <c r="O142" s="151">
        <v>0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3" t="s">
        <v>114</v>
      </c>
      <c r="AT142" s="153" t="s">
        <v>113</v>
      </c>
      <c r="AU142" s="153" t="s">
        <v>81</v>
      </c>
      <c r="AY142" s="14" t="s">
        <v>112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4" t="s">
        <v>80</v>
      </c>
      <c r="BK142" s="154">
        <f t="shared" si="9"/>
        <v>0</v>
      </c>
      <c r="BL142" s="14" t="s">
        <v>114</v>
      </c>
      <c r="BM142" s="153" t="s">
        <v>139</v>
      </c>
    </row>
    <row r="143" spans="1:65" s="2" customFormat="1" ht="16.5" customHeight="1">
      <c r="A143" s="28"/>
      <c r="B143" s="141"/>
      <c r="C143" s="142" t="s">
        <v>128</v>
      </c>
      <c r="D143" s="142" t="s">
        <v>113</v>
      </c>
      <c r="E143" s="143" t="s">
        <v>187</v>
      </c>
      <c r="F143" s="144" t="s">
        <v>188</v>
      </c>
      <c r="G143" s="145" t="s">
        <v>124</v>
      </c>
      <c r="H143" s="146">
        <v>1</v>
      </c>
      <c r="I143" s="147"/>
      <c r="J143" s="147">
        <f t="shared" si="0"/>
        <v>0</v>
      </c>
      <c r="K143" s="148"/>
      <c r="L143" s="29"/>
      <c r="M143" s="149" t="s">
        <v>1</v>
      </c>
      <c r="N143" s="150" t="s">
        <v>39</v>
      </c>
      <c r="O143" s="151">
        <v>0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3" t="s">
        <v>114</v>
      </c>
      <c r="AT143" s="153" t="s">
        <v>113</v>
      </c>
      <c r="AU143" s="153" t="s">
        <v>81</v>
      </c>
      <c r="AY143" s="14" t="s">
        <v>112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4" t="s">
        <v>80</v>
      </c>
      <c r="BK143" s="154">
        <f t="shared" si="9"/>
        <v>0</v>
      </c>
      <c r="BL143" s="14" t="s">
        <v>114</v>
      </c>
      <c r="BM143" s="153" t="s">
        <v>140</v>
      </c>
    </row>
    <row r="144" spans="1:65" s="2" customFormat="1" ht="16.5" customHeight="1">
      <c r="A144" s="28"/>
      <c r="B144" s="141"/>
      <c r="C144" s="142" t="s">
        <v>129</v>
      </c>
      <c r="D144" s="142" t="s">
        <v>113</v>
      </c>
      <c r="E144" s="143" t="s">
        <v>189</v>
      </c>
      <c r="F144" s="144" t="s">
        <v>190</v>
      </c>
      <c r="G144" s="145" t="s">
        <v>124</v>
      </c>
      <c r="H144" s="146">
        <v>1</v>
      </c>
      <c r="I144" s="147"/>
      <c r="J144" s="147">
        <f t="shared" si="0"/>
        <v>0</v>
      </c>
      <c r="K144" s="148"/>
      <c r="L144" s="29"/>
      <c r="M144" s="149" t="s">
        <v>1</v>
      </c>
      <c r="N144" s="150" t="s">
        <v>39</v>
      </c>
      <c r="O144" s="151">
        <v>0</v>
      </c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3" t="s">
        <v>114</v>
      </c>
      <c r="AT144" s="153" t="s">
        <v>113</v>
      </c>
      <c r="AU144" s="153" t="s">
        <v>81</v>
      </c>
      <c r="AY144" s="14" t="s">
        <v>112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4" t="s">
        <v>80</v>
      </c>
      <c r="BK144" s="154">
        <f t="shared" si="9"/>
        <v>0</v>
      </c>
      <c r="BL144" s="14" t="s">
        <v>114</v>
      </c>
      <c r="BM144" s="153" t="s">
        <v>141</v>
      </c>
    </row>
    <row r="145" spans="1:65" s="2" customFormat="1" ht="16.5" customHeight="1">
      <c r="A145" s="28"/>
      <c r="B145" s="141"/>
      <c r="C145" s="142" t="s">
        <v>130</v>
      </c>
      <c r="D145" s="142" t="s">
        <v>113</v>
      </c>
      <c r="E145" s="143" t="s">
        <v>191</v>
      </c>
      <c r="F145" s="144" t="s">
        <v>192</v>
      </c>
      <c r="G145" s="145" t="s">
        <v>124</v>
      </c>
      <c r="H145" s="146">
        <v>1</v>
      </c>
      <c r="I145" s="147"/>
      <c r="J145" s="147">
        <f t="shared" si="0"/>
        <v>0</v>
      </c>
      <c r="K145" s="148"/>
      <c r="L145" s="29"/>
      <c r="M145" s="149" t="s">
        <v>1</v>
      </c>
      <c r="N145" s="150" t="s">
        <v>39</v>
      </c>
      <c r="O145" s="151">
        <v>0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114</v>
      </c>
      <c r="AT145" s="153" t="s">
        <v>113</v>
      </c>
      <c r="AU145" s="153" t="s">
        <v>81</v>
      </c>
      <c r="AY145" s="14" t="s">
        <v>112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4" t="s">
        <v>80</v>
      </c>
      <c r="BK145" s="154">
        <f t="shared" si="9"/>
        <v>0</v>
      </c>
      <c r="BL145" s="14" t="s">
        <v>114</v>
      </c>
      <c r="BM145" s="153" t="s">
        <v>142</v>
      </c>
    </row>
    <row r="146" spans="1:65" s="2" customFormat="1" ht="16.5" customHeight="1">
      <c r="A146" s="28"/>
      <c r="B146" s="141"/>
      <c r="C146" s="142" t="s">
        <v>131</v>
      </c>
      <c r="D146" s="142" t="s">
        <v>113</v>
      </c>
      <c r="E146" s="143" t="s">
        <v>193</v>
      </c>
      <c r="F146" s="144" t="s">
        <v>194</v>
      </c>
      <c r="G146" s="145" t="s">
        <v>124</v>
      </c>
      <c r="H146" s="146">
        <v>1</v>
      </c>
      <c r="I146" s="147"/>
      <c r="J146" s="147">
        <f t="shared" si="0"/>
        <v>0</v>
      </c>
      <c r="K146" s="148"/>
      <c r="L146" s="29"/>
      <c r="M146" s="149" t="s">
        <v>1</v>
      </c>
      <c r="N146" s="150" t="s">
        <v>39</v>
      </c>
      <c r="O146" s="151">
        <v>0</v>
      </c>
      <c r="P146" s="151">
        <f t="shared" si="1"/>
        <v>0</v>
      </c>
      <c r="Q146" s="151">
        <v>0</v>
      </c>
      <c r="R146" s="151">
        <f t="shared" si="2"/>
        <v>0</v>
      </c>
      <c r="S146" s="151">
        <v>0</v>
      </c>
      <c r="T146" s="152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3" t="s">
        <v>114</v>
      </c>
      <c r="AT146" s="153" t="s">
        <v>113</v>
      </c>
      <c r="AU146" s="153" t="s">
        <v>81</v>
      </c>
      <c r="AY146" s="14" t="s">
        <v>112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4" t="s">
        <v>80</v>
      </c>
      <c r="BK146" s="154">
        <f t="shared" si="9"/>
        <v>0</v>
      </c>
      <c r="BL146" s="14" t="s">
        <v>114</v>
      </c>
      <c r="BM146" s="153" t="s">
        <v>143</v>
      </c>
    </row>
    <row r="147" spans="1:65" s="2" customFormat="1" ht="16.5" customHeight="1">
      <c r="A147" s="28"/>
      <c r="B147" s="141"/>
      <c r="C147" s="142" t="s">
        <v>7</v>
      </c>
      <c r="D147" s="142" t="s">
        <v>113</v>
      </c>
      <c r="E147" s="143" t="s">
        <v>195</v>
      </c>
      <c r="F147" s="144" t="s">
        <v>196</v>
      </c>
      <c r="G147" s="145" t="s">
        <v>124</v>
      </c>
      <c r="H147" s="146">
        <v>1</v>
      </c>
      <c r="I147" s="147"/>
      <c r="J147" s="147">
        <f t="shared" si="0"/>
        <v>0</v>
      </c>
      <c r="K147" s="148"/>
      <c r="L147" s="29"/>
      <c r="M147" s="149" t="s">
        <v>1</v>
      </c>
      <c r="N147" s="150" t="s">
        <v>39</v>
      </c>
      <c r="O147" s="151">
        <v>0</v>
      </c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114</v>
      </c>
      <c r="AT147" s="153" t="s">
        <v>113</v>
      </c>
      <c r="AU147" s="153" t="s">
        <v>81</v>
      </c>
      <c r="AY147" s="14" t="s">
        <v>112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4" t="s">
        <v>80</v>
      </c>
      <c r="BK147" s="154">
        <f t="shared" si="9"/>
        <v>0</v>
      </c>
      <c r="BL147" s="14" t="s">
        <v>114</v>
      </c>
      <c r="BM147" s="153" t="s">
        <v>144</v>
      </c>
    </row>
    <row r="148" spans="1:65" s="2" customFormat="1" ht="16.5" customHeight="1">
      <c r="A148" s="28"/>
      <c r="B148" s="141"/>
      <c r="C148" s="142" t="s">
        <v>132</v>
      </c>
      <c r="D148" s="142" t="s">
        <v>113</v>
      </c>
      <c r="E148" s="143" t="s">
        <v>197</v>
      </c>
      <c r="F148" s="144" t="s">
        <v>198</v>
      </c>
      <c r="G148" s="145" t="s">
        <v>124</v>
      </c>
      <c r="H148" s="146">
        <v>1</v>
      </c>
      <c r="I148" s="147"/>
      <c r="J148" s="147">
        <f t="shared" si="0"/>
        <v>0</v>
      </c>
      <c r="K148" s="148"/>
      <c r="L148" s="29"/>
      <c r="M148" s="149" t="s">
        <v>1</v>
      </c>
      <c r="N148" s="150" t="s">
        <v>39</v>
      </c>
      <c r="O148" s="151">
        <v>0</v>
      </c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3" t="s">
        <v>114</v>
      </c>
      <c r="AT148" s="153" t="s">
        <v>113</v>
      </c>
      <c r="AU148" s="153" t="s">
        <v>81</v>
      </c>
      <c r="AY148" s="14" t="s">
        <v>112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4" t="s">
        <v>80</v>
      </c>
      <c r="BK148" s="154">
        <f t="shared" si="9"/>
        <v>0</v>
      </c>
      <c r="BL148" s="14" t="s">
        <v>114</v>
      </c>
      <c r="BM148" s="153" t="s">
        <v>145</v>
      </c>
    </row>
    <row r="149" spans="1:65" s="2" customFormat="1" ht="16.5" customHeight="1">
      <c r="A149" s="28"/>
      <c r="B149" s="141"/>
      <c r="C149" s="142" t="s">
        <v>133</v>
      </c>
      <c r="D149" s="142" t="s">
        <v>113</v>
      </c>
      <c r="E149" s="143" t="s">
        <v>199</v>
      </c>
      <c r="F149" s="144" t="s">
        <v>200</v>
      </c>
      <c r="G149" s="145" t="s">
        <v>124</v>
      </c>
      <c r="H149" s="146">
        <v>167</v>
      </c>
      <c r="I149" s="147"/>
      <c r="J149" s="147">
        <f t="shared" si="0"/>
        <v>0</v>
      </c>
      <c r="K149" s="148"/>
      <c r="L149" s="29"/>
      <c r="M149" s="155" t="s">
        <v>1</v>
      </c>
      <c r="N149" s="156" t="s">
        <v>39</v>
      </c>
      <c r="O149" s="157">
        <v>0</v>
      </c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114</v>
      </c>
      <c r="AT149" s="153" t="s">
        <v>113</v>
      </c>
      <c r="AU149" s="153" t="s">
        <v>81</v>
      </c>
      <c r="AY149" s="14" t="s">
        <v>112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4" t="s">
        <v>80</v>
      </c>
      <c r="BK149" s="154">
        <f t="shared" si="9"/>
        <v>0</v>
      </c>
      <c r="BL149" s="14" t="s">
        <v>114</v>
      </c>
      <c r="BM149" s="153" t="s">
        <v>146</v>
      </c>
    </row>
    <row r="150" spans="1:31" s="2" customFormat="1" ht="6.95" customHeight="1">
      <c r="A150" s="28"/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29"/>
      <c r="M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</sheetData>
  <autoFilter ref="C122:K149"/>
  <mergeCells count="10">
    <mergeCell ref="E87:H87"/>
    <mergeCell ref="D102:F102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MKADERABEK\Martin</dc:creator>
  <cp:keywords/>
  <dc:description/>
  <cp:lastModifiedBy>Ivona Peštálová</cp:lastModifiedBy>
  <dcterms:created xsi:type="dcterms:W3CDTF">2020-05-27T13:22:22Z</dcterms:created>
  <dcterms:modified xsi:type="dcterms:W3CDTF">2020-06-04T12:27:11Z</dcterms:modified>
  <cp:category/>
  <cp:version/>
  <cp:contentType/>
  <cp:contentStatus/>
</cp:coreProperties>
</file>