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16" yWindow="65416" windowWidth="29040" windowHeight="15840" activeTab="3"/>
  </bookViews>
  <sheets>
    <sheet name="Rekapitulace stavby" sheetId="1" r:id="rId1"/>
    <sheet name="09_SO-01 - ÚT - technická ..." sheetId="10" r:id="rId2"/>
    <sheet name="15_SO-01 - ÚT - tělesa - ..." sheetId="16" r:id="rId3"/>
    <sheet name="16_SO-01 - ÚT - potrubí -..." sheetId="17" r:id="rId4"/>
  </sheets>
  <definedNames>
    <definedName name="_xlnm._FilterDatabase" localSheetId="1" hidden="1">'09_SO-01 - ÚT - technická ...'!$C$125:$K$165</definedName>
    <definedName name="_xlnm._FilterDatabase" localSheetId="2" hidden="1">'15_SO-01 - ÚT - tělesa - ...'!$C$123:$K$136</definedName>
    <definedName name="_xlnm._FilterDatabase" localSheetId="3" hidden="1">'16_SO-01 - ÚT - potrubí -...'!$C$121:$K$139</definedName>
    <definedName name="_xlnm.Print_Area" localSheetId="1">'09_SO-01 - ÚT - technická ...'!$C$4:$J$76,'09_SO-01 - ÚT - technická ...'!$C$82:$J$107,'09_SO-01 - ÚT - technická ...'!$C$113:$K$165</definedName>
    <definedName name="_xlnm.Print_Area" localSheetId="2">'15_SO-01 - ÚT - tělesa - ...'!$C$4:$J$76,'15_SO-01 - ÚT - tělesa - ...'!$C$82:$J$105,'15_SO-01 - ÚT - tělesa - ...'!$C$111:$K$136</definedName>
    <definedName name="_xlnm.Print_Area" localSheetId="3">'16_SO-01 - ÚT - potrubí -...'!$C$4:$J$76,'16_SO-01 - ÚT - potrubí -...'!$C$82:$J$103,'16_SO-01 - ÚT - potrubí -...'!$C$109:$K$139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'09_SO-01 - ÚT - technická ...'!$125:$125</definedName>
    <definedName name="_xlnm.Print_Titles" localSheetId="2">'15_SO-01 - ÚT - tělesa - ...'!$123:$123</definedName>
    <definedName name="_xlnm.Print_Titles" localSheetId="3">'16_SO-01 - ÚT - potrubí -...'!$121:$121</definedName>
  </definedNames>
  <calcPr calcId="191029"/>
  <extLst/>
</workbook>
</file>

<file path=xl/sharedStrings.xml><?xml version="1.0" encoding="utf-8"?>
<sst xmlns="http://schemas.openxmlformats.org/spreadsheetml/2006/main" count="1381" uniqueCount="299">
  <si>
    <t>Export Komplet</t>
  </si>
  <si>
    <t/>
  </si>
  <si>
    <t>2.0</t>
  </si>
  <si>
    <t>False</t>
  </si>
  <si>
    <t>{e6144fe8-d8e6-4be1-9632-9c4806df1814}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</si>
  <si>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</si>
  <si>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</si>
  <si>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</si>
  <si>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</si>
  <si>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</si>
  <si>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</si>
  <si>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</si>
  <si>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2020/068</t>
  </si>
  <si>
    <t>Stavba:</t>
  </si>
  <si>
    <t>Stavební úpravy a nástavba objektu Víceúčelové haly</t>
  </si>
  <si>
    <t>KSO:</t>
  </si>
  <si>
    <t>CC-CZ:</t>
  </si>
  <si>
    <t>Místo:</t>
  </si>
  <si>
    <t>p.č.st. 218/1, 218/2, k.ú. Dobré Pole u Vitic</t>
  </si>
  <si>
    <t>Datum:</t>
  </si>
  <si>
    <t>18. 5. 2020</t>
  </si>
  <si>
    <t>Zadavatel:</t>
  </si>
  <si>
    <t>IČ:</t>
  </si>
  <si>
    <t>TECHart systems s.r.o., Machatého 679/2, Hlubočepy</t>
  </si>
  <si>
    <t>DIČ:</t>
  </si>
  <si>
    <t>Zhotovitel:</t>
  </si>
  <si>
    <t xml:space="preserve"> </t>
  </si>
  <si>
    <t>Projektant:</t>
  </si>
  <si>
    <t>KFJ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</si>
  <si>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</si>
  <si>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</si>
  <si>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</si>
  <si>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</si>
  <si>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</si>
  <si>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</si>
  <si>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</si>
  <si>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</si>
  <si>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</si>
  <si>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</si>
  <si>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</si>
  <si>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</si>
  <si>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</si>
  <si>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</si>
  <si>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</si>
  <si>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</si>
  <si>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</si>
  <si>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</si>
  <si>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</si>
  <si>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</si>
  <si>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</si>
  <si>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</si>
  <si>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</si>
  <si>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</si>
  <si>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</si>
  <si>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</si>
  <si>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</si>
  <si>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</si>
  <si>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</si>
  <si>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</si>
  <si>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</si>
  <si>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</si>
  <si>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</si>
  <si>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</si>
  <si>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</si>
  <si>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</si>
  <si>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</si>
  <si>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</si>
  <si>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</si>
  <si>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</si>
  <si>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</si>
  <si>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</si>
  <si>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</si>
  <si>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</si>
  <si>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</si>
  <si>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</si>
  <si>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</si>
  <si>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</si>
  <si>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</si>
  <si>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</si>
  <si>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</si>
  <si>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</si>
  <si>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</si>
  <si>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09_SO-01</t>
  </si>
  <si>
    <t>{001d3494-b272-41e1-a2a8-6b684e339078}</t>
  </si>
  <si>
    <t>15_SO-01</t>
  </si>
  <si>
    <t>ÚT - tělesa - uznatelné náklady</t>
  </si>
  <si>
    <t>{60088c14-933d-4150-9e40-09bdea466c4f}</t>
  </si>
  <si>
    <t>16_SO-01</t>
  </si>
  <si>
    <t>ÚT - potrubí - uznatelné náklady</t>
  </si>
  <si>
    <t>{acf0115a-9c1d-4ef1-b7a3-91796574997d}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</si>
  <si>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</si>
  <si>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</si>
  <si>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</si>
  <si>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</si>
  <si>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</si>
  <si>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</si>
  <si>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</si>
  <si>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</si>
  <si>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</si>
  <si>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</si>
  <si>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</si>
  <si>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</si>
  <si>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</si>
  <si>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</si>
  <si>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</si>
  <si>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</si>
  <si>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</si>
  <si>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</si>
  <si>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</si>
  <si>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</si>
  <si>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</si>
  <si>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</si>
  <si>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</si>
  <si>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</si>
  <si>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</si>
  <si>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</si>
  <si>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</si>
  <si>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</si>
  <si>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</si>
  <si>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4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</si>
  <si>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</si>
  <si>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</si>
  <si>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</si>
  <si>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</si>
  <si>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</si>
  <si>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</si>
  <si>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</si>
  <si>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</si>
  <si>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</si>
  <si>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ks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</si>
  <si>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</si>
  <si>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</si>
  <si>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</si>
  <si>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</si>
  <si>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</si>
  <si>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</si>
  <si>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</si>
  <si>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</si>
  <si>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</si>
  <si>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m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</si>
  <si>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</si>
  <si>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</si>
  <si>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</si>
  <si>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</si>
  <si>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</si>
  <si>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</si>
  <si>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</si>
  <si>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</si>
  <si>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</si>
  <si>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</si>
  <si>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</si>
  <si>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</si>
  <si>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</si>
  <si>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</si>
  <si>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</si>
  <si>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</si>
  <si>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</si>
  <si>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</si>
  <si>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</si>
  <si>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</si>
  <si>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</si>
  <si>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</si>
  <si>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</si>
  <si>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</si>
  <si>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</si>
  <si>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</si>
  <si>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</si>
  <si>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D1</t>
  </si>
  <si>
    <t>D2</t>
  </si>
  <si>
    <t>D1 - POTRUBNÍ ROZVODY S PŘÍSLUŠENSTVÍM</t>
  </si>
  <si>
    <t xml:space="preserve">    D2 - připojovací potrubí k tělesům vedené v podlaze (přívodní, vratné)</t>
  </si>
  <si>
    <t>POTRUBNÍ ROZVODY S PŘÍSLUŠENSTVÍM</t>
  </si>
  <si>
    <t>připojovací potrubí k tělesům vedené v podlaze (přívodní, vratné)</t>
  </si>
  <si>
    <t>Pol307</t>
  </si>
  <si>
    <t>DN15</t>
  </si>
  <si>
    <t>Pol308</t>
  </si>
  <si>
    <t>návleková izolační hadice tl. 13 mm</t>
  </si>
  <si>
    <t>Pol309</t>
  </si>
  <si>
    <t>tvarovky</t>
  </si>
  <si>
    <t>Pol310</t>
  </si>
  <si>
    <t>DN20</t>
  </si>
  <si>
    <t>Pol311</t>
  </si>
  <si>
    <t>návleková izolační hadice tl. 20 mm</t>
  </si>
  <si>
    <t>Pol312</t>
  </si>
  <si>
    <t>Pol313</t>
  </si>
  <si>
    <t>DN25</t>
  </si>
  <si>
    <t>Pol314</t>
  </si>
  <si>
    <t>návleková izolační hadice tl. 25 mm</t>
  </si>
  <si>
    <t>Pol315</t>
  </si>
  <si>
    <t>09_SO-01 - ÚT - tecnická místnost - uznatelný náklad</t>
  </si>
  <si>
    <t>D1 - TECHNICKÁ MÍSTNOST</t>
  </si>
  <si>
    <t xml:space="preserve">    D2 - Zdroj tepla a příprava TV</t>
  </si>
  <si>
    <t xml:space="preserve">      D3 - Doplňkové vybavení - připojení TČ a elektrokotle</t>
  </si>
  <si>
    <t xml:space="preserve">      D4 - Doplňkové vybavení - napojení na otopnou soustavu</t>
  </si>
  <si>
    <t xml:space="preserve">    D5 - Potrubní rozvody s příslušenstvím v technické místnosti</t>
  </si>
  <si>
    <t xml:space="preserve">    D6 - Zaregulování, zkušební provoz</t>
  </si>
  <si>
    <t>TECHNICKÁ MÍSTNOST</t>
  </si>
  <si>
    <t>Zdroj tepla a příprava TV</t>
  </si>
  <si>
    <t>Pol277</t>
  </si>
  <si>
    <t>Pol278</t>
  </si>
  <si>
    <t>Elektrokotel 18K</t>
  </si>
  <si>
    <t>Pol279</t>
  </si>
  <si>
    <t>Pol280</t>
  </si>
  <si>
    <t>Pol281</t>
  </si>
  <si>
    <t>Konzole pro tepelné čerpadlo</t>
  </si>
  <si>
    <t>Pol282</t>
  </si>
  <si>
    <t>Pol283</t>
  </si>
  <si>
    <t>Pol284</t>
  </si>
  <si>
    <t>Pol285</t>
  </si>
  <si>
    <t>Pol286</t>
  </si>
  <si>
    <t>D3</t>
  </si>
  <si>
    <t>Doplňkové vybavení - připojení TČ a elektrokotle</t>
  </si>
  <si>
    <t>Pol287</t>
  </si>
  <si>
    <t>Kulový uzávěr KK, DN 32</t>
  </si>
  <si>
    <t>Pol288</t>
  </si>
  <si>
    <t>Filtr se sítkem F, PN6, DN 32</t>
  </si>
  <si>
    <t>Pol289</t>
  </si>
  <si>
    <t>Vypouštěcí kohout VK, DN 15</t>
  </si>
  <si>
    <t>Pol290</t>
  </si>
  <si>
    <t>Ukazovací teploměr 0 - 120°C</t>
  </si>
  <si>
    <t>Pol291</t>
  </si>
  <si>
    <t>Ukazovací tlakoměr 0-600 kPa</t>
  </si>
  <si>
    <t>Pol292</t>
  </si>
  <si>
    <t>Zpětný ventil ZK, DN32</t>
  </si>
  <si>
    <t>Pol293</t>
  </si>
  <si>
    <t>Pojišťovací ventil, DN 15</t>
  </si>
  <si>
    <t>D4</t>
  </si>
  <si>
    <t>Doplňkové vybavení - napojení na otopnou soustavu</t>
  </si>
  <si>
    <t>Pol294</t>
  </si>
  <si>
    <t>Kulový uzávěr KK, DN 50</t>
  </si>
  <si>
    <t>Pol295</t>
  </si>
  <si>
    <t>Oběhové čerpadlo s frekvenčním měničem</t>
  </si>
  <si>
    <t>Pol296</t>
  </si>
  <si>
    <t>Filtr se sítkem F, PN6, DN 50</t>
  </si>
  <si>
    <t>Pol297</t>
  </si>
  <si>
    <t>Automatický odvzdušňovací ventil se zp. klapkou 15</t>
  </si>
  <si>
    <t>Pol298</t>
  </si>
  <si>
    <t>Zpětný ventil ZK, DN50</t>
  </si>
  <si>
    <t>Pol299</t>
  </si>
  <si>
    <t>Pojišťovací ventil, DN 20</t>
  </si>
  <si>
    <t>D5</t>
  </si>
  <si>
    <t>Potrubní rozvody s příslušenstvím v technické místnosti</t>
  </si>
  <si>
    <t>Pol300</t>
  </si>
  <si>
    <t>DN32</t>
  </si>
  <si>
    <t>Pol301</t>
  </si>
  <si>
    <t>návleková izolační hadice tl. 30 mm</t>
  </si>
  <si>
    <t>Pol302</t>
  </si>
  <si>
    <t>Pol303</t>
  </si>
  <si>
    <t>DN50</t>
  </si>
  <si>
    <t>Pol304</t>
  </si>
  <si>
    <t>návleková izolační hadice tl. 40 mm</t>
  </si>
  <si>
    <t>Pol305</t>
  </si>
  <si>
    <t>D6</t>
  </si>
  <si>
    <t>Zaregulování, zkušební provoz</t>
  </si>
  <si>
    <t>Pol306</t>
  </si>
  <si>
    <t>Zaregulování topných okruhů, nastáverí reguračních armatur a otopných těles, zkušební provoz, topná zkouška</t>
  </si>
  <si>
    <t>Nh</t>
  </si>
  <si>
    <t>D1 - DESKOVÁ TĚLESA S PŘÍSLUŠENSTVÍM</t>
  </si>
  <si>
    <t xml:space="preserve">    D2 - Typy těles</t>
  </si>
  <si>
    <t xml:space="preserve">    D3 - Armatury a příslušenství k tělesům</t>
  </si>
  <si>
    <t xml:space="preserve">    D4 - Zaregulování, zkušební provoz</t>
  </si>
  <si>
    <t>DESKOVÁ TĚLESA S PŘÍSLUŠENSTVÍM</t>
  </si>
  <si>
    <t>Typy těles</t>
  </si>
  <si>
    <t>Pol326</t>
  </si>
  <si>
    <t>Pol328</t>
  </si>
  <si>
    <t>navrtávací konzola 15/120 pro upevnění otopných těles (obsahuje 1 konzolu, 1 opěru)</t>
  </si>
  <si>
    <t>Armatury a příslušenství k tělesům</t>
  </si>
  <si>
    <t>Pol330</t>
  </si>
  <si>
    <t>rohové uzavírací šroubení, v provedení bronz poniklovaný</t>
  </si>
  <si>
    <t>Pol331</t>
  </si>
  <si>
    <t>Zaregulování topných okruhů, nastáverí regulačních armatur a otopných těles, zkušební provoz, topná zkouška, revize</t>
  </si>
  <si>
    <t>DN40</t>
  </si>
  <si>
    <t>15_SO-01 - ÚT - tělesa - uznatelné náklady</t>
  </si>
  <si>
    <t>Pol322</t>
  </si>
  <si>
    <t>Pol323</t>
  </si>
  <si>
    <t>Pol324</t>
  </si>
  <si>
    <t>Pol327</t>
  </si>
  <si>
    <t>16_SO-01 - ÚT - potrubí - uznatelné náklady</t>
  </si>
  <si>
    <t>Pol316</t>
  </si>
  <si>
    <t>Pol317</t>
  </si>
  <si>
    <t>Pol318</t>
  </si>
  <si>
    <t>Pol319</t>
  </si>
  <si>
    <t>Pol320</t>
  </si>
  <si>
    <t>Pol321</t>
  </si>
  <si>
    <t>radiátor 22 VK-600/600</t>
  </si>
  <si>
    <t>radiátor 22 VK-600/1000</t>
  </si>
  <si>
    <t>radiátor 22 VK-600/1200</t>
  </si>
  <si>
    <t>radiátor 22 VK-600/1800</t>
  </si>
  <si>
    <t>radiátor 22 VK-600/2000</t>
  </si>
  <si>
    <t>Regulace TČ</t>
  </si>
  <si>
    <t>Ovládací karta TČ</t>
  </si>
  <si>
    <t>Ohřev kondenzátu pro tepelné čerpadlo</t>
  </si>
  <si>
    <t>Oběhové čerpadlo - nabíjecí čerpadlo systému 25/75</t>
  </si>
  <si>
    <t>Akumulační nádrž 475l. 7x nátrubek vč. Izolace</t>
  </si>
  <si>
    <t>Tlaková expanzní nádoba 80l/6bar</t>
  </si>
  <si>
    <t>Beztlakový průt. ohřívač vody se zásobníkem 5l., 2,0 kW</t>
  </si>
  <si>
    <t>Tepelné čerpadlo vzduch-voda 20kW, top. výkon/příkon při. tep.2/45 10,40/2,9Kw, výst.tep. Vody max. 65° C, kaskádovatelné, vč. montáže a připojení na ele. a regulaci</t>
  </si>
  <si>
    <t>ÚT - technická místnost - uznatelný náklad</t>
  </si>
  <si>
    <t>REKAPITULACE STAVBY - VYTÁPĚNÍ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</si>
</sst>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7" fontId="19" fillId="0" borderId="21" xfId="0" applyNumberFormat="1" applyFont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3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19" fillId="3" borderId="7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3" borderId="19" xfId="0" applyFont="1" applyFill="1" applyBorder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3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workbookViewId="0" topLeftCell="A1">
      <selection activeCell="AE14" sqref="AE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298</v>
      </c>
      <c r="AR4" s="17"/>
      <c r="AS4" s="19" t="s">
        <v>9</v>
      </c>
      <c r="BS4" s="14" t="s">
        <v>10</v>
      </c>
    </row>
    <row r="5" spans="2:71" s="1" customFormat="1" ht="12" customHeight="1">
      <c r="B5" s="17"/>
      <c r="D5" s="20" t="s">
        <v>11</v>
      </c>
      <c r="K5" s="181" t="s">
        <v>12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182" t="s">
        <v>14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7"/>
      <c r="BS6" s="14" t="s">
        <v>6</v>
      </c>
    </row>
    <row r="7" spans="2:71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28</v>
      </c>
      <c r="AK20" s="23" t="s">
        <v>24</v>
      </c>
      <c r="AN20" s="21" t="s">
        <v>1</v>
      </c>
      <c r="AR20" s="17"/>
      <c r="BS20" s="14" t="s">
        <v>29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31</v>
      </c>
      <c r="AR22" s="17"/>
    </row>
    <row r="23" spans="2:44" s="1" customFormat="1" ht="16.5" customHeight="1">
      <c r="B23" s="17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14.45" customHeight="1">
      <c r="B26" s="17"/>
      <c r="D26" s="26" t="s">
        <v>32</v>
      </c>
      <c r="AK26" s="184">
        <f>ROUND(AG94,2)</f>
        <v>0</v>
      </c>
      <c r="AL26" s="180"/>
      <c r="AM26" s="180"/>
      <c r="AN26" s="180"/>
      <c r="AO26" s="180"/>
      <c r="AR26" s="17"/>
    </row>
    <row r="27" spans="2:44" s="1" customFormat="1" ht="14.45" customHeight="1">
      <c r="B27" s="17"/>
      <c r="D27" s="26" t="s">
        <v>33</v>
      </c>
      <c r="AK27" s="184">
        <f>ROUND(AG99,2)</f>
        <v>0</v>
      </c>
      <c r="AL27" s="184"/>
      <c r="AM27" s="184"/>
      <c r="AN27" s="184"/>
      <c r="AO27" s="184"/>
      <c r="AR27" s="17"/>
    </row>
    <row r="28" spans="1:57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57" s="2" customFormat="1" ht="25.9" customHeight="1">
      <c r="A29" s="28"/>
      <c r="B29" s="29"/>
      <c r="C29" s="28"/>
      <c r="D29" s="30" t="s">
        <v>34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5">
        <f>ROUND(AK26+AK27,2)</f>
        <v>0</v>
      </c>
      <c r="AL29" s="186"/>
      <c r="AM29" s="186"/>
      <c r="AN29" s="186"/>
      <c r="AO29" s="186"/>
      <c r="AP29" s="28"/>
      <c r="AQ29" s="28"/>
      <c r="AR29" s="29"/>
      <c r="BE29" s="28"/>
    </row>
    <row r="30" spans="1:57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57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87" t="s">
        <v>35</v>
      </c>
      <c r="M31" s="187"/>
      <c r="N31" s="187"/>
      <c r="O31" s="187"/>
      <c r="P31" s="187"/>
      <c r="Q31" s="28"/>
      <c r="R31" s="28"/>
      <c r="S31" s="28"/>
      <c r="T31" s="28"/>
      <c r="U31" s="28"/>
      <c r="V31" s="28"/>
      <c r="W31" s="187" t="s">
        <v>36</v>
      </c>
      <c r="X31" s="187"/>
      <c r="Y31" s="187"/>
      <c r="Z31" s="187"/>
      <c r="AA31" s="187"/>
      <c r="AB31" s="187"/>
      <c r="AC31" s="187"/>
      <c r="AD31" s="187"/>
      <c r="AE31" s="187"/>
      <c r="AF31" s="28"/>
      <c r="AG31" s="28"/>
      <c r="AH31" s="28"/>
      <c r="AI31" s="28"/>
      <c r="AJ31" s="28"/>
      <c r="AK31" s="187" t="s">
        <v>37</v>
      </c>
      <c r="AL31" s="187"/>
      <c r="AM31" s="187"/>
      <c r="AN31" s="187"/>
      <c r="AO31" s="187"/>
      <c r="AP31" s="28"/>
      <c r="AQ31" s="28"/>
      <c r="AR31" s="29"/>
      <c r="BE31" s="28"/>
    </row>
    <row r="32" spans="2:44" s="3" customFormat="1" ht="14.45" customHeight="1">
      <c r="B32" s="33"/>
      <c r="D32" s="23" t="s">
        <v>38</v>
      </c>
      <c r="F32" s="23" t="s">
        <v>39</v>
      </c>
      <c r="L32" s="164">
        <v>0.21</v>
      </c>
      <c r="M32" s="165"/>
      <c r="N32" s="165"/>
      <c r="O32" s="165"/>
      <c r="P32" s="165"/>
      <c r="W32" s="166">
        <f>ROUND(AZ94+SUM(CD99),2)</f>
        <v>0</v>
      </c>
      <c r="X32" s="165"/>
      <c r="Y32" s="165"/>
      <c r="Z32" s="165"/>
      <c r="AA32" s="165"/>
      <c r="AB32" s="165"/>
      <c r="AC32" s="165"/>
      <c r="AD32" s="165"/>
      <c r="AE32" s="165"/>
      <c r="AK32" s="166">
        <f>ROUND(AV94+SUM(BY99),2)</f>
        <v>0</v>
      </c>
      <c r="AL32" s="165"/>
      <c r="AM32" s="165"/>
      <c r="AN32" s="165"/>
      <c r="AO32" s="165"/>
      <c r="AR32" s="33"/>
    </row>
    <row r="33" spans="2:44" s="3" customFormat="1" ht="14.45" customHeight="1">
      <c r="B33" s="33"/>
      <c r="F33" s="23" t="s">
        <v>40</v>
      </c>
      <c r="L33" s="164">
        <v>0.15</v>
      </c>
      <c r="M33" s="165"/>
      <c r="N33" s="165"/>
      <c r="O33" s="165"/>
      <c r="P33" s="165"/>
      <c r="W33" s="166">
        <f>ROUND(BA94+SUM(CE99),2)</f>
        <v>0</v>
      </c>
      <c r="X33" s="165"/>
      <c r="Y33" s="165"/>
      <c r="Z33" s="165"/>
      <c r="AA33" s="165"/>
      <c r="AB33" s="165"/>
      <c r="AC33" s="165"/>
      <c r="AD33" s="165"/>
      <c r="AE33" s="165"/>
      <c r="AK33" s="166">
        <f>ROUND(AW94+SUM(BZ99),2)</f>
        <v>0</v>
      </c>
      <c r="AL33" s="165"/>
      <c r="AM33" s="165"/>
      <c r="AN33" s="165"/>
      <c r="AO33" s="165"/>
      <c r="AR33" s="33"/>
    </row>
    <row r="34" spans="2:44" s="3" customFormat="1" ht="14.45" customHeight="1" hidden="1">
      <c r="B34" s="33"/>
      <c r="F34" s="23" t="s">
        <v>41</v>
      </c>
      <c r="L34" s="164">
        <v>0.21</v>
      </c>
      <c r="M34" s="165"/>
      <c r="N34" s="165"/>
      <c r="O34" s="165"/>
      <c r="P34" s="165"/>
      <c r="W34" s="166">
        <f>ROUND(BB94+SUM(CF99),2)</f>
        <v>0</v>
      </c>
      <c r="X34" s="165"/>
      <c r="Y34" s="165"/>
      <c r="Z34" s="165"/>
      <c r="AA34" s="165"/>
      <c r="AB34" s="165"/>
      <c r="AC34" s="165"/>
      <c r="AD34" s="165"/>
      <c r="AE34" s="165"/>
      <c r="AK34" s="166">
        <v>0</v>
      </c>
      <c r="AL34" s="165"/>
      <c r="AM34" s="165"/>
      <c r="AN34" s="165"/>
      <c r="AO34" s="165"/>
      <c r="AR34" s="33"/>
    </row>
    <row r="35" spans="2:44" s="3" customFormat="1" ht="14.45" customHeight="1" hidden="1">
      <c r="B35" s="33"/>
      <c r="F35" s="23" t="s">
        <v>42</v>
      </c>
      <c r="L35" s="164">
        <v>0.15</v>
      </c>
      <c r="M35" s="165"/>
      <c r="N35" s="165"/>
      <c r="O35" s="165"/>
      <c r="P35" s="165"/>
      <c r="W35" s="166">
        <f>ROUND(BC94+SUM(CG99),2)</f>
        <v>0</v>
      </c>
      <c r="X35" s="165"/>
      <c r="Y35" s="165"/>
      <c r="Z35" s="165"/>
      <c r="AA35" s="165"/>
      <c r="AB35" s="165"/>
      <c r="AC35" s="165"/>
      <c r="AD35" s="165"/>
      <c r="AE35" s="165"/>
      <c r="AK35" s="166">
        <v>0</v>
      </c>
      <c r="AL35" s="165"/>
      <c r="AM35" s="165"/>
      <c r="AN35" s="165"/>
      <c r="AO35" s="165"/>
      <c r="AR35" s="33"/>
    </row>
    <row r="36" spans="2:44" s="3" customFormat="1" ht="14.45" customHeight="1" hidden="1">
      <c r="B36" s="33"/>
      <c r="F36" s="23" t="s">
        <v>43</v>
      </c>
      <c r="L36" s="164">
        <v>0</v>
      </c>
      <c r="M36" s="165"/>
      <c r="N36" s="165"/>
      <c r="O36" s="165"/>
      <c r="P36" s="165"/>
      <c r="W36" s="166">
        <f>ROUND(BD94+SUM(CH99),2)</f>
        <v>0</v>
      </c>
      <c r="X36" s="165"/>
      <c r="Y36" s="165"/>
      <c r="Z36" s="165"/>
      <c r="AA36" s="165"/>
      <c r="AB36" s="165"/>
      <c r="AC36" s="165"/>
      <c r="AD36" s="165"/>
      <c r="AE36" s="165"/>
      <c r="AK36" s="166">
        <v>0</v>
      </c>
      <c r="AL36" s="165"/>
      <c r="AM36" s="165"/>
      <c r="AN36" s="165"/>
      <c r="AO36" s="165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44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45</v>
      </c>
      <c r="U38" s="36"/>
      <c r="V38" s="36"/>
      <c r="W38" s="36"/>
      <c r="X38" s="178" t="s">
        <v>46</v>
      </c>
      <c r="Y38" s="176"/>
      <c r="Z38" s="176"/>
      <c r="AA38" s="176"/>
      <c r="AB38" s="176"/>
      <c r="AC38" s="36"/>
      <c r="AD38" s="36"/>
      <c r="AE38" s="36"/>
      <c r="AF38" s="36"/>
      <c r="AG38" s="36"/>
      <c r="AH38" s="36"/>
      <c r="AI38" s="36"/>
      <c r="AJ38" s="36"/>
      <c r="AK38" s="175">
        <f>SUM(AK29:AK36)</f>
        <v>0</v>
      </c>
      <c r="AL38" s="176"/>
      <c r="AM38" s="176"/>
      <c r="AN38" s="176"/>
      <c r="AO38" s="177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8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8"/>
      <c r="B60" s="29"/>
      <c r="C60" s="28"/>
      <c r="D60" s="41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49</v>
      </c>
      <c r="AI60" s="31"/>
      <c r="AJ60" s="31"/>
      <c r="AK60" s="31"/>
      <c r="AL60" s="31"/>
      <c r="AM60" s="41" t="s">
        <v>50</v>
      </c>
      <c r="AN60" s="31"/>
      <c r="AO60" s="31"/>
      <c r="AP60" s="28"/>
      <c r="AQ60" s="28"/>
      <c r="AR60" s="29"/>
      <c r="BE60" s="28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8"/>
      <c r="B64" s="29"/>
      <c r="C64" s="28"/>
      <c r="D64" s="39" t="s">
        <v>51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52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8"/>
      <c r="B75" s="29"/>
      <c r="C75" s="28"/>
      <c r="D75" s="41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49</v>
      </c>
      <c r="AI75" s="31"/>
      <c r="AJ75" s="31"/>
      <c r="AK75" s="31"/>
      <c r="AL75" s="31"/>
      <c r="AM75" s="41" t="s">
        <v>50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18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3" t="s">
        <v>11</v>
      </c>
      <c r="L84" s="4" t="str">
        <f>K5</f>
        <v>2020/068</v>
      </c>
      <c r="AR84" s="47"/>
    </row>
    <row r="85" spans="2:44" s="5" customFormat="1" ht="36.95" customHeight="1">
      <c r="B85" s="48"/>
      <c r="C85" s="49" t="s">
        <v>13</v>
      </c>
      <c r="L85" s="167" t="str">
        <f>K6</f>
        <v>Stavební úpravy a nástavba objektu Víceúčelové haly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3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p.č.st. 218/1, 218/2, k.ú. Dobré Pole u Vitic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19</v>
      </c>
      <c r="AJ87" s="28"/>
      <c r="AK87" s="28"/>
      <c r="AL87" s="28"/>
      <c r="AM87" s="169" t="str">
        <f>IF(AN8="","",AN8)</f>
        <v>18. 5. 2020</v>
      </c>
      <c r="AN87" s="169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3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TECHart systems s.r.o., Machatého 679/2, Hlubočepy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70" t="str">
        <f>IF(E17="","",E17)</f>
        <v>KFJ s.r.o.</v>
      </c>
      <c r="AN89" s="171"/>
      <c r="AO89" s="171"/>
      <c r="AP89" s="171"/>
      <c r="AQ89" s="28"/>
      <c r="AR89" s="29"/>
      <c r="AS89" s="190" t="s">
        <v>54</v>
      </c>
      <c r="AT89" s="191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30</v>
      </c>
      <c r="AJ90" s="28"/>
      <c r="AK90" s="28"/>
      <c r="AL90" s="28"/>
      <c r="AM90" s="170" t="str">
        <f>IF(E20="","",E20)</f>
        <v>KFJ s.r.o.</v>
      </c>
      <c r="AN90" s="171"/>
      <c r="AO90" s="171"/>
      <c r="AP90" s="171"/>
      <c r="AQ90" s="28"/>
      <c r="AR90" s="29"/>
      <c r="AS90" s="192"/>
      <c r="AT90" s="193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2"/>
      <c r="AT91" s="193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60" t="s">
        <v>55</v>
      </c>
      <c r="D92" s="161"/>
      <c r="E92" s="161"/>
      <c r="F92" s="161"/>
      <c r="G92" s="161"/>
      <c r="H92" s="56"/>
      <c r="I92" s="163" t="s">
        <v>56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94" t="s">
        <v>57</v>
      </c>
      <c r="AH92" s="161"/>
      <c r="AI92" s="161"/>
      <c r="AJ92" s="161"/>
      <c r="AK92" s="161"/>
      <c r="AL92" s="161"/>
      <c r="AM92" s="161"/>
      <c r="AN92" s="163" t="s">
        <v>58</v>
      </c>
      <c r="AO92" s="161"/>
      <c r="AP92" s="174"/>
      <c r="AQ92" s="57" t="s">
        <v>59</v>
      </c>
      <c r="AR92" s="29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62">
        <f>ROUND(SUM(AG95:AG97),2)</f>
        <v>0</v>
      </c>
      <c r="AH94" s="162"/>
      <c r="AI94" s="162"/>
      <c r="AJ94" s="162"/>
      <c r="AK94" s="162"/>
      <c r="AL94" s="162"/>
      <c r="AM94" s="162"/>
      <c r="AN94" s="188">
        <f aca="true" t="shared" si="0" ref="AN94:AN97">SUM(AG94,AT94)</f>
        <v>0</v>
      </c>
      <c r="AO94" s="188"/>
      <c r="AP94" s="188"/>
      <c r="AQ94" s="68" t="s">
        <v>1</v>
      </c>
      <c r="AR94" s="64"/>
      <c r="AS94" s="69">
        <f>ROUND(SUM(AS95:AS97),2)</f>
        <v>0</v>
      </c>
      <c r="AT94" s="70">
        <f aca="true" t="shared" si="1" ref="AT94:AT97">ROUND(SUM(AV94:AW94),2)</f>
        <v>0</v>
      </c>
      <c r="AU94" s="71">
        <f>ROUND(SUM(AU95:AU97),5)</f>
        <v>0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ROUND(SUM(AZ95:AZ97),2)</f>
        <v>0</v>
      </c>
      <c r="BA94" s="70">
        <f>ROUND(SUM(BA95:BA97),2)</f>
        <v>0</v>
      </c>
      <c r="BB94" s="70">
        <f>ROUND(SUM(BB95:BB97),2)</f>
        <v>0</v>
      </c>
      <c r="BC94" s="70">
        <f>ROUND(SUM(BC95:BC97),2)</f>
        <v>0</v>
      </c>
      <c r="BD94" s="72">
        <f>ROUND(SUM(BD95:BD97),2)</f>
        <v>0</v>
      </c>
      <c r="BS94" s="73" t="s">
        <v>73</v>
      </c>
      <c r="BT94" s="73" t="s">
        <v>74</v>
      </c>
      <c r="BU94" s="74" t="s">
        <v>75</v>
      </c>
      <c r="BV94" s="73" t="s">
        <v>76</v>
      </c>
      <c r="BW94" s="73" t="s">
        <v>4</v>
      </c>
      <c r="BX94" s="73" t="s">
        <v>77</v>
      </c>
      <c r="CL94" s="73" t="s">
        <v>1</v>
      </c>
    </row>
    <row r="95" spans="1:91" s="7" customFormat="1" ht="24.75" customHeight="1">
      <c r="A95" s="75" t="s">
        <v>78</v>
      </c>
      <c r="B95" s="76"/>
      <c r="C95" s="77"/>
      <c r="D95" s="159" t="s">
        <v>82</v>
      </c>
      <c r="E95" s="159"/>
      <c r="F95" s="159"/>
      <c r="G95" s="159"/>
      <c r="H95" s="159"/>
      <c r="I95" s="78"/>
      <c r="J95" s="159" t="s">
        <v>297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72">
        <f>'09_SO-01 - ÚT - technická ...'!J32</f>
        <v>0</v>
      </c>
      <c r="AH95" s="173"/>
      <c r="AI95" s="173"/>
      <c r="AJ95" s="173"/>
      <c r="AK95" s="173"/>
      <c r="AL95" s="173"/>
      <c r="AM95" s="173"/>
      <c r="AN95" s="172">
        <f t="shared" si="0"/>
        <v>0</v>
      </c>
      <c r="AO95" s="173"/>
      <c r="AP95" s="173"/>
      <c r="AQ95" s="79" t="s">
        <v>79</v>
      </c>
      <c r="AR95" s="76"/>
      <c r="AS95" s="80">
        <v>0</v>
      </c>
      <c r="AT95" s="81">
        <f t="shared" si="1"/>
        <v>0</v>
      </c>
      <c r="AU95" s="82">
        <f>'09_SO-01 - ÚT - technická ...'!P126</f>
        <v>0</v>
      </c>
      <c r="AV95" s="81">
        <f>'09_SO-01 - ÚT - technická ...'!J35</f>
        <v>0</v>
      </c>
      <c r="AW95" s="81">
        <f>'09_SO-01 - ÚT - technická ...'!J36</f>
        <v>0</v>
      </c>
      <c r="AX95" s="81">
        <f>'09_SO-01 - ÚT - technická ...'!J37</f>
        <v>0</v>
      </c>
      <c r="AY95" s="81">
        <f>'09_SO-01 - ÚT - technická ...'!J38</f>
        <v>0</v>
      </c>
      <c r="AZ95" s="81">
        <f>'09_SO-01 - ÚT - technická ...'!F35</f>
        <v>0</v>
      </c>
      <c r="BA95" s="81">
        <f>'09_SO-01 - ÚT - technická ...'!F36</f>
        <v>0</v>
      </c>
      <c r="BB95" s="81">
        <f>'09_SO-01 - ÚT - technická ...'!F37</f>
        <v>0</v>
      </c>
      <c r="BC95" s="81">
        <f>'09_SO-01 - ÚT - technická ...'!F38</f>
        <v>0</v>
      </c>
      <c r="BD95" s="83">
        <f>'09_SO-01 - ÚT - technická ...'!F39</f>
        <v>0</v>
      </c>
      <c r="BT95" s="84" t="s">
        <v>80</v>
      </c>
      <c r="BV95" s="84" t="s">
        <v>76</v>
      </c>
      <c r="BW95" s="84" t="s">
        <v>83</v>
      </c>
      <c r="BX95" s="84" t="s">
        <v>4</v>
      </c>
      <c r="CL95" s="84" t="s">
        <v>1</v>
      </c>
      <c r="CM95" s="84" t="s">
        <v>81</v>
      </c>
    </row>
    <row r="96" spans="1:91" s="7" customFormat="1" ht="24.75" customHeight="1">
      <c r="A96" s="75" t="s">
        <v>78</v>
      </c>
      <c r="B96" s="76"/>
      <c r="C96" s="77"/>
      <c r="D96" s="159" t="s">
        <v>84</v>
      </c>
      <c r="E96" s="159"/>
      <c r="F96" s="159"/>
      <c r="G96" s="159"/>
      <c r="H96" s="159"/>
      <c r="I96" s="78"/>
      <c r="J96" s="159" t="s">
        <v>85</v>
      </c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72">
        <f>'15_SO-01 - ÚT - tělesa - ...'!J32</f>
        <v>0</v>
      </c>
      <c r="AH96" s="173"/>
      <c r="AI96" s="173"/>
      <c r="AJ96" s="173"/>
      <c r="AK96" s="173"/>
      <c r="AL96" s="173"/>
      <c r="AM96" s="173"/>
      <c r="AN96" s="172">
        <f t="shared" si="0"/>
        <v>0</v>
      </c>
      <c r="AO96" s="173"/>
      <c r="AP96" s="173"/>
      <c r="AQ96" s="79" t="s">
        <v>79</v>
      </c>
      <c r="AR96" s="76"/>
      <c r="AS96" s="80">
        <v>0</v>
      </c>
      <c r="AT96" s="81">
        <f t="shared" si="1"/>
        <v>0</v>
      </c>
      <c r="AU96" s="82">
        <f>'15_SO-01 - ÚT - tělesa - ...'!P124</f>
        <v>0</v>
      </c>
      <c r="AV96" s="81">
        <f>'15_SO-01 - ÚT - tělesa - ...'!J35</f>
        <v>0</v>
      </c>
      <c r="AW96" s="81">
        <f>'15_SO-01 - ÚT - tělesa - ...'!J36</f>
        <v>0</v>
      </c>
      <c r="AX96" s="81">
        <f>'15_SO-01 - ÚT - tělesa - ...'!J37</f>
        <v>0</v>
      </c>
      <c r="AY96" s="81">
        <f>'15_SO-01 - ÚT - tělesa - ...'!J38</f>
        <v>0</v>
      </c>
      <c r="AZ96" s="81">
        <f>'15_SO-01 - ÚT - tělesa - ...'!F35</f>
        <v>0</v>
      </c>
      <c r="BA96" s="81">
        <f>'15_SO-01 - ÚT - tělesa - ...'!F36</f>
        <v>0</v>
      </c>
      <c r="BB96" s="81">
        <f>'15_SO-01 - ÚT - tělesa - ...'!F37</f>
        <v>0</v>
      </c>
      <c r="BC96" s="81">
        <f>'15_SO-01 - ÚT - tělesa - ...'!F38</f>
        <v>0</v>
      </c>
      <c r="BD96" s="83">
        <f>'15_SO-01 - ÚT - tělesa - ...'!F39</f>
        <v>0</v>
      </c>
      <c r="BT96" s="84" t="s">
        <v>80</v>
      </c>
      <c r="BV96" s="84" t="s">
        <v>76</v>
      </c>
      <c r="BW96" s="84" t="s">
        <v>86</v>
      </c>
      <c r="BX96" s="84" t="s">
        <v>4</v>
      </c>
      <c r="CL96" s="84" t="s">
        <v>1</v>
      </c>
      <c r="CM96" s="84" t="s">
        <v>81</v>
      </c>
    </row>
    <row r="97" spans="1:91" s="7" customFormat="1" ht="24.75" customHeight="1">
      <c r="A97" s="75" t="s">
        <v>78</v>
      </c>
      <c r="B97" s="76"/>
      <c r="C97" s="77"/>
      <c r="D97" s="159" t="s">
        <v>87</v>
      </c>
      <c r="E97" s="159"/>
      <c r="F97" s="159"/>
      <c r="G97" s="159"/>
      <c r="H97" s="159"/>
      <c r="I97" s="78"/>
      <c r="J97" s="159" t="s">
        <v>88</v>
      </c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72">
        <f>'16_SO-01 - ÚT - potrubí -...'!J32</f>
        <v>0</v>
      </c>
      <c r="AH97" s="173"/>
      <c r="AI97" s="173"/>
      <c r="AJ97" s="173"/>
      <c r="AK97" s="173"/>
      <c r="AL97" s="173"/>
      <c r="AM97" s="173"/>
      <c r="AN97" s="172">
        <f t="shared" si="0"/>
        <v>0</v>
      </c>
      <c r="AO97" s="173"/>
      <c r="AP97" s="173"/>
      <c r="AQ97" s="79" t="s">
        <v>79</v>
      </c>
      <c r="AR97" s="76"/>
      <c r="AS97" s="80">
        <v>0</v>
      </c>
      <c r="AT97" s="81">
        <f t="shared" si="1"/>
        <v>0</v>
      </c>
      <c r="AU97" s="82">
        <f>'16_SO-01 - ÚT - potrubí -...'!P122</f>
        <v>0</v>
      </c>
      <c r="AV97" s="81">
        <f>'16_SO-01 - ÚT - potrubí -...'!J35</f>
        <v>0</v>
      </c>
      <c r="AW97" s="81">
        <f>'16_SO-01 - ÚT - potrubí -...'!J36</f>
        <v>0</v>
      </c>
      <c r="AX97" s="81">
        <f>'16_SO-01 - ÚT - potrubí -...'!J37</f>
        <v>0</v>
      </c>
      <c r="AY97" s="81">
        <f>'16_SO-01 - ÚT - potrubí -...'!J38</f>
        <v>0</v>
      </c>
      <c r="AZ97" s="81">
        <f>'16_SO-01 - ÚT - potrubí -...'!F35</f>
        <v>0</v>
      </c>
      <c r="BA97" s="81">
        <f>'16_SO-01 - ÚT - potrubí -...'!F36</f>
        <v>0</v>
      </c>
      <c r="BB97" s="81">
        <f>'16_SO-01 - ÚT - potrubí -...'!F37</f>
        <v>0</v>
      </c>
      <c r="BC97" s="81">
        <f>'16_SO-01 - ÚT - potrubí -...'!F38</f>
        <v>0</v>
      </c>
      <c r="BD97" s="83">
        <f>'16_SO-01 - ÚT - potrubí -...'!F39</f>
        <v>0</v>
      </c>
      <c r="BT97" s="84" t="s">
        <v>80</v>
      </c>
      <c r="BV97" s="84" t="s">
        <v>76</v>
      </c>
      <c r="BW97" s="84" t="s">
        <v>89</v>
      </c>
      <c r="BX97" s="84" t="s">
        <v>4</v>
      </c>
      <c r="CL97" s="84" t="s">
        <v>1</v>
      </c>
      <c r="CM97" s="84" t="s">
        <v>81</v>
      </c>
    </row>
    <row r="98" spans="2:44" ht="12">
      <c r="B98" s="17"/>
      <c r="AR98" s="17"/>
    </row>
    <row r="99" spans="1:57" s="2" customFormat="1" ht="30" customHeight="1">
      <c r="A99" s="28"/>
      <c r="B99" s="29"/>
      <c r="C99" s="65" t="s">
        <v>90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88">
        <v>0</v>
      </c>
      <c r="AH99" s="188"/>
      <c r="AI99" s="188"/>
      <c r="AJ99" s="188"/>
      <c r="AK99" s="188"/>
      <c r="AL99" s="188"/>
      <c r="AM99" s="188"/>
      <c r="AN99" s="188">
        <v>0</v>
      </c>
      <c r="AO99" s="188"/>
      <c r="AP99" s="188"/>
      <c r="AQ99" s="85"/>
      <c r="AR99" s="29"/>
      <c r="AS99" s="58" t="s">
        <v>91</v>
      </c>
      <c r="AT99" s="59" t="s">
        <v>92</v>
      </c>
      <c r="AU99" s="59" t="s">
        <v>38</v>
      </c>
      <c r="AV99" s="60" t="s">
        <v>61</v>
      </c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10.9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2" customFormat="1" ht="30" customHeight="1">
      <c r="A101" s="28"/>
      <c r="B101" s="29"/>
      <c r="C101" s="86" t="s">
        <v>93</v>
      </c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189">
        <f>ROUND(AG94+AG99,2)</f>
        <v>0</v>
      </c>
      <c r="AH101" s="189"/>
      <c r="AI101" s="189"/>
      <c r="AJ101" s="189"/>
      <c r="AK101" s="189"/>
      <c r="AL101" s="189"/>
      <c r="AM101" s="189"/>
      <c r="AN101" s="189">
        <f>ROUND(AN94+AN99,2)</f>
        <v>0</v>
      </c>
      <c r="AO101" s="189"/>
      <c r="AP101" s="189"/>
      <c r="AQ101" s="87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" customFormat="1" ht="6.95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29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</sheetData>
  <mergeCells count="54">
    <mergeCell ref="AN99:AP99"/>
    <mergeCell ref="AN101:AP101"/>
    <mergeCell ref="AG99:AM99"/>
    <mergeCell ref="AG101:AM101"/>
    <mergeCell ref="AS89:AT91"/>
    <mergeCell ref="AG95:AM95"/>
    <mergeCell ref="AG92:AM92"/>
    <mergeCell ref="AN96:AP96"/>
    <mergeCell ref="AG96:AM96"/>
    <mergeCell ref="AN97:AP97"/>
    <mergeCell ref="AG97:AM97"/>
    <mergeCell ref="AN94:AP94"/>
    <mergeCell ref="AK27:AO27"/>
    <mergeCell ref="AK29:AO29"/>
    <mergeCell ref="AK31:AO31"/>
    <mergeCell ref="W31:AE31"/>
    <mergeCell ref="L31:P31"/>
    <mergeCell ref="AR2:BE2"/>
    <mergeCell ref="K5:AO5"/>
    <mergeCell ref="K6:AO6"/>
    <mergeCell ref="E23:AN23"/>
    <mergeCell ref="AK26:AO26"/>
    <mergeCell ref="L32:P32"/>
    <mergeCell ref="L33:P33"/>
    <mergeCell ref="AK33:AO33"/>
    <mergeCell ref="W33:AE33"/>
    <mergeCell ref="W34:AE34"/>
    <mergeCell ref="AK34:AO34"/>
    <mergeCell ref="L34:P34"/>
    <mergeCell ref="AK32:AO32"/>
    <mergeCell ref="W32:AE32"/>
    <mergeCell ref="L35:P35"/>
    <mergeCell ref="W35:AE35"/>
    <mergeCell ref="AK35:AO35"/>
    <mergeCell ref="L36:P36"/>
    <mergeCell ref="D96:H96"/>
    <mergeCell ref="J96:AF96"/>
    <mergeCell ref="L85:AO85"/>
    <mergeCell ref="AM87:AN87"/>
    <mergeCell ref="AM89:AP89"/>
    <mergeCell ref="AM90:AP90"/>
    <mergeCell ref="AN95:AP95"/>
    <mergeCell ref="AN92:AP92"/>
    <mergeCell ref="W36:AE36"/>
    <mergeCell ref="AK36:AO36"/>
    <mergeCell ref="AK38:AO38"/>
    <mergeCell ref="X38:AB38"/>
    <mergeCell ref="D97:H97"/>
    <mergeCell ref="J97:AF97"/>
    <mergeCell ref="C92:G92"/>
    <mergeCell ref="D95:H95"/>
    <mergeCell ref="AG94:AM94"/>
    <mergeCell ref="J95:AF95"/>
    <mergeCell ref="I92:AF92"/>
  </mergeCells>
  <hyperlinks>
    <hyperlink ref="A95" location="'09_SO-01 - ÚT - tecnická ...'!C2" display="/"/>
    <hyperlink ref="A96" location="'15_SO-01 - ÚT - tělesa - ...'!C2" display="/"/>
    <hyperlink ref="A97" location="'16_SO-01 - ÚT - potrubí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66"/>
  <sheetViews>
    <sheetView showGridLines="0" workbookViewId="0" topLeftCell="A145">
      <selection activeCell="F92" sqref="F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94</v>
      </c>
      <c r="L4" s="17"/>
      <c r="M4" s="90" t="s">
        <v>9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196" t="str">
        <f>'Rekapitulace stavby'!K6</f>
        <v>Stavební úpravy a nástavba objektu Víceúčelové haly</v>
      </c>
      <c r="F7" s="197"/>
      <c r="G7" s="197"/>
      <c r="H7" s="197"/>
      <c r="L7" s="17"/>
    </row>
    <row r="8" spans="1:31" s="2" customFormat="1" ht="12" customHeight="1">
      <c r="A8" s="28"/>
      <c r="B8" s="29"/>
      <c r="C8" s="28"/>
      <c r="D8" s="23" t="s">
        <v>95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67" t="s">
        <v>189</v>
      </c>
      <c r="F9" s="195"/>
      <c r="G9" s="195"/>
      <c r="H9" s="19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1" t="str">
        <f>'Rekapitulace stavby'!AN8</f>
        <v>18. 5. 2020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">
        <v>23</v>
      </c>
      <c r="F15" s="28"/>
      <c r="G15" s="28"/>
      <c r="H15" s="28"/>
      <c r="I15" s="23" t="s">
        <v>24</v>
      </c>
      <c r="J15" s="21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81" t="str">
        <f>'Rekapitulace stavby'!E14</f>
        <v xml:space="preserve"> </v>
      </c>
      <c r="F18" s="181"/>
      <c r="G18" s="181"/>
      <c r="H18" s="181"/>
      <c r="I18" s="23" t="s">
        <v>24</v>
      </c>
      <c r="J18" s="21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22</v>
      </c>
      <c r="J20" s="21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">
        <v>28</v>
      </c>
      <c r="F21" s="28"/>
      <c r="G21" s="28"/>
      <c r="H21" s="28"/>
      <c r="I21" s="23" t="s">
        <v>24</v>
      </c>
      <c r="J21" s="21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30</v>
      </c>
      <c r="E23" s="28"/>
      <c r="F23" s="28"/>
      <c r="G23" s="28"/>
      <c r="H23" s="28"/>
      <c r="I23" s="23" t="s">
        <v>22</v>
      </c>
      <c r="J23" s="21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">
        <v>28</v>
      </c>
      <c r="F24" s="28"/>
      <c r="G24" s="28"/>
      <c r="H24" s="28"/>
      <c r="I24" s="23" t="s">
        <v>24</v>
      </c>
      <c r="J24" s="21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31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183" t="s">
        <v>1</v>
      </c>
      <c r="F27" s="183"/>
      <c r="G27" s="183"/>
      <c r="H27" s="18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1" t="s">
        <v>96</v>
      </c>
      <c r="E30" s="28"/>
      <c r="F30" s="28"/>
      <c r="G30" s="28"/>
      <c r="H30" s="28"/>
      <c r="I30" s="28"/>
      <c r="J30" s="27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26" t="s">
        <v>97</v>
      </c>
      <c r="E31" s="28"/>
      <c r="F31" s="28"/>
      <c r="G31" s="28"/>
      <c r="H31" s="28"/>
      <c r="I31" s="28"/>
      <c r="J31" s="27">
        <f>J105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4" t="s">
        <v>34</v>
      </c>
      <c r="E32" s="28"/>
      <c r="F32" s="28"/>
      <c r="G32" s="28"/>
      <c r="H32" s="28"/>
      <c r="I32" s="28"/>
      <c r="J32" s="67">
        <f>ROUND(J30+J31,2)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36</v>
      </c>
      <c r="G34" s="28"/>
      <c r="H34" s="28"/>
      <c r="I34" s="32" t="s">
        <v>35</v>
      </c>
      <c r="J34" s="32" t="s">
        <v>37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95" t="s">
        <v>38</v>
      </c>
      <c r="E35" s="23" t="s">
        <v>39</v>
      </c>
      <c r="F35" s="96">
        <f>ROUND((SUM(BE105:BE106)+SUM(BE126:BE165)),2)</f>
        <v>0</v>
      </c>
      <c r="G35" s="28"/>
      <c r="H35" s="28"/>
      <c r="I35" s="97">
        <v>0.21</v>
      </c>
      <c r="J35" s="96">
        <f>ROUND(((SUM(BE105:BE106)+SUM(BE126:BE165))*I35),2)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23" t="s">
        <v>40</v>
      </c>
      <c r="F36" s="96">
        <f>ROUND((SUM(BF105:BF106)+SUM(BF126:BF165)),2)</f>
        <v>0</v>
      </c>
      <c r="G36" s="28"/>
      <c r="H36" s="28"/>
      <c r="I36" s="97">
        <v>0.15</v>
      </c>
      <c r="J36" s="96">
        <f>ROUND(((SUM(BF105:BF106)+SUM(BF126:BF165))*I36),2)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41</v>
      </c>
      <c r="F37" s="96">
        <f>ROUND((SUM(BG105:BG106)+SUM(BG126:BG165)),2)</f>
        <v>0</v>
      </c>
      <c r="G37" s="28"/>
      <c r="H37" s="28"/>
      <c r="I37" s="97">
        <v>0.21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hidden="1">
      <c r="A38" s="28"/>
      <c r="B38" s="29"/>
      <c r="C38" s="28"/>
      <c r="D38" s="28"/>
      <c r="E38" s="23" t="s">
        <v>42</v>
      </c>
      <c r="F38" s="96">
        <f>ROUND((SUM(BH105:BH106)+SUM(BH126:BH165)),2)</f>
        <v>0</v>
      </c>
      <c r="G38" s="28"/>
      <c r="H38" s="28"/>
      <c r="I38" s="97">
        <v>0.15</v>
      </c>
      <c r="J38" s="96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customHeight="1" hidden="1">
      <c r="A39" s="28"/>
      <c r="B39" s="29"/>
      <c r="C39" s="28"/>
      <c r="D39" s="28"/>
      <c r="E39" s="23" t="s">
        <v>43</v>
      </c>
      <c r="F39" s="96">
        <f>ROUND((SUM(BI105:BI106)+SUM(BI126:BI165)),2)</f>
        <v>0</v>
      </c>
      <c r="G39" s="28"/>
      <c r="H39" s="28"/>
      <c r="I39" s="97">
        <v>0</v>
      </c>
      <c r="J39" s="96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87"/>
      <c r="D41" s="98" t="s">
        <v>44</v>
      </c>
      <c r="E41" s="56"/>
      <c r="F41" s="56"/>
      <c r="G41" s="99" t="s">
        <v>45</v>
      </c>
      <c r="H41" s="100" t="s">
        <v>46</v>
      </c>
      <c r="I41" s="56"/>
      <c r="J41" s="101">
        <f>SUM(J32:J39)</f>
        <v>0</v>
      </c>
      <c r="K41" s="102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8"/>
      <c r="B61" s="29"/>
      <c r="C61" s="28"/>
      <c r="D61" s="41" t="s">
        <v>49</v>
      </c>
      <c r="E61" s="31"/>
      <c r="F61" s="103" t="s">
        <v>50</v>
      </c>
      <c r="G61" s="41" t="s">
        <v>49</v>
      </c>
      <c r="H61" s="31"/>
      <c r="I61" s="31"/>
      <c r="J61" s="104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8"/>
      <c r="B76" s="29"/>
      <c r="C76" s="28"/>
      <c r="D76" s="41" t="s">
        <v>49</v>
      </c>
      <c r="E76" s="31"/>
      <c r="F76" s="103" t="s">
        <v>50</v>
      </c>
      <c r="G76" s="41" t="s">
        <v>49</v>
      </c>
      <c r="H76" s="31"/>
      <c r="I76" s="31"/>
      <c r="J76" s="104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8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196" t="str">
        <f>E7</f>
        <v>Stavební úpravy a nástavba objektu Víceúčelové haly</v>
      </c>
      <c r="F85" s="197"/>
      <c r="G85" s="197"/>
      <c r="H85" s="197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95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67" t="str">
        <f>E9</f>
        <v>09_SO-01 - ÚT - tecnická místnost - uznatelný náklad</v>
      </c>
      <c r="F87" s="195"/>
      <c r="G87" s="195"/>
      <c r="H87" s="19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17</v>
      </c>
      <c r="D89" s="28"/>
      <c r="E89" s="28"/>
      <c r="F89" s="21" t="str">
        <f>F12</f>
        <v>p.č.st. 218/1, 218/2, k.ú. Dobré Pole u Vitic</v>
      </c>
      <c r="G89" s="28"/>
      <c r="H89" s="28"/>
      <c r="I89" s="23" t="s">
        <v>19</v>
      </c>
      <c r="J89" s="51" t="str">
        <f>IF(J12="","",J12)</f>
        <v>18. 5. 2020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21</v>
      </c>
      <c r="D91" s="28"/>
      <c r="E91" s="28"/>
      <c r="F91" s="21" t="str">
        <f>E15</f>
        <v>TECHart systems s.r.o., Machatého 679/2, Hlubočepy</v>
      </c>
      <c r="G91" s="28"/>
      <c r="H91" s="28"/>
      <c r="I91" s="23" t="s">
        <v>27</v>
      </c>
      <c r="J91" s="24" t="str">
        <f>E21</f>
        <v>KFJ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30</v>
      </c>
      <c r="J92" s="24" t="str">
        <f>E24</f>
        <v>KFJ s.r.o.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5" t="s">
        <v>99</v>
      </c>
      <c r="D94" s="87"/>
      <c r="E94" s="87"/>
      <c r="F94" s="87"/>
      <c r="G94" s="87"/>
      <c r="H94" s="87"/>
      <c r="I94" s="87"/>
      <c r="J94" s="106" t="s">
        <v>100</v>
      </c>
      <c r="K94" s="8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101</v>
      </c>
      <c r="D96" s="28"/>
      <c r="E96" s="28"/>
      <c r="F96" s="28"/>
      <c r="G96" s="28"/>
      <c r="H96" s="28"/>
      <c r="I96" s="28"/>
      <c r="J96" s="67">
        <f>J126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102</v>
      </c>
    </row>
    <row r="97" spans="2:12" s="9" customFormat="1" ht="24.95" customHeight="1">
      <c r="B97" s="108"/>
      <c r="D97" s="109" t="s">
        <v>190</v>
      </c>
      <c r="E97" s="110"/>
      <c r="F97" s="110"/>
      <c r="G97" s="110"/>
      <c r="H97" s="110"/>
      <c r="I97" s="110"/>
      <c r="J97" s="111">
        <f>J127</f>
        <v>0</v>
      </c>
      <c r="L97" s="108"/>
    </row>
    <row r="98" spans="2:12" s="10" customFormat="1" ht="19.9" customHeight="1">
      <c r="B98" s="112"/>
      <c r="D98" s="113" t="s">
        <v>191</v>
      </c>
      <c r="E98" s="114"/>
      <c r="F98" s="114"/>
      <c r="G98" s="114"/>
      <c r="H98" s="114"/>
      <c r="I98" s="114"/>
      <c r="J98" s="115">
        <f>J128</f>
        <v>0</v>
      </c>
      <c r="L98" s="112"/>
    </row>
    <row r="99" spans="2:12" s="10" customFormat="1" ht="14.85" customHeight="1">
      <c r="B99" s="112"/>
      <c r="D99" s="113" t="s">
        <v>192</v>
      </c>
      <c r="E99" s="114"/>
      <c r="F99" s="114"/>
      <c r="G99" s="114"/>
      <c r="H99" s="114"/>
      <c r="I99" s="114"/>
      <c r="J99" s="115">
        <f>J139</f>
        <v>0</v>
      </c>
      <c r="L99" s="112"/>
    </row>
    <row r="100" spans="2:12" s="10" customFormat="1" ht="14.85" customHeight="1">
      <c r="B100" s="112"/>
      <c r="D100" s="113" t="s">
        <v>193</v>
      </c>
      <c r="E100" s="114"/>
      <c r="F100" s="114"/>
      <c r="G100" s="114"/>
      <c r="H100" s="114"/>
      <c r="I100" s="114"/>
      <c r="J100" s="115">
        <f>J147</f>
        <v>0</v>
      </c>
      <c r="L100" s="112"/>
    </row>
    <row r="101" spans="2:12" s="10" customFormat="1" ht="19.9" customHeight="1">
      <c r="B101" s="112"/>
      <c r="D101" s="113" t="s">
        <v>194</v>
      </c>
      <c r="E101" s="114"/>
      <c r="F101" s="114"/>
      <c r="G101" s="114"/>
      <c r="H101" s="114"/>
      <c r="I101" s="114"/>
      <c r="J101" s="115">
        <f>J157</f>
        <v>0</v>
      </c>
      <c r="L101" s="112"/>
    </row>
    <row r="102" spans="2:12" s="10" customFormat="1" ht="19.9" customHeight="1">
      <c r="B102" s="112"/>
      <c r="D102" s="113" t="s">
        <v>195</v>
      </c>
      <c r="E102" s="114"/>
      <c r="F102" s="114"/>
      <c r="G102" s="114"/>
      <c r="H102" s="114"/>
      <c r="I102" s="114"/>
      <c r="J102" s="115">
        <f>J164</f>
        <v>0</v>
      </c>
      <c r="L102" s="112"/>
    </row>
    <row r="103" spans="1:31" s="2" customFormat="1" ht="21.75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9.25" customHeight="1">
      <c r="A105" s="28"/>
      <c r="B105" s="29"/>
      <c r="C105" s="107" t="s">
        <v>103</v>
      </c>
      <c r="D105" s="28"/>
      <c r="E105" s="28"/>
      <c r="F105" s="28"/>
      <c r="G105" s="28"/>
      <c r="H105" s="28"/>
      <c r="I105" s="28"/>
      <c r="J105" s="116">
        <v>0</v>
      </c>
      <c r="K105" s="28"/>
      <c r="L105" s="38"/>
      <c r="N105" s="117" t="s">
        <v>38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8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9.25" customHeight="1">
      <c r="A107" s="28"/>
      <c r="B107" s="29"/>
      <c r="C107" s="86" t="s">
        <v>93</v>
      </c>
      <c r="D107" s="87"/>
      <c r="E107" s="87"/>
      <c r="F107" s="87"/>
      <c r="G107" s="87"/>
      <c r="H107" s="87"/>
      <c r="I107" s="87"/>
      <c r="J107" s="88">
        <f>ROUND(J96+J105,2)</f>
        <v>0</v>
      </c>
      <c r="K107" s="87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12" spans="1:31" s="2" customFormat="1" ht="6.95" customHeight="1">
      <c r="A112" s="28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24.95" customHeight="1">
      <c r="A113" s="28"/>
      <c r="B113" s="29"/>
      <c r="C113" s="18" t="s">
        <v>104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2" customHeight="1">
      <c r="A115" s="28"/>
      <c r="B115" s="29"/>
      <c r="C115" s="23" t="s">
        <v>13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6.5" customHeight="1">
      <c r="A116" s="28"/>
      <c r="B116" s="29"/>
      <c r="C116" s="28"/>
      <c r="D116" s="28"/>
      <c r="E116" s="196" t="str">
        <f>E7</f>
        <v>Stavební úpravy a nástavba objektu Víceúčelové haly</v>
      </c>
      <c r="F116" s="197"/>
      <c r="G116" s="197"/>
      <c r="H116" s="197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2" customHeight="1">
      <c r="A117" s="28"/>
      <c r="B117" s="29"/>
      <c r="C117" s="23" t="s">
        <v>95</v>
      </c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6.5" customHeight="1">
      <c r="A118" s="28"/>
      <c r="B118" s="29"/>
      <c r="C118" s="28"/>
      <c r="D118" s="28"/>
      <c r="E118" s="167" t="str">
        <f>E9</f>
        <v>09_SO-01 - ÚT - tecnická místnost - uznatelný náklad</v>
      </c>
      <c r="F118" s="195"/>
      <c r="G118" s="195"/>
      <c r="H118" s="195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2" customHeight="1">
      <c r="A120" s="28"/>
      <c r="B120" s="29"/>
      <c r="C120" s="23" t="s">
        <v>17</v>
      </c>
      <c r="D120" s="28"/>
      <c r="E120" s="28"/>
      <c r="F120" s="21" t="str">
        <f>F12</f>
        <v>p.č.st. 218/1, 218/2, k.ú. Dobré Pole u Vitic</v>
      </c>
      <c r="G120" s="28"/>
      <c r="H120" s="28"/>
      <c r="I120" s="23" t="s">
        <v>19</v>
      </c>
      <c r="J120" s="51" t="str">
        <f>IF(J12="","",J12)</f>
        <v>18. 5. 2020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5.2" customHeight="1">
      <c r="A122" s="28"/>
      <c r="B122" s="29"/>
      <c r="C122" s="23" t="s">
        <v>21</v>
      </c>
      <c r="D122" s="28"/>
      <c r="E122" s="28"/>
      <c r="F122" s="21" t="str">
        <f>E15</f>
        <v>TECHart systems s.r.o., Machatého 679/2, Hlubočepy</v>
      </c>
      <c r="G122" s="28"/>
      <c r="H122" s="28"/>
      <c r="I122" s="23" t="s">
        <v>27</v>
      </c>
      <c r="J122" s="24" t="str">
        <f>E21</f>
        <v>KFJ s.r.o.</v>
      </c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5.2" customHeight="1">
      <c r="A123" s="28"/>
      <c r="B123" s="29"/>
      <c r="C123" s="23" t="s">
        <v>25</v>
      </c>
      <c r="D123" s="28"/>
      <c r="E123" s="28"/>
      <c r="F123" s="21" t="str">
        <f>IF(E18="","",E18)</f>
        <v xml:space="preserve"> </v>
      </c>
      <c r="G123" s="28"/>
      <c r="H123" s="28"/>
      <c r="I123" s="23" t="s">
        <v>30</v>
      </c>
      <c r="J123" s="24" t="str">
        <f>E24</f>
        <v>KFJ s.r.o.</v>
      </c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0.35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11" customFormat="1" ht="29.25" customHeight="1">
      <c r="A125" s="118"/>
      <c r="B125" s="119"/>
      <c r="C125" s="120" t="s">
        <v>105</v>
      </c>
      <c r="D125" s="121" t="s">
        <v>59</v>
      </c>
      <c r="E125" s="121" t="s">
        <v>55</v>
      </c>
      <c r="F125" s="121" t="s">
        <v>56</v>
      </c>
      <c r="G125" s="121" t="s">
        <v>106</v>
      </c>
      <c r="H125" s="121" t="s">
        <v>107</v>
      </c>
      <c r="I125" s="121" t="s">
        <v>108</v>
      </c>
      <c r="J125" s="122" t="s">
        <v>100</v>
      </c>
      <c r="K125" s="123" t="s">
        <v>109</v>
      </c>
      <c r="L125" s="124"/>
      <c r="M125" s="58" t="s">
        <v>1</v>
      </c>
      <c r="N125" s="59" t="s">
        <v>38</v>
      </c>
      <c r="O125" s="59" t="s">
        <v>110</v>
      </c>
      <c r="P125" s="59" t="s">
        <v>111</v>
      </c>
      <c r="Q125" s="59" t="s">
        <v>112</v>
      </c>
      <c r="R125" s="59" t="s">
        <v>113</v>
      </c>
      <c r="S125" s="59" t="s">
        <v>114</v>
      </c>
      <c r="T125" s="60" t="s">
        <v>115</v>
      </c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</row>
    <row r="126" spans="1:63" s="2" customFormat="1" ht="22.9" customHeight="1">
      <c r="A126" s="28"/>
      <c r="B126" s="29"/>
      <c r="C126" s="65" t="s">
        <v>116</v>
      </c>
      <c r="D126" s="28"/>
      <c r="E126" s="28"/>
      <c r="F126" s="28"/>
      <c r="G126" s="28"/>
      <c r="H126" s="28"/>
      <c r="I126" s="28"/>
      <c r="J126" s="125">
        <f>BK126</f>
        <v>0</v>
      </c>
      <c r="K126" s="28"/>
      <c r="L126" s="29"/>
      <c r="M126" s="61"/>
      <c r="N126" s="52"/>
      <c r="O126" s="62"/>
      <c r="P126" s="126">
        <f>P127</f>
        <v>0</v>
      </c>
      <c r="Q126" s="62"/>
      <c r="R126" s="126">
        <f>R127</f>
        <v>0</v>
      </c>
      <c r="S126" s="62"/>
      <c r="T126" s="127">
        <f>T127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4" t="s">
        <v>73</v>
      </c>
      <c r="AU126" s="14" t="s">
        <v>102</v>
      </c>
      <c r="BK126" s="128">
        <f>BK127</f>
        <v>0</v>
      </c>
    </row>
    <row r="127" spans="2:63" s="12" customFormat="1" ht="25.9" customHeight="1">
      <c r="B127" s="129"/>
      <c r="D127" s="130" t="s">
        <v>73</v>
      </c>
      <c r="E127" s="131" t="s">
        <v>167</v>
      </c>
      <c r="F127" s="131" t="s">
        <v>196</v>
      </c>
      <c r="J127" s="132">
        <f>BK127</f>
        <v>0</v>
      </c>
      <c r="L127" s="129"/>
      <c r="M127" s="133"/>
      <c r="N127" s="134"/>
      <c r="O127" s="134"/>
      <c r="P127" s="135">
        <f>P128+P157+P164</f>
        <v>0</v>
      </c>
      <c r="Q127" s="134"/>
      <c r="R127" s="135">
        <f>R128+R157+R164</f>
        <v>0</v>
      </c>
      <c r="S127" s="134"/>
      <c r="T127" s="136">
        <f>T128+T157+T164</f>
        <v>0</v>
      </c>
      <c r="AR127" s="130" t="s">
        <v>80</v>
      </c>
      <c r="AT127" s="137" t="s">
        <v>73</v>
      </c>
      <c r="AU127" s="137" t="s">
        <v>74</v>
      </c>
      <c r="AY127" s="130" t="s">
        <v>117</v>
      </c>
      <c r="BK127" s="138">
        <f>BK128+BK157+BK164</f>
        <v>0</v>
      </c>
    </row>
    <row r="128" spans="2:63" s="12" customFormat="1" ht="22.9" customHeight="1">
      <c r="B128" s="129"/>
      <c r="D128" s="130" t="s">
        <v>73</v>
      </c>
      <c r="E128" s="139" t="s">
        <v>168</v>
      </c>
      <c r="F128" s="139" t="s">
        <v>197</v>
      </c>
      <c r="J128" s="140">
        <f>BK128</f>
        <v>0</v>
      </c>
      <c r="L128" s="129"/>
      <c r="M128" s="133"/>
      <c r="N128" s="134"/>
      <c r="O128" s="134"/>
      <c r="P128" s="135">
        <f>P129+SUM(P130:P139)+P147</f>
        <v>0</v>
      </c>
      <c r="Q128" s="134"/>
      <c r="R128" s="135">
        <f>R129+SUM(R130:R139)+R147</f>
        <v>0</v>
      </c>
      <c r="S128" s="134"/>
      <c r="T128" s="136">
        <f>T129+SUM(T130:T139)+T147</f>
        <v>0</v>
      </c>
      <c r="AR128" s="130" t="s">
        <v>80</v>
      </c>
      <c r="AT128" s="137" t="s">
        <v>73</v>
      </c>
      <c r="AU128" s="137" t="s">
        <v>80</v>
      </c>
      <c r="AY128" s="130" t="s">
        <v>117</v>
      </c>
      <c r="BK128" s="138">
        <f>BK129+SUM(BK130:BK139)+BK147</f>
        <v>0</v>
      </c>
    </row>
    <row r="129" spans="1:65" s="2" customFormat="1" ht="21.75" customHeight="1">
      <c r="A129" s="28"/>
      <c r="B129" s="141"/>
      <c r="C129" s="142" t="s">
        <v>80</v>
      </c>
      <c r="D129" s="142" t="s">
        <v>118</v>
      </c>
      <c r="E129" s="143" t="s">
        <v>198</v>
      </c>
      <c r="F129" s="144" t="s">
        <v>295</v>
      </c>
      <c r="G129" s="145" t="s">
        <v>129</v>
      </c>
      <c r="H129" s="146">
        <v>1</v>
      </c>
      <c r="I129" s="147"/>
      <c r="J129" s="147">
        <f aca="true" t="shared" si="0" ref="J129:J138">ROUND(I129*H129,2)</f>
        <v>0</v>
      </c>
      <c r="K129" s="148"/>
      <c r="L129" s="29"/>
      <c r="M129" s="149" t="s">
        <v>1</v>
      </c>
      <c r="N129" s="150" t="s">
        <v>39</v>
      </c>
      <c r="O129" s="151">
        <v>0</v>
      </c>
      <c r="P129" s="151">
        <f aca="true" t="shared" si="1" ref="P129:P138">O129*H129</f>
        <v>0</v>
      </c>
      <c r="Q129" s="151">
        <v>0</v>
      </c>
      <c r="R129" s="151">
        <f aca="true" t="shared" si="2" ref="R129:R138">Q129*H129</f>
        <v>0</v>
      </c>
      <c r="S129" s="151">
        <v>0</v>
      </c>
      <c r="T129" s="152">
        <f aca="true" t="shared" si="3" ref="T129:T138"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119</v>
      </c>
      <c r="AT129" s="153" t="s">
        <v>118</v>
      </c>
      <c r="AU129" s="153" t="s">
        <v>81</v>
      </c>
      <c r="AY129" s="14" t="s">
        <v>117</v>
      </c>
      <c r="BE129" s="154">
        <f aca="true" t="shared" si="4" ref="BE129:BE138">IF(N129="základní",J129,0)</f>
        <v>0</v>
      </c>
      <c r="BF129" s="154">
        <f aca="true" t="shared" si="5" ref="BF129:BF138">IF(N129="snížená",J129,0)</f>
        <v>0</v>
      </c>
      <c r="BG129" s="154">
        <f aca="true" t="shared" si="6" ref="BG129:BG138">IF(N129="zákl. přenesená",J129,0)</f>
        <v>0</v>
      </c>
      <c r="BH129" s="154">
        <f aca="true" t="shared" si="7" ref="BH129:BH138">IF(N129="sníž. přenesená",J129,0)</f>
        <v>0</v>
      </c>
      <c r="BI129" s="154">
        <f aca="true" t="shared" si="8" ref="BI129:BI138">IF(N129="nulová",J129,0)</f>
        <v>0</v>
      </c>
      <c r="BJ129" s="14" t="s">
        <v>80</v>
      </c>
      <c r="BK129" s="154">
        <f aca="true" t="shared" si="9" ref="BK129:BK138">ROUND(I129*H129,2)</f>
        <v>0</v>
      </c>
      <c r="BL129" s="14" t="s">
        <v>119</v>
      </c>
      <c r="BM129" s="153" t="s">
        <v>81</v>
      </c>
    </row>
    <row r="130" spans="1:65" s="2" customFormat="1" ht="16.5" customHeight="1">
      <c r="A130" s="28"/>
      <c r="B130" s="141"/>
      <c r="C130" s="142" t="s">
        <v>81</v>
      </c>
      <c r="D130" s="142" t="s">
        <v>118</v>
      </c>
      <c r="E130" s="143" t="s">
        <v>199</v>
      </c>
      <c r="F130" s="144" t="s">
        <v>200</v>
      </c>
      <c r="G130" s="145" t="s">
        <v>129</v>
      </c>
      <c r="H130" s="146">
        <v>1</v>
      </c>
      <c r="I130" s="147"/>
      <c r="J130" s="147">
        <f t="shared" si="0"/>
        <v>0</v>
      </c>
      <c r="K130" s="148"/>
      <c r="L130" s="29"/>
      <c r="M130" s="149" t="s">
        <v>1</v>
      </c>
      <c r="N130" s="150" t="s">
        <v>39</v>
      </c>
      <c r="O130" s="151">
        <v>0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3" t="s">
        <v>119</v>
      </c>
      <c r="AT130" s="153" t="s">
        <v>118</v>
      </c>
      <c r="AU130" s="153" t="s">
        <v>81</v>
      </c>
      <c r="AY130" s="14" t="s">
        <v>117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80</v>
      </c>
      <c r="BK130" s="154">
        <f t="shared" si="9"/>
        <v>0</v>
      </c>
      <c r="BL130" s="14" t="s">
        <v>119</v>
      </c>
      <c r="BM130" s="153" t="s">
        <v>119</v>
      </c>
    </row>
    <row r="131" spans="1:65" s="2" customFormat="1" ht="48.75" customHeight="1">
      <c r="A131" s="28"/>
      <c r="B131" s="141"/>
      <c r="C131" s="142" t="s">
        <v>120</v>
      </c>
      <c r="D131" s="142" t="s">
        <v>118</v>
      </c>
      <c r="E131" s="143" t="s">
        <v>201</v>
      </c>
      <c r="F131" s="144" t="s">
        <v>296</v>
      </c>
      <c r="G131" s="145" t="s">
        <v>129</v>
      </c>
      <c r="H131" s="146">
        <v>3</v>
      </c>
      <c r="I131" s="147"/>
      <c r="J131" s="147">
        <f t="shared" si="0"/>
        <v>0</v>
      </c>
      <c r="K131" s="148"/>
      <c r="L131" s="29"/>
      <c r="M131" s="149" t="s">
        <v>1</v>
      </c>
      <c r="N131" s="150" t="s">
        <v>39</v>
      </c>
      <c r="O131" s="151">
        <v>0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3" t="s">
        <v>119</v>
      </c>
      <c r="AT131" s="153" t="s">
        <v>118</v>
      </c>
      <c r="AU131" s="153" t="s">
        <v>81</v>
      </c>
      <c r="AY131" s="14" t="s">
        <v>117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80</v>
      </c>
      <c r="BK131" s="154">
        <f t="shared" si="9"/>
        <v>0</v>
      </c>
      <c r="BL131" s="14" t="s">
        <v>119</v>
      </c>
      <c r="BM131" s="153" t="s">
        <v>122</v>
      </c>
    </row>
    <row r="132" spans="1:65" s="2" customFormat="1" ht="16.5" customHeight="1">
      <c r="A132" s="28"/>
      <c r="B132" s="141"/>
      <c r="C132" s="142" t="s">
        <v>119</v>
      </c>
      <c r="D132" s="142" t="s">
        <v>118</v>
      </c>
      <c r="E132" s="143" t="s">
        <v>202</v>
      </c>
      <c r="F132" s="144" t="s">
        <v>289</v>
      </c>
      <c r="G132" s="145" t="s">
        <v>129</v>
      </c>
      <c r="H132" s="146">
        <v>1</v>
      </c>
      <c r="I132" s="147"/>
      <c r="J132" s="147">
        <f t="shared" si="0"/>
        <v>0</v>
      </c>
      <c r="K132" s="148"/>
      <c r="L132" s="29"/>
      <c r="M132" s="149" t="s">
        <v>1</v>
      </c>
      <c r="N132" s="150" t="s">
        <v>39</v>
      </c>
      <c r="O132" s="151">
        <v>0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3" t="s">
        <v>119</v>
      </c>
      <c r="AT132" s="153" t="s">
        <v>118</v>
      </c>
      <c r="AU132" s="153" t="s">
        <v>81</v>
      </c>
      <c r="AY132" s="14" t="s">
        <v>117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80</v>
      </c>
      <c r="BK132" s="154">
        <f t="shared" si="9"/>
        <v>0</v>
      </c>
      <c r="BL132" s="14" t="s">
        <v>119</v>
      </c>
      <c r="BM132" s="153" t="s">
        <v>124</v>
      </c>
    </row>
    <row r="133" spans="1:65" s="2" customFormat="1" ht="16.5" customHeight="1">
      <c r="A133" s="28"/>
      <c r="B133" s="141"/>
      <c r="C133" s="142" t="s">
        <v>121</v>
      </c>
      <c r="D133" s="142" t="s">
        <v>118</v>
      </c>
      <c r="E133" s="143" t="s">
        <v>203</v>
      </c>
      <c r="F133" s="144" t="s">
        <v>204</v>
      </c>
      <c r="G133" s="145" t="s">
        <v>129</v>
      </c>
      <c r="H133" s="146">
        <v>3</v>
      </c>
      <c r="I133" s="147"/>
      <c r="J133" s="147">
        <f t="shared" si="0"/>
        <v>0</v>
      </c>
      <c r="K133" s="148"/>
      <c r="L133" s="29"/>
      <c r="M133" s="149" t="s">
        <v>1</v>
      </c>
      <c r="N133" s="150" t="s">
        <v>39</v>
      </c>
      <c r="O133" s="151">
        <v>0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3" t="s">
        <v>119</v>
      </c>
      <c r="AT133" s="153" t="s">
        <v>118</v>
      </c>
      <c r="AU133" s="153" t="s">
        <v>81</v>
      </c>
      <c r="AY133" s="14" t="s">
        <v>117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80</v>
      </c>
      <c r="BK133" s="154">
        <f t="shared" si="9"/>
        <v>0</v>
      </c>
      <c r="BL133" s="14" t="s">
        <v>119</v>
      </c>
      <c r="BM133" s="153" t="s">
        <v>126</v>
      </c>
    </row>
    <row r="134" spans="1:65" s="2" customFormat="1" ht="16.5" customHeight="1">
      <c r="A134" s="28"/>
      <c r="B134" s="141"/>
      <c r="C134" s="142" t="s">
        <v>122</v>
      </c>
      <c r="D134" s="142" t="s">
        <v>118</v>
      </c>
      <c r="E134" s="143" t="s">
        <v>205</v>
      </c>
      <c r="F134" s="144" t="s">
        <v>290</v>
      </c>
      <c r="G134" s="145" t="s">
        <v>129</v>
      </c>
      <c r="H134" s="146">
        <v>1</v>
      </c>
      <c r="I134" s="147"/>
      <c r="J134" s="147">
        <f t="shared" si="0"/>
        <v>0</v>
      </c>
      <c r="K134" s="148"/>
      <c r="L134" s="29"/>
      <c r="M134" s="149" t="s">
        <v>1</v>
      </c>
      <c r="N134" s="150" t="s">
        <v>39</v>
      </c>
      <c r="O134" s="151">
        <v>0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3" t="s">
        <v>119</v>
      </c>
      <c r="AT134" s="153" t="s">
        <v>118</v>
      </c>
      <c r="AU134" s="153" t="s">
        <v>81</v>
      </c>
      <c r="AY134" s="14" t="s">
        <v>117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80</v>
      </c>
      <c r="BK134" s="154">
        <f t="shared" si="9"/>
        <v>0</v>
      </c>
      <c r="BL134" s="14" t="s">
        <v>119</v>
      </c>
      <c r="BM134" s="153" t="s">
        <v>128</v>
      </c>
    </row>
    <row r="135" spans="1:65" s="2" customFormat="1" ht="16.5" customHeight="1">
      <c r="A135" s="28"/>
      <c r="B135" s="141"/>
      <c r="C135" s="142" t="s">
        <v>123</v>
      </c>
      <c r="D135" s="142" t="s">
        <v>118</v>
      </c>
      <c r="E135" s="143" t="s">
        <v>206</v>
      </c>
      <c r="F135" s="144" t="s">
        <v>291</v>
      </c>
      <c r="G135" s="145" t="s">
        <v>129</v>
      </c>
      <c r="H135" s="146">
        <v>3</v>
      </c>
      <c r="I135" s="147"/>
      <c r="J135" s="147">
        <f t="shared" si="0"/>
        <v>0</v>
      </c>
      <c r="K135" s="148"/>
      <c r="L135" s="29"/>
      <c r="M135" s="149" t="s">
        <v>1</v>
      </c>
      <c r="N135" s="150" t="s">
        <v>39</v>
      </c>
      <c r="O135" s="151">
        <v>0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3" t="s">
        <v>119</v>
      </c>
      <c r="AT135" s="153" t="s">
        <v>118</v>
      </c>
      <c r="AU135" s="153" t="s">
        <v>81</v>
      </c>
      <c r="AY135" s="14" t="s">
        <v>117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80</v>
      </c>
      <c r="BK135" s="154">
        <f t="shared" si="9"/>
        <v>0</v>
      </c>
      <c r="BL135" s="14" t="s">
        <v>119</v>
      </c>
      <c r="BM135" s="153" t="s">
        <v>131</v>
      </c>
    </row>
    <row r="136" spans="1:65" s="2" customFormat="1" ht="16.5" customHeight="1">
      <c r="A136" s="28"/>
      <c r="B136" s="141"/>
      <c r="C136" s="142" t="s">
        <v>124</v>
      </c>
      <c r="D136" s="142" t="s">
        <v>118</v>
      </c>
      <c r="E136" s="143" t="s">
        <v>207</v>
      </c>
      <c r="F136" s="144" t="s">
        <v>292</v>
      </c>
      <c r="G136" s="145" t="s">
        <v>129</v>
      </c>
      <c r="H136" s="146">
        <v>3</v>
      </c>
      <c r="I136" s="147"/>
      <c r="J136" s="147">
        <f t="shared" si="0"/>
        <v>0</v>
      </c>
      <c r="K136" s="148"/>
      <c r="L136" s="29"/>
      <c r="M136" s="149" t="s">
        <v>1</v>
      </c>
      <c r="N136" s="150" t="s">
        <v>39</v>
      </c>
      <c r="O136" s="151">
        <v>0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119</v>
      </c>
      <c r="AT136" s="153" t="s">
        <v>118</v>
      </c>
      <c r="AU136" s="153" t="s">
        <v>81</v>
      </c>
      <c r="AY136" s="14" t="s">
        <v>117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80</v>
      </c>
      <c r="BK136" s="154">
        <f t="shared" si="9"/>
        <v>0</v>
      </c>
      <c r="BL136" s="14" t="s">
        <v>119</v>
      </c>
      <c r="BM136" s="153" t="s">
        <v>132</v>
      </c>
    </row>
    <row r="137" spans="1:65" s="2" customFormat="1" ht="16.5" customHeight="1">
      <c r="A137" s="28"/>
      <c r="B137" s="141"/>
      <c r="C137" s="142" t="s">
        <v>125</v>
      </c>
      <c r="D137" s="142" t="s">
        <v>118</v>
      </c>
      <c r="E137" s="143" t="s">
        <v>208</v>
      </c>
      <c r="F137" s="144" t="s">
        <v>293</v>
      </c>
      <c r="G137" s="145" t="s">
        <v>129</v>
      </c>
      <c r="H137" s="146">
        <v>1</v>
      </c>
      <c r="I137" s="147"/>
      <c r="J137" s="147">
        <f t="shared" si="0"/>
        <v>0</v>
      </c>
      <c r="K137" s="148"/>
      <c r="L137" s="29"/>
      <c r="M137" s="149" t="s">
        <v>1</v>
      </c>
      <c r="N137" s="150" t="s">
        <v>39</v>
      </c>
      <c r="O137" s="151">
        <v>0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3" t="s">
        <v>119</v>
      </c>
      <c r="AT137" s="153" t="s">
        <v>118</v>
      </c>
      <c r="AU137" s="153" t="s">
        <v>81</v>
      </c>
      <c r="AY137" s="14" t="s">
        <v>117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80</v>
      </c>
      <c r="BK137" s="154">
        <f t="shared" si="9"/>
        <v>0</v>
      </c>
      <c r="BL137" s="14" t="s">
        <v>119</v>
      </c>
      <c r="BM137" s="153" t="s">
        <v>134</v>
      </c>
    </row>
    <row r="138" spans="1:65" s="2" customFormat="1" ht="16.5" customHeight="1">
      <c r="A138" s="28"/>
      <c r="B138" s="141"/>
      <c r="C138" s="142" t="s">
        <v>126</v>
      </c>
      <c r="D138" s="142" t="s">
        <v>118</v>
      </c>
      <c r="E138" s="143" t="s">
        <v>209</v>
      </c>
      <c r="F138" s="144" t="s">
        <v>294</v>
      </c>
      <c r="G138" s="145" t="s">
        <v>129</v>
      </c>
      <c r="H138" s="146">
        <v>2</v>
      </c>
      <c r="I138" s="147"/>
      <c r="J138" s="147">
        <f t="shared" si="0"/>
        <v>0</v>
      </c>
      <c r="K138" s="148"/>
      <c r="L138" s="29"/>
      <c r="M138" s="149" t="s">
        <v>1</v>
      </c>
      <c r="N138" s="150" t="s">
        <v>39</v>
      </c>
      <c r="O138" s="151">
        <v>0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3" t="s">
        <v>119</v>
      </c>
      <c r="AT138" s="153" t="s">
        <v>118</v>
      </c>
      <c r="AU138" s="153" t="s">
        <v>81</v>
      </c>
      <c r="AY138" s="14" t="s">
        <v>117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80</v>
      </c>
      <c r="BK138" s="154">
        <f t="shared" si="9"/>
        <v>0</v>
      </c>
      <c r="BL138" s="14" t="s">
        <v>119</v>
      </c>
      <c r="BM138" s="153" t="s">
        <v>136</v>
      </c>
    </row>
    <row r="139" spans="2:63" s="12" customFormat="1" ht="20.85" customHeight="1">
      <c r="B139" s="129"/>
      <c r="D139" s="130" t="s">
        <v>73</v>
      </c>
      <c r="E139" s="139" t="s">
        <v>210</v>
      </c>
      <c r="F139" s="139" t="s">
        <v>211</v>
      </c>
      <c r="J139" s="140">
        <f>BK139</f>
        <v>0</v>
      </c>
      <c r="L139" s="129"/>
      <c r="M139" s="133"/>
      <c r="N139" s="134"/>
      <c r="O139" s="134"/>
      <c r="P139" s="135">
        <f>SUM(P140:P146)</f>
        <v>0</v>
      </c>
      <c r="Q139" s="134"/>
      <c r="R139" s="135">
        <f>SUM(R140:R146)</f>
        <v>0</v>
      </c>
      <c r="S139" s="134"/>
      <c r="T139" s="136">
        <f>SUM(T140:T146)</f>
        <v>0</v>
      </c>
      <c r="AR139" s="130" t="s">
        <v>80</v>
      </c>
      <c r="AT139" s="137" t="s">
        <v>73</v>
      </c>
      <c r="AU139" s="137" t="s">
        <v>81</v>
      </c>
      <c r="AY139" s="130" t="s">
        <v>117</v>
      </c>
      <c r="BK139" s="138">
        <f>SUM(BK140:BK146)</f>
        <v>0</v>
      </c>
    </row>
    <row r="140" spans="1:65" s="2" customFormat="1" ht="16.5" customHeight="1">
      <c r="A140" s="28"/>
      <c r="B140" s="141"/>
      <c r="C140" s="142" t="s">
        <v>127</v>
      </c>
      <c r="D140" s="142" t="s">
        <v>118</v>
      </c>
      <c r="E140" s="143" t="s">
        <v>212</v>
      </c>
      <c r="F140" s="144" t="s">
        <v>213</v>
      </c>
      <c r="G140" s="145" t="s">
        <v>129</v>
      </c>
      <c r="H140" s="146">
        <v>11</v>
      </c>
      <c r="I140" s="147"/>
      <c r="J140" s="147">
        <f aca="true" t="shared" si="10" ref="J140:J146">ROUND(I140*H140,2)</f>
        <v>0</v>
      </c>
      <c r="K140" s="148"/>
      <c r="L140" s="29"/>
      <c r="M140" s="149" t="s">
        <v>1</v>
      </c>
      <c r="N140" s="150" t="s">
        <v>39</v>
      </c>
      <c r="O140" s="151">
        <v>0</v>
      </c>
      <c r="P140" s="151">
        <f aca="true" t="shared" si="11" ref="P140:P146">O140*H140</f>
        <v>0</v>
      </c>
      <c r="Q140" s="151">
        <v>0</v>
      </c>
      <c r="R140" s="151">
        <f aca="true" t="shared" si="12" ref="R140:R146">Q140*H140</f>
        <v>0</v>
      </c>
      <c r="S140" s="151">
        <v>0</v>
      </c>
      <c r="T140" s="152">
        <f aca="true" t="shared" si="13" ref="T140:T146"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3" t="s">
        <v>119</v>
      </c>
      <c r="AT140" s="153" t="s">
        <v>118</v>
      </c>
      <c r="AU140" s="153" t="s">
        <v>120</v>
      </c>
      <c r="AY140" s="14" t="s">
        <v>117</v>
      </c>
      <c r="BE140" s="154">
        <f aca="true" t="shared" si="14" ref="BE140:BE146">IF(N140="základní",J140,0)</f>
        <v>0</v>
      </c>
      <c r="BF140" s="154">
        <f aca="true" t="shared" si="15" ref="BF140:BF146">IF(N140="snížená",J140,0)</f>
        <v>0</v>
      </c>
      <c r="BG140" s="154">
        <f aca="true" t="shared" si="16" ref="BG140:BG146">IF(N140="zákl. přenesená",J140,0)</f>
        <v>0</v>
      </c>
      <c r="BH140" s="154">
        <f aca="true" t="shared" si="17" ref="BH140:BH146">IF(N140="sníž. přenesená",J140,0)</f>
        <v>0</v>
      </c>
      <c r="BI140" s="154">
        <f aca="true" t="shared" si="18" ref="BI140:BI146">IF(N140="nulová",J140,0)</f>
        <v>0</v>
      </c>
      <c r="BJ140" s="14" t="s">
        <v>80</v>
      </c>
      <c r="BK140" s="154">
        <f aca="true" t="shared" si="19" ref="BK140:BK146">ROUND(I140*H140,2)</f>
        <v>0</v>
      </c>
      <c r="BL140" s="14" t="s">
        <v>119</v>
      </c>
      <c r="BM140" s="153" t="s">
        <v>137</v>
      </c>
    </row>
    <row r="141" spans="1:65" s="2" customFormat="1" ht="16.5" customHeight="1">
      <c r="A141" s="28"/>
      <c r="B141" s="141"/>
      <c r="C141" s="142" t="s">
        <v>128</v>
      </c>
      <c r="D141" s="142" t="s">
        <v>118</v>
      </c>
      <c r="E141" s="143" t="s">
        <v>214</v>
      </c>
      <c r="F141" s="144" t="s">
        <v>215</v>
      </c>
      <c r="G141" s="145" t="s">
        <v>129</v>
      </c>
      <c r="H141" s="146">
        <v>4</v>
      </c>
      <c r="I141" s="147"/>
      <c r="J141" s="147">
        <f t="shared" si="10"/>
        <v>0</v>
      </c>
      <c r="K141" s="148"/>
      <c r="L141" s="29"/>
      <c r="M141" s="149" t="s">
        <v>1</v>
      </c>
      <c r="N141" s="150" t="s">
        <v>39</v>
      </c>
      <c r="O141" s="151">
        <v>0</v>
      </c>
      <c r="P141" s="151">
        <f t="shared" si="11"/>
        <v>0</v>
      </c>
      <c r="Q141" s="151">
        <v>0</v>
      </c>
      <c r="R141" s="151">
        <f t="shared" si="12"/>
        <v>0</v>
      </c>
      <c r="S141" s="151">
        <v>0</v>
      </c>
      <c r="T141" s="152">
        <f t="shared" si="1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3" t="s">
        <v>119</v>
      </c>
      <c r="AT141" s="153" t="s">
        <v>118</v>
      </c>
      <c r="AU141" s="153" t="s">
        <v>120</v>
      </c>
      <c r="AY141" s="14" t="s">
        <v>117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4" t="s">
        <v>80</v>
      </c>
      <c r="BK141" s="154">
        <f t="shared" si="19"/>
        <v>0</v>
      </c>
      <c r="BL141" s="14" t="s">
        <v>119</v>
      </c>
      <c r="BM141" s="153" t="s">
        <v>140</v>
      </c>
    </row>
    <row r="142" spans="1:65" s="2" customFormat="1" ht="16.5" customHeight="1">
      <c r="A142" s="28"/>
      <c r="B142" s="141"/>
      <c r="C142" s="142" t="s">
        <v>130</v>
      </c>
      <c r="D142" s="142" t="s">
        <v>118</v>
      </c>
      <c r="E142" s="143" t="s">
        <v>216</v>
      </c>
      <c r="F142" s="144" t="s">
        <v>217</v>
      </c>
      <c r="G142" s="145" t="s">
        <v>129</v>
      </c>
      <c r="H142" s="146">
        <v>4</v>
      </c>
      <c r="I142" s="147"/>
      <c r="J142" s="147">
        <f t="shared" si="10"/>
        <v>0</v>
      </c>
      <c r="K142" s="148"/>
      <c r="L142" s="29"/>
      <c r="M142" s="149" t="s">
        <v>1</v>
      </c>
      <c r="N142" s="150" t="s">
        <v>39</v>
      </c>
      <c r="O142" s="151">
        <v>0</v>
      </c>
      <c r="P142" s="151">
        <f t="shared" si="11"/>
        <v>0</v>
      </c>
      <c r="Q142" s="151">
        <v>0</v>
      </c>
      <c r="R142" s="151">
        <f t="shared" si="12"/>
        <v>0</v>
      </c>
      <c r="S142" s="151">
        <v>0</v>
      </c>
      <c r="T142" s="152">
        <f t="shared" si="1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3" t="s">
        <v>119</v>
      </c>
      <c r="AT142" s="153" t="s">
        <v>118</v>
      </c>
      <c r="AU142" s="153" t="s">
        <v>120</v>
      </c>
      <c r="AY142" s="14" t="s">
        <v>117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4" t="s">
        <v>80</v>
      </c>
      <c r="BK142" s="154">
        <f t="shared" si="19"/>
        <v>0</v>
      </c>
      <c r="BL142" s="14" t="s">
        <v>119</v>
      </c>
      <c r="BM142" s="153" t="s">
        <v>142</v>
      </c>
    </row>
    <row r="143" spans="1:65" s="2" customFormat="1" ht="16.5" customHeight="1">
      <c r="A143" s="28"/>
      <c r="B143" s="141"/>
      <c r="C143" s="142" t="s">
        <v>131</v>
      </c>
      <c r="D143" s="142" t="s">
        <v>118</v>
      </c>
      <c r="E143" s="143" t="s">
        <v>218</v>
      </c>
      <c r="F143" s="144" t="s">
        <v>219</v>
      </c>
      <c r="G143" s="145" t="s">
        <v>129</v>
      </c>
      <c r="H143" s="146">
        <v>4</v>
      </c>
      <c r="I143" s="147"/>
      <c r="J143" s="147">
        <f t="shared" si="10"/>
        <v>0</v>
      </c>
      <c r="K143" s="148"/>
      <c r="L143" s="29"/>
      <c r="M143" s="149" t="s">
        <v>1</v>
      </c>
      <c r="N143" s="150" t="s">
        <v>39</v>
      </c>
      <c r="O143" s="151">
        <v>0</v>
      </c>
      <c r="P143" s="151">
        <f t="shared" si="11"/>
        <v>0</v>
      </c>
      <c r="Q143" s="151">
        <v>0</v>
      </c>
      <c r="R143" s="151">
        <f t="shared" si="12"/>
        <v>0</v>
      </c>
      <c r="S143" s="151">
        <v>0</v>
      </c>
      <c r="T143" s="152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3" t="s">
        <v>119</v>
      </c>
      <c r="AT143" s="153" t="s">
        <v>118</v>
      </c>
      <c r="AU143" s="153" t="s">
        <v>120</v>
      </c>
      <c r="AY143" s="14" t="s">
        <v>117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4" t="s">
        <v>80</v>
      </c>
      <c r="BK143" s="154">
        <f t="shared" si="19"/>
        <v>0</v>
      </c>
      <c r="BL143" s="14" t="s">
        <v>119</v>
      </c>
      <c r="BM143" s="153" t="s">
        <v>144</v>
      </c>
    </row>
    <row r="144" spans="1:65" s="2" customFormat="1" ht="16.5" customHeight="1">
      <c r="A144" s="28"/>
      <c r="B144" s="141"/>
      <c r="C144" s="142" t="s">
        <v>8</v>
      </c>
      <c r="D144" s="142" t="s">
        <v>118</v>
      </c>
      <c r="E144" s="143" t="s">
        <v>220</v>
      </c>
      <c r="F144" s="144" t="s">
        <v>221</v>
      </c>
      <c r="G144" s="145" t="s">
        <v>129</v>
      </c>
      <c r="H144" s="146">
        <v>4</v>
      </c>
      <c r="I144" s="147"/>
      <c r="J144" s="147">
        <f t="shared" si="10"/>
        <v>0</v>
      </c>
      <c r="K144" s="148"/>
      <c r="L144" s="29"/>
      <c r="M144" s="149" t="s">
        <v>1</v>
      </c>
      <c r="N144" s="150" t="s">
        <v>39</v>
      </c>
      <c r="O144" s="151">
        <v>0</v>
      </c>
      <c r="P144" s="151">
        <f t="shared" si="11"/>
        <v>0</v>
      </c>
      <c r="Q144" s="151">
        <v>0</v>
      </c>
      <c r="R144" s="151">
        <f t="shared" si="12"/>
        <v>0</v>
      </c>
      <c r="S144" s="151">
        <v>0</v>
      </c>
      <c r="T144" s="152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3" t="s">
        <v>119</v>
      </c>
      <c r="AT144" s="153" t="s">
        <v>118</v>
      </c>
      <c r="AU144" s="153" t="s">
        <v>120</v>
      </c>
      <c r="AY144" s="14" t="s">
        <v>117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4" t="s">
        <v>80</v>
      </c>
      <c r="BK144" s="154">
        <f t="shared" si="19"/>
        <v>0</v>
      </c>
      <c r="BL144" s="14" t="s">
        <v>119</v>
      </c>
      <c r="BM144" s="153" t="s">
        <v>146</v>
      </c>
    </row>
    <row r="145" spans="1:65" s="2" customFormat="1" ht="16.5" customHeight="1">
      <c r="A145" s="28"/>
      <c r="B145" s="141"/>
      <c r="C145" s="142" t="s">
        <v>132</v>
      </c>
      <c r="D145" s="142" t="s">
        <v>118</v>
      </c>
      <c r="E145" s="143" t="s">
        <v>222</v>
      </c>
      <c r="F145" s="144" t="s">
        <v>223</v>
      </c>
      <c r="G145" s="145" t="s">
        <v>129</v>
      </c>
      <c r="H145" s="146">
        <v>4</v>
      </c>
      <c r="I145" s="147"/>
      <c r="J145" s="147">
        <f t="shared" si="10"/>
        <v>0</v>
      </c>
      <c r="K145" s="148"/>
      <c r="L145" s="29"/>
      <c r="M145" s="149" t="s">
        <v>1</v>
      </c>
      <c r="N145" s="150" t="s">
        <v>39</v>
      </c>
      <c r="O145" s="151">
        <v>0</v>
      </c>
      <c r="P145" s="151">
        <f t="shared" si="11"/>
        <v>0</v>
      </c>
      <c r="Q145" s="151">
        <v>0</v>
      </c>
      <c r="R145" s="151">
        <f t="shared" si="12"/>
        <v>0</v>
      </c>
      <c r="S145" s="151">
        <v>0</v>
      </c>
      <c r="T145" s="152">
        <f t="shared" si="1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119</v>
      </c>
      <c r="AT145" s="153" t="s">
        <v>118</v>
      </c>
      <c r="AU145" s="153" t="s">
        <v>120</v>
      </c>
      <c r="AY145" s="14" t="s">
        <v>117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4" t="s">
        <v>80</v>
      </c>
      <c r="BK145" s="154">
        <f t="shared" si="19"/>
        <v>0</v>
      </c>
      <c r="BL145" s="14" t="s">
        <v>119</v>
      </c>
      <c r="BM145" s="153" t="s">
        <v>148</v>
      </c>
    </row>
    <row r="146" spans="1:65" s="2" customFormat="1" ht="16.5" customHeight="1">
      <c r="A146" s="28"/>
      <c r="B146" s="141"/>
      <c r="C146" s="142" t="s">
        <v>133</v>
      </c>
      <c r="D146" s="142" t="s">
        <v>118</v>
      </c>
      <c r="E146" s="143" t="s">
        <v>224</v>
      </c>
      <c r="F146" s="144" t="s">
        <v>225</v>
      </c>
      <c r="G146" s="145" t="s">
        <v>129</v>
      </c>
      <c r="H146" s="146">
        <v>3</v>
      </c>
      <c r="I146" s="147"/>
      <c r="J146" s="147">
        <f t="shared" si="10"/>
        <v>0</v>
      </c>
      <c r="K146" s="148"/>
      <c r="L146" s="29"/>
      <c r="M146" s="149" t="s">
        <v>1</v>
      </c>
      <c r="N146" s="150" t="s">
        <v>39</v>
      </c>
      <c r="O146" s="151">
        <v>0</v>
      </c>
      <c r="P146" s="151">
        <f t="shared" si="11"/>
        <v>0</v>
      </c>
      <c r="Q146" s="151">
        <v>0</v>
      </c>
      <c r="R146" s="151">
        <f t="shared" si="12"/>
        <v>0</v>
      </c>
      <c r="S146" s="151">
        <v>0</v>
      </c>
      <c r="T146" s="152">
        <f t="shared" si="1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3" t="s">
        <v>119</v>
      </c>
      <c r="AT146" s="153" t="s">
        <v>118</v>
      </c>
      <c r="AU146" s="153" t="s">
        <v>120</v>
      </c>
      <c r="AY146" s="14" t="s">
        <v>117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80</v>
      </c>
      <c r="BK146" s="154">
        <f t="shared" si="19"/>
        <v>0</v>
      </c>
      <c r="BL146" s="14" t="s">
        <v>119</v>
      </c>
      <c r="BM146" s="153" t="s">
        <v>150</v>
      </c>
    </row>
    <row r="147" spans="2:63" s="12" customFormat="1" ht="20.85" customHeight="1">
      <c r="B147" s="129"/>
      <c r="D147" s="130" t="s">
        <v>73</v>
      </c>
      <c r="E147" s="139" t="s">
        <v>226</v>
      </c>
      <c r="F147" s="139" t="s">
        <v>227</v>
      </c>
      <c r="J147" s="140">
        <f>BK147</f>
        <v>0</v>
      </c>
      <c r="L147" s="129"/>
      <c r="M147" s="133"/>
      <c r="N147" s="134"/>
      <c r="O147" s="134"/>
      <c r="P147" s="135">
        <f>SUM(P148:P156)</f>
        <v>0</v>
      </c>
      <c r="Q147" s="134"/>
      <c r="R147" s="135">
        <f>SUM(R148:R156)</f>
        <v>0</v>
      </c>
      <c r="S147" s="134"/>
      <c r="T147" s="136">
        <f>SUM(T148:T156)</f>
        <v>0</v>
      </c>
      <c r="AR147" s="130" t="s">
        <v>80</v>
      </c>
      <c r="AT147" s="137" t="s">
        <v>73</v>
      </c>
      <c r="AU147" s="137" t="s">
        <v>81</v>
      </c>
      <c r="AY147" s="130" t="s">
        <v>117</v>
      </c>
      <c r="BK147" s="138">
        <f>SUM(BK148:BK156)</f>
        <v>0</v>
      </c>
    </row>
    <row r="148" spans="1:65" s="2" customFormat="1" ht="16.5" customHeight="1">
      <c r="A148" s="28"/>
      <c r="B148" s="141"/>
      <c r="C148" s="142" t="s">
        <v>134</v>
      </c>
      <c r="D148" s="142" t="s">
        <v>118</v>
      </c>
      <c r="E148" s="143" t="s">
        <v>228</v>
      </c>
      <c r="F148" s="144" t="s">
        <v>229</v>
      </c>
      <c r="G148" s="145" t="s">
        <v>129</v>
      </c>
      <c r="H148" s="146">
        <v>8</v>
      </c>
      <c r="I148" s="147"/>
      <c r="J148" s="147">
        <f aca="true" t="shared" si="20" ref="J148:J156">ROUND(I148*H148,2)</f>
        <v>0</v>
      </c>
      <c r="K148" s="148"/>
      <c r="L148" s="29"/>
      <c r="M148" s="149" t="s">
        <v>1</v>
      </c>
      <c r="N148" s="150" t="s">
        <v>39</v>
      </c>
      <c r="O148" s="151">
        <v>0</v>
      </c>
      <c r="P148" s="151">
        <f aca="true" t="shared" si="21" ref="P148:P156">O148*H148</f>
        <v>0</v>
      </c>
      <c r="Q148" s="151">
        <v>0</v>
      </c>
      <c r="R148" s="151">
        <f aca="true" t="shared" si="22" ref="R148:R156">Q148*H148</f>
        <v>0</v>
      </c>
      <c r="S148" s="151">
        <v>0</v>
      </c>
      <c r="T148" s="152">
        <f aca="true" t="shared" si="23" ref="T148:T156"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3" t="s">
        <v>119</v>
      </c>
      <c r="AT148" s="153" t="s">
        <v>118</v>
      </c>
      <c r="AU148" s="153" t="s">
        <v>120</v>
      </c>
      <c r="AY148" s="14" t="s">
        <v>117</v>
      </c>
      <c r="BE148" s="154">
        <f aca="true" t="shared" si="24" ref="BE148:BE156">IF(N148="základní",J148,0)</f>
        <v>0</v>
      </c>
      <c r="BF148" s="154">
        <f aca="true" t="shared" si="25" ref="BF148:BF156">IF(N148="snížená",J148,0)</f>
        <v>0</v>
      </c>
      <c r="BG148" s="154">
        <f aca="true" t="shared" si="26" ref="BG148:BG156">IF(N148="zákl. přenesená",J148,0)</f>
        <v>0</v>
      </c>
      <c r="BH148" s="154">
        <f aca="true" t="shared" si="27" ref="BH148:BH156">IF(N148="sníž. přenesená",J148,0)</f>
        <v>0</v>
      </c>
      <c r="BI148" s="154">
        <f aca="true" t="shared" si="28" ref="BI148:BI156">IF(N148="nulová",J148,0)</f>
        <v>0</v>
      </c>
      <c r="BJ148" s="14" t="s">
        <v>80</v>
      </c>
      <c r="BK148" s="154">
        <f aca="true" t="shared" si="29" ref="BK148:BK156">ROUND(I148*H148,2)</f>
        <v>0</v>
      </c>
      <c r="BL148" s="14" t="s">
        <v>119</v>
      </c>
      <c r="BM148" s="153" t="s">
        <v>151</v>
      </c>
    </row>
    <row r="149" spans="1:65" s="2" customFormat="1" ht="16.5" customHeight="1">
      <c r="A149" s="28"/>
      <c r="B149" s="141"/>
      <c r="C149" s="142" t="s">
        <v>135</v>
      </c>
      <c r="D149" s="142" t="s">
        <v>118</v>
      </c>
      <c r="E149" s="143" t="s">
        <v>230</v>
      </c>
      <c r="F149" s="144" t="s">
        <v>231</v>
      </c>
      <c r="G149" s="145" t="s">
        <v>129</v>
      </c>
      <c r="H149" s="146">
        <v>1</v>
      </c>
      <c r="I149" s="147"/>
      <c r="J149" s="147">
        <f t="shared" si="20"/>
        <v>0</v>
      </c>
      <c r="K149" s="148"/>
      <c r="L149" s="29"/>
      <c r="M149" s="149" t="s">
        <v>1</v>
      </c>
      <c r="N149" s="150" t="s">
        <v>39</v>
      </c>
      <c r="O149" s="151">
        <v>0</v>
      </c>
      <c r="P149" s="151">
        <f t="shared" si="21"/>
        <v>0</v>
      </c>
      <c r="Q149" s="151">
        <v>0</v>
      </c>
      <c r="R149" s="151">
        <f t="shared" si="22"/>
        <v>0</v>
      </c>
      <c r="S149" s="151">
        <v>0</v>
      </c>
      <c r="T149" s="152">
        <f t="shared" si="2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119</v>
      </c>
      <c r="AT149" s="153" t="s">
        <v>118</v>
      </c>
      <c r="AU149" s="153" t="s">
        <v>120</v>
      </c>
      <c r="AY149" s="14" t="s">
        <v>117</v>
      </c>
      <c r="BE149" s="154">
        <f t="shared" si="24"/>
        <v>0</v>
      </c>
      <c r="BF149" s="154">
        <f t="shared" si="25"/>
        <v>0</v>
      </c>
      <c r="BG149" s="154">
        <f t="shared" si="26"/>
        <v>0</v>
      </c>
      <c r="BH149" s="154">
        <f t="shared" si="27"/>
        <v>0</v>
      </c>
      <c r="BI149" s="154">
        <f t="shared" si="28"/>
        <v>0</v>
      </c>
      <c r="BJ149" s="14" t="s">
        <v>80</v>
      </c>
      <c r="BK149" s="154">
        <f t="shared" si="29"/>
        <v>0</v>
      </c>
      <c r="BL149" s="14" t="s">
        <v>119</v>
      </c>
      <c r="BM149" s="153" t="s">
        <v>152</v>
      </c>
    </row>
    <row r="150" spans="1:65" s="2" customFormat="1" ht="16.5" customHeight="1">
      <c r="A150" s="28"/>
      <c r="B150" s="141"/>
      <c r="C150" s="142" t="s">
        <v>136</v>
      </c>
      <c r="D150" s="142" t="s">
        <v>118</v>
      </c>
      <c r="E150" s="143" t="s">
        <v>232</v>
      </c>
      <c r="F150" s="144" t="s">
        <v>233</v>
      </c>
      <c r="G150" s="145" t="s">
        <v>129</v>
      </c>
      <c r="H150" s="146">
        <v>1</v>
      </c>
      <c r="I150" s="147"/>
      <c r="J150" s="147">
        <f t="shared" si="20"/>
        <v>0</v>
      </c>
      <c r="K150" s="148"/>
      <c r="L150" s="29"/>
      <c r="M150" s="149" t="s">
        <v>1</v>
      </c>
      <c r="N150" s="150" t="s">
        <v>39</v>
      </c>
      <c r="O150" s="151">
        <v>0</v>
      </c>
      <c r="P150" s="151">
        <f t="shared" si="21"/>
        <v>0</v>
      </c>
      <c r="Q150" s="151">
        <v>0</v>
      </c>
      <c r="R150" s="151">
        <f t="shared" si="22"/>
        <v>0</v>
      </c>
      <c r="S150" s="151">
        <v>0</v>
      </c>
      <c r="T150" s="152">
        <f t="shared" si="2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3" t="s">
        <v>119</v>
      </c>
      <c r="AT150" s="153" t="s">
        <v>118</v>
      </c>
      <c r="AU150" s="153" t="s">
        <v>120</v>
      </c>
      <c r="AY150" s="14" t="s">
        <v>117</v>
      </c>
      <c r="BE150" s="154">
        <f t="shared" si="24"/>
        <v>0</v>
      </c>
      <c r="BF150" s="154">
        <f t="shared" si="25"/>
        <v>0</v>
      </c>
      <c r="BG150" s="154">
        <f t="shared" si="26"/>
        <v>0</v>
      </c>
      <c r="BH150" s="154">
        <f t="shared" si="27"/>
        <v>0</v>
      </c>
      <c r="BI150" s="154">
        <f t="shared" si="28"/>
        <v>0</v>
      </c>
      <c r="BJ150" s="14" t="s">
        <v>80</v>
      </c>
      <c r="BK150" s="154">
        <f t="shared" si="29"/>
        <v>0</v>
      </c>
      <c r="BL150" s="14" t="s">
        <v>119</v>
      </c>
      <c r="BM150" s="153" t="s">
        <v>153</v>
      </c>
    </row>
    <row r="151" spans="1:65" s="2" customFormat="1" ht="16.5" customHeight="1">
      <c r="A151" s="28"/>
      <c r="B151" s="141"/>
      <c r="C151" s="142" t="s">
        <v>7</v>
      </c>
      <c r="D151" s="142" t="s">
        <v>118</v>
      </c>
      <c r="E151" s="143" t="s">
        <v>216</v>
      </c>
      <c r="F151" s="144" t="s">
        <v>217</v>
      </c>
      <c r="G151" s="145" t="s">
        <v>129</v>
      </c>
      <c r="H151" s="146">
        <v>2</v>
      </c>
      <c r="I151" s="147"/>
      <c r="J151" s="147">
        <f t="shared" si="20"/>
        <v>0</v>
      </c>
      <c r="K151" s="148"/>
      <c r="L151" s="29"/>
      <c r="M151" s="149" t="s">
        <v>1</v>
      </c>
      <c r="N151" s="150" t="s">
        <v>39</v>
      </c>
      <c r="O151" s="151">
        <v>0</v>
      </c>
      <c r="P151" s="151">
        <f t="shared" si="21"/>
        <v>0</v>
      </c>
      <c r="Q151" s="151">
        <v>0</v>
      </c>
      <c r="R151" s="151">
        <f t="shared" si="22"/>
        <v>0</v>
      </c>
      <c r="S151" s="151">
        <v>0</v>
      </c>
      <c r="T151" s="152">
        <f t="shared" si="2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3" t="s">
        <v>119</v>
      </c>
      <c r="AT151" s="153" t="s">
        <v>118</v>
      </c>
      <c r="AU151" s="153" t="s">
        <v>120</v>
      </c>
      <c r="AY151" s="14" t="s">
        <v>117</v>
      </c>
      <c r="BE151" s="154">
        <f t="shared" si="24"/>
        <v>0</v>
      </c>
      <c r="BF151" s="154">
        <f t="shared" si="25"/>
        <v>0</v>
      </c>
      <c r="BG151" s="154">
        <f t="shared" si="26"/>
        <v>0</v>
      </c>
      <c r="BH151" s="154">
        <f t="shared" si="27"/>
        <v>0</v>
      </c>
      <c r="BI151" s="154">
        <f t="shared" si="28"/>
        <v>0</v>
      </c>
      <c r="BJ151" s="14" t="s">
        <v>80</v>
      </c>
      <c r="BK151" s="154">
        <f t="shared" si="29"/>
        <v>0</v>
      </c>
      <c r="BL151" s="14" t="s">
        <v>119</v>
      </c>
      <c r="BM151" s="153" t="s">
        <v>154</v>
      </c>
    </row>
    <row r="152" spans="1:65" s="2" customFormat="1" ht="16.5" customHeight="1">
      <c r="A152" s="28"/>
      <c r="B152" s="141"/>
      <c r="C152" s="142" t="s">
        <v>137</v>
      </c>
      <c r="D152" s="142" t="s">
        <v>118</v>
      </c>
      <c r="E152" s="143" t="s">
        <v>218</v>
      </c>
      <c r="F152" s="144" t="s">
        <v>219</v>
      </c>
      <c r="G152" s="145" t="s">
        <v>129</v>
      </c>
      <c r="H152" s="146">
        <v>3</v>
      </c>
      <c r="I152" s="147"/>
      <c r="J152" s="147">
        <f t="shared" si="20"/>
        <v>0</v>
      </c>
      <c r="K152" s="148"/>
      <c r="L152" s="29"/>
      <c r="M152" s="149" t="s">
        <v>1</v>
      </c>
      <c r="N152" s="150" t="s">
        <v>39</v>
      </c>
      <c r="O152" s="151">
        <v>0</v>
      </c>
      <c r="P152" s="151">
        <f t="shared" si="21"/>
        <v>0</v>
      </c>
      <c r="Q152" s="151">
        <v>0</v>
      </c>
      <c r="R152" s="151">
        <f t="shared" si="22"/>
        <v>0</v>
      </c>
      <c r="S152" s="151">
        <v>0</v>
      </c>
      <c r="T152" s="152">
        <f t="shared" si="2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3" t="s">
        <v>119</v>
      </c>
      <c r="AT152" s="153" t="s">
        <v>118</v>
      </c>
      <c r="AU152" s="153" t="s">
        <v>120</v>
      </c>
      <c r="AY152" s="14" t="s">
        <v>117</v>
      </c>
      <c r="BE152" s="154">
        <f t="shared" si="24"/>
        <v>0</v>
      </c>
      <c r="BF152" s="154">
        <f t="shared" si="25"/>
        <v>0</v>
      </c>
      <c r="BG152" s="154">
        <f t="shared" si="26"/>
        <v>0</v>
      </c>
      <c r="BH152" s="154">
        <f t="shared" si="27"/>
        <v>0</v>
      </c>
      <c r="BI152" s="154">
        <f t="shared" si="28"/>
        <v>0</v>
      </c>
      <c r="BJ152" s="14" t="s">
        <v>80</v>
      </c>
      <c r="BK152" s="154">
        <f t="shared" si="29"/>
        <v>0</v>
      </c>
      <c r="BL152" s="14" t="s">
        <v>119</v>
      </c>
      <c r="BM152" s="153" t="s">
        <v>155</v>
      </c>
    </row>
    <row r="153" spans="1:65" s="2" customFormat="1" ht="16.5" customHeight="1">
      <c r="A153" s="28"/>
      <c r="B153" s="141"/>
      <c r="C153" s="142" t="s">
        <v>138</v>
      </c>
      <c r="D153" s="142" t="s">
        <v>118</v>
      </c>
      <c r="E153" s="143" t="s">
        <v>220</v>
      </c>
      <c r="F153" s="144" t="s">
        <v>221</v>
      </c>
      <c r="G153" s="145" t="s">
        <v>129</v>
      </c>
      <c r="H153" s="146">
        <v>2</v>
      </c>
      <c r="I153" s="147"/>
      <c r="J153" s="147">
        <f t="shared" si="20"/>
        <v>0</v>
      </c>
      <c r="K153" s="148"/>
      <c r="L153" s="29"/>
      <c r="M153" s="149" t="s">
        <v>1</v>
      </c>
      <c r="N153" s="150" t="s">
        <v>39</v>
      </c>
      <c r="O153" s="151">
        <v>0</v>
      </c>
      <c r="P153" s="151">
        <f t="shared" si="21"/>
        <v>0</v>
      </c>
      <c r="Q153" s="151">
        <v>0</v>
      </c>
      <c r="R153" s="151">
        <f t="shared" si="22"/>
        <v>0</v>
      </c>
      <c r="S153" s="151">
        <v>0</v>
      </c>
      <c r="T153" s="152">
        <f t="shared" si="2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3" t="s">
        <v>119</v>
      </c>
      <c r="AT153" s="153" t="s">
        <v>118</v>
      </c>
      <c r="AU153" s="153" t="s">
        <v>120</v>
      </c>
      <c r="AY153" s="14" t="s">
        <v>117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4" t="s">
        <v>80</v>
      </c>
      <c r="BK153" s="154">
        <f t="shared" si="29"/>
        <v>0</v>
      </c>
      <c r="BL153" s="14" t="s">
        <v>119</v>
      </c>
      <c r="BM153" s="153" t="s">
        <v>156</v>
      </c>
    </row>
    <row r="154" spans="1:65" s="2" customFormat="1" ht="16.5" customHeight="1">
      <c r="A154" s="28"/>
      <c r="B154" s="141"/>
      <c r="C154" s="142" t="s">
        <v>140</v>
      </c>
      <c r="D154" s="142" t="s">
        <v>118</v>
      </c>
      <c r="E154" s="143" t="s">
        <v>234</v>
      </c>
      <c r="F154" s="144" t="s">
        <v>235</v>
      </c>
      <c r="G154" s="145" t="s">
        <v>129</v>
      </c>
      <c r="H154" s="146">
        <v>2</v>
      </c>
      <c r="I154" s="147"/>
      <c r="J154" s="147">
        <f t="shared" si="20"/>
        <v>0</v>
      </c>
      <c r="K154" s="148"/>
      <c r="L154" s="29"/>
      <c r="M154" s="149" t="s">
        <v>1</v>
      </c>
      <c r="N154" s="150" t="s">
        <v>39</v>
      </c>
      <c r="O154" s="151">
        <v>0</v>
      </c>
      <c r="P154" s="151">
        <f t="shared" si="21"/>
        <v>0</v>
      </c>
      <c r="Q154" s="151">
        <v>0</v>
      </c>
      <c r="R154" s="151">
        <f t="shared" si="22"/>
        <v>0</v>
      </c>
      <c r="S154" s="151">
        <v>0</v>
      </c>
      <c r="T154" s="152">
        <f t="shared" si="2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3" t="s">
        <v>119</v>
      </c>
      <c r="AT154" s="153" t="s">
        <v>118</v>
      </c>
      <c r="AU154" s="153" t="s">
        <v>120</v>
      </c>
      <c r="AY154" s="14" t="s">
        <v>117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4" t="s">
        <v>80</v>
      </c>
      <c r="BK154" s="154">
        <f t="shared" si="29"/>
        <v>0</v>
      </c>
      <c r="BL154" s="14" t="s">
        <v>119</v>
      </c>
      <c r="BM154" s="153" t="s">
        <v>157</v>
      </c>
    </row>
    <row r="155" spans="1:65" s="2" customFormat="1" ht="16.5" customHeight="1">
      <c r="A155" s="28"/>
      <c r="B155" s="141"/>
      <c r="C155" s="142" t="s">
        <v>141</v>
      </c>
      <c r="D155" s="142" t="s">
        <v>118</v>
      </c>
      <c r="E155" s="143" t="s">
        <v>236</v>
      </c>
      <c r="F155" s="144" t="s">
        <v>237</v>
      </c>
      <c r="G155" s="145" t="s">
        <v>129</v>
      </c>
      <c r="H155" s="146">
        <v>1</v>
      </c>
      <c r="I155" s="147"/>
      <c r="J155" s="147">
        <f t="shared" si="20"/>
        <v>0</v>
      </c>
      <c r="K155" s="148"/>
      <c r="L155" s="29"/>
      <c r="M155" s="149" t="s">
        <v>1</v>
      </c>
      <c r="N155" s="150" t="s">
        <v>39</v>
      </c>
      <c r="O155" s="151">
        <v>0</v>
      </c>
      <c r="P155" s="151">
        <f t="shared" si="21"/>
        <v>0</v>
      </c>
      <c r="Q155" s="151">
        <v>0</v>
      </c>
      <c r="R155" s="151">
        <f t="shared" si="22"/>
        <v>0</v>
      </c>
      <c r="S155" s="151">
        <v>0</v>
      </c>
      <c r="T155" s="152">
        <f t="shared" si="2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3" t="s">
        <v>119</v>
      </c>
      <c r="AT155" s="153" t="s">
        <v>118</v>
      </c>
      <c r="AU155" s="153" t="s">
        <v>120</v>
      </c>
      <c r="AY155" s="14" t="s">
        <v>117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4" t="s">
        <v>80</v>
      </c>
      <c r="BK155" s="154">
        <f t="shared" si="29"/>
        <v>0</v>
      </c>
      <c r="BL155" s="14" t="s">
        <v>119</v>
      </c>
      <c r="BM155" s="153" t="s">
        <v>158</v>
      </c>
    </row>
    <row r="156" spans="1:65" s="2" customFormat="1" ht="16.5" customHeight="1">
      <c r="A156" s="28"/>
      <c r="B156" s="141"/>
      <c r="C156" s="142" t="s">
        <v>142</v>
      </c>
      <c r="D156" s="142" t="s">
        <v>118</v>
      </c>
      <c r="E156" s="143" t="s">
        <v>238</v>
      </c>
      <c r="F156" s="144" t="s">
        <v>239</v>
      </c>
      <c r="G156" s="145" t="s">
        <v>129</v>
      </c>
      <c r="H156" s="146">
        <v>1</v>
      </c>
      <c r="I156" s="147"/>
      <c r="J156" s="147">
        <f t="shared" si="20"/>
        <v>0</v>
      </c>
      <c r="K156" s="148"/>
      <c r="L156" s="29"/>
      <c r="M156" s="149" t="s">
        <v>1</v>
      </c>
      <c r="N156" s="150" t="s">
        <v>39</v>
      </c>
      <c r="O156" s="151">
        <v>0</v>
      </c>
      <c r="P156" s="151">
        <f t="shared" si="21"/>
        <v>0</v>
      </c>
      <c r="Q156" s="151">
        <v>0</v>
      </c>
      <c r="R156" s="151">
        <f t="shared" si="22"/>
        <v>0</v>
      </c>
      <c r="S156" s="151">
        <v>0</v>
      </c>
      <c r="T156" s="152">
        <f t="shared" si="2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3" t="s">
        <v>119</v>
      </c>
      <c r="AT156" s="153" t="s">
        <v>118</v>
      </c>
      <c r="AU156" s="153" t="s">
        <v>120</v>
      </c>
      <c r="AY156" s="14" t="s">
        <v>117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4" t="s">
        <v>80</v>
      </c>
      <c r="BK156" s="154">
        <f t="shared" si="29"/>
        <v>0</v>
      </c>
      <c r="BL156" s="14" t="s">
        <v>119</v>
      </c>
      <c r="BM156" s="153" t="s">
        <v>159</v>
      </c>
    </row>
    <row r="157" spans="2:63" s="12" customFormat="1" ht="22.9" customHeight="1">
      <c r="B157" s="129"/>
      <c r="D157" s="130" t="s">
        <v>73</v>
      </c>
      <c r="E157" s="139" t="s">
        <v>240</v>
      </c>
      <c r="F157" s="139" t="s">
        <v>241</v>
      </c>
      <c r="J157" s="140">
        <f>BK157</f>
        <v>0</v>
      </c>
      <c r="L157" s="129"/>
      <c r="M157" s="133"/>
      <c r="N157" s="134"/>
      <c r="O157" s="134"/>
      <c r="P157" s="135">
        <f>SUM(P158:P163)</f>
        <v>0</v>
      </c>
      <c r="Q157" s="134"/>
      <c r="R157" s="135">
        <f>SUM(R158:R163)</f>
        <v>0</v>
      </c>
      <c r="S157" s="134"/>
      <c r="T157" s="136">
        <f>SUM(T158:T163)</f>
        <v>0</v>
      </c>
      <c r="AR157" s="130" t="s">
        <v>80</v>
      </c>
      <c r="AT157" s="137" t="s">
        <v>73</v>
      </c>
      <c r="AU157" s="137" t="s">
        <v>80</v>
      </c>
      <c r="AY157" s="130" t="s">
        <v>117</v>
      </c>
      <c r="BK157" s="138">
        <f>SUM(BK158:BK163)</f>
        <v>0</v>
      </c>
    </row>
    <row r="158" spans="1:65" s="2" customFormat="1" ht="16.5" customHeight="1">
      <c r="A158" s="28"/>
      <c r="B158" s="141"/>
      <c r="C158" s="142" t="s">
        <v>143</v>
      </c>
      <c r="D158" s="142" t="s">
        <v>118</v>
      </c>
      <c r="E158" s="143" t="s">
        <v>242</v>
      </c>
      <c r="F158" s="144" t="s">
        <v>243</v>
      </c>
      <c r="G158" s="145" t="s">
        <v>139</v>
      </c>
      <c r="H158" s="146">
        <v>33.8</v>
      </c>
      <c r="I158" s="147"/>
      <c r="J158" s="147">
        <f aca="true" t="shared" si="30" ref="J158:J163">ROUND(I158*H158,2)</f>
        <v>0</v>
      </c>
      <c r="K158" s="148"/>
      <c r="L158" s="29"/>
      <c r="M158" s="149" t="s">
        <v>1</v>
      </c>
      <c r="N158" s="150" t="s">
        <v>39</v>
      </c>
      <c r="O158" s="151">
        <v>0</v>
      </c>
      <c r="P158" s="151">
        <f aca="true" t="shared" si="31" ref="P158:P163">O158*H158</f>
        <v>0</v>
      </c>
      <c r="Q158" s="151">
        <v>0</v>
      </c>
      <c r="R158" s="151">
        <f aca="true" t="shared" si="32" ref="R158:R163">Q158*H158</f>
        <v>0</v>
      </c>
      <c r="S158" s="151">
        <v>0</v>
      </c>
      <c r="T158" s="152">
        <f aca="true" t="shared" si="33" ref="T158:T163"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3" t="s">
        <v>119</v>
      </c>
      <c r="AT158" s="153" t="s">
        <v>118</v>
      </c>
      <c r="AU158" s="153" t="s">
        <v>81</v>
      </c>
      <c r="AY158" s="14" t="s">
        <v>117</v>
      </c>
      <c r="BE158" s="154">
        <f aca="true" t="shared" si="34" ref="BE158:BE163">IF(N158="základní",J158,0)</f>
        <v>0</v>
      </c>
      <c r="BF158" s="154">
        <f aca="true" t="shared" si="35" ref="BF158:BF163">IF(N158="snížená",J158,0)</f>
        <v>0</v>
      </c>
      <c r="BG158" s="154">
        <f aca="true" t="shared" si="36" ref="BG158:BG163">IF(N158="zákl. přenesená",J158,0)</f>
        <v>0</v>
      </c>
      <c r="BH158" s="154">
        <f aca="true" t="shared" si="37" ref="BH158:BH163">IF(N158="sníž. přenesená",J158,0)</f>
        <v>0</v>
      </c>
      <c r="BI158" s="154">
        <f aca="true" t="shared" si="38" ref="BI158:BI163">IF(N158="nulová",J158,0)</f>
        <v>0</v>
      </c>
      <c r="BJ158" s="14" t="s">
        <v>80</v>
      </c>
      <c r="BK158" s="154">
        <f aca="true" t="shared" si="39" ref="BK158:BK163">ROUND(I158*H158,2)</f>
        <v>0</v>
      </c>
      <c r="BL158" s="14" t="s">
        <v>119</v>
      </c>
      <c r="BM158" s="153" t="s">
        <v>160</v>
      </c>
    </row>
    <row r="159" spans="1:65" s="2" customFormat="1" ht="16.5" customHeight="1">
      <c r="A159" s="28"/>
      <c r="B159" s="141"/>
      <c r="C159" s="142" t="s">
        <v>144</v>
      </c>
      <c r="D159" s="142" t="s">
        <v>118</v>
      </c>
      <c r="E159" s="143" t="s">
        <v>244</v>
      </c>
      <c r="F159" s="144" t="s">
        <v>245</v>
      </c>
      <c r="G159" s="145" t="s">
        <v>139</v>
      </c>
      <c r="H159" s="146">
        <v>33.8</v>
      </c>
      <c r="I159" s="147"/>
      <c r="J159" s="147">
        <f t="shared" si="30"/>
        <v>0</v>
      </c>
      <c r="K159" s="148"/>
      <c r="L159" s="29"/>
      <c r="M159" s="149" t="s">
        <v>1</v>
      </c>
      <c r="N159" s="150" t="s">
        <v>39</v>
      </c>
      <c r="O159" s="151">
        <v>0</v>
      </c>
      <c r="P159" s="151">
        <f t="shared" si="31"/>
        <v>0</v>
      </c>
      <c r="Q159" s="151">
        <v>0</v>
      </c>
      <c r="R159" s="151">
        <f t="shared" si="32"/>
        <v>0</v>
      </c>
      <c r="S159" s="151">
        <v>0</v>
      </c>
      <c r="T159" s="152">
        <f t="shared" si="3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3" t="s">
        <v>119</v>
      </c>
      <c r="AT159" s="153" t="s">
        <v>118</v>
      </c>
      <c r="AU159" s="153" t="s">
        <v>81</v>
      </c>
      <c r="AY159" s="14" t="s">
        <v>117</v>
      </c>
      <c r="BE159" s="154">
        <f t="shared" si="34"/>
        <v>0</v>
      </c>
      <c r="BF159" s="154">
        <f t="shared" si="35"/>
        <v>0</v>
      </c>
      <c r="BG159" s="154">
        <f t="shared" si="36"/>
        <v>0</v>
      </c>
      <c r="BH159" s="154">
        <f t="shared" si="37"/>
        <v>0</v>
      </c>
      <c r="BI159" s="154">
        <f t="shared" si="38"/>
        <v>0</v>
      </c>
      <c r="BJ159" s="14" t="s">
        <v>80</v>
      </c>
      <c r="BK159" s="154">
        <f t="shared" si="39"/>
        <v>0</v>
      </c>
      <c r="BL159" s="14" t="s">
        <v>119</v>
      </c>
      <c r="BM159" s="153" t="s">
        <v>161</v>
      </c>
    </row>
    <row r="160" spans="1:65" s="2" customFormat="1" ht="16.5" customHeight="1">
      <c r="A160" s="28"/>
      <c r="B160" s="141"/>
      <c r="C160" s="142" t="s">
        <v>145</v>
      </c>
      <c r="D160" s="142" t="s">
        <v>118</v>
      </c>
      <c r="E160" s="143" t="s">
        <v>246</v>
      </c>
      <c r="F160" s="144" t="s">
        <v>178</v>
      </c>
      <c r="G160" s="145" t="s">
        <v>129</v>
      </c>
      <c r="H160" s="146">
        <v>10</v>
      </c>
      <c r="I160" s="147"/>
      <c r="J160" s="147">
        <f t="shared" si="30"/>
        <v>0</v>
      </c>
      <c r="K160" s="148"/>
      <c r="L160" s="29"/>
      <c r="M160" s="149" t="s">
        <v>1</v>
      </c>
      <c r="N160" s="150" t="s">
        <v>39</v>
      </c>
      <c r="O160" s="151">
        <v>0</v>
      </c>
      <c r="P160" s="151">
        <f t="shared" si="31"/>
        <v>0</v>
      </c>
      <c r="Q160" s="151">
        <v>0</v>
      </c>
      <c r="R160" s="151">
        <f t="shared" si="32"/>
        <v>0</v>
      </c>
      <c r="S160" s="151">
        <v>0</v>
      </c>
      <c r="T160" s="152">
        <f t="shared" si="3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3" t="s">
        <v>119</v>
      </c>
      <c r="AT160" s="153" t="s">
        <v>118</v>
      </c>
      <c r="AU160" s="153" t="s">
        <v>81</v>
      </c>
      <c r="AY160" s="14" t="s">
        <v>117</v>
      </c>
      <c r="BE160" s="154">
        <f t="shared" si="34"/>
        <v>0</v>
      </c>
      <c r="BF160" s="154">
        <f t="shared" si="35"/>
        <v>0</v>
      </c>
      <c r="BG160" s="154">
        <f t="shared" si="36"/>
        <v>0</v>
      </c>
      <c r="BH160" s="154">
        <f t="shared" si="37"/>
        <v>0</v>
      </c>
      <c r="BI160" s="154">
        <f t="shared" si="38"/>
        <v>0</v>
      </c>
      <c r="BJ160" s="14" t="s">
        <v>80</v>
      </c>
      <c r="BK160" s="154">
        <f t="shared" si="39"/>
        <v>0</v>
      </c>
      <c r="BL160" s="14" t="s">
        <v>119</v>
      </c>
      <c r="BM160" s="153" t="s">
        <v>162</v>
      </c>
    </row>
    <row r="161" spans="1:65" s="2" customFormat="1" ht="16.5" customHeight="1">
      <c r="A161" s="28"/>
      <c r="B161" s="141"/>
      <c r="C161" s="142" t="s">
        <v>146</v>
      </c>
      <c r="D161" s="142" t="s">
        <v>118</v>
      </c>
      <c r="E161" s="143" t="s">
        <v>247</v>
      </c>
      <c r="F161" s="144" t="s">
        <v>248</v>
      </c>
      <c r="G161" s="145" t="s">
        <v>139</v>
      </c>
      <c r="H161" s="146">
        <v>22.1</v>
      </c>
      <c r="I161" s="147"/>
      <c r="J161" s="147">
        <f t="shared" si="30"/>
        <v>0</v>
      </c>
      <c r="K161" s="148"/>
      <c r="L161" s="29"/>
      <c r="M161" s="149" t="s">
        <v>1</v>
      </c>
      <c r="N161" s="150" t="s">
        <v>39</v>
      </c>
      <c r="O161" s="151">
        <v>0</v>
      </c>
      <c r="P161" s="151">
        <f t="shared" si="31"/>
        <v>0</v>
      </c>
      <c r="Q161" s="151">
        <v>0</v>
      </c>
      <c r="R161" s="151">
        <f t="shared" si="32"/>
        <v>0</v>
      </c>
      <c r="S161" s="151">
        <v>0</v>
      </c>
      <c r="T161" s="152">
        <f t="shared" si="3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3" t="s">
        <v>119</v>
      </c>
      <c r="AT161" s="153" t="s">
        <v>118</v>
      </c>
      <c r="AU161" s="153" t="s">
        <v>81</v>
      </c>
      <c r="AY161" s="14" t="s">
        <v>117</v>
      </c>
      <c r="BE161" s="154">
        <f t="shared" si="34"/>
        <v>0</v>
      </c>
      <c r="BF161" s="154">
        <f t="shared" si="35"/>
        <v>0</v>
      </c>
      <c r="BG161" s="154">
        <f t="shared" si="36"/>
        <v>0</v>
      </c>
      <c r="BH161" s="154">
        <f t="shared" si="37"/>
        <v>0</v>
      </c>
      <c r="BI161" s="154">
        <f t="shared" si="38"/>
        <v>0</v>
      </c>
      <c r="BJ161" s="14" t="s">
        <v>80</v>
      </c>
      <c r="BK161" s="154">
        <f t="shared" si="39"/>
        <v>0</v>
      </c>
      <c r="BL161" s="14" t="s">
        <v>119</v>
      </c>
      <c r="BM161" s="153" t="s">
        <v>163</v>
      </c>
    </row>
    <row r="162" spans="1:65" s="2" customFormat="1" ht="16.5" customHeight="1">
      <c r="A162" s="28"/>
      <c r="B162" s="141"/>
      <c r="C162" s="142" t="s">
        <v>147</v>
      </c>
      <c r="D162" s="142" t="s">
        <v>118</v>
      </c>
      <c r="E162" s="143" t="s">
        <v>249</v>
      </c>
      <c r="F162" s="144" t="s">
        <v>250</v>
      </c>
      <c r="G162" s="145" t="s">
        <v>139</v>
      </c>
      <c r="H162" s="146">
        <v>22.1</v>
      </c>
      <c r="I162" s="147"/>
      <c r="J162" s="147">
        <f t="shared" si="30"/>
        <v>0</v>
      </c>
      <c r="K162" s="148"/>
      <c r="L162" s="29"/>
      <c r="M162" s="149" t="s">
        <v>1</v>
      </c>
      <c r="N162" s="150" t="s">
        <v>39</v>
      </c>
      <c r="O162" s="151">
        <v>0</v>
      </c>
      <c r="P162" s="151">
        <f t="shared" si="31"/>
        <v>0</v>
      </c>
      <c r="Q162" s="151">
        <v>0</v>
      </c>
      <c r="R162" s="151">
        <f t="shared" si="32"/>
        <v>0</v>
      </c>
      <c r="S162" s="151">
        <v>0</v>
      </c>
      <c r="T162" s="152">
        <f t="shared" si="3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3" t="s">
        <v>119</v>
      </c>
      <c r="AT162" s="153" t="s">
        <v>118</v>
      </c>
      <c r="AU162" s="153" t="s">
        <v>81</v>
      </c>
      <c r="AY162" s="14" t="s">
        <v>117</v>
      </c>
      <c r="BE162" s="154">
        <f t="shared" si="34"/>
        <v>0</v>
      </c>
      <c r="BF162" s="154">
        <f t="shared" si="35"/>
        <v>0</v>
      </c>
      <c r="BG162" s="154">
        <f t="shared" si="36"/>
        <v>0</v>
      </c>
      <c r="BH162" s="154">
        <f t="shared" si="37"/>
        <v>0</v>
      </c>
      <c r="BI162" s="154">
        <f t="shared" si="38"/>
        <v>0</v>
      </c>
      <c r="BJ162" s="14" t="s">
        <v>80</v>
      </c>
      <c r="BK162" s="154">
        <f t="shared" si="39"/>
        <v>0</v>
      </c>
      <c r="BL162" s="14" t="s">
        <v>119</v>
      </c>
      <c r="BM162" s="153" t="s">
        <v>164</v>
      </c>
    </row>
    <row r="163" spans="1:65" s="2" customFormat="1" ht="16.5" customHeight="1">
      <c r="A163" s="28"/>
      <c r="B163" s="141"/>
      <c r="C163" s="142" t="s">
        <v>148</v>
      </c>
      <c r="D163" s="142" t="s">
        <v>118</v>
      </c>
      <c r="E163" s="143" t="s">
        <v>251</v>
      </c>
      <c r="F163" s="144" t="s">
        <v>178</v>
      </c>
      <c r="G163" s="145" t="s">
        <v>129</v>
      </c>
      <c r="H163" s="146">
        <v>7</v>
      </c>
      <c r="I163" s="147"/>
      <c r="J163" s="147">
        <f t="shared" si="30"/>
        <v>0</v>
      </c>
      <c r="K163" s="148"/>
      <c r="L163" s="29"/>
      <c r="M163" s="149" t="s">
        <v>1</v>
      </c>
      <c r="N163" s="150" t="s">
        <v>39</v>
      </c>
      <c r="O163" s="151">
        <v>0</v>
      </c>
      <c r="P163" s="151">
        <f t="shared" si="31"/>
        <v>0</v>
      </c>
      <c r="Q163" s="151">
        <v>0</v>
      </c>
      <c r="R163" s="151">
        <f t="shared" si="32"/>
        <v>0</v>
      </c>
      <c r="S163" s="151">
        <v>0</v>
      </c>
      <c r="T163" s="152">
        <f t="shared" si="3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3" t="s">
        <v>119</v>
      </c>
      <c r="AT163" s="153" t="s">
        <v>118</v>
      </c>
      <c r="AU163" s="153" t="s">
        <v>81</v>
      </c>
      <c r="AY163" s="14" t="s">
        <v>117</v>
      </c>
      <c r="BE163" s="154">
        <f t="shared" si="34"/>
        <v>0</v>
      </c>
      <c r="BF163" s="154">
        <f t="shared" si="35"/>
        <v>0</v>
      </c>
      <c r="BG163" s="154">
        <f t="shared" si="36"/>
        <v>0</v>
      </c>
      <c r="BH163" s="154">
        <f t="shared" si="37"/>
        <v>0</v>
      </c>
      <c r="BI163" s="154">
        <f t="shared" si="38"/>
        <v>0</v>
      </c>
      <c r="BJ163" s="14" t="s">
        <v>80</v>
      </c>
      <c r="BK163" s="154">
        <f t="shared" si="39"/>
        <v>0</v>
      </c>
      <c r="BL163" s="14" t="s">
        <v>119</v>
      </c>
      <c r="BM163" s="153" t="s">
        <v>165</v>
      </c>
    </row>
    <row r="164" spans="2:63" s="12" customFormat="1" ht="22.9" customHeight="1">
      <c r="B164" s="129"/>
      <c r="D164" s="130" t="s">
        <v>73</v>
      </c>
      <c r="E164" s="139" t="s">
        <v>252</v>
      </c>
      <c r="F164" s="139" t="s">
        <v>253</v>
      </c>
      <c r="J164" s="140">
        <f>BK164</f>
        <v>0</v>
      </c>
      <c r="L164" s="129"/>
      <c r="M164" s="133"/>
      <c r="N164" s="134"/>
      <c r="O164" s="134"/>
      <c r="P164" s="135">
        <f>P165</f>
        <v>0</v>
      </c>
      <c r="Q164" s="134"/>
      <c r="R164" s="135">
        <f>R165</f>
        <v>0</v>
      </c>
      <c r="S164" s="134"/>
      <c r="T164" s="136">
        <f>T165</f>
        <v>0</v>
      </c>
      <c r="AR164" s="130" t="s">
        <v>80</v>
      </c>
      <c r="AT164" s="137" t="s">
        <v>73</v>
      </c>
      <c r="AU164" s="137" t="s">
        <v>80</v>
      </c>
      <c r="AY164" s="130" t="s">
        <v>117</v>
      </c>
      <c r="BK164" s="138">
        <f>BK165</f>
        <v>0</v>
      </c>
    </row>
    <row r="165" spans="1:65" s="2" customFormat="1" ht="33" customHeight="1">
      <c r="A165" s="28"/>
      <c r="B165" s="141"/>
      <c r="C165" s="142" t="s">
        <v>149</v>
      </c>
      <c r="D165" s="142" t="s">
        <v>118</v>
      </c>
      <c r="E165" s="143" t="s">
        <v>254</v>
      </c>
      <c r="F165" s="144" t="s">
        <v>255</v>
      </c>
      <c r="G165" s="145" t="s">
        <v>256</v>
      </c>
      <c r="H165" s="146">
        <v>8</v>
      </c>
      <c r="I165" s="147"/>
      <c r="J165" s="147">
        <f>ROUND(I165*H165,2)</f>
        <v>0</v>
      </c>
      <c r="K165" s="148"/>
      <c r="L165" s="29"/>
      <c r="M165" s="155" t="s">
        <v>1</v>
      </c>
      <c r="N165" s="156" t="s">
        <v>39</v>
      </c>
      <c r="O165" s="157">
        <v>0</v>
      </c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3" t="s">
        <v>119</v>
      </c>
      <c r="AT165" s="153" t="s">
        <v>118</v>
      </c>
      <c r="AU165" s="153" t="s">
        <v>81</v>
      </c>
      <c r="AY165" s="14" t="s">
        <v>117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4" t="s">
        <v>80</v>
      </c>
      <c r="BK165" s="154">
        <f>ROUND(I165*H165,2)</f>
        <v>0</v>
      </c>
      <c r="BL165" s="14" t="s">
        <v>119</v>
      </c>
      <c r="BM165" s="153" t="s">
        <v>166</v>
      </c>
    </row>
    <row r="166" spans="1:31" s="2" customFormat="1" ht="6.95" customHeight="1">
      <c r="A166" s="28"/>
      <c r="B166" s="43"/>
      <c r="C166" s="44"/>
      <c r="D166" s="44"/>
      <c r="E166" s="44"/>
      <c r="F166" s="44"/>
      <c r="G166" s="44"/>
      <c r="H166" s="44"/>
      <c r="I166" s="44"/>
      <c r="J166" s="44"/>
      <c r="K166" s="44"/>
      <c r="L166" s="29"/>
      <c r="M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</sheetData>
  <autoFilter ref="C125:K16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M137"/>
  <sheetViews>
    <sheetView showGridLines="0" workbookViewId="0" topLeftCell="A1">
      <selection activeCell="J134" sqref="J1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94</v>
      </c>
      <c r="L4" s="17"/>
      <c r="M4" s="90" t="s">
        <v>9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196" t="str">
        <f>'Rekapitulace stavby'!K6</f>
        <v>Stavební úpravy a nástavba objektu Víceúčelové haly</v>
      </c>
      <c r="F7" s="197"/>
      <c r="G7" s="197"/>
      <c r="H7" s="197"/>
      <c r="L7" s="17"/>
    </row>
    <row r="8" spans="1:31" s="2" customFormat="1" ht="12" customHeight="1">
      <c r="A8" s="28"/>
      <c r="B8" s="29"/>
      <c r="C8" s="28"/>
      <c r="D8" s="23" t="s">
        <v>95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67" t="s">
        <v>272</v>
      </c>
      <c r="F9" s="195"/>
      <c r="G9" s="195"/>
      <c r="H9" s="19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1" t="str">
        <f>'Rekapitulace stavby'!AN8</f>
        <v>18. 5. 2020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">
        <v>23</v>
      </c>
      <c r="F15" s="28"/>
      <c r="G15" s="28"/>
      <c r="H15" s="28"/>
      <c r="I15" s="23" t="s">
        <v>24</v>
      </c>
      <c r="J15" s="21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81" t="str">
        <f>'Rekapitulace stavby'!E14</f>
        <v xml:space="preserve"> </v>
      </c>
      <c r="F18" s="181"/>
      <c r="G18" s="181"/>
      <c r="H18" s="181"/>
      <c r="I18" s="23" t="s">
        <v>24</v>
      </c>
      <c r="J18" s="21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22</v>
      </c>
      <c r="J20" s="21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">
        <v>28</v>
      </c>
      <c r="F21" s="28"/>
      <c r="G21" s="28"/>
      <c r="H21" s="28"/>
      <c r="I21" s="23" t="s">
        <v>24</v>
      </c>
      <c r="J21" s="21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30</v>
      </c>
      <c r="E23" s="28"/>
      <c r="F23" s="28"/>
      <c r="G23" s="28"/>
      <c r="H23" s="28"/>
      <c r="I23" s="23" t="s">
        <v>22</v>
      </c>
      <c r="J23" s="21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">
        <v>28</v>
      </c>
      <c r="F24" s="28"/>
      <c r="G24" s="28"/>
      <c r="H24" s="28"/>
      <c r="I24" s="23" t="s">
        <v>24</v>
      </c>
      <c r="J24" s="21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31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183" t="s">
        <v>1</v>
      </c>
      <c r="F27" s="183"/>
      <c r="G27" s="183"/>
      <c r="H27" s="18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1" t="s">
        <v>96</v>
      </c>
      <c r="E30" s="28"/>
      <c r="F30" s="28"/>
      <c r="G30" s="28"/>
      <c r="H30" s="28"/>
      <c r="I30" s="28"/>
      <c r="J30" s="27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26" t="s">
        <v>97</v>
      </c>
      <c r="E31" s="28"/>
      <c r="F31" s="28"/>
      <c r="G31" s="28"/>
      <c r="H31" s="28"/>
      <c r="I31" s="28"/>
      <c r="J31" s="27">
        <f>J103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4" t="s">
        <v>34</v>
      </c>
      <c r="E32" s="28"/>
      <c r="F32" s="28"/>
      <c r="G32" s="28"/>
      <c r="H32" s="28"/>
      <c r="I32" s="28"/>
      <c r="J32" s="67">
        <f>ROUND(J30+J31,2)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36</v>
      </c>
      <c r="G34" s="28"/>
      <c r="H34" s="28"/>
      <c r="I34" s="32" t="s">
        <v>35</v>
      </c>
      <c r="J34" s="32" t="s">
        <v>37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95" t="s">
        <v>38</v>
      </c>
      <c r="E35" s="23" t="s">
        <v>39</v>
      </c>
      <c r="F35" s="96">
        <f>ROUND((SUM(BE103:BE104)+SUM(BE124:BE136)),2)</f>
        <v>0</v>
      </c>
      <c r="G35" s="28"/>
      <c r="H35" s="28"/>
      <c r="I35" s="97">
        <v>0.21</v>
      </c>
      <c r="J35" s="96">
        <f>ROUND(((SUM(BE103:BE104)+SUM(BE124:BE136))*I35),2)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23" t="s">
        <v>40</v>
      </c>
      <c r="F36" s="96">
        <f>ROUND((SUM(BF103:BF104)+SUM(BF124:BF136)),2)</f>
        <v>0</v>
      </c>
      <c r="G36" s="28"/>
      <c r="H36" s="28"/>
      <c r="I36" s="97">
        <v>0.15</v>
      </c>
      <c r="J36" s="96">
        <f>ROUND(((SUM(BF103:BF104)+SUM(BF124:BF136))*I36),2)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41</v>
      </c>
      <c r="F37" s="96">
        <f>ROUND((SUM(BG103:BG104)+SUM(BG124:BG136)),2)</f>
        <v>0</v>
      </c>
      <c r="G37" s="28"/>
      <c r="H37" s="28"/>
      <c r="I37" s="97">
        <v>0.21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hidden="1">
      <c r="A38" s="28"/>
      <c r="B38" s="29"/>
      <c r="C38" s="28"/>
      <c r="D38" s="28"/>
      <c r="E38" s="23" t="s">
        <v>42</v>
      </c>
      <c r="F38" s="96">
        <f>ROUND((SUM(BH103:BH104)+SUM(BH124:BH136)),2)</f>
        <v>0</v>
      </c>
      <c r="G38" s="28"/>
      <c r="H38" s="28"/>
      <c r="I38" s="97">
        <v>0.15</v>
      </c>
      <c r="J38" s="96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customHeight="1" hidden="1">
      <c r="A39" s="28"/>
      <c r="B39" s="29"/>
      <c r="C39" s="28"/>
      <c r="D39" s="28"/>
      <c r="E39" s="23" t="s">
        <v>43</v>
      </c>
      <c r="F39" s="96">
        <f>ROUND((SUM(BI103:BI104)+SUM(BI124:BI136)),2)</f>
        <v>0</v>
      </c>
      <c r="G39" s="28"/>
      <c r="H39" s="28"/>
      <c r="I39" s="97">
        <v>0</v>
      </c>
      <c r="J39" s="96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87"/>
      <c r="D41" s="98" t="s">
        <v>44</v>
      </c>
      <c r="E41" s="56"/>
      <c r="F41" s="56"/>
      <c r="G41" s="99" t="s">
        <v>45</v>
      </c>
      <c r="H41" s="100" t="s">
        <v>46</v>
      </c>
      <c r="I41" s="56"/>
      <c r="J41" s="101">
        <f>SUM(J32:J39)</f>
        <v>0</v>
      </c>
      <c r="K41" s="102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8"/>
      <c r="B61" s="29"/>
      <c r="C61" s="28"/>
      <c r="D61" s="41" t="s">
        <v>49</v>
      </c>
      <c r="E61" s="31"/>
      <c r="F61" s="103" t="s">
        <v>50</v>
      </c>
      <c r="G61" s="41" t="s">
        <v>49</v>
      </c>
      <c r="H61" s="31"/>
      <c r="I61" s="31"/>
      <c r="J61" s="104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8"/>
      <c r="B76" s="29"/>
      <c r="C76" s="28"/>
      <c r="D76" s="41" t="s">
        <v>49</v>
      </c>
      <c r="E76" s="31"/>
      <c r="F76" s="103" t="s">
        <v>50</v>
      </c>
      <c r="G76" s="41" t="s">
        <v>49</v>
      </c>
      <c r="H76" s="31"/>
      <c r="I76" s="31"/>
      <c r="J76" s="104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8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196" t="str">
        <f>E7</f>
        <v>Stavební úpravy a nástavba objektu Víceúčelové haly</v>
      </c>
      <c r="F85" s="197"/>
      <c r="G85" s="197"/>
      <c r="H85" s="197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95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67" t="str">
        <f>E9</f>
        <v>15_SO-01 - ÚT - tělesa - uznatelné náklady</v>
      </c>
      <c r="F87" s="195"/>
      <c r="G87" s="195"/>
      <c r="H87" s="19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17</v>
      </c>
      <c r="D89" s="28"/>
      <c r="E89" s="28"/>
      <c r="F89" s="21" t="str">
        <f>F12</f>
        <v>p.č.st. 218/1, 218/2, k.ú. Dobré Pole u Vitic</v>
      </c>
      <c r="G89" s="28"/>
      <c r="H89" s="28"/>
      <c r="I89" s="23" t="s">
        <v>19</v>
      </c>
      <c r="J89" s="51" t="str">
        <f>IF(J12="","",J12)</f>
        <v>18. 5. 2020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21</v>
      </c>
      <c r="D91" s="28"/>
      <c r="E91" s="28"/>
      <c r="F91" s="21" t="str">
        <f>E15</f>
        <v>TECHart systems s.r.o., Machatého 679/2, Hlubočepy</v>
      </c>
      <c r="G91" s="28"/>
      <c r="H91" s="28"/>
      <c r="I91" s="23" t="s">
        <v>27</v>
      </c>
      <c r="J91" s="24" t="str">
        <f>E21</f>
        <v>KFJ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30</v>
      </c>
      <c r="J92" s="24" t="str">
        <f>E24</f>
        <v>KFJ s.r.o.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5" t="s">
        <v>99</v>
      </c>
      <c r="D94" s="87"/>
      <c r="E94" s="87"/>
      <c r="F94" s="87"/>
      <c r="G94" s="87"/>
      <c r="H94" s="87"/>
      <c r="I94" s="87"/>
      <c r="J94" s="106" t="s">
        <v>100</v>
      </c>
      <c r="K94" s="8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101</v>
      </c>
      <c r="D96" s="28"/>
      <c r="E96" s="28"/>
      <c r="F96" s="28"/>
      <c r="G96" s="28"/>
      <c r="H96" s="28"/>
      <c r="I96" s="28"/>
      <c r="J96" s="67">
        <f>J124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102</v>
      </c>
    </row>
    <row r="97" spans="2:12" s="9" customFormat="1" ht="24.95" customHeight="1">
      <c r="B97" s="108"/>
      <c r="D97" s="109" t="s">
        <v>257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10" customFormat="1" ht="19.9" customHeight="1">
      <c r="B98" s="112"/>
      <c r="D98" s="113" t="s">
        <v>258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2:12" s="10" customFormat="1" ht="19.9" customHeight="1">
      <c r="B99" s="112"/>
      <c r="D99" s="113" t="s">
        <v>259</v>
      </c>
      <c r="E99" s="114"/>
      <c r="F99" s="114"/>
      <c r="G99" s="114"/>
      <c r="H99" s="114"/>
      <c r="I99" s="114"/>
      <c r="J99" s="115">
        <f>J133</f>
        <v>0</v>
      </c>
      <c r="L99" s="112"/>
    </row>
    <row r="100" spans="2:12" s="10" customFormat="1" ht="19.9" customHeight="1">
      <c r="B100" s="112"/>
      <c r="D100" s="113" t="s">
        <v>260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1:31" s="2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6.95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9.25" customHeight="1">
      <c r="A103" s="28"/>
      <c r="B103" s="29"/>
      <c r="C103" s="107" t="s">
        <v>103</v>
      </c>
      <c r="D103" s="28"/>
      <c r="E103" s="28"/>
      <c r="F103" s="28"/>
      <c r="G103" s="28"/>
      <c r="H103" s="28"/>
      <c r="I103" s="28"/>
      <c r="J103" s="116">
        <v>0</v>
      </c>
      <c r="K103" s="28"/>
      <c r="L103" s="38"/>
      <c r="N103" s="117" t="s">
        <v>38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18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9.25" customHeight="1">
      <c r="A105" s="28"/>
      <c r="B105" s="29"/>
      <c r="C105" s="86" t="s">
        <v>93</v>
      </c>
      <c r="D105" s="87"/>
      <c r="E105" s="87"/>
      <c r="F105" s="87"/>
      <c r="G105" s="87"/>
      <c r="H105" s="87"/>
      <c r="I105" s="87"/>
      <c r="J105" s="88">
        <f>ROUND(J96+J103,2)</f>
        <v>0</v>
      </c>
      <c r="K105" s="87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2" customFormat="1" ht="6.95" customHeight="1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18" t="s">
        <v>104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3" t="s">
        <v>13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196" t="str">
        <f>E7</f>
        <v>Stavební úpravy a nástavba objektu Víceúčelové haly</v>
      </c>
      <c r="F114" s="197"/>
      <c r="G114" s="197"/>
      <c r="H114" s="197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2" customHeight="1">
      <c r="A115" s="28"/>
      <c r="B115" s="29"/>
      <c r="C115" s="23" t="s">
        <v>95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6.5" customHeight="1">
      <c r="A116" s="28"/>
      <c r="B116" s="29"/>
      <c r="C116" s="28"/>
      <c r="D116" s="28"/>
      <c r="E116" s="167" t="str">
        <f>E9</f>
        <v>15_SO-01 - ÚT - tělesa - uznatelné náklady</v>
      </c>
      <c r="F116" s="195"/>
      <c r="G116" s="195"/>
      <c r="H116" s="195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3" t="s">
        <v>17</v>
      </c>
      <c r="D118" s="28"/>
      <c r="E118" s="28"/>
      <c r="F118" s="21" t="str">
        <f>F12</f>
        <v>p.č.st. 218/1, 218/2, k.ú. Dobré Pole u Vitic</v>
      </c>
      <c r="G118" s="28"/>
      <c r="H118" s="28"/>
      <c r="I118" s="23" t="s">
        <v>19</v>
      </c>
      <c r="J118" s="51" t="str">
        <f>IF(J12="","",J12)</f>
        <v>18. 5. 2020</v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3" t="s">
        <v>21</v>
      </c>
      <c r="D120" s="28"/>
      <c r="E120" s="28"/>
      <c r="F120" s="21" t="str">
        <f>E15</f>
        <v>TECHart systems s.r.o., Machatého 679/2, Hlubočepy</v>
      </c>
      <c r="G120" s="28"/>
      <c r="H120" s="28"/>
      <c r="I120" s="23" t="s">
        <v>27</v>
      </c>
      <c r="J120" s="24" t="str">
        <f>E21</f>
        <v>KFJ s.r.o.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3" t="s">
        <v>25</v>
      </c>
      <c r="D121" s="28"/>
      <c r="E121" s="28"/>
      <c r="F121" s="21" t="str">
        <f>IF(E18="","",E18)</f>
        <v xml:space="preserve"> </v>
      </c>
      <c r="G121" s="28"/>
      <c r="H121" s="28"/>
      <c r="I121" s="23" t="s">
        <v>30</v>
      </c>
      <c r="J121" s="24" t="str">
        <f>E24</f>
        <v>KFJ s.r.o.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11" customFormat="1" ht="29.25" customHeight="1">
      <c r="A123" s="118"/>
      <c r="B123" s="119"/>
      <c r="C123" s="120" t="s">
        <v>105</v>
      </c>
      <c r="D123" s="121" t="s">
        <v>59</v>
      </c>
      <c r="E123" s="121" t="s">
        <v>55</v>
      </c>
      <c r="F123" s="121" t="s">
        <v>56</v>
      </c>
      <c r="G123" s="121" t="s">
        <v>106</v>
      </c>
      <c r="H123" s="121" t="s">
        <v>107</v>
      </c>
      <c r="I123" s="121" t="s">
        <v>108</v>
      </c>
      <c r="J123" s="122" t="s">
        <v>100</v>
      </c>
      <c r="K123" s="123" t="s">
        <v>109</v>
      </c>
      <c r="L123" s="124"/>
      <c r="M123" s="58" t="s">
        <v>1</v>
      </c>
      <c r="N123" s="59" t="s">
        <v>38</v>
      </c>
      <c r="O123" s="59" t="s">
        <v>110</v>
      </c>
      <c r="P123" s="59" t="s">
        <v>111</v>
      </c>
      <c r="Q123" s="59" t="s">
        <v>112</v>
      </c>
      <c r="R123" s="59" t="s">
        <v>113</v>
      </c>
      <c r="S123" s="59" t="s">
        <v>114</v>
      </c>
      <c r="T123" s="60" t="s">
        <v>115</v>
      </c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</row>
    <row r="124" spans="1:63" s="2" customFormat="1" ht="22.9" customHeight="1">
      <c r="A124" s="28"/>
      <c r="B124" s="29"/>
      <c r="C124" s="65" t="s">
        <v>116</v>
      </c>
      <c r="D124" s="28"/>
      <c r="E124" s="28"/>
      <c r="F124" s="28"/>
      <c r="G124" s="28"/>
      <c r="H124" s="28"/>
      <c r="I124" s="28"/>
      <c r="J124" s="125">
        <f>BK124</f>
        <v>0</v>
      </c>
      <c r="K124" s="28"/>
      <c r="L124" s="29"/>
      <c r="M124" s="61"/>
      <c r="N124" s="52"/>
      <c r="O124" s="62"/>
      <c r="P124" s="126">
        <f>P125</f>
        <v>0</v>
      </c>
      <c r="Q124" s="62"/>
      <c r="R124" s="126">
        <f>R125</f>
        <v>0</v>
      </c>
      <c r="S124" s="62"/>
      <c r="T124" s="127">
        <f>T125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4" t="s">
        <v>73</v>
      </c>
      <c r="AU124" s="14" t="s">
        <v>102</v>
      </c>
      <c r="BK124" s="128">
        <f>BK125</f>
        <v>0</v>
      </c>
    </row>
    <row r="125" spans="2:63" s="12" customFormat="1" ht="25.9" customHeight="1">
      <c r="B125" s="129"/>
      <c r="D125" s="130" t="s">
        <v>73</v>
      </c>
      <c r="E125" s="131" t="s">
        <v>167</v>
      </c>
      <c r="F125" s="131" t="s">
        <v>261</v>
      </c>
      <c r="J125" s="132">
        <f>BK125</f>
        <v>0</v>
      </c>
      <c r="L125" s="129"/>
      <c r="M125" s="133"/>
      <c r="N125" s="134"/>
      <c r="O125" s="134"/>
      <c r="P125" s="135">
        <f>P126+P133+P135</f>
        <v>0</v>
      </c>
      <c r="Q125" s="134"/>
      <c r="R125" s="135">
        <f>R126+R133+R135</f>
        <v>0</v>
      </c>
      <c r="S125" s="134"/>
      <c r="T125" s="136">
        <f>T126+T133+T135</f>
        <v>0</v>
      </c>
      <c r="AR125" s="130" t="s">
        <v>80</v>
      </c>
      <c r="AT125" s="137" t="s">
        <v>73</v>
      </c>
      <c r="AU125" s="137" t="s">
        <v>74</v>
      </c>
      <c r="AY125" s="130" t="s">
        <v>117</v>
      </c>
      <c r="BK125" s="138">
        <f>BK126+BK133+BK135</f>
        <v>0</v>
      </c>
    </row>
    <row r="126" spans="2:63" s="12" customFormat="1" ht="22.9" customHeight="1">
      <c r="B126" s="129"/>
      <c r="D126" s="130" t="s">
        <v>73</v>
      </c>
      <c r="E126" s="139" t="s">
        <v>168</v>
      </c>
      <c r="F126" s="139" t="s">
        <v>262</v>
      </c>
      <c r="J126" s="140">
        <f>BK126</f>
        <v>0</v>
      </c>
      <c r="L126" s="129"/>
      <c r="M126" s="133"/>
      <c r="N126" s="134"/>
      <c r="O126" s="134"/>
      <c r="P126" s="135">
        <f>SUM(P127:P132)</f>
        <v>0</v>
      </c>
      <c r="Q126" s="134"/>
      <c r="R126" s="135">
        <f>SUM(R127:R132)</f>
        <v>0</v>
      </c>
      <c r="S126" s="134"/>
      <c r="T126" s="136">
        <f>SUM(T127:T132)</f>
        <v>0</v>
      </c>
      <c r="AR126" s="130" t="s">
        <v>80</v>
      </c>
      <c r="AT126" s="137" t="s">
        <v>73</v>
      </c>
      <c r="AU126" s="137" t="s">
        <v>80</v>
      </c>
      <c r="AY126" s="130" t="s">
        <v>117</v>
      </c>
      <c r="BK126" s="138">
        <f>SUM(BK127:BK132)</f>
        <v>0</v>
      </c>
    </row>
    <row r="127" spans="1:65" s="2" customFormat="1" ht="16.5" customHeight="1">
      <c r="A127" s="28"/>
      <c r="B127" s="141"/>
      <c r="C127" s="142" t="s">
        <v>80</v>
      </c>
      <c r="D127" s="142" t="s">
        <v>118</v>
      </c>
      <c r="E127" s="143" t="s">
        <v>273</v>
      </c>
      <c r="F127" s="144" t="s">
        <v>284</v>
      </c>
      <c r="G127" s="145" t="s">
        <v>129</v>
      </c>
      <c r="H127" s="146">
        <v>1</v>
      </c>
      <c r="I127" s="147"/>
      <c r="J127" s="147">
        <f aca="true" t="shared" si="0" ref="J127:J132">ROUND(I127*H127,2)</f>
        <v>0</v>
      </c>
      <c r="K127" s="148"/>
      <c r="L127" s="29"/>
      <c r="M127" s="149" t="s">
        <v>1</v>
      </c>
      <c r="N127" s="150" t="s">
        <v>39</v>
      </c>
      <c r="O127" s="151">
        <v>0</v>
      </c>
      <c r="P127" s="151">
        <f aca="true" t="shared" si="1" ref="P127:P132">O127*H127</f>
        <v>0</v>
      </c>
      <c r="Q127" s="151">
        <v>0</v>
      </c>
      <c r="R127" s="151">
        <f aca="true" t="shared" si="2" ref="R127:R132">Q127*H127</f>
        <v>0</v>
      </c>
      <c r="S127" s="151">
        <v>0</v>
      </c>
      <c r="T127" s="152">
        <f aca="true" t="shared" si="3" ref="T127:T132"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119</v>
      </c>
      <c r="AT127" s="153" t="s">
        <v>118</v>
      </c>
      <c r="AU127" s="153" t="s">
        <v>81</v>
      </c>
      <c r="AY127" s="14" t="s">
        <v>117</v>
      </c>
      <c r="BE127" s="154">
        <f aca="true" t="shared" si="4" ref="BE127:BE132">IF(N127="základní",J127,0)</f>
        <v>0</v>
      </c>
      <c r="BF127" s="154">
        <f aca="true" t="shared" si="5" ref="BF127:BF132">IF(N127="snížená",J127,0)</f>
        <v>0</v>
      </c>
      <c r="BG127" s="154">
        <f aca="true" t="shared" si="6" ref="BG127:BG132">IF(N127="zákl. přenesená",J127,0)</f>
        <v>0</v>
      </c>
      <c r="BH127" s="154">
        <f aca="true" t="shared" si="7" ref="BH127:BH132">IF(N127="sníž. přenesená",J127,0)</f>
        <v>0</v>
      </c>
      <c r="BI127" s="154">
        <f aca="true" t="shared" si="8" ref="BI127:BI132">IF(N127="nulová",J127,0)</f>
        <v>0</v>
      </c>
      <c r="BJ127" s="14" t="s">
        <v>80</v>
      </c>
      <c r="BK127" s="154">
        <f aca="true" t="shared" si="9" ref="BK127:BK132">ROUND(I127*H127,2)</f>
        <v>0</v>
      </c>
      <c r="BL127" s="14" t="s">
        <v>119</v>
      </c>
      <c r="BM127" s="153" t="s">
        <v>81</v>
      </c>
    </row>
    <row r="128" spans="1:65" s="2" customFormat="1" ht="16.5" customHeight="1">
      <c r="A128" s="28"/>
      <c r="B128" s="141"/>
      <c r="C128" s="142" t="s">
        <v>81</v>
      </c>
      <c r="D128" s="142" t="s">
        <v>118</v>
      </c>
      <c r="E128" s="143" t="s">
        <v>274</v>
      </c>
      <c r="F128" s="144" t="s">
        <v>285</v>
      </c>
      <c r="G128" s="145" t="s">
        <v>129</v>
      </c>
      <c r="H128" s="146">
        <v>3</v>
      </c>
      <c r="I128" s="147"/>
      <c r="J128" s="147">
        <f t="shared" si="0"/>
        <v>0</v>
      </c>
      <c r="K128" s="148"/>
      <c r="L128" s="29"/>
      <c r="M128" s="149" t="s">
        <v>1</v>
      </c>
      <c r="N128" s="150" t="s">
        <v>39</v>
      </c>
      <c r="O128" s="151">
        <v>0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3" t="s">
        <v>119</v>
      </c>
      <c r="AT128" s="153" t="s">
        <v>118</v>
      </c>
      <c r="AU128" s="153" t="s">
        <v>81</v>
      </c>
      <c r="AY128" s="14" t="s">
        <v>117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80</v>
      </c>
      <c r="BK128" s="154">
        <f t="shared" si="9"/>
        <v>0</v>
      </c>
      <c r="BL128" s="14" t="s">
        <v>119</v>
      </c>
      <c r="BM128" s="153" t="s">
        <v>119</v>
      </c>
    </row>
    <row r="129" spans="1:65" s="2" customFormat="1" ht="16.5" customHeight="1">
      <c r="A129" s="28"/>
      <c r="B129" s="141"/>
      <c r="C129" s="142" t="s">
        <v>120</v>
      </c>
      <c r="D129" s="142" t="s">
        <v>118</v>
      </c>
      <c r="E129" s="143" t="s">
        <v>275</v>
      </c>
      <c r="F129" s="144" t="s">
        <v>286</v>
      </c>
      <c r="G129" s="145" t="s">
        <v>129</v>
      </c>
      <c r="H129" s="146">
        <v>15</v>
      </c>
      <c r="I129" s="147"/>
      <c r="J129" s="147">
        <f t="shared" si="0"/>
        <v>0</v>
      </c>
      <c r="K129" s="148"/>
      <c r="L129" s="29"/>
      <c r="M129" s="149" t="s">
        <v>1</v>
      </c>
      <c r="N129" s="150" t="s">
        <v>39</v>
      </c>
      <c r="O129" s="151">
        <v>0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119</v>
      </c>
      <c r="AT129" s="153" t="s">
        <v>118</v>
      </c>
      <c r="AU129" s="153" t="s">
        <v>81</v>
      </c>
      <c r="AY129" s="14" t="s">
        <v>117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80</v>
      </c>
      <c r="BK129" s="154">
        <f t="shared" si="9"/>
        <v>0</v>
      </c>
      <c r="BL129" s="14" t="s">
        <v>119</v>
      </c>
      <c r="BM129" s="153" t="s">
        <v>122</v>
      </c>
    </row>
    <row r="130" spans="1:65" s="2" customFormat="1" ht="16.5" customHeight="1">
      <c r="A130" s="28"/>
      <c r="B130" s="141"/>
      <c r="C130" s="142" t="s">
        <v>121</v>
      </c>
      <c r="D130" s="142" t="s">
        <v>118</v>
      </c>
      <c r="E130" s="143" t="s">
        <v>263</v>
      </c>
      <c r="F130" s="144" t="s">
        <v>287</v>
      </c>
      <c r="G130" s="145" t="s">
        <v>129</v>
      </c>
      <c r="H130" s="146">
        <v>2</v>
      </c>
      <c r="I130" s="147"/>
      <c r="J130" s="147">
        <f t="shared" si="0"/>
        <v>0</v>
      </c>
      <c r="K130" s="148"/>
      <c r="L130" s="29"/>
      <c r="M130" s="149" t="s">
        <v>1</v>
      </c>
      <c r="N130" s="150" t="s">
        <v>39</v>
      </c>
      <c r="O130" s="151">
        <v>0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3" t="s">
        <v>119</v>
      </c>
      <c r="AT130" s="153" t="s">
        <v>118</v>
      </c>
      <c r="AU130" s="153" t="s">
        <v>81</v>
      </c>
      <c r="AY130" s="14" t="s">
        <v>117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80</v>
      </c>
      <c r="BK130" s="154">
        <f t="shared" si="9"/>
        <v>0</v>
      </c>
      <c r="BL130" s="14" t="s">
        <v>119</v>
      </c>
      <c r="BM130" s="153" t="s">
        <v>126</v>
      </c>
    </row>
    <row r="131" spans="1:65" s="2" customFormat="1" ht="16.5" customHeight="1">
      <c r="A131" s="28"/>
      <c r="B131" s="141"/>
      <c r="C131" s="142" t="s">
        <v>122</v>
      </c>
      <c r="D131" s="142" t="s">
        <v>118</v>
      </c>
      <c r="E131" s="143" t="s">
        <v>276</v>
      </c>
      <c r="F131" s="144" t="s">
        <v>288</v>
      </c>
      <c r="G131" s="145" t="s">
        <v>129</v>
      </c>
      <c r="H131" s="146">
        <v>8</v>
      </c>
      <c r="I131" s="147"/>
      <c r="J131" s="147">
        <f t="shared" si="0"/>
        <v>0</v>
      </c>
      <c r="K131" s="148"/>
      <c r="L131" s="29"/>
      <c r="M131" s="149" t="s">
        <v>1</v>
      </c>
      <c r="N131" s="150" t="s">
        <v>39</v>
      </c>
      <c r="O131" s="151">
        <v>0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3" t="s">
        <v>119</v>
      </c>
      <c r="AT131" s="153" t="s">
        <v>118</v>
      </c>
      <c r="AU131" s="153" t="s">
        <v>81</v>
      </c>
      <c r="AY131" s="14" t="s">
        <v>117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80</v>
      </c>
      <c r="BK131" s="154">
        <f t="shared" si="9"/>
        <v>0</v>
      </c>
      <c r="BL131" s="14" t="s">
        <v>119</v>
      </c>
      <c r="BM131" s="153" t="s">
        <v>128</v>
      </c>
    </row>
    <row r="132" spans="1:65" s="2" customFormat="1" ht="21.75" customHeight="1">
      <c r="A132" s="28"/>
      <c r="B132" s="141"/>
      <c r="C132" s="142" t="s">
        <v>123</v>
      </c>
      <c r="D132" s="142" t="s">
        <v>118</v>
      </c>
      <c r="E132" s="143" t="s">
        <v>264</v>
      </c>
      <c r="F132" s="144" t="s">
        <v>265</v>
      </c>
      <c r="G132" s="145" t="s">
        <v>129</v>
      </c>
      <c r="H132" s="146">
        <v>58</v>
      </c>
      <c r="I132" s="147"/>
      <c r="J132" s="147">
        <f t="shared" si="0"/>
        <v>0</v>
      </c>
      <c r="K132" s="148"/>
      <c r="L132" s="29"/>
      <c r="M132" s="149" t="s">
        <v>1</v>
      </c>
      <c r="N132" s="150" t="s">
        <v>39</v>
      </c>
      <c r="O132" s="151">
        <v>0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3" t="s">
        <v>119</v>
      </c>
      <c r="AT132" s="153" t="s">
        <v>118</v>
      </c>
      <c r="AU132" s="153" t="s">
        <v>81</v>
      </c>
      <c r="AY132" s="14" t="s">
        <v>117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80</v>
      </c>
      <c r="BK132" s="154">
        <f t="shared" si="9"/>
        <v>0</v>
      </c>
      <c r="BL132" s="14" t="s">
        <v>119</v>
      </c>
      <c r="BM132" s="153" t="s">
        <v>131</v>
      </c>
    </row>
    <row r="133" spans="2:63" s="12" customFormat="1" ht="22.9" customHeight="1">
      <c r="B133" s="129"/>
      <c r="D133" s="130" t="s">
        <v>73</v>
      </c>
      <c r="E133" s="139" t="s">
        <v>210</v>
      </c>
      <c r="F133" s="139" t="s">
        <v>266</v>
      </c>
      <c r="J133" s="140">
        <f>BK133</f>
        <v>0</v>
      </c>
      <c r="L133" s="129"/>
      <c r="M133" s="133"/>
      <c r="N133" s="134"/>
      <c r="O133" s="134"/>
      <c r="P133" s="135">
        <f>P134</f>
        <v>0</v>
      </c>
      <c r="Q133" s="134"/>
      <c r="R133" s="135">
        <f>R134</f>
        <v>0</v>
      </c>
      <c r="S133" s="134"/>
      <c r="T133" s="136">
        <f>T134</f>
        <v>0</v>
      </c>
      <c r="AR133" s="130" t="s">
        <v>80</v>
      </c>
      <c r="AT133" s="137" t="s">
        <v>73</v>
      </c>
      <c r="AU133" s="137" t="s">
        <v>80</v>
      </c>
      <c r="AY133" s="130" t="s">
        <v>117</v>
      </c>
      <c r="BK133" s="138">
        <f>BK134</f>
        <v>0</v>
      </c>
    </row>
    <row r="134" spans="1:65" s="2" customFormat="1" ht="21.75" customHeight="1">
      <c r="A134" s="28"/>
      <c r="B134" s="141"/>
      <c r="C134" s="142" t="s">
        <v>125</v>
      </c>
      <c r="D134" s="142" t="s">
        <v>118</v>
      </c>
      <c r="E134" s="143" t="s">
        <v>267</v>
      </c>
      <c r="F134" s="144" t="s">
        <v>268</v>
      </c>
      <c r="G134" s="145" t="s">
        <v>129</v>
      </c>
      <c r="H134" s="146">
        <v>29</v>
      </c>
      <c r="I134" s="147"/>
      <c r="J134" s="147">
        <f>ROUND(I134*H134,2)</f>
        <v>0</v>
      </c>
      <c r="K134" s="148"/>
      <c r="L134" s="29"/>
      <c r="M134" s="149" t="s">
        <v>1</v>
      </c>
      <c r="N134" s="150" t="s">
        <v>39</v>
      </c>
      <c r="O134" s="151">
        <v>0</v>
      </c>
      <c r="P134" s="151">
        <f>O134*H134</f>
        <v>0</v>
      </c>
      <c r="Q134" s="151">
        <v>0</v>
      </c>
      <c r="R134" s="151">
        <f>Q134*H134</f>
        <v>0</v>
      </c>
      <c r="S134" s="151">
        <v>0</v>
      </c>
      <c r="T134" s="152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3" t="s">
        <v>119</v>
      </c>
      <c r="AT134" s="153" t="s">
        <v>118</v>
      </c>
      <c r="AU134" s="153" t="s">
        <v>81</v>
      </c>
      <c r="AY134" s="14" t="s">
        <v>117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4" t="s">
        <v>80</v>
      </c>
      <c r="BK134" s="154">
        <f>ROUND(I134*H134,2)</f>
        <v>0</v>
      </c>
      <c r="BL134" s="14" t="s">
        <v>119</v>
      </c>
      <c r="BM134" s="153" t="s">
        <v>134</v>
      </c>
    </row>
    <row r="135" spans="2:63" s="12" customFormat="1" ht="22.9" customHeight="1">
      <c r="B135" s="129"/>
      <c r="D135" s="130" t="s">
        <v>73</v>
      </c>
      <c r="E135" s="139" t="s">
        <v>226</v>
      </c>
      <c r="F135" s="139" t="s">
        <v>253</v>
      </c>
      <c r="J135" s="140">
        <f>BK135</f>
        <v>0</v>
      </c>
      <c r="L135" s="129"/>
      <c r="M135" s="133"/>
      <c r="N135" s="134"/>
      <c r="O135" s="134"/>
      <c r="P135" s="135">
        <f>P136</f>
        <v>0</v>
      </c>
      <c r="Q135" s="134"/>
      <c r="R135" s="135">
        <f>R136</f>
        <v>0</v>
      </c>
      <c r="S135" s="134"/>
      <c r="T135" s="136">
        <f>T136</f>
        <v>0</v>
      </c>
      <c r="AR135" s="130" t="s">
        <v>80</v>
      </c>
      <c r="AT135" s="137" t="s">
        <v>73</v>
      </c>
      <c r="AU135" s="137" t="s">
        <v>80</v>
      </c>
      <c r="AY135" s="130" t="s">
        <v>117</v>
      </c>
      <c r="BK135" s="138">
        <f>BK136</f>
        <v>0</v>
      </c>
    </row>
    <row r="136" spans="1:65" s="2" customFormat="1" ht="33" customHeight="1">
      <c r="A136" s="28"/>
      <c r="B136" s="141"/>
      <c r="C136" s="142" t="s">
        <v>126</v>
      </c>
      <c r="D136" s="142" t="s">
        <v>118</v>
      </c>
      <c r="E136" s="143" t="s">
        <v>269</v>
      </c>
      <c r="F136" s="144" t="s">
        <v>270</v>
      </c>
      <c r="G136" s="145" t="s">
        <v>256</v>
      </c>
      <c r="H136" s="146">
        <v>4</v>
      </c>
      <c r="I136" s="147"/>
      <c r="J136" s="147">
        <f>ROUND(I136*H136,2)</f>
        <v>0</v>
      </c>
      <c r="K136" s="148"/>
      <c r="L136" s="29"/>
      <c r="M136" s="155" t="s">
        <v>1</v>
      </c>
      <c r="N136" s="156" t="s">
        <v>39</v>
      </c>
      <c r="O136" s="157">
        <v>0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119</v>
      </c>
      <c r="AT136" s="153" t="s">
        <v>118</v>
      </c>
      <c r="AU136" s="153" t="s">
        <v>81</v>
      </c>
      <c r="AY136" s="14" t="s">
        <v>117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4" t="s">
        <v>80</v>
      </c>
      <c r="BK136" s="154">
        <f>ROUND(I136*H136,2)</f>
        <v>0</v>
      </c>
      <c r="BL136" s="14" t="s">
        <v>119</v>
      </c>
      <c r="BM136" s="153" t="s">
        <v>136</v>
      </c>
    </row>
    <row r="137" spans="1:31" s="2" customFormat="1" ht="6.95" customHeight="1">
      <c r="A137" s="28"/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29"/>
      <c r="M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</sheetData>
  <autoFilter ref="C123:K13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140"/>
  <sheetViews>
    <sheetView showGridLines="0" tabSelected="1" workbookViewId="0" topLeftCell="A1">
      <selection activeCell="I125" sqref="I125:I1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94</v>
      </c>
      <c r="L4" s="17"/>
      <c r="M4" s="90" t="s">
        <v>9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196" t="str">
        <f>'Rekapitulace stavby'!K6</f>
        <v>Stavební úpravy a nástavba objektu Víceúčelové haly</v>
      </c>
      <c r="F7" s="197"/>
      <c r="G7" s="197"/>
      <c r="H7" s="197"/>
      <c r="L7" s="17"/>
    </row>
    <row r="8" spans="1:31" s="2" customFormat="1" ht="12" customHeight="1">
      <c r="A8" s="28"/>
      <c r="B8" s="29"/>
      <c r="C8" s="28"/>
      <c r="D8" s="23" t="s">
        <v>95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67" t="s">
        <v>277</v>
      </c>
      <c r="F9" s="195"/>
      <c r="G9" s="195"/>
      <c r="H9" s="19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1" t="str">
        <f>'Rekapitulace stavby'!AN8</f>
        <v>18. 5. 2020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">
        <v>23</v>
      </c>
      <c r="F15" s="28"/>
      <c r="G15" s="28"/>
      <c r="H15" s="28"/>
      <c r="I15" s="23" t="s">
        <v>24</v>
      </c>
      <c r="J15" s="21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81" t="str">
        <f>'Rekapitulace stavby'!E14</f>
        <v xml:space="preserve"> </v>
      </c>
      <c r="F18" s="181"/>
      <c r="G18" s="181"/>
      <c r="H18" s="181"/>
      <c r="I18" s="23" t="s">
        <v>24</v>
      </c>
      <c r="J18" s="21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22</v>
      </c>
      <c r="J20" s="21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">
        <v>28</v>
      </c>
      <c r="F21" s="28"/>
      <c r="G21" s="28"/>
      <c r="H21" s="28"/>
      <c r="I21" s="23" t="s">
        <v>24</v>
      </c>
      <c r="J21" s="21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30</v>
      </c>
      <c r="E23" s="28"/>
      <c r="F23" s="28"/>
      <c r="G23" s="28"/>
      <c r="H23" s="28"/>
      <c r="I23" s="23" t="s">
        <v>22</v>
      </c>
      <c r="J23" s="21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">
        <v>28</v>
      </c>
      <c r="F24" s="28"/>
      <c r="G24" s="28"/>
      <c r="H24" s="28"/>
      <c r="I24" s="23" t="s">
        <v>24</v>
      </c>
      <c r="J24" s="21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31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183" t="s">
        <v>1</v>
      </c>
      <c r="F27" s="183"/>
      <c r="G27" s="183"/>
      <c r="H27" s="18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1" t="s">
        <v>96</v>
      </c>
      <c r="E30" s="28"/>
      <c r="F30" s="28"/>
      <c r="G30" s="28"/>
      <c r="H30" s="28"/>
      <c r="I30" s="28"/>
      <c r="J30" s="27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26" t="s">
        <v>97</v>
      </c>
      <c r="E31" s="28"/>
      <c r="F31" s="28"/>
      <c r="G31" s="28"/>
      <c r="H31" s="28"/>
      <c r="I31" s="28"/>
      <c r="J31" s="27">
        <f>J101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4" t="s">
        <v>34</v>
      </c>
      <c r="E32" s="28"/>
      <c r="F32" s="28"/>
      <c r="G32" s="28"/>
      <c r="H32" s="28"/>
      <c r="I32" s="28"/>
      <c r="J32" s="67">
        <f>ROUND(J30+J31,2)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36</v>
      </c>
      <c r="G34" s="28"/>
      <c r="H34" s="28"/>
      <c r="I34" s="32" t="s">
        <v>35</v>
      </c>
      <c r="J34" s="32" t="s">
        <v>37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95" t="s">
        <v>38</v>
      </c>
      <c r="E35" s="23" t="s">
        <v>39</v>
      </c>
      <c r="F35" s="96">
        <f>ROUND((SUM(BE101:BE102)+SUM(BE122:BE139)),2)</f>
        <v>0</v>
      </c>
      <c r="G35" s="28"/>
      <c r="H35" s="28"/>
      <c r="I35" s="97">
        <v>0.21</v>
      </c>
      <c r="J35" s="96">
        <f>ROUND(((SUM(BE101:BE102)+SUM(BE122:BE139))*I35),2)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23" t="s">
        <v>40</v>
      </c>
      <c r="F36" s="96">
        <f>ROUND((SUM(BF101:BF102)+SUM(BF122:BF139)),2)</f>
        <v>0</v>
      </c>
      <c r="G36" s="28"/>
      <c r="H36" s="28"/>
      <c r="I36" s="97">
        <v>0.15</v>
      </c>
      <c r="J36" s="96">
        <f>ROUND(((SUM(BF101:BF102)+SUM(BF122:BF139))*I36),2)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41</v>
      </c>
      <c r="F37" s="96">
        <f>ROUND((SUM(BG101:BG102)+SUM(BG122:BG139)),2)</f>
        <v>0</v>
      </c>
      <c r="G37" s="28"/>
      <c r="H37" s="28"/>
      <c r="I37" s="97">
        <v>0.21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hidden="1">
      <c r="A38" s="28"/>
      <c r="B38" s="29"/>
      <c r="C38" s="28"/>
      <c r="D38" s="28"/>
      <c r="E38" s="23" t="s">
        <v>42</v>
      </c>
      <c r="F38" s="96">
        <f>ROUND((SUM(BH101:BH102)+SUM(BH122:BH139)),2)</f>
        <v>0</v>
      </c>
      <c r="G38" s="28"/>
      <c r="H38" s="28"/>
      <c r="I38" s="97">
        <v>0.15</v>
      </c>
      <c r="J38" s="96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customHeight="1" hidden="1">
      <c r="A39" s="28"/>
      <c r="B39" s="29"/>
      <c r="C39" s="28"/>
      <c r="D39" s="28"/>
      <c r="E39" s="23" t="s">
        <v>43</v>
      </c>
      <c r="F39" s="96">
        <f>ROUND((SUM(BI101:BI102)+SUM(BI122:BI139)),2)</f>
        <v>0</v>
      </c>
      <c r="G39" s="28"/>
      <c r="H39" s="28"/>
      <c r="I39" s="97">
        <v>0</v>
      </c>
      <c r="J39" s="96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87"/>
      <c r="D41" s="98" t="s">
        <v>44</v>
      </c>
      <c r="E41" s="56"/>
      <c r="F41" s="56"/>
      <c r="G41" s="99" t="s">
        <v>45</v>
      </c>
      <c r="H41" s="100" t="s">
        <v>46</v>
      </c>
      <c r="I41" s="56"/>
      <c r="J41" s="101">
        <f>SUM(J32:J39)</f>
        <v>0</v>
      </c>
      <c r="K41" s="102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8"/>
      <c r="B61" s="29"/>
      <c r="C61" s="28"/>
      <c r="D61" s="41" t="s">
        <v>49</v>
      </c>
      <c r="E61" s="31"/>
      <c r="F61" s="103" t="s">
        <v>50</v>
      </c>
      <c r="G61" s="41" t="s">
        <v>49</v>
      </c>
      <c r="H61" s="31"/>
      <c r="I61" s="31"/>
      <c r="J61" s="104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8"/>
      <c r="B76" s="29"/>
      <c r="C76" s="28"/>
      <c r="D76" s="41" t="s">
        <v>49</v>
      </c>
      <c r="E76" s="31"/>
      <c r="F76" s="103" t="s">
        <v>50</v>
      </c>
      <c r="G76" s="41" t="s">
        <v>49</v>
      </c>
      <c r="H76" s="31"/>
      <c r="I76" s="31"/>
      <c r="J76" s="104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8" t="s">
        <v>98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196" t="str">
        <f>E7</f>
        <v>Stavební úpravy a nástavba objektu Víceúčelové haly</v>
      </c>
      <c r="F85" s="197"/>
      <c r="G85" s="197"/>
      <c r="H85" s="197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95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67" t="str">
        <f>E9</f>
        <v>16_SO-01 - ÚT - potrubí - uznatelné náklady</v>
      </c>
      <c r="F87" s="195"/>
      <c r="G87" s="195"/>
      <c r="H87" s="19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17</v>
      </c>
      <c r="D89" s="28"/>
      <c r="E89" s="28"/>
      <c r="F89" s="21" t="str">
        <f>F12</f>
        <v>p.č.st. 218/1, 218/2, k.ú. Dobré Pole u Vitic</v>
      </c>
      <c r="G89" s="28"/>
      <c r="H89" s="28"/>
      <c r="I89" s="23" t="s">
        <v>19</v>
      </c>
      <c r="J89" s="51" t="str">
        <f>IF(J12="","",J12)</f>
        <v>18. 5. 2020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21</v>
      </c>
      <c r="D91" s="28"/>
      <c r="E91" s="28"/>
      <c r="F91" s="21" t="str">
        <f>E15</f>
        <v>TECHart systems s.r.o., Machatého 679/2, Hlubočepy</v>
      </c>
      <c r="G91" s="28"/>
      <c r="H91" s="28"/>
      <c r="I91" s="23" t="s">
        <v>27</v>
      </c>
      <c r="J91" s="24" t="str">
        <f>E21</f>
        <v>KFJ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30</v>
      </c>
      <c r="J92" s="24" t="str">
        <f>E24</f>
        <v>KFJ s.r.o.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5" t="s">
        <v>99</v>
      </c>
      <c r="D94" s="87"/>
      <c r="E94" s="87"/>
      <c r="F94" s="87"/>
      <c r="G94" s="87"/>
      <c r="H94" s="87"/>
      <c r="I94" s="87"/>
      <c r="J94" s="106" t="s">
        <v>100</v>
      </c>
      <c r="K94" s="8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101</v>
      </c>
      <c r="D96" s="28"/>
      <c r="E96" s="28"/>
      <c r="F96" s="28"/>
      <c r="G96" s="28"/>
      <c r="H96" s="28"/>
      <c r="I96" s="28"/>
      <c r="J96" s="67">
        <f>J122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102</v>
      </c>
    </row>
    <row r="97" spans="2:12" s="9" customFormat="1" ht="24.95" customHeight="1">
      <c r="B97" s="108"/>
      <c r="D97" s="109" t="s">
        <v>169</v>
      </c>
      <c r="E97" s="110"/>
      <c r="F97" s="110"/>
      <c r="G97" s="110"/>
      <c r="H97" s="110"/>
      <c r="I97" s="110"/>
      <c r="J97" s="111">
        <f>J123</f>
        <v>0</v>
      </c>
      <c r="L97" s="108"/>
    </row>
    <row r="98" spans="2:12" s="10" customFormat="1" ht="19.9" customHeight="1">
      <c r="B98" s="112"/>
      <c r="D98" s="113" t="s">
        <v>170</v>
      </c>
      <c r="E98" s="114"/>
      <c r="F98" s="114"/>
      <c r="G98" s="114"/>
      <c r="H98" s="114"/>
      <c r="I98" s="114"/>
      <c r="J98" s="115">
        <f>J124</f>
        <v>0</v>
      </c>
      <c r="L98" s="112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29.25" customHeight="1">
      <c r="A101" s="28"/>
      <c r="B101" s="29"/>
      <c r="C101" s="107" t="s">
        <v>103</v>
      </c>
      <c r="D101" s="28"/>
      <c r="E101" s="28"/>
      <c r="F101" s="28"/>
      <c r="G101" s="28"/>
      <c r="H101" s="28"/>
      <c r="I101" s="28"/>
      <c r="J101" s="116">
        <v>0</v>
      </c>
      <c r="K101" s="28"/>
      <c r="L101" s="38"/>
      <c r="N101" s="117" t="s">
        <v>38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18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9.25" customHeight="1">
      <c r="A103" s="28"/>
      <c r="B103" s="29"/>
      <c r="C103" s="86" t="s">
        <v>93</v>
      </c>
      <c r="D103" s="87"/>
      <c r="E103" s="87"/>
      <c r="F103" s="87"/>
      <c r="G103" s="87"/>
      <c r="H103" s="87"/>
      <c r="I103" s="87"/>
      <c r="J103" s="88">
        <f>ROUND(J96+J101,2)</f>
        <v>0</v>
      </c>
      <c r="K103" s="87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pans="1:31" s="2" customFormat="1" ht="6.95" customHeight="1">
      <c r="A108" s="28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4.95" customHeight="1">
      <c r="A109" s="28"/>
      <c r="B109" s="29"/>
      <c r="C109" s="18" t="s">
        <v>104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3" t="s">
        <v>13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28"/>
      <c r="D112" s="28"/>
      <c r="E112" s="196" t="str">
        <f>E7</f>
        <v>Stavební úpravy a nástavba objektu Víceúčelové haly</v>
      </c>
      <c r="F112" s="197"/>
      <c r="G112" s="197"/>
      <c r="H112" s="197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3" t="s">
        <v>95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167" t="str">
        <f>E9</f>
        <v>16_SO-01 - ÚT - potrubí - uznatelné náklady</v>
      </c>
      <c r="F114" s="195"/>
      <c r="G114" s="195"/>
      <c r="H114" s="195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2" customHeight="1">
      <c r="A116" s="28"/>
      <c r="B116" s="29"/>
      <c r="C116" s="23" t="s">
        <v>17</v>
      </c>
      <c r="D116" s="28"/>
      <c r="E116" s="28"/>
      <c r="F116" s="21" t="str">
        <f>F12</f>
        <v>p.č.st. 218/1, 218/2, k.ú. Dobré Pole u Vitic</v>
      </c>
      <c r="G116" s="28"/>
      <c r="H116" s="28"/>
      <c r="I116" s="23" t="s">
        <v>19</v>
      </c>
      <c r="J116" s="51" t="str">
        <f>IF(J12="","",J12)</f>
        <v>18. 5. 2020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5.2" customHeight="1">
      <c r="A118" s="28"/>
      <c r="B118" s="29"/>
      <c r="C118" s="23" t="s">
        <v>21</v>
      </c>
      <c r="D118" s="28"/>
      <c r="E118" s="28"/>
      <c r="F118" s="21" t="str">
        <f>E15</f>
        <v>TECHart systems s.r.o., Machatého 679/2, Hlubočepy</v>
      </c>
      <c r="G118" s="28"/>
      <c r="H118" s="28"/>
      <c r="I118" s="23" t="s">
        <v>27</v>
      </c>
      <c r="J118" s="24" t="str">
        <f>E21</f>
        <v>KFJ s.r.o.</v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5.2" customHeight="1">
      <c r="A119" s="28"/>
      <c r="B119" s="29"/>
      <c r="C119" s="23" t="s">
        <v>25</v>
      </c>
      <c r="D119" s="28"/>
      <c r="E119" s="28"/>
      <c r="F119" s="21" t="str">
        <f>IF(E18="","",E18)</f>
        <v xml:space="preserve"> </v>
      </c>
      <c r="G119" s="28"/>
      <c r="H119" s="28"/>
      <c r="I119" s="23" t="s">
        <v>30</v>
      </c>
      <c r="J119" s="24" t="str">
        <f>E24</f>
        <v>KFJ s.r.o.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0.3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11" customFormat="1" ht="29.25" customHeight="1">
      <c r="A121" s="118"/>
      <c r="B121" s="119"/>
      <c r="C121" s="120" t="s">
        <v>105</v>
      </c>
      <c r="D121" s="121" t="s">
        <v>59</v>
      </c>
      <c r="E121" s="121" t="s">
        <v>55</v>
      </c>
      <c r="F121" s="121" t="s">
        <v>56</v>
      </c>
      <c r="G121" s="121" t="s">
        <v>106</v>
      </c>
      <c r="H121" s="121" t="s">
        <v>107</v>
      </c>
      <c r="I121" s="121" t="s">
        <v>108</v>
      </c>
      <c r="J121" s="122" t="s">
        <v>100</v>
      </c>
      <c r="K121" s="123" t="s">
        <v>109</v>
      </c>
      <c r="L121" s="124"/>
      <c r="M121" s="58" t="s">
        <v>1</v>
      </c>
      <c r="N121" s="59" t="s">
        <v>38</v>
      </c>
      <c r="O121" s="59" t="s">
        <v>110</v>
      </c>
      <c r="P121" s="59" t="s">
        <v>111</v>
      </c>
      <c r="Q121" s="59" t="s">
        <v>112</v>
      </c>
      <c r="R121" s="59" t="s">
        <v>113</v>
      </c>
      <c r="S121" s="59" t="s">
        <v>114</v>
      </c>
      <c r="T121" s="60" t="s">
        <v>115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3" s="2" customFormat="1" ht="22.9" customHeight="1">
      <c r="A122" s="28"/>
      <c r="B122" s="29"/>
      <c r="C122" s="65" t="s">
        <v>116</v>
      </c>
      <c r="D122" s="28"/>
      <c r="E122" s="28"/>
      <c r="F122" s="28"/>
      <c r="G122" s="28"/>
      <c r="H122" s="28"/>
      <c r="I122" s="28"/>
      <c r="J122" s="125">
        <f>BK122</f>
        <v>0</v>
      </c>
      <c r="K122" s="28"/>
      <c r="L122" s="29"/>
      <c r="M122" s="61"/>
      <c r="N122" s="52"/>
      <c r="O122" s="62"/>
      <c r="P122" s="126">
        <f>P123</f>
        <v>0</v>
      </c>
      <c r="Q122" s="62"/>
      <c r="R122" s="126">
        <f>R123</f>
        <v>0</v>
      </c>
      <c r="S122" s="62"/>
      <c r="T122" s="127">
        <f>T123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4" t="s">
        <v>73</v>
      </c>
      <c r="AU122" s="14" t="s">
        <v>102</v>
      </c>
      <c r="BK122" s="128">
        <f>BK123</f>
        <v>0</v>
      </c>
    </row>
    <row r="123" spans="2:63" s="12" customFormat="1" ht="25.9" customHeight="1">
      <c r="B123" s="129"/>
      <c r="D123" s="130" t="s">
        <v>73</v>
      </c>
      <c r="E123" s="131" t="s">
        <v>167</v>
      </c>
      <c r="F123" s="131" t="s">
        <v>171</v>
      </c>
      <c r="J123" s="132">
        <f>BK123</f>
        <v>0</v>
      </c>
      <c r="L123" s="129"/>
      <c r="M123" s="133"/>
      <c r="N123" s="134"/>
      <c r="O123" s="134"/>
      <c r="P123" s="135">
        <f>P124</f>
        <v>0</v>
      </c>
      <c r="Q123" s="134"/>
      <c r="R123" s="135">
        <f>R124</f>
        <v>0</v>
      </c>
      <c r="S123" s="134"/>
      <c r="T123" s="136">
        <f>T124</f>
        <v>0</v>
      </c>
      <c r="AR123" s="130" t="s">
        <v>80</v>
      </c>
      <c r="AT123" s="137" t="s">
        <v>73</v>
      </c>
      <c r="AU123" s="137" t="s">
        <v>74</v>
      </c>
      <c r="AY123" s="130" t="s">
        <v>117</v>
      </c>
      <c r="BK123" s="138">
        <f>BK124</f>
        <v>0</v>
      </c>
    </row>
    <row r="124" spans="2:63" s="12" customFormat="1" ht="22.9" customHeight="1">
      <c r="B124" s="129"/>
      <c r="D124" s="130" t="s">
        <v>73</v>
      </c>
      <c r="E124" s="139" t="s">
        <v>168</v>
      </c>
      <c r="F124" s="139" t="s">
        <v>172</v>
      </c>
      <c r="J124" s="140">
        <f>BK124</f>
        <v>0</v>
      </c>
      <c r="L124" s="129"/>
      <c r="M124" s="133"/>
      <c r="N124" s="134"/>
      <c r="O124" s="134"/>
      <c r="P124" s="135">
        <f>SUM(P125:P139)</f>
        <v>0</v>
      </c>
      <c r="Q124" s="134"/>
      <c r="R124" s="135">
        <f>SUM(R125:R139)</f>
        <v>0</v>
      </c>
      <c r="S124" s="134"/>
      <c r="T124" s="136">
        <f>SUM(T125:T139)</f>
        <v>0</v>
      </c>
      <c r="AR124" s="130" t="s">
        <v>80</v>
      </c>
      <c r="AT124" s="137" t="s">
        <v>73</v>
      </c>
      <c r="AU124" s="137" t="s">
        <v>80</v>
      </c>
      <c r="AY124" s="130" t="s">
        <v>117</v>
      </c>
      <c r="BK124" s="138">
        <f>SUM(BK125:BK139)</f>
        <v>0</v>
      </c>
    </row>
    <row r="125" spans="1:65" s="2" customFormat="1" ht="16.5" customHeight="1">
      <c r="A125" s="28"/>
      <c r="B125" s="141"/>
      <c r="C125" s="142" t="s">
        <v>80</v>
      </c>
      <c r="D125" s="142" t="s">
        <v>118</v>
      </c>
      <c r="E125" s="143" t="s">
        <v>173</v>
      </c>
      <c r="F125" s="144" t="s">
        <v>174</v>
      </c>
      <c r="G125" s="145" t="s">
        <v>139</v>
      </c>
      <c r="H125" s="146">
        <v>310.136</v>
      </c>
      <c r="I125" s="147"/>
      <c r="J125" s="147">
        <f aca="true" t="shared" si="0" ref="J125:J139">ROUND(I125*H125,2)</f>
        <v>0</v>
      </c>
      <c r="K125" s="148"/>
      <c r="L125" s="29"/>
      <c r="M125" s="149" t="s">
        <v>1</v>
      </c>
      <c r="N125" s="150" t="s">
        <v>39</v>
      </c>
      <c r="O125" s="151">
        <v>0</v>
      </c>
      <c r="P125" s="151">
        <f aca="true" t="shared" si="1" ref="P125:P139">O125*H125</f>
        <v>0</v>
      </c>
      <c r="Q125" s="151">
        <v>0</v>
      </c>
      <c r="R125" s="151">
        <f aca="true" t="shared" si="2" ref="R125:R139">Q125*H125</f>
        <v>0</v>
      </c>
      <c r="S125" s="151">
        <v>0</v>
      </c>
      <c r="T125" s="152">
        <f aca="true" t="shared" si="3" ref="T125:T139"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3" t="s">
        <v>119</v>
      </c>
      <c r="AT125" s="153" t="s">
        <v>118</v>
      </c>
      <c r="AU125" s="153" t="s">
        <v>81</v>
      </c>
      <c r="AY125" s="14" t="s">
        <v>117</v>
      </c>
      <c r="BE125" s="154">
        <f aca="true" t="shared" si="4" ref="BE125:BE139">IF(N125="základní",J125,0)</f>
        <v>0</v>
      </c>
      <c r="BF125" s="154">
        <f aca="true" t="shared" si="5" ref="BF125:BF139">IF(N125="snížená",J125,0)</f>
        <v>0</v>
      </c>
      <c r="BG125" s="154">
        <f aca="true" t="shared" si="6" ref="BG125:BG139">IF(N125="zákl. přenesená",J125,0)</f>
        <v>0</v>
      </c>
      <c r="BH125" s="154">
        <f aca="true" t="shared" si="7" ref="BH125:BH139">IF(N125="sníž. přenesená",J125,0)</f>
        <v>0</v>
      </c>
      <c r="BI125" s="154">
        <f aca="true" t="shared" si="8" ref="BI125:BI139">IF(N125="nulová",J125,0)</f>
        <v>0</v>
      </c>
      <c r="BJ125" s="14" t="s">
        <v>80</v>
      </c>
      <c r="BK125" s="154">
        <f aca="true" t="shared" si="9" ref="BK125:BK139">ROUND(I125*H125,2)</f>
        <v>0</v>
      </c>
      <c r="BL125" s="14" t="s">
        <v>119</v>
      </c>
      <c r="BM125" s="153" t="s">
        <v>81</v>
      </c>
    </row>
    <row r="126" spans="1:65" s="2" customFormat="1" ht="16.5" customHeight="1">
      <c r="A126" s="28"/>
      <c r="B126" s="141"/>
      <c r="C126" s="142" t="s">
        <v>81</v>
      </c>
      <c r="D126" s="142" t="s">
        <v>118</v>
      </c>
      <c r="E126" s="143" t="s">
        <v>175</v>
      </c>
      <c r="F126" s="144" t="s">
        <v>176</v>
      </c>
      <c r="G126" s="145" t="s">
        <v>139</v>
      </c>
      <c r="H126" s="146">
        <v>310.136</v>
      </c>
      <c r="I126" s="147"/>
      <c r="J126" s="147">
        <f t="shared" si="0"/>
        <v>0</v>
      </c>
      <c r="K126" s="148"/>
      <c r="L126" s="29"/>
      <c r="M126" s="149" t="s">
        <v>1</v>
      </c>
      <c r="N126" s="150" t="s">
        <v>39</v>
      </c>
      <c r="O126" s="151">
        <v>0</v>
      </c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3" t="s">
        <v>119</v>
      </c>
      <c r="AT126" s="153" t="s">
        <v>118</v>
      </c>
      <c r="AU126" s="153" t="s">
        <v>81</v>
      </c>
      <c r="AY126" s="14" t="s">
        <v>117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4" t="s">
        <v>80</v>
      </c>
      <c r="BK126" s="154">
        <f t="shared" si="9"/>
        <v>0</v>
      </c>
      <c r="BL126" s="14" t="s">
        <v>119</v>
      </c>
      <c r="BM126" s="153" t="s">
        <v>119</v>
      </c>
    </row>
    <row r="127" spans="1:65" s="2" customFormat="1" ht="16.5" customHeight="1">
      <c r="A127" s="28"/>
      <c r="B127" s="141"/>
      <c r="C127" s="142" t="s">
        <v>120</v>
      </c>
      <c r="D127" s="142" t="s">
        <v>118</v>
      </c>
      <c r="E127" s="143" t="s">
        <v>177</v>
      </c>
      <c r="F127" s="144" t="s">
        <v>178</v>
      </c>
      <c r="G127" s="145" t="s">
        <v>129</v>
      </c>
      <c r="H127" s="146">
        <v>155</v>
      </c>
      <c r="I127" s="147"/>
      <c r="J127" s="147">
        <f t="shared" si="0"/>
        <v>0</v>
      </c>
      <c r="K127" s="148"/>
      <c r="L127" s="29"/>
      <c r="M127" s="149" t="s">
        <v>1</v>
      </c>
      <c r="N127" s="150" t="s">
        <v>39</v>
      </c>
      <c r="O127" s="151">
        <v>0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119</v>
      </c>
      <c r="AT127" s="153" t="s">
        <v>118</v>
      </c>
      <c r="AU127" s="153" t="s">
        <v>81</v>
      </c>
      <c r="AY127" s="14" t="s">
        <v>117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80</v>
      </c>
      <c r="BK127" s="154">
        <f t="shared" si="9"/>
        <v>0</v>
      </c>
      <c r="BL127" s="14" t="s">
        <v>119</v>
      </c>
      <c r="BM127" s="153" t="s">
        <v>122</v>
      </c>
    </row>
    <row r="128" spans="1:65" s="2" customFormat="1" ht="16.5" customHeight="1">
      <c r="A128" s="28"/>
      <c r="B128" s="141"/>
      <c r="C128" s="142" t="s">
        <v>119</v>
      </c>
      <c r="D128" s="142" t="s">
        <v>118</v>
      </c>
      <c r="E128" s="143" t="s">
        <v>179</v>
      </c>
      <c r="F128" s="144" t="s">
        <v>180</v>
      </c>
      <c r="G128" s="145" t="s">
        <v>139</v>
      </c>
      <c r="H128" s="146">
        <v>168.78</v>
      </c>
      <c r="I128" s="147"/>
      <c r="J128" s="147">
        <f t="shared" si="0"/>
        <v>0</v>
      </c>
      <c r="K128" s="148"/>
      <c r="L128" s="29"/>
      <c r="M128" s="149" t="s">
        <v>1</v>
      </c>
      <c r="N128" s="150" t="s">
        <v>39</v>
      </c>
      <c r="O128" s="151">
        <v>0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3" t="s">
        <v>119</v>
      </c>
      <c r="AT128" s="153" t="s">
        <v>118</v>
      </c>
      <c r="AU128" s="153" t="s">
        <v>81</v>
      </c>
      <c r="AY128" s="14" t="s">
        <v>117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80</v>
      </c>
      <c r="BK128" s="154">
        <f t="shared" si="9"/>
        <v>0</v>
      </c>
      <c r="BL128" s="14" t="s">
        <v>119</v>
      </c>
      <c r="BM128" s="153" t="s">
        <v>124</v>
      </c>
    </row>
    <row r="129" spans="1:65" s="2" customFormat="1" ht="16.5" customHeight="1">
      <c r="A129" s="28"/>
      <c r="B129" s="141"/>
      <c r="C129" s="142" t="s">
        <v>121</v>
      </c>
      <c r="D129" s="142" t="s">
        <v>118</v>
      </c>
      <c r="E129" s="143" t="s">
        <v>181</v>
      </c>
      <c r="F129" s="144" t="s">
        <v>182</v>
      </c>
      <c r="G129" s="145" t="s">
        <v>139</v>
      </c>
      <c r="H129" s="146">
        <v>168.78</v>
      </c>
      <c r="I129" s="147"/>
      <c r="J129" s="147">
        <f t="shared" si="0"/>
        <v>0</v>
      </c>
      <c r="K129" s="148"/>
      <c r="L129" s="29"/>
      <c r="M129" s="149" t="s">
        <v>1</v>
      </c>
      <c r="N129" s="150" t="s">
        <v>39</v>
      </c>
      <c r="O129" s="151">
        <v>0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119</v>
      </c>
      <c r="AT129" s="153" t="s">
        <v>118</v>
      </c>
      <c r="AU129" s="153" t="s">
        <v>81</v>
      </c>
      <c r="AY129" s="14" t="s">
        <v>117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80</v>
      </c>
      <c r="BK129" s="154">
        <f t="shared" si="9"/>
        <v>0</v>
      </c>
      <c r="BL129" s="14" t="s">
        <v>119</v>
      </c>
      <c r="BM129" s="153" t="s">
        <v>126</v>
      </c>
    </row>
    <row r="130" spans="1:65" s="2" customFormat="1" ht="16.5" customHeight="1">
      <c r="A130" s="28"/>
      <c r="B130" s="141"/>
      <c r="C130" s="142" t="s">
        <v>122</v>
      </c>
      <c r="D130" s="142" t="s">
        <v>118</v>
      </c>
      <c r="E130" s="143" t="s">
        <v>183</v>
      </c>
      <c r="F130" s="144" t="s">
        <v>178</v>
      </c>
      <c r="G130" s="145" t="s">
        <v>129</v>
      </c>
      <c r="H130" s="146">
        <v>84</v>
      </c>
      <c r="I130" s="147"/>
      <c r="J130" s="147">
        <f t="shared" si="0"/>
        <v>0</v>
      </c>
      <c r="K130" s="148"/>
      <c r="L130" s="29"/>
      <c r="M130" s="149" t="s">
        <v>1</v>
      </c>
      <c r="N130" s="150" t="s">
        <v>39</v>
      </c>
      <c r="O130" s="151">
        <v>0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3" t="s">
        <v>119</v>
      </c>
      <c r="AT130" s="153" t="s">
        <v>118</v>
      </c>
      <c r="AU130" s="153" t="s">
        <v>81</v>
      </c>
      <c r="AY130" s="14" t="s">
        <v>117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80</v>
      </c>
      <c r="BK130" s="154">
        <f t="shared" si="9"/>
        <v>0</v>
      </c>
      <c r="BL130" s="14" t="s">
        <v>119</v>
      </c>
      <c r="BM130" s="153" t="s">
        <v>128</v>
      </c>
    </row>
    <row r="131" spans="1:65" s="2" customFormat="1" ht="16.5" customHeight="1">
      <c r="A131" s="28"/>
      <c r="B131" s="141"/>
      <c r="C131" s="142" t="s">
        <v>123</v>
      </c>
      <c r="D131" s="142" t="s">
        <v>118</v>
      </c>
      <c r="E131" s="143" t="s">
        <v>184</v>
      </c>
      <c r="F131" s="144" t="s">
        <v>185</v>
      </c>
      <c r="G131" s="145" t="s">
        <v>139</v>
      </c>
      <c r="H131" s="146">
        <v>105.5</v>
      </c>
      <c r="I131" s="147"/>
      <c r="J131" s="147">
        <f t="shared" si="0"/>
        <v>0</v>
      </c>
      <c r="K131" s="148"/>
      <c r="L131" s="29"/>
      <c r="M131" s="149" t="s">
        <v>1</v>
      </c>
      <c r="N131" s="150" t="s">
        <v>39</v>
      </c>
      <c r="O131" s="151">
        <v>0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3" t="s">
        <v>119</v>
      </c>
      <c r="AT131" s="153" t="s">
        <v>118</v>
      </c>
      <c r="AU131" s="153" t="s">
        <v>81</v>
      </c>
      <c r="AY131" s="14" t="s">
        <v>117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80</v>
      </c>
      <c r="BK131" s="154">
        <f t="shared" si="9"/>
        <v>0</v>
      </c>
      <c r="BL131" s="14" t="s">
        <v>119</v>
      </c>
      <c r="BM131" s="153" t="s">
        <v>131</v>
      </c>
    </row>
    <row r="132" spans="1:65" s="2" customFormat="1" ht="16.5" customHeight="1">
      <c r="A132" s="28"/>
      <c r="B132" s="141"/>
      <c r="C132" s="142" t="s">
        <v>124</v>
      </c>
      <c r="D132" s="142" t="s">
        <v>118</v>
      </c>
      <c r="E132" s="143" t="s">
        <v>186</v>
      </c>
      <c r="F132" s="144" t="s">
        <v>187</v>
      </c>
      <c r="G132" s="145" t="s">
        <v>139</v>
      </c>
      <c r="H132" s="146">
        <v>105.5</v>
      </c>
      <c r="I132" s="147"/>
      <c r="J132" s="147">
        <f t="shared" si="0"/>
        <v>0</v>
      </c>
      <c r="K132" s="148"/>
      <c r="L132" s="29"/>
      <c r="M132" s="149" t="s">
        <v>1</v>
      </c>
      <c r="N132" s="150" t="s">
        <v>39</v>
      </c>
      <c r="O132" s="151">
        <v>0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3" t="s">
        <v>119</v>
      </c>
      <c r="AT132" s="153" t="s">
        <v>118</v>
      </c>
      <c r="AU132" s="153" t="s">
        <v>81</v>
      </c>
      <c r="AY132" s="14" t="s">
        <v>117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80</v>
      </c>
      <c r="BK132" s="154">
        <f t="shared" si="9"/>
        <v>0</v>
      </c>
      <c r="BL132" s="14" t="s">
        <v>119</v>
      </c>
      <c r="BM132" s="153" t="s">
        <v>132</v>
      </c>
    </row>
    <row r="133" spans="1:65" s="2" customFormat="1" ht="16.5" customHeight="1">
      <c r="A133" s="28"/>
      <c r="B133" s="141"/>
      <c r="C133" s="142" t="s">
        <v>125</v>
      </c>
      <c r="D133" s="142" t="s">
        <v>118</v>
      </c>
      <c r="E133" s="143" t="s">
        <v>188</v>
      </c>
      <c r="F133" s="144" t="s">
        <v>178</v>
      </c>
      <c r="G133" s="145" t="s">
        <v>129</v>
      </c>
      <c r="H133" s="146">
        <v>30</v>
      </c>
      <c r="I133" s="147"/>
      <c r="J133" s="147">
        <f t="shared" si="0"/>
        <v>0</v>
      </c>
      <c r="K133" s="148"/>
      <c r="L133" s="29"/>
      <c r="M133" s="149" t="s">
        <v>1</v>
      </c>
      <c r="N133" s="150" t="s">
        <v>39</v>
      </c>
      <c r="O133" s="151">
        <v>0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3" t="s">
        <v>119</v>
      </c>
      <c r="AT133" s="153" t="s">
        <v>118</v>
      </c>
      <c r="AU133" s="153" t="s">
        <v>81</v>
      </c>
      <c r="AY133" s="14" t="s">
        <v>117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80</v>
      </c>
      <c r="BK133" s="154">
        <f t="shared" si="9"/>
        <v>0</v>
      </c>
      <c r="BL133" s="14" t="s">
        <v>119</v>
      </c>
      <c r="BM133" s="153" t="s">
        <v>134</v>
      </c>
    </row>
    <row r="134" spans="1:65" s="2" customFormat="1" ht="16.5" customHeight="1">
      <c r="A134" s="28"/>
      <c r="B134" s="141"/>
      <c r="C134" s="142" t="s">
        <v>126</v>
      </c>
      <c r="D134" s="142" t="s">
        <v>118</v>
      </c>
      <c r="E134" s="143" t="s">
        <v>278</v>
      </c>
      <c r="F134" s="144" t="s">
        <v>243</v>
      </c>
      <c r="G134" s="145" t="s">
        <v>139</v>
      </c>
      <c r="H134" s="146">
        <v>45.24</v>
      </c>
      <c r="I134" s="147"/>
      <c r="J134" s="147">
        <f t="shared" si="0"/>
        <v>0</v>
      </c>
      <c r="K134" s="148"/>
      <c r="L134" s="29"/>
      <c r="M134" s="149" t="s">
        <v>1</v>
      </c>
      <c r="N134" s="150" t="s">
        <v>39</v>
      </c>
      <c r="O134" s="151">
        <v>0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3" t="s">
        <v>119</v>
      </c>
      <c r="AT134" s="153" t="s">
        <v>118</v>
      </c>
      <c r="AU134" s="153" t="s">
        <v>81</v>
      </c>
      <c r="AY134" s="14" t="s">
        <v>117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80</v>
      </c>
      <c r="BK134" s="154">
        <f t="shared" si="9"/>
        <v>0</v>
      </c>
      <c r="BL134" s="14" t="s">
        <v>119</v>
      </c>
      <c r="BM134" s="153" t="s">
        <v>136</v>
      </c>
    </row>
    <row r="135" spans="1:65" s="2" customFormat="1" ht="16.5" customHeight="1">
      <c r="A135" s="28"/>
      <c r="B135" s="141"/>
      <c r="C135" s="142" t="s">
        <v>127</v>
      </c>
      <c r="D135" s="142" t="s">
        <v>118</v>
      </c>
      <c r="E135" s="143" t="s">
        <v>279</v>
      </c>
      <c r="F135" s="144" t="s">
        <v>245</v>
      </c>
      <c r="G135" s="145" t="s">
        <v>139</v>
      </c>
      <c r="H135" s="146">
        <v>45.24</v>
      </c>
      <c r="I135" s="147"/>
      <c r="J135" s="147">
        <f t="shared" si="0"/>
        <v>0</v>
      </c>
      <c r="K135" s="148"/>
      <c r="L135" s="29"/>
      <c r="M135" s="149" t="s">
        <v>1</v>
      </c>
      <c r="N135" s="150" t="s">
        <v>39</v>
      </c>
      <c r="O135" s="151">
        <v>0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3" t="s">
        <v>119</v>
      </c>
      <c r="AT135" s="153" t="s">
        <v>118</v>
      </c>
      <c r="AU135" s="153" t="s">
        <v>81</v>
      </c>
      <c r="AY135" s="14" t="s">
        <v>117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80</v>
      </c>
      <c r="BK135" s="154">
        <f t="shared" si="9"/>
        <v>0</v>
      </c>
      <c r="BL135" s="14" t="s">
        <v>119</v>
      </c>
      <c r="BM135" s="153" t="s">
        <v>137</v>
      </c>
    </row>
    <row r="136" spans="1:65" s="2" customFormat="1" ht="16.5" customHeight="1">
      <c r="A136" s="28"/>
      <c r="B136" s="141"/>
      <c r="C136" s="142" t="s">
        <v>128</v>
      </c>
      <c r="D136" s="142" t="s">
        <v>118</v>
      </c>
      <c r="E136" s="143" t="s">
        <v>280</v>
      </c>
      <c r="F136" s="144" t="s">
        <v>178</v>
      </c>
      <c r="G136" s="145" t="s">
        <v>129</v>
      </c>
      <c r="H136" s="146">
        <v>14</v>
      </c>
      <c r="I136" s="147"/>
      <c r="J136" s="147">
        <f t="shared" si="0"/>
        <v>0</v>
      </c>
      <c r="K136" s="148"/>
      <c r="L136" s="29"/>
      <c r="M136" s="149" t="s">
        <v>1</v>
      </c>
      <c r="N136" s="150" t="s">
        <v>39</v>
      </c>
      <c r="O136" s="151">
        <v>0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119</v>
      </c>
      <c r="AT136" s="153" t="s">
        <v>118</v>
      </c>
      <c r="AU136" s="153" t="s">
        <v>81</v>
      </c>
      <c r="AY136" s="14" t="s">
        <v>117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80</v>
      </c>
      <c r="BK136" s="154">
        <f t="shared" si="9"/>
        <v>0</v>
      </c>
      <c r="BL136" s="14" t="s">
        <v>119</v>
      </c>
      <c r="BM136" s="153" t="s">
        <v>140</v>
      </c>
    </row>
    <row r="137" spans="1:65" s="2" customFormat="1" ht="16.5" customHeight="1">
      <c r="A137" s="28"/>
      <c r="B137" s="141"/>
      <c r="C137" s="142" t="s">
        <v>130</v>
      </c>
      <c r="D137" s="142" t="s">
        <v>118</v>
      </c>
      <c r="E137" s="143" t="s">
        <v>281</v>
      </c>
      <c r="F137" s="144" t="s">
        <v>271</v>
      </c>
      <c r="G137" s="145" t="s">
        <v>139</v>
      </c>
      <c r="H137" s="146">
        <v>67.86</v>
      </c>
      <c r="I137" s="147"/>
      <c r="J137" s="147">
        <f t="shared" si="0"/>
        <v>0</v>
      </c>
      <c r="K137" s="148"/>
      <c r="L137" s="29"/>
      <c r="M137" s="149" t="s">
        <v>1</v>
      </c>
      <c r="N137" s="150" t="s">
        <v>39</v>
      </c>
      <c r="O137" s="151">
        <v>0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3" t="s">
        <v>119</v>
      </c>
      <c r="AT137" s="153" t="s">
        <v>118</v>
      </c>
      <c r="AU137" s="153" t="s">
        <v>81</v>
      </c>
      <c r="AY137" s="14" t="s">
        <v>117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80</v>
      </c>
      <c r="BK137" s="154">
        <f t="shared" si="9"/>
        <v>0</v>
      </c>
      <c r="BL137" s="14" t="s">
        <v>119</v>
      </c>
      <c r="BM137" s="153" t="s">
        <v>142</v>
      </c>
    </row>
    <row r="138" spans="1:65" s="2" customFormat="1" ht="16.5" customHeight="1">
      <c r="A138" s="28"/>
      <c r="B138" s="141"/>
      <c r="C138" s="142" t="s">
        <v>131</v>
      </c>
      <c r="D138" s="142" t="s">
        <v>118</v>
      </c>
      <c r="E138" s="143" t="s">
        <v>282</v>
      </c>
      <c r="F138" s="144" t="s">
        <v>250</v>
      </c>
      <c r="G138" s="145" t="s">
        <v>139</v>
      </c>
      <c r="H138" s="146">
        <v>67.86</v>
      </c>
      <c r="I138" s="147"/>
      <c r="J138" s="147">
        <f t="shared" si="0"/>
        <v>0</v>
      </c>
      <c r="K138" s="148"/>
      <c r="L138" s="29"/>
      <c r="M138" s="149" t="s">
        <v>1</v>
      </c>
      <c r="N138" s="150" t="s">
        <v>39</v>
      </c>
      <c r="O138" s="151">
        <v>0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3" t="s">
        <v>119</v>
      </c>
      <c r="AT138" s="153" t="s">
        <v>118</v>
      </c>
      <c r="AU138" s="153" t="s">
        <v>81</v>
      </c>
      <c r="AY138" s="14" t="s">
        <v>117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80</v>
      </c>
      <c r="BK138" s="154">
        <f t="shared" si="9"/>
        <v>0</v>
      </c>
      <c r="BL138" s="14" t="s">
        <v>119</v>
      </c>
      <c r="BM138" s="153" t="s">
        <v>144</v>
      </c>
    </row>
    <row r="139" spans="1:65" s="2" customFormat="1" ht="16.5" customHeight="1">
      <c r="A139" s="28"/>
      <c r="B139" s="141"/>
      <c r="C139" s="142" t="s">
        <v>8</v>
      </c>
      <c r="D139" s="142" t="s">
        <v>118</v>
      </c>
      <c r="E139" s="143" t="s">
        <v>283</v>
      </c>
      <c r="F139" s="144" t="s">
        <v>178</v>
      </c>
      <c r="G139" s="145" t="s">
        <v>129</v>
      </c>
      <c r="H139" s="146">
        <v>20</v>
      </c>
      <c r="I139" s="147"/>
      <c r="J139" s="147">
        <f t="shared" si="0"/>
        <v>0</v>
      </c>
      <c r="K139" s="148"/>
      <c r="L139" s="29"/>
      <c r="M139" s="155" t="s">
        <v>1</v>
      </c>
      <c r="N139" s="156" t="s">
        <v>39</v>
      </c>
      <c r="O139" s="157">
        <v>0</v>
      </c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3" t="s">
        <v>119</v>
      </c>
      <c r="AT139" s="153" t="s">
        <v>118</v>
      </c>
      <c r="AU139" s="153" t="s">
        <v>81</v>
      </c>
      <c r="AY139" s="14" t="s">
        <v>117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80</v>
      </c>
      <c r="BK139" s="154">
        <f t="shared" si="9"/>
        <v>0</v>
      </c>
      <c r="BL139" s="14" t="s">
        <v>119</v>
      </c>
      <c r="BM139" s="153" t="s">
        <v>146</v>
      </c>
    </row>
    <row r="140" spans="1:31" s="2" customFormat="1" ht="6.95" customHeight="1">
      <c r="A140" s="28"/>
      <c r="B140" s="43"/>
      <c r="C140" s="44"/>
      <c r="D140" s="44"/>
      <c r="E140" s="44"/>
      <c r="F140" s="44"/>
      <c r="G140" s="44"/>
      <c r="H140" s="44"/>
      <c r="I140" s="44"/>
      <c r="J140" s="44"/>
      <c r="K140" s="44"/>
      <c r="L140" s="29"/>
      <c r="M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</sheetData>
  <autoFilter ref="C121:K13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MKADERABEK\Martin</dc:creator>
  <cp:keywords/>
  <dc:description/>
  <cp:lastModifiedBy>Ivona Peštálová</cp:lastModifiedBy>
  <dcterms:created xsi:type="dcterms:W3CDTF">2020-05-27T13:22:22Z</dcterms:created>
  <dcterms:modified xsi:type="dcterms:W3CDTF">2020-06-04T12:25:39Z</dcterms:modified>
  <cp:category/>
  <cp:version/>
  <cp:contentType/>
  <cp:contentStatus/>
</cp:coreProperties>
</file>