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5_TECHart systems s.r.o/02_Elektronický spis/mimo ZZVZ/01_Zadávací dokumentace/ZD-final/"/>
    </mc:Choice>
  </mc:AlternateContent>
  <xr:revisionPtr revIDLastSave="0" documentId="13_ncr:1_{273B1CB7-8EB6-4FE3-9DCD-C1E4FD73557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7_SO-01 - Elektroinstala..." sheetId="18" r:id="rId2"/>
  </sheets>
  <definedNames>
    <definedName name="_xlnm._FilterDatabase" localSheetId="1" hidden="1">'17_SO-01 - Elektroinstala...'!$C$126:$K$168</definedName>
    <definedName name="_xlnm.Print_Titles" localSheetId="1">'17_SO-01 - Elektroinstala...'!$126:$126</definedName>
    <definedName name="_xlnm.Print_Titles" localSheetId="0">'Rekapitulace stavby'!$92:$92</definedName>
    <definedName name="_xlnm.Print_Area" localSheetId="1">'17_SO-01 - Elektroinstala...'!$C$4:$J$76,'17_SO-01 - Elektroinstala...'!$C$82:$J$108,'17_SO-01 - Elektroinstala...'!$C$114:$K$168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8" l="1"/>
  <c r="J38" i="18"/>
  <c r="AY95" i="1" s="1"/>
  <c r="J37" i="18"/>
  <c r="AX95" i="1" s="1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F121" i="18"/>
  <c r="E119" i="18"/>
  <c r="BI106" i="18"/>
  <c r="BH106" i="18"/>
  <c r="BG106" i="18"/>
  <c r="BF106" i="18"/>
  <c r="BE106" i="18"/>
  <c r="F89" i="18"/>
  <c r="E87" i="18"/>
  <c r="J24" i="18"/>
  <c r="E24" i="18"/>
  <c r="J124" i="18" s="1"/>
  <c r="J23" i="18"/>
  <c r="J21" i="18"/>
  <c r="E21" i="18"/>
  <c r="J123" i="18" s="1"/>
  <c r="J20" i="18"/>
  <c r="J18" i="18"/>
  <c r="E18" i="18"/>
  <c r="F124" i="18" s="1"/>
  <c r="J17" i="18"/>
  <c r="J15" i="18"/>
  <c r="E15" i="18"/>
  <c r="F123" i="18" s="1"/>
  <c r="J14" i="18"/>
  <c r="J12" i="18"/>
  <c r="J89" i="18"/>
  <c r="E7" i="18"/>
  <c r="E117" i="18" s="1"/>
  <c r="L90" i="1"/>
  <c r="AM90" i="1"/>
  <c r="AM89" i="1"/>
  <c r="L89" i="1"/>
  <c r="AM87" i="1"/>
  <c r="L87" i="1"/>
  <c r="L85" i="1"/>
  <c r="L84" i="1"/>
  <c r="BK168" i="18"/>
  <c r="J168" i="18"/>
  <c r="BK167" i="18"/>
  <c r="J167" i="18"/>
  <c r="BK166" i="18"/>
  <c r="J166" i="18"/>
  <c r="BK165" i="18"/>
  <c r="J165" i="18"/>
  <c r="BK164" i="18"/>
  <c r="J164" i="18"/>
  <c r="J163" i="18"/>
  <c r="BK162" i="18"/>
  <c r="J162" i="18"/>
  <c r="BK160" i="18"/>
  <c r="J160" i="18"/>
  <c r="BK159" i="18"/>
  <c r="J159" i="18"/>
  <c r="BK158" i="18"/>
  <c r="J158" i="18"/>
  <c r="BK157" i="18"/>
  <c r="BK156" i="18"/>
  <c r="BK155" i="18"/>
  <c r="J153" i="18"/>
  <c r="BK150" i="18"/>
  <c r="BK149" i="18"/>
  <c r="BK147" i="18"/>
  <c r="J145" i="18"/>
  <c r="J144" i="18"/>
  <c r="BK143" i="18"/>
  <c r="J141" i="18"/>
  <c r="BK138" i="18"/>
  <c r="BK137" i="18"/>
  <c r="J136" i="18"/>
  <c r="BK134" i="18"/>
  <c r="J132" i="18"/>
  <c r="J130" i="18"/>
  <c r="J105" i="18"/>
  <c r="J157" i="18"/>
  <c r="J156" i="18"/>
  <c r="J155" i="18"/>
  <c r="BK153" i="18"/>
  <c r="BK152" i="18"/>
  <c r="J151" i="18"/>
  <c r="J149" i="18"/>
  <c r="BK148" i="18"/>
  <c r="BK144" i="18"/>
  <c r="J140" i="18"/>
  <c r="BK139" i="18"/>
  <c r="J138" i="18"/>
  <c r="J137" i="18"/>
  <c r="BK136" i="18"/>
  <c r="BK135" i="18"/>
  <c r="J134" i="18"/>
  <c r="BK130" i="18"/>
  <c r="BK129" i="18"/>
  <c r="AK27" i="1"/>
  <c r="J152" i="18"/>
  <c r="BK151" i="18"/>
  <c r="J150" i="18"/>
  <c r="J147" i="18"/>
  <c r="BK141" i="18"/>
  <c r="BK132" i="18"/>
  <c r="BK131" i="18"/>
  <c r="AS94" i="1"/>
  <c r="BK163" i="18"/>
  <c r="J148" i="18"/>
  <c r="BK145" i="18"/>
  <c r="J143" i="18"/>
  <c r="BK140" i="18"/>
  <c r="J139" i="18"/>
  <c r="J135" i="18"/>
  <c r="J131" i="18"/>
  <c r="J129" i="18"/>
  <c r="F39" i="18" l="1"/>
  <c r="BD95" i="1" s="1"/>
  <c r="F38" i="18"/>
  <c r="BC95" i="1" s="1"/>
  <c r="J36" i="18"/>
  <c r="AW95" i="1" s="1"/>
  <c r="F37" i="18"/>
  <c r="BB95" i="1" s="1"/>
  <c r="BK128" i="18"/>
  <c r="J128" i="18" s="1"/>
  <c r="J97" i="18" s="1"/>
  <c r="P128" i="18"/>
  <c r="R128" i="18"/>
  <c r="T128" i="18"/>
  <c r="BK133" i="18"/>
  <c r="J133" i="18" s="1"/>
  <c r="J98" i="18" s="1"/>
  <c r="P133" i="18"/>
  <c r="R133" i="18"/>
  <c r="T133" i="18"/>
  <c r="BK142" i="18"/>
  <c r="J142" i="18" s="1"/>
  <c r="J99" i="18" s="1"/>
  <c r="P142" i="18"/>
  <c r="R142" i="18"/>
  <c r="T142" i="18"/>
  <c r="BK146" i="18"/>
  <c r="J146" i="18" s="1"/>
  <c r="J100" i="18" s="1"/>
  <c r="P146" i="18"/>
  <c r="R146" i="18"/>
  <c r="T146" i="18"/>
  <c r="BK154" i="18"/>
  <c r="J154" i="18" s="1"/>
  <c r="J101" i="18" s="1"/>
  <c r="P154" i="18"/>
  <c r="R154" i="18"/>
  <c r="T154" i="18"/>
  <c r="BK161" i="18"/>
  <c r="J161" i="18" s="1"/>
  <c r="J102" i="18" s="1"/>
  <c r="P161" i="18"/>
  <c r="R161" i="18"/>
  <c r="T161" i="18"/>
  <c r="E85" i="18"/>
  <c r="J91" i="18"/>
  <c r="J92" i="18"/>
  <c r="J31" i="18"/>
  <c r="J121" i="18"/>
  <c r="BE129" i="18"/>
  <c r="BE131" i="18"/>
  <c r="BE132" i="18"/>
  <c r="BE135" i="18"/>
  <c r="BE136" i="18"/>
  <c r="BE148" i="18"/>
  <c r="BE149" i="18"/>
  <c r="BE150" i="18"/>
  <c r="F91" i="18"/>
  <c r="BE134" i="18"/>
  <c r="BE137" i="18"/>
  <c r="BE138" i="18"/>
  <c r="BE143" i="18"/>
  <c r="BE147" i="18"/>
  <c r="F92" i="18"/>
  <c r="BE139" i="18"/>
  <c r="BE140" i="18"/>
  <c r="BE141" i="18"/>
  <c r="BE145" i="18"/>
  <c r="BE151" i="18"/>
  <c r="BE153" i="18"/>
  <c r="BE130" i="18"/>
  <c r="BE144" i="18"/>
  <c r="BE152" i="18"/>
  <c r="BE155" i="18"/>
  <c r="BE156" i="18"/>
  <c r="BE157" i="18"/>
  <c r="BE158" i="18"/>
  <c r="BE159" i="18"/>
  <c r="BE160" i="18"/>
  <c r="BE162" i="18"/>
  <c r="BE163" i="18"/>
  <c r="BE164" i="18"/>
  <c r="BE165" i="18"/>
  <c r="BE166" i="18"/>
  <c r="BE167" i="18"/>
  <c r="BE168" i="18"/>
  <c r="F36" i="18"/>
  <c r="BA95" i="1" s="1"/>
  <c r="F35" i="18" l="1"/>
  <c r="AZ95" i="1" s="1"/>
  <c r="R127" i="18"/>
  <c r="T127" i="18"/>
  <c r="P127" i="18"/>
  <c r="AU95" i="1" s="1"/>
  <c r="BK127" i="18"/>
  <c r="J127" i="18" s="1"/>
  <c r="J96" i="18" s="1"/>
  <c r="J30" i="18" s="1"/>
  <c r="J32" i="18" s="1"/>
  <c r="AG95" i="1" s="1"/>
  <c r="BD94" i="1"/>
  <c r="W36" i="1" s="1"/>
  <c r="J35" i="18"/>
  <c r="AV95" i="1" s="1"/>
  <c r="AT95" i="1" s="1"/>
  <c r="BC94" i="1"/>
  <c r="AY94" i="1" s="1"/>
  <c r="BA94" i="1"/>
  <c r="AW94" i="1" s="1"/>
  <c r="AK33" i="1" s="1"/>
  <c r="BB94" i="1"/>
  <c r="W34" i="1" s="1"/>
  <c r="AU94" i="1" l="1"/>
  <c r="J41" i="18"/>
  <c r="AN95" i="1"/>
  <c r="J108" i="18"/>
  <c r="AZ94" i="1"/>
  <c r="AV94" i="1" s="1"/>
  <c r="AK32" i="1" s="1"/>
  <c r="W33" i="1"/>
  <c r="AX94" i="1"/>
  <c r="W35" i="1"/>
  <c r="W32" i="1" l="1"/>
  <c r="AT94" i="1"/>
  <c r="AG94" i="1" l="1"/>
  <c r="AK26" i="1" s="1"/>
  <c r="AK29" i="1" s="1"/>
  <c r="AK38" i="1" s="1"/>
  <c r="AN94" i="1" l="1"/>
  <c r="AN99" i="1" s="1"/>
  <c r="AG99" i="1"/>
</calcChain>
</file>

<file path=xl/sharedStrings.xml><?xml version="1.0" encoding="utf-8"?>
<sst xmlns="http://schemas.openxmlformats.org/spreadsheetml/2006/main" count="792" uniqueCount="247">
  <si>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</si>
  <si>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</si>
  <si>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</si>
  <si>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</si>
  <si>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</si>
  <si>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</si>
  <si>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</si>
  <si>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</si>
  <si>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</si>
  <si>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</si>
  <si>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</si>
  <si>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</si>
  <si>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</si>
  <si>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</si>
  <si>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</si>
  <si>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</si>
  <si>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</si>
  <si>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</si>
  <si>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</si>
  <si>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</si>
  <si>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</si>
  <si>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</si>
  <si>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</si>
  <si>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</si>
  <si>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</si>
  <si>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</si>
  <si>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</si>
  <si>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</si>
  <si>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</si>
  <si>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</si>
  <si>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</si>
  <si>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</si>
  <si>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</si>
  <si>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</si>
  <si>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</si>
  <si>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</si>
  <si>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</si>
  <si>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</si>
  <si>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</si>
  <si>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</si>
  <si>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</si>
  <si>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</si>
  <si>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</si>
  <si>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</si>
  <si>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</si>
  <si>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</si>
  <si>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</si>
  <si>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</si>
  <si>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</si>
  <si>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</si>
  <si>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</si>
  <si>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</si>
  <si>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</si>
  <si>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</si>
  <si>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</si>
  <si>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</si>
  <si>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</si>
  <si>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</si>
  <si>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</si>
  <si>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</si>
  <si>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</si>
  <si>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</si>
  <si>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</si>
  <si>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</si>
  <si>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</si>
  <si>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</si>
  <si>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</si>
  <si>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</si>
  <si>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</si>
  <si>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</si>
  <si>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</si>
  <si>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</si>
  <si>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</si>
  <si>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</si>
  <si>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</si>
  <si>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</si>
  <si>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</si>
  <si>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</si>
  <si>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</si>
  <si>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</si>
  <si>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</si>
  <si>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</si>
  <si>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17_SO-01</t>
  </si>
  <si>
    <t>Elektroinstalace - uznatelné náklady</t>
  </si>
  <si>
    <t>{af35cf16-d447-4a8c-a2ca-ae4233486ac1}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</si>
  <si>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</si>
  <si>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</si>
  <si>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</si>
  <si>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</si>
  <si>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</si>
  <si>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</si>
  <si>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</si>
  <si>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</si>
  <si>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</si>
  <si>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</si>
  <si>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</si>
  <si>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</si>
  <si>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</si>
  <si>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</si>
  <si>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</si>
  <si>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</si>
  <si>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</si>
  <si>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</si>
  <si>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</si>
  <si>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</si>
  <si>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</si>
  <si>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</si>
  <si>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</si>
  <si>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</si>
  <si>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</si>
  <si>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</si>
  <si>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</si>
  <si>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</si>
  <si>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</si>
  <si>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</si>
  <si>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</t>
  </si>
  <si>
    <t>5</t>
  </si>
  <si>
    <t>6</t>
  </si>
  <si>
    <t>7</t>
  </si>
  <si>
    <t>8</t>
  </si>
  <si>
    <t>t</t>
  </si>
  <si>
    <t>9</t>
  </si>
  <si>
    <t>10</t>
  </si>
  <si>
    <t>11</t>
  </si>
  <si>
    <t>12</t>
  </si>
  <si>
    <t>ks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</si>
  <si>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</si>
  <si>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</si>
  <si>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</si>
  <si>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</si>
  <si>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</si>
  <si>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</si>
  <si>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</si>
  <si>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</si>
  <si>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</si>
  <si>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m</t>
  </si>
  <si>
    <t>24</t>
  </si>
  <si>
    <t>25</t>
  </si>
  <si>
    <t>26</t>
  </si>
  <si>
    <t>27</t>
  </si>
  <si>
    <t>28</t>
  </si>
  <si>
    <t>29</t>
  </si>
  <si>
    <t>M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</si>
  <si>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</si>
  <si>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</si>
  <si>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</si>
  <si>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</si>
  <si>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</si>
  <si>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</si>
  <si>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</si>
  <si>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</si>
  <si>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</si>
  <si>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</si>
  <si>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</si>
  <si>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</si>
  <si>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</si>
  <si>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</si>
  <si>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</si>
  <si>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</si>
  <si>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</si>
  <si>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</si>
  <si>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</si>
  <si>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</si>
  <si>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</si>
  <si>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66</t>
  </si>
  <si>
    <t>68</t>
  </si>
  <si>
    <t>70</t>
  </si>
  <si>
    <t>VRN</t>
  </si>
  <si>
    <t>Zařízení staveniště</t>
  </si>
  <si>
    <t>D1</t>
  </si>
  <si>
    <t>montáž rozvaděče+ukončení vodičů</t>
  </si>
  <si>
    <t>Montáž</t>
  </si>
  <si>
    <t>Pol430</t>
  </si>
  <si>
    <t>Pol431</t>
  </si>
  <si>
    <t>montáž svítidla</t>
  </si>
  <si>
    <t>Pol432</t>
  </si>
  <si>
    <t>Pol433</t>
  </si>
  <si>
    <t>Pol434</t>
  </si>
  <si>
    <t>Pol438</t>
  </si>
  <si>
    <t>vysekání rýhy ve zdivu cihelném hl do 30 mm š do 50 mm</t>
  </si>
  <si>
    <t>Pol439</t>
  </si>
  <si>
    <t>vysekání rýhy ve zdivu cihelném hl do 50 mm š do 50 mm</t>
  </si>
  <si>
    <t>Pol440</t>
  </si>
  <si>
    <t>vysekání rýhy ve zdivu cihelném hl do 50 mm š do 70 mm</t>
  </si>
  <si>
    <t>Pol453</t>
  </si>
  <si>
    <t>NKZIN 62x50</t>
  </si>
  <si>
    <t>Pol454</t>
  </si>
  <si>
    <t>víko</t>
  </si>
  <si>
    <t>Pol455</t>
  </si>
  <si>
    <t>NZ62</t>
  </si>
  <si>
    <t>Pol456</t>
  </si>
  <si>
    <t>ZT10</t>
  </si>
  <si>
    <t>Pol457</t>
  </si>
  <si>
    <t>DSOS 10</t>
  </si>
  <si>
    <t>Pol458</t>
  </si>
  <si>
    <t>matice,svorky</t>
  </si>
  <si>
    <t>kpl</t>
  </si>
  <si>
    <t>montáž komplet</t>
  </si>
  <si>
    <t>Pol143</t>
  </si>
  <si>
    <t>CYKY 3Jx1,5</t>
  </si>
  <si>
    <t>Pol486</t>
  </si>
  <si>
    <t>Pol155</t>
  </si>
  <si>
    <t>CYKY 5Jx16</t>
  </si>
  <si>
    <t>Pol491</t>
  </si>
  <si>
    <t>Pol160</t>
  </si>
  <si>
    <t>CYKY 5Jx50</t>
  </si>
  <si>
    <t>Pol493</t>
  </si>
  <si>
    <t>celková prohlídka</t>
  </si>
  <si>
    <t>zkoušky a prohlídky rozvaděčů</t>
  </si>
  <si>
    <t>měření zemního odporu</t>
  </si>
  <si>
    <t>měření impedance vyp. Smyčky jednof.</t>
  </si>
  <si>
    <t>měření impedance vyp. Smyčky třífaz.</t>
  </si>
  <si>
    <t>měření izolač. Odporu vedení</t>
  </si>
  <si>
    <t>Pol506</t>
  </si>
  <si>
    <t>přesun hmot pro silnoproud do 50 m</t>
  </si>
  <si>
    <t>17_SO-01 - Elektroinstalace - uznatelné náklady</t>
  </si>
  <si>
    <t xml:space="preserve">D1 - </t>
  </si>
  <si>
    <t>Pol549</t>
  </si>
  <si>
    <t>rozvodnice jištění R1  + jištění světelných okruhů 1.NP</t>
  </si>
  <si>
    <t>Pol550</t>
  </si>
  <si>
    <t>montáž rozvaděče + ukončení vodičů světelných okruhů</t>
  </si>
  <si>
    <t>Pol551</t>
  </si>
  <si>
    <t>rozvodnice jištění RTČ</t>
  </si>
  <si>
    <t>Pol552</t>
  </si>
  <si>
    <t>Pol553</t>
  </si>
  <si>
    <t>Pol554</t>
  </si>
  <si>
    <t>Pol555</t>
  </si>
  <si>
    <t>Pol556</t>
  </si>
  <si>
    <t>Pol557</t>
  </si>
  <si>
    <t>Pol558</t>
  </si>
  <si>
    <t>Pol559</t>
  </si>
  <si>
    <t>Pol560</t>
  </si>
  <si>
    <t xml:space="preserve">svítidlo označ. A 5200lm, účinnost A++, 1545mm x 245mm,IP 20, 41W, 230V </t>
  </si>
  <si>
    <t>svítidlo označ. B strop. 2700lm, účinnost A++, LED 3000K, kulaté,  27W, 230V, IP44</t>
  </si>
  <si>
    <t>svítidlo označ. B strop. 3600lm, LED 3000K, účinnost A++, kulaté,  34W, 230V, IP44</t>
  </si>
  <si>
    <t>svítidlo 1275mmx135mm 5500lm, LED 3000K, účinnost A++, 40W, 230V, IP 65</t>
  </si>
  <si>
    <t>D2</t>
  </si>
  <si>
    <t>D3</t>
  </si>
  <si>
    <t>D4</t>
  </si>
  <si>
    <t>D5</t>
  </si>
  <si>
    <t>D6</t>
  </si>
  <si>
    <t xml:space="preserve">D2 - </t>
  </si>
  <si>
    <t xml:space="preserve">D3 - </t>
  </si>
  <si>
    <t xml:space="preserve">D4 - </t>
  </si>
  <si>
    <t xml:space="preserve">D5 - </t>
  </si>
  <si>
    <t xml:space="preserve">D6 - </t>
  </si>
  <si>
    <t>REKAPITULACE STAVBY - ELEKTROINSTALACE - ÚSPORNÉ SVĚTELNÉ ZDROJE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</si>
</sst>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246</v>
      </c>
      <c r="AR4" s="16"/>
      <c r="AS4" s="18" t="s">
        <v>9</v>
      </c>
      <c r="BS4" s="13" t="s">
        <v>10</v>
      </c>
    </row>
    <row r="5" spans="1:74" s="1" customFormat="1" ht="12" customHeight="1">
      <c r="B5" s="16"/>
      <c r="D5" s="19" t="s">
        <v>11</v>
      </c>
      <c r="K5" s="186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6"/>
      <c r="BS5" s="13" t="s">
        <v>6</v>
      </c>
    </row>
    <row r="6" spans="1:74" s="1" customFormat="1" ht="36.950000000000003" customHeight="1">
      <c r="B6" s="16"/>
      <c r="D6" s="21" t="s">
        <v>13</v>
      </c>
      <c r="K6" s="187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6"/>
      <c r="BS6" s="13" t="s">
        <v>6</v>
      </c>
    </row>
    <row r="7" spans="1:74" s="1" customFormat="1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s="1" customFormat="1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s="1" customFormat="1" ht="14.45" customHeight="1">
      <c r="B9" s="16"/>
      <c r="AR9" s="16"/>
      <c r="BS9" s="13" t="s">
        <v>6</v>
      </c>
    </row>
    <row r="10" spans="1:74" s="1" customFormat="1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s="1" customFormat="1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s="1" customFormat="1" ht="6.95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s="1" customFormat="1" ht="6.95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1:71" s="1" customFormat="1" ht="18.399999999999999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1:71" s="1" customFormat="1" ht="6.95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1:71" s="1" customFormat="1" ht="18.399999999999999" customHeight="1">
      <c r="B20" s="16"/>
      <c r="E20" s="20" t="s">
        <v>28</v>
      </c>
      <c r="AK20" s="22" t="s">
        <v>24</v>
      </c>
      <c r="AN20" s="20" t="s">
        <v>1</v>
      </c>
      <c r="AR20" s="16"/>
      <c r="BS20" s="13" t="s">
        <v>29</v>
      </c>
    </row>
    <row r="21" spans="1:71" s="1" customFormat="1" ht="6.95" customHeight="1">
      <c r="B21" s="16"/>
      <c r="AR21" s="16"/>
    </row>
    <row r="22" spans="1:71" s="1" customFormat="1" ht="12" customHeight="1">
      <c r="B22" s="16"/>
      <c r="D22" s="22" t="s">
        <v>31</v>
      </c>
      <c r="AR22" s="16"/>
    </row>
    <row r="23" spans="1:71" s="1" customFormat="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1:71" s="1" customFormat="1" ht="6.95" customHeight="1">
      <c r="B24" s="16"/>
      <c r="AR24" s="16"/>
    </row>
    <row r="25" spans="1:71" s="1" customFormat="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1" customFormat="1" ht="14.45" customHeight="1">
      <c r="B26" s="16"/>
      <c r="D26" s="25" t="s">
        <v>32</v>
      </c>
      <c r="AK26" s="189">
        <f>ROUND(AG94,2)</f>
        <v>0</v>
      </c>
      <c r="AL26" s="180"/>
      <c r="AM26" s="180"/>
      <c r="AN26" s="180"/>
      <c r="AO26" s="180"/>
      <c r="AR26" s="16"/>
    </row>
    <row r="27" spans="1:71" s="1" customFormat="1" ht="14.45" customHeight="1">
      <c r="B27" s="16"/>
      <c r="D27" s="25" t="s">
        <v>33</v>
      </c>
      <c r="AK27" s="189">
        <f>ROUND(AG97, 2)</f>
        <v>0</v>
      </c>
      <c r="AL27" s="189"/>
      <c r="AM27" s="189"/>
      <c r="AN27" s="189"/>
      <c r="AO27" s="189"/>
      <c r="AR27" s="16"/>
    </row>
    <row r="28" spans="1:7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BE28" s="27"/>
    </row>
    <row r="29" spans="1:71" s="2" customFormat="1" ht="25.9" customHeight="1">
      <c r="A29" s="27"/>
      <c r="B29" s="28"/>
      <c r="C29" s="27"/>
      <c r="D29" s="29" t="s">
        <v>34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90">
        <f>ROUND(AK26 + AK27, 2)</f>
        <v>0</v>
      </c>
      <c r="AL29" s="191"/>
      <c r="AM29" s="191"/>
      <c r="AN29" s="191"/>
      <c r="AO29" s="191"/>
      <c r="AP29" s="27"/>
      <c r="AQ29" s="27"/>
      <c r="AR29" s="28"/>
      <c r="BE29" s="27"/>
    </row>
    <row r="30" spans="1:71" s="2" customFormat="1" ht="6.95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BE30" s="27"/>
    </row>
    <row r="31" spans="1:71" s="2" customFormat="1" ht="12.75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192" t="s">
        <v>35</v>
      </c>
      <c r="M31" s="192"/>
      <c r="N31" s="192"/>
      <c r="O31" s="192"/>
      <c r="P31" s="192"/>
      <c r="Q31" s="27"/>
      <c r="R31" s="27"/>
      <c r="S31" s="27"/>
      <c r="T31" s="27"/>
      <c r="U31" s="27"/>
      <c r="V31" s="27"/>
      <c r="W31" s="192" t="s">
        <v>36</v>
      </c>
      <c r="X31" s="192"/>
      <c r="Y31" s="192"/>
      <c r="Z31" s="192"/>
      <c r="AA31" s="192"/>
      <c r="AB31" s="192"/>
      <c r="AC31" s="192"/>
      <c r="AD31" s="192"/>
      <c r="AE31" s="192"/>
      <c r="AF31" s="27"/>
      <c r="AG31" s="27"/>
      <c r="AH31" s="27"/>
      <c r="AI31" s="27"/>
      <c r="AJ31" s="27"/>
      <c r="AK31" s="192" t="s">
        <v>37</v>
      </c>
      <c r="AL31" s="192"/>
      <c r="AM31" s="192"/>
      <c r="AN31" s="192"/>
      <c r="AO31" s="192"/>
      <c r="AP31" s="27"/>
      <c r="AQ31" s="27"/>
      <c r="AR31" s="28"/>
      <c r="BE31" s="27"/>
    </row>
    <row r="32" spans="1:71" s="3" customFormat="1" ht="14.45" customHeight="1">
      <c r="B32" s="32"/>
      <c r="D32" s="22" t="s">
        <v>38</v>
      </c>
      <c r="F32" s="22" t="s">
        <v>39</v>
      </c>
      <c r="L32" s="169">
        <v>0.21</v>
      </c>
      <c r="M32" s="170"/>
      <c r="N32" s="170"/>
      <c r="O32" s="170"/>
      <c r="P32" s="170"/>
      <c r="W32" s="178">
        <f>ROUND(AZ94 + SUM(CD97),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78">
        <f>ROUND(AV94 + SUM(BY97), 2)</f>
        <v>0</v>
      </c>
      <c r="AL32" s="170"/>
      <c r="AM32" s="170"/>
      <c r="AN32" s="170"/>
      <c r="AO32" s="170"/>
      <c r="AR32" s="32"/>
    </row>
    <row r="33" spans="1:57" s="3" customFormat="1" ht="14.45" customHeight="1">
      <c r="B33" s="32"/>
      <c r="F33" s="22" t="s">
        <v>40</v>
      </c>
      <c r="L33" s="169">
        <v>0.15</v>
      </c>
      <c r="M33" s="170"/>
      <c r="N33" s="170"/>
      <c r="O33" s="170"/>
      <c r="P33" s="170"/>
      <c r="W33" s="178">
        <f>ROUND(BA94 + SUM(CE97),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78">
        <f>ROUND(AW94 + SUM(BZ97), 2)</f>
        <v>0</v>
      </c>
      <c r="AL33" s="170"/>
      <c r="AM33" s="170"/>
      <c r="AN33" s="170"/>
      <c r="AO33" s="170"/>
      <c r="AR33" s="32"/>
    </row>
    <row r="34" spans="1:57" s="3" customFormat="1" ht="14.45" hidden="1" customHeight="1">
      <c r="B34" s="32"/>
      <c r="F34" s="22" t="s">
        <v>41</v>
      </c>
      <c r="L34" s="169">
        <v>0.21</v>
      </c>
      <c r="M34" s="170"/>
      <c r="N34" s="170"/>
      <c r="O34" s="170"/>
      <c r="P34" s="170"/>
      <c r="W34" s="178">
        <f>ROUND(BB94 + SUM(CF97), 2)</f>
        <v>0</v>
      </c>
      <c r="X34" s="170"/>
      <c r="Y34" s="170"/>
      <c r="Z34" s="170"/>
      <c r="AA34" s="170"/>
      <c r="AB34" s="170"/>
      <c r="AC34" s="170"/>
      <c r="AD34" s="170"/>
      <c r="AE34" s="170"/>
      <c r="AK34" s="178">
        <v>0</v>
      </c>
      <c r="AL34" s="170"/>
      <c r="AM34" s="170"/>
      <c r="AN34" s="170"/>
      <c r="AO34" s="170"/>
      <c r="AR34" s="32"/>
    </row>
    <row r="35" spans="1:57" s="3" customFormat="1" ht="14.45" hidden="1" customHeight="1">
      <c r="B35" s="32"/>
      <c r="F35" s="22" t="s">
        <v>42</v>
      </c>
      <c r="L35" s="169">
        <v>0.15</v>
      </c>
      <c r="M35" s="170"/>
      <c r="N35" s="170"/>
      <c r="O35" s="170"/>
      <c r="P35" s="170"/>
      <c r="W35" s="178">
        <f>ROUND(BC94 + SUM(CG97), 2)</f>
        <v>0</v>
      </c>
      <c r="X35" s="170"/>
      <c r="Y35" s="170"/>
      <c r="Z35" s="170"/>
      <c r="AA35" s="170"/>
      <c r="AB35" s="170"/>
      <c r="AC35" s="170"/>
      <c r="AD35" s="170"/>
      <c r="AE35" s="170"/>
      <c r="AK35" s="178">
        <v>0</v>
      </c>
      <c r="AL35" s="170"/>
      <c r="AM35" s="170"/>
      <c r="AN35" s="170"/>
      <c r="AO35" s="170"/>
      <c r="AR35" s="32"/>
    </row>
    <row r="36" spans="1:57" s="3" customFormat="1" ht="14.45" hidden="1" customHeight="1">
      <c r="B36" s="32"/>
      <c r="F36" s="22" t="s">
        <v>43</v>
      </c>
      <c r="L36" s="169">
        <v>0</v>
      </c>
      <c r="M36" s="170"/>
      <c r="N36" s="170"/>
      <c r="O36" s="170"/>
      <c r="P36" s="170"/>
      <c r="W36" s="178">
        <f>ROUND(BD94 + SUM(CH97), 2)</f>
        <v>0</v>
      </c>
      <c r="X36" s="170"/>
      <c r="Y36" s="170"/>
      <c r="Z36" s="170"/>
      <c r="AA36" s="170"/>
      <c r="AB36" s="170"/>
      <c r="AC36" s="170"/>
      <c r="AD36" s="170"/>
      <c r="AE36" s="170"/>
      <c r="AK36" s="178">
        <v>0</v>
      </c>
      <c r="AL36" s="170"/>
      <c r="AM36" s="170"/>
      <c r="AN36" s="170"/>
      <c r="AO36" s="170"/>
      <c r="AR36" s="32"/>
    </row>
    <row r="37" spans="1:57" s="2" customFormat="1" ht="6.9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2" customFormat="1" ht="25.9" customHeight="1">
      <c r="A38" s="27"/>
      <c r="B38" s="28"/>
      <c r="C38" s="33"/>
      <c r="D38" s="34" t="s">
        <v>44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 t="s">
        <v>45</v>
      </c>
      <c r="U38" s="35"/>
      <c r="V38" s="35"/>
      <c r="W38" s="35"/>
      <c r="X38" s="200" t="s">
        <v>46</v>
      </c>
      <c r="Y38" s="198"/>
      <c r="Z38" s="198"/>
      <c r="AA38" s="198"/>
      <c r="AB38" s="198"/>
      <c r="AC38" s="35"/>
      <c r="AD38" s="35"/>
      <c r="AE38" s="35"/>
      <c r="AF38" s="35"/>
      <c r="AG38" s="35"/>
      <c r="AH38" s="35"/>
      <c r="AI38" s="35"/>
      <c r="AJ38" s="35"/>
      <c r="AK38" s="197">
        <f>SUM(AK29:AK36)</f>
        <v>0</v>
      </c>
      <c r="AL38" s="198"/>
      <c r="AM38" s="198"/>
      <c r="AN38" s="198"/>
      <c r="AO38" s="199"/>
      <c r="AP38" s="33"/>
      <c r="AQ38" s="33"/>
      <c r="AR38" s="28"/>
      <c r="BE38" s="27"/>
    </row>
    <row r="39" spans="1:57" s="2" customFormat="1" ht="6.95" customHeight="1">
      <c r="A39" s="27"/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BE39" s="27"/>
    </row>
    <row r="40" spans="1:57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BE40" s="27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7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2" t="s">
        <v>11</v>
      </c>
      <c r="L84" s="4" t="str">
        <f>K5</f>
        <v>2020/068</v>
      </c>
      <c r="AR84" s="46"/>
    </row>
    <row r="85" spans="1:91" s="5" customFormat="1" ht="36.950000000000003" customHeight="1">
      <c r="B85" s="47"/>
      <c r="C85" s="48" t="s">
        <v>13</v>
      </c>
      <c r="L85" s="175" t="str">
        <f>K6</f>
        <v>Stavební úpravy a nástavba objektu Víceúčelové haly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2" t="s">
        <v>17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>p.č.st. 218/1, 218/2, k.ú. Dobré Pole u Vitic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2" t="s">
        <v>19</v>
      </c>
      <c r="AJ87" s="27"/>
      <c r="AK87" s="27"/>
      <c r="AL87" s="27"/>
      <c r="AM87" s="182" t="str">
        <f>IF(AN8= "","",AN8)</f>
        <v>18. 5. 2020</v>
      </c>
      <c r="AN87" s="182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2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TECHart systems s.r.o., Machatého 679/2, Hlubočepy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2" t="s">
        <v>27</v>
      </c>
      <c r="AJ89" s="27"/>
      <c r="AK89" s="27"/>
      <c r="AL89" s="27"/>
      <c r="AM89" s="183" t="str">
        <f>IF(E17="","",E17)</f>
        <v>KFJ s.r.o.</v>
      </c>
      <c r="AN89" s="184"/>
      <c r="AO89" s="184"/>
      <c r="AP89" s="184"/>
      <c r="AQ89" s="27"/>
      <c r="AR89" s="28"/>
      <c r="AS89" s="193" t="s">
        <v>54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2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2" t="s">
        <v>30</v>
      </c>
      <c r="AJ90" s="27"/>
      <c r="AK90" s="27"/>
      <c r="AL90" s="27"/>
      <c r="AM90" s="183" t="str">
        <f>IF(E20="","",E20)</f>
        <v>KFJ s.r.o.</v>
      </c>
      <c r="AN90" s="184"/>
      <c r="AO90" s="184"/>
      <c r="AP90" s="184"/>
      <c r="AQ90" s="27"/>
      <c r="AR90" s="28"/>
      <c r="AS90" s="195"/>
      <c r="AT90" s="196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5"/>
      <c r="AT91" s="196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71" t="s">
        <v>55</v>
      </c>
      <c r="D92" s="172"/>
      <c r="E92" s="172"/>
      <c r="F92" s="172"/>
      <c r="G92" s="172"/>
      <c r="H92" s="55"/>
      <c r="I92" s="177" t="s">
        <v>56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81" t="s">
        <v>57</v>
      </c>
      <c r="AH92" s="172"/>
      <c r="AI92" s="172"/>
      <c r="AJ92" s="172"/>
      <c r="AK92" s="172"/>
      <c r="AL92" s="172"/>
      <c r="AM92" s="172"/>
      <c r="AN92" s="177" t="s">
        <v>58</v>
      </c>
      <c r="AO92" s="172"/>
      <c r="AP92" s="185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4">
        <f>ROUND(SUM(AG95:AG95),2)</f>
        <v>0</v>
      </c>
      <c r="AH94" s="174"/>
      <c r="AI94" s="174"/>
      <c r="AJ94" s="174"/>
      <c r="AK94" s="174"/>
      <c r="AL94" s="174"/>
      <c r="AM94" s="174"/>
      <c r="AN94" s="203">
        <f t="shared" ref="AN94:AN95" si="0">SUM(AG94,AT94)</f>
        <v>0</v>
      </c>
      <c r="AO94" s="203"/>
      <c r="AP94" s="203"/>
      <c r="AQ94" s="67" t="s">
        <v>1</v>
      </c>
      <c r="AR94" s="63"/>
      <c r="AS94" s="68">
        <f>ROUND(SUM(AS95:AS95),2)</f>
        <v>0</v>
      </c>
      <c r="AT94" s="69">
        <f t="shared" ref="AT94:AT95" si="1">ROUND(SUM(AV94:AW94),2)</f>
        <v>0</v>
      </c>
      <c r="AU94" s="70">
        <f>ROUND(SUM(AU95:AU95),5)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ROUND(SUM(AZ95:AZ95),2)</f>
        <v>0</v>
      </c>
      <c r="BA94" s="69">
        <f>ROUND(SUM(BA95:BA95),2)</f>
        <v>0</v>
      </c>
      <c r="BB94" s="69">
        <f>ROUND(SUM(BB95:BB95),2)</f>
        <v>0</v>
      </c>
      <c r="BC94" s="69">
        <f>ROUND(SUM(BC95:BC95),2)</f>
        <v>0</v>
      </c>
      <c r="BD94" s="71">
        <f>ROUND(SUM(BD95:BD95),2)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24.75" customHeight="1">
      <c r="A95" s="74" t="s">
        <v>78</v>
      </c>
      <c r="B95" s="75"/>
      <c r="C95" s="76"/>
      <c r="D95" s="173" t="s">
        <v>82</v>
      </c>
      <c r="E95" s="173"/>
      <c r="F95" s="173"/>
      <c r="G95" s="173"/>
      <c r="H95" s="173"/>
      <c r="I95" s="77"/>
      <c r="J95" s="173" t="s">
        <v>83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201">
        <f>'17_SO-01 - Elektroinstala...'!J32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8" t="s">
        <v>79</v>
      </c>
      <c r="AR95" s="75"/>
      <c r="AS95" s="80">
        <v>0</v>
      </c>
      <c r="AT95" s="81">
        <f t="shared" si="1"/>
        <v>0</v>
      </c>
      <c r="AU95" s="82">
        <f>'17_SO-01 - Elektroinstala...'!P127</f>
        <v>0</v>
      </c>
      <c r="AV95" s="81">
        <f>'17_SO-01 - Elektroinstala...'!J35</f>
        <v>0</v>
      </c>
      <c r="AW95" s="81">
        <f>'17_SO-01 - Elektroinstala...'!J36</f>
        <v>0</v>
      </c>
      <c r="AX95" s="81">
        <f>'17_SO-01 - Elektroinstala...'!J37</f>
        <v>0</v>
      </c>
      <c r="AY95" s="81">
        <f>'17_SO-01 - Elektroinstala...'!J38</f>
        <v>0</v>
      </c>
      <c r="AZ95" s="81">
        <f>'17_SO-01 - Elektroinstala...'!F35</f>
        <v>0</v>
      </c>
      <c r="BA95" s="81">
        <f>'17_SO-01 - Elektroinstala...'!F36</f>
        <v>0</v>
      </c>
      <c r="BB95" s="81">
        <f>'17_SO-01 - Elektroinstala...'!F37</f>
        <v>0</v>
      </c>
      <c r="BC95" s="81">
        <f>'17_SO-01 - Elektroinstala...'!F38</f>
        <v>0</v>
      </c>
      <c r="BD95" s="83">
        <f>'17_SO-01 - Elektroinstala...'!F39</f>
        <v>0</v>
      </c>
      <c r="BT95" s="79" t="s">
        <v>80</v>
      </c>
      <c r="BV95" s="79" t="s">
        <v>76</v>
      </c>
      <c r="BW95" s="79" t="s">
        <v>84</v>
      </c>
      <c r="BX95" s="79" t="s">
        <v>4</v>
      </c>
      <c r="CL95" s="79" t="s">
        <v>1</v>
      </c>
      <c r="CM95" s="79" t="s">
        <v>81</v>
      </c>
    </row>
    <row r="96" spans="1:91">
      <c r="B96" s="16"/>
      <c r="AR96" s="16"/>
    </row>
    <row r="97" spans="1:57" s="2" customFormat="1" ht="30" customHeight="1">
      <c r="A97" s="27"/>
      <c r="B97" s="28"/>
      <c r="C97" s="64" t="s">
        <v>85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03">
        <v>0</v>
      </c>
      <c r="AH97" s="203"/>
      <c r="AI97" s="203"/>
      <c r="AJ97" s="203"/>
      <c r="AK97" s="203"/>
      <c r="AL97" s="203"/>
      <c r="AM97" s="203"/>
      <c r="AN97" s="203">
        <v>0</v>
      </c>
      <c r="AO97" s="203"/>
      <c r="AP97" s="203"/>
      <c r="AQ97" s="84"/>
      <c r="AR97" s="28"/>
      <c r="AS97" s="57" t="s">
        <v>86</v>
      </c>
      <c r="AT97" s="58" t="s">
        <v>87</v>
      </c>
      <c r="AU97" s="58" t="s">
        <v>38</v>
      </c>
      <c r="AV97" s="59" t="s">
        <v>61</v>
      </c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:57" s="2" customFormat="1" ht="10.9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57" s="2" customFormat="1" ht="30" customHeight="1">
      <c r="A99" s="27"/>
      <c r="B99" s="28"/>
      <c r="C99" s="85" t="s">
        <v>88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204">
        <f>ROUND(AG94 + AG97, 2)</f>
        <v>0</v>
      </c>
      <c r="AH99" s="204"/>
      <c r="AI99" s="204"/>
      <c r="AJ99" s="204"/>
      <c r="AK99" s="204"/>
      <c r="AL99" s="204"/>
      <c r="AM99" s="204"/>
      <c r="AN99" s="204">
        <f>ROUND(AN94 + AN97, 2)</f>
        <v>0</v>
      </c>
      <c r="AO99" s="204"/>
      <c r="AP99" s="204"/>
      <c r="AQ99" s="86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57" s="2" customFormat="1" ht="6.95" customHeight="1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</sheetData>
  <mergeCells count="46">
    <mergeCell ref="AN97:AP97"/>
    <mergeCell ref="AN99:AP99"/>
    <mergeCell ref="AG97:AM97"/>
    <mergeCell ref="AG99:AM99"/>
    <mergeCell ref="AS89:AT91"/>
    <mergeCell ref="W36:AE36"/>
    <mergeCell ref="AK36:AO36"/>
    <mergeCell ref="AK38:AO38"/>
    <mergeCell ref="X38:AB38"/>
    <mergeCell ref="AR2:BE2"/>
    <mergeCell ref="AG92:AM92"/>
    <mergeCell ref="AM87:AN87"/>
    <mergeCell ref="AM89:AP89"/>
    <mergeCell ref="AM90:AP90"/>
    <mergeCell ref="AN92:AP92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L33:P33"/>
    <mergeCell ref="AK33:AO33"/>
    <mergeCell ref="W33:AE33"/>
    <mergeCell ref="W34:AE34"/>
    <mergeCell ref="AK34:AO34"/>
    <mergeCell ref="L34:P34"/>
    <mergeCell ref="L35:P35"/>
    <mergeCell ref="W35:AE35"/>
    <mergeCell ref="AK35:AO35"/>
    <mergeCell ref="L36:P36"/>
    <mergeCell ref="C92:G92"/>
    <mergeCell ref="D95:H95"/>
    <mergeCell ref="J95:AF95"/>
    <mergeCell ref="AG94:AM94"/>
    <mergeCell ref="L85:AO85"/>
    <mergeCell ref="I92:AF92"/>
    <mergeCell ref="AN95:AP95"/>
    <mergeCell ref="AG95:AM95"/>
    <mergeCell ref="AN94:AP94"/>
  </mergeCells>
  <hyperlinks>
    <hyperlink ref="A95" location="'17_SO-01 - Elektroinstala...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169"/>
  <sheetViews>
    <sheetView showGridLines="0" tabSelected="1" workbookViewId="0">
      <selection activeCell="I129" sqref="I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84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1:46" s="1" customFormat="1" ht="24.95" customHeight="1">
      <c r="B4" s="16"/>
      <c r="D4" s="17" t="s">
        <v>89</v>
      </c>
      <c r="L4" s="16"/>
      <c r="M4" s="89" t="s">
        <v>9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13</v>
      </c>
      <c r="L6" s="16"/>
    </row>
    <row r="7" spans="1:46" s="1" customFormat="1" ht="16.5" customHeight="1">
      <c r="B7" s="16"/>
      <c r="E7" s="207" t="str">
        <f>'Rekapitulace stavby'!K6</f>
        <v>Stavební úpravy a nástavba objektu Víceúčelové haly</v>
      </c>
      <c r="F7" s="208"/>
      <c r="G7" s="208"/>
      <c r="H7" s="208"/>
      <c r="L7" s="16"/>
    </row>
    <row r="8" spans="1:46" s="2" customFormat="1" ht="12" customHeight="1">
      <c r="A8" s="27"/>
      <c r="B8" s="28"/>
      <c r="C8" s="27"/>
      <c r="D8" s="22" t="s">
        <v>90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75" t="s">
        <v>215</v>
      </c>
      <c r="F9" s="205"/>
      <c r="G9" s="205"/>
      <c r="H9" s="205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2" t="s">
        <v>15</v>
      </c>
      <c r="E11" s="27"/>
      <c r="F11" s="20" t="s">
        <v>1</v>
      </c>
      <c r="G11" s="27"/>
      <c r="H11" s="27"/>
      <c r="I11" s="22" t="s">
        <v>16</v>
      </c>
      <c r="J11" s="20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2" t="s">
        <v>17</v>
      </c>
      <c r="E12" s="27"/>
      <c r="F12" s="20" t="s">
        <v>26</v>
      </c>
      <c r="G12" s="27"/>
      <c r="H12" s="27"/>
      <c r="I12" s="22" t="s">
        <v>19</v>
      </c>
      <c r="J12" s="50" t="str">
        <f>'Rekapitulace stavby'!AN8</f>
        <v>18. 5. 2020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2" t="s">
        <v>21</v>
      </c>
      <c r="E14" s="27"/>
      <c r="F14" s="27"/>
      <c r="G14" s="27"/>
      <c r="H14" s="27"/>
      <c r="I14" s="22" t="s">
        <v>22</v>
      </c>
      <c r="J14" s="20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0" t="str">
        <f>IF('Rekapitulace stavby'!E11="","",'Rekapitulace stavby'!E11)</f>
        <v>TECHart systems s.r.o., Machatého 679/2, Hlubočepy</v>
      </c>
      <c r="F15" s="27"/>
      <c r="G15" s="27"/>
      <c r="H15" s="27"/>
      <c r="I15" s="22" t="s">
        <v>24</v>
      </c>
      <c r="J15" s="20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2" t="s">
        <v>25</v>
      </c>
      <c r="E17" s="27"/>
      <c r="F17" s="27"/>
      <c r="G17" s="27"/>
      <c r="H17" s="27"/>
      <c r="I17" s="22" t="s">
        <v>22</v>
      </c>
      <c r="J17" s="20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86" t="str">
        <f>'Rekapitulace stavby'!E14</f>
        <v xml:space="preserve"> </v>
      </c>
      <c r="F18" s="186"/>
      <c r="G18" s="186"/>
      <c r="H18" s="186"/>
      <c r="I18" s="22" t="s">
        <v>24</v>
      </c>
      <c r="J18" s="20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2" t="s">
        <v>27</v>
      </c>
      <c r="E20" s="27"/>
      <c r="F20" s="27"/>
      <c r="G20" s="27"/>
      <c r="H20" s="27"/>
      <c r="I20" s="22" t="s">
        <v>22</v>
      </c>
      <c r="J20" s="20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0" t="str">
        <f>IF('Rekapitulace stavby'!E17="","",'Rekapitulace stavby'!E17)</f>
        <v>KFJ s.r.o.</v>
      </c>
      <c r="F21" s="27"/>
      <c r="G21" s="27"/>
      <c r="H21" s="27"/>
      <c r="I21" s="22" t="s">
        <v>24</v>
      </c>
      <c r="J21" s="20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2" t="s">
        <v>30</v>
      </c>
      <c r="E23" s="27"/>
      <c r="F23" s="27"/>
      <c r="G23" s="27"/>
      <c r="H23" s="27"/>
      <c r="I23" s="22" t="s">
        <v>22</v>
      </c>
      <c r="J23" s="20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0" t="str">
        <f>IF('Rekapitulace stavby'!E20="","",'Rekapitulace stavby'!E20)</f>
        <v>KFJ s.r.o.</v>
      </c>
      <c r="F24" s="27"/>
      <c r="G24" s="27"/>
      <c r="H24" s="27"/>
      <c r="I24" s="22" t="s">
        <v>24</v>
      </c>
      <c r="J24" s="20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2" t="s">
        <v>31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0"/>
      <c r="B27" s="91"/>
      <c r="C27" s="90"/>
      <c r="D27" s="90"/>
      <c r="E27" s="188" t="s">
        <v>1</v>
      </c>
      <c r="F27" s="188"/>
      <c r="G27" s="188"/>
      <c r="H27" s="188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>
      <c r="A30" s="27"/>
      <c r="B30" s="28"/>
      <c r="C30" s="27"/>
      <c r="D30" s="20" t="s">
        <v>91</v>
      </c>
      <c r="E30" s="27"/>
      <c r="F30" s="27"/>
      <c r="G30" s="27"/>
      <c r="H30" s="27"/>
      <c r="I30" s="27"/>
      <c r="J30" s="26">
        <f>J96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>
      <c r="A31" s="27"/>
      <c r="B31" s="28"/>
      <c r="C31" s="27"/>
      <c r="D31" s="25" t="s">
        <v>92</v>
      </c>
      <c r="E31" s="27"/>
      <c r="F31" s="27"/>
      <c r="G31" s="27"/>
      <c r="H31" s="27"/>
      <c r="I31" s="27"/>
      <c r="J31" s="26">
        <f>J105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25.35" customHeight="1">
      <c r="A32" s="27"/>
      <c r="B32" s="28"/>
      <c r="C32" s="27"/>
      <c r="D32" s="93" t="s">
        <v>34</v>
      </c>
      <c r="E32" s="27"/>
      <c r="F32" s="27"/>
      <c r="G32" s="27"/>
      <c r="H32" s="27"/>
      <c r="I32" s="27"/>
      <c r="J32" s="66">
        <f>ROUND(J30 + J31,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6.95" customHeight="1">
      <c r="A33" s="27"/>
      <c r="B33" s="28"/>
      <c r="C33" s="27"/>
      <c r="D33" s="61"/>
      <c r="E33" s="61"/>
      <c r="F33" s="61"/>
      <c r="G33" s="61"/>
      <c r="H33" s="61"/>
      <c r="I33" s="61"/>
      <c r="J33" s="61"/>
      <c r="K33" s="61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7"/>
      <c r="F34" s="31" t="s">
        <v>36</v>
      </c>
      <c r="G34" s="27"/>
      <c r="H34" s="27"/>
      <c r="I34" s="31" t="s">
        <v>35</v>
      </c>
      <c r="J34" s="31" t="s">
        <v>37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customHeight="1">
      <c r="A35" s="27"/>
      <c r="B35" s="28"/>
      <c r="C35" s="27"/>
      <c r="D35" s="94" t="s">
        <v>38</v>
      </c>
      <c r="E35" s="22" t="s">
        <v>39</v>
      </c>
      <c r="F35" s="95">
        <f>ROUND((SUM(BE105:BE107) + SUM(BE127:BE168)),  2)</f>
        <v>0</v>
      </c>
      <c r="G35" s="27"/>
      <c r="H35" s="27"/>
      <c r="I35" s="96">
        <v>0.21</v>
      </c>
      <c r="J35" s="95">
        <f>ROUND(((SUM(BE105:BE107) + SUM(BE127:BE168))*I35),  2)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customHeight="1">
      <c r="A36" s="27"/>
      <c r="B36" s="28"/>
      <c r="C36" s="27"/>
      <c r="D36" s="27"/>
      <c r="E36" s="22" t="s">
        <v>40</v>
      </c>
      <c r="F36" s="95">
        <f>ROUND((SUM(BF105:BF107) + SUM(BF127:BF168)),  2)</f>
        <v>0</v>
      </c>
      <c r="G36" s="27"/>
      <c r="H36" s="27"/>
      <c r="I36" s="96">
        <v>0.15</v>
      </c>
      <c r="J36" s="95">
        <f>ROUND(((SUM(BF105:BF107) + SUM(BF127:BF168))*I36),  2)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2" t="s">
        <v>41</v>
      </c>
      <c r="F37" s="95">
        <f>ROUND((SUM(BG105:BG107) + SUM(BG127:BG168)),  2)</f>
        <v>0</v>
      </c>
      <c r="G37" s="27"/>
      <c r="H37" s="27"/>
      <c r="I37" s="96">
        <v>0.21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hidden="1" customHeight="1">
      <c r="A38" s="27"/>
      <c r="B38" s="28"/>
      <c r="C38" s="27"/>
      <c r="D38" s="27"/>
      <c r="E38" s="22" t="s">
        <v>42</v>
      </c>
      <c r="F38" s="95">
        <f>ROUND((SUM(BH105:BH107) + SUM(BH127:BH168)),  2)</f>
        <v>0</v>
      </c>
      <c r="G38" s="27"/>
      <c r="H38" s="27"/>
      <c r="I38" s="96">
        <v>0.15</v>
      </c>
      <c r="J38" s="95">
        <f>0</f>
        <v>0</v>
      </c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14.45" hidden="1" customHeight="1">
      <c r="A39" s="27"/>
      <c r="B39" s="28"/>
      <c r="C39" s="27"/>
      <c r="D39" s="27"/>
      <c r="E39" s="22" t="s">
        <v>43</v>
      </c>
      <c r="F39" s="95">
        <f>ROUND((SUM(BI105:BI107) + SUM(BI127:BI168)),  2)</f>
        <v>0</v>
      </c>
      <c r="G39" s="27"/>
      <c r="H39" s="27"/>
      <c r="I39" s="96">
        <v>0</v>
      </c>
      <c r="J39" s="95">
        <f>0</f>
        <v>0</v>
      </c>
      <c r="K39" s="27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6.9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2" customFormat="1" ht="25.35" customHeight="1">
      <c r="A41" s="27"/>
      <c r="B41" s="28"/>
      <c r="C41" s="86"/>
      <c r="D41" s="97" t="s">
        <v>44</v>
      </c>
      <c r="E41" s="55"/>
      <c r="F41" s="55"/>
      <c r="G41" s="98" t="s">
        <v>45</v>
      </c>
      <c r="H41" s="99" t="s">
        <v>46</v>
      </c>
      <c r="I41" s="55"/>
      <c r="J41" s="100">
        <f>SUM(J32:J39)</f>
        <v>0</v>
      </c>
      <c r="K41" s="101"/>
      <c r="L41" s="3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2" customFormat="1" ht="14.45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3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7"/>
      <c r="B61" s="28"/>
      <c r="C61" s="27"/>
      <c r="D61" s="40" t="s">
        <v>49</v>
      </c>
      <c r="E61" s="30"/>
      <c r="F61" s="102" t="s">
        <v>50</v>
      </c>
      <c r="G61" s="40" t="s">
        <v>49</v>
      </c>
      <c r="H61" s="30"/>
      <c r="I61" s="30"/>
      <c r="J61" s="103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7"/>
      <c r="B76" s="28"/>
      <c r="C76" s="27"/>
      <c r="D76" s="40" t="s">
        <v>49</v>
      </c>
      <c r="E76" s="30"/>
      <c r="F76" s="102" t="s">
        <v>50</v>
      </c>
      <c r="G76" s="40" t="s">
        <v>49</v>
      </c>
      <c r="H76" s="30"/>
      <c r="I76" s="30"/>
      <c r="J76" s="103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7" t="s">
        <v>93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2" t="s">
        <v>13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7" t="str">
        <f>E7</f>
        <v>Stavební úpravy a nástavba objektu Víceúčelové haly</v>
      </c>
      <c r="F85" s="208"/>
      <c r="G85" s="208"/>
      <c r="H85" s="208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2" t="s">
        <v>90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75" t="str">
        <f>E9</f>
        <v>17_SO-01 - Elektroinstalace - uznatelné náklady</v>
      </c>
      <c r="F87" s="205"/>
      <c r="G87" s="205"/>
      <c r="H87" s="205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2" t="s">
        <v>17</v>
      </c>
      <c r="D89" s="27"/>
      <c r="E89" s="27"/>
      <c r="F89" s="20" t="str">
        <f>F12</f>
        <v xml:space="preserve"> </v>
      </c>
      <c r="G89" s="27"/>
      <c r="H89" s="27"/>
      <c r="I89" s="22" t="s">
        <v>19</v>
      </c>
      <c r="J89" s="50" t="str">
        <f>IF(J12="","",J12)</f>
        <v>18. 5. 2020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2" t="s">
        <v>21</v>
      </c>
      <c r="D91" s="27"/>
      <c r="E91" s="27"/>
      <c r="F91" s="20" t="str">
        <f>E15</f>
        <v>TECHart systems s.r.o., Machatého 679/2, Hlubočepy</v>
      </c>
      <c r="G91" s="27"/>
      <c r="H91" s="27"/>
      <c r="I91" s="22" t="s">
        <v>27</v>
      </c>
      <c r="J91" s="23" t="str">
        <f>E21</f>
        <v>KFJ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2" t="s">
        <v>25</v>
      </c>
      <c r="D92" s="27"/>
      <c r="E92" s="27"/>
      <c r="F92" s="20" t="str">
        <f>IF(E18="","",E18)</f>
        <v xml:space="preserve"> </v>
      </c>
      <c r="G92" s="27"/>
      <c r="H92" s="27"/>
      <c r="I92" s="22" t="s">
        <v>30</v>
      </c>
      <c r="J92" s="23" t="str">
        <f>E24</f>
        <v>KFJ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4" t="s">
        <v>94</v>
      </c>
      <c r="D94" s="86"/>
      <c r="E94" s="86"/>
      <c r="F94" s="86"/>
      <c r="G94" s="86"/>
      <c r="H94" s="86"/>
      <c r="I94" s="86"/>
      <c r="J94" s="105" t="s">
        <v>95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6" t="s">
        <v>96</v>
      </c>
      <c r="D96" s="27"/>
      <c r="E96" s="27"/>
      <c r="F96" s="27"/>
      <c r="G96" s="27"/>
      <c r="H96" s="27"/>
      <c r="I96" s="27"/>
      <c r="J96" s="66">
        <f>J127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3" t="s">
        <v>97</v>
      </c>
    </row>
    <row r="97" spans="1:65" s="9" customFormat="1" ht="24.95" customHeight="1">
      <c r="B97" s="107"/>
      <c r="D97" s="108" t="s">
        <v>216</v>
      </c>
      <c r="E97" s="109"/>
      <c r="F97" s="109"/>
      <c r="G97" s="109"/>
      <c r="H97" s="109"/>
      <c r="I97" s="109"/>
      <c r="J97" s="110">
        <f>J128</f>
        <v>0</v>
      </c>
      <c r="L97" s="107"/>
    </row>
    <row r="98" spans="1:65" s="9" customFormat="1" ht="24.95" customHeight="1">
      <c r="B98" s="107"/>
      <c r="D98" s="108" t="s">
        <v>241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1:65" s="9" customFormat="1" ht="24.95" customHeight="1">
      <c r="B99" s="107"/>
      <c r="D99" s="108" t="s">
        <v>242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1:65" s="9" customFormat="1" ht="24.95" customHeight="1">
      <c r="B100" s="107"/>
      <c r="D100" s="108" t="s">
        <v>243</v>
      </c>
      <c r="E100" s="109"/>
      <c r="F100" s="109"/>
      <c r="G100" s="109"/>
      <c r="H100" s="109"/>
      <c r="I100" s="109"/>
      <c r="J100" s="110">
        <f>J146</f>
        <v>0</v>
      </c>
      <c r="L100" s="107"/>
    </row>
    <row r="101" spans="1:65" s="9" customFormat="1" ht="24.95" customHeight="1">
      <c r="B101" s="107"/>
      <c r="D101" s="108" t="s">
        <v>244</v>
      </c>
      <c r="E101" s="109"/>
      <c r="F101" s="109"/>
      <c r="G101" s="109"/>
      <c r="H101" s="109"/>
      <c r="I101" s="109"/>
      <c r="J101" s="110">
        <f>J154</f>
        <v>0</v>
      </c>
      <c r="L101" s="107"/>
    </row>
    <row r="102" spans="1:65" s="9" customFormat="1" ht="24.95" customHeight="1">
      <c r="B102" s="107"/>
      <c r="D102" s="108" t="s">
        <v>245</v>
      </c>
      <c r="E102" s="109"/>
      <c r="F102" s="109"/>
      <c r="G102" s="109"/>
      <c r="H102" s="109"/>
      <c r="I102" s="109"/>
      <c r="J102" s="110">
        <f>J161</f>
        <v>0</v>
      </c>
      <c r="L102" s="107"/>
    </row>
    <row r="103" spans="1:65" s="2" customFormat="1" ht="21.75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65" s="2" customFormat="1" ht="6.95" customHeight="1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65" s="2" customFormat="1" ht="29.25" customHeight="1">
      <c r="A105" s="27"/>
      <c r="B105" s="28"/>
      <c r="C105" s="106" t="s">
        <v>98</v>
      </c>
      <c r="D105" s="27"/>
      <c r="E105" s="27"/>
      <c r="F105" s="27"/>
      <c r="G105" s="27"/>
      <c r="H105" s="27"/>
      <c r="I105" s="27"/>
      <c r="J105" s="111">
        <f>ROUND(J106,2)</f>
        <v>0</v>
      </c>
      <c r="K105" s="27"/>
      <c r="L105" s="37"/>
      <c r="N105" s="112" t="s">
        <v>38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65" s="2" customFormat="1" ht="18" customHeight="1">
      <c r="A106" s="27"/>
      <c r="B106" s="134"/>
      <c r="C106" s="162"/>
      <c r="D106" s="206" t="s">
        <v>168</v>
      </c>
      <c r="E106" s="206"/>
      <c r="F106" s="206"/>
      <c r="G106" s="162"/>
      <c r="H106" s="162"/>
      <c r="I106" s="162"/>
      <c r="J106" s="163">
        <v>0</v>
      </c>
      <c r="K106" s="162"/>
      <c r="L106" s="164"/>
      <c r="M106" s="165"/>
      <c r="N106" s="166" t="s">
        <v>39</v>
      </c>
      <c r="O106" s="165"/>
      <c r="P106" s="165"/>
      <c r="Q106" s="165"/>
      <c r="R106" s="165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7" t="s">
        <v>167</v>
      </c>
      <c r="AZ106" s="165"/>
      <c r="BA106" s="165"/>
      <c r="BB106" s="165"/>
      <c r="BC106" s="165"/>
      <c r="BD106" s="165"/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167" t="s">
        <v>80</v>
      </c>
      <c r="BK106" s="165"/>
      <c r="BL106" s="165"/>
      <c r="BM106" s="165"/>
    </row>
    <row r="107" spans="1:65" s="2" customFormat="1" ht="18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65" s="2" customFormat="1" ht="29.25" customHeight="1">
      <c r="A108" s="27"/>
      <c r="B108" s="28"/>
      <c r="C108" s="85" t="s">
        <v>88</v>
      </c>
      <c r="D108" s="86"/>
      <c r="E108" s="86"/>
      <c r="F108" s="86"/>
      <c r="G108" s="86"/>
      <c r="H108" s="86"/>
      <c r="I108" s="86"/>
      <c r="J108" s="87">
        <f>ROUND(J96+J105,2)</f>
        <v>0</v>
      </c>
      <c r="K108" s="86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65" s="2" customFormat="1" ht="6.95" customHeight="1">
      <c r="A109" s="27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3" spans="1:63" s="2" customFormat="1" ht="6.95" customHeight="1">
      <c r="A113" s="27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3" s="2" customFormat="1" ht="24.95" customHeight="1">
      <c r="A114" s="27"/>
      <c r="B114" s="28"/>
      <c r="C114" s="17" t="s">
        <v>99</v>
      </c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3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3" s="2" customFormat="1" ht="12" customHeight="1">
      <c r="A116" s="27"/>
      <c r="B116" s="28"/>
      <c r="C116" s="22" t="s">
        <v>13</v>
      </c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3" s="2" customFormat="1" ht="16.5" customHeight="1">
      <c r="A117" s="27"/>
      <c r="B117" s="28"/>
      <c r="C117" s="27"/>
      <c r="D117" s="27"/>
      <c r="E117" s="207" t="str">
        <f>E7</f>
        <v>Stavební úpravy a nástavba objektu Víceúčelové haly</v>
      </c>
      <c r="F117" s="208"/>
      <c r="G117" s="208"/>
      <c r="H117" s="208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3" s="2" customFormat="1" ht="12" customHeight="1">
      <c r="A118" s="27"/>
      <c r="B118" s="28"/>
      <c r="C118" s="22" t="s">
        <v>90</v>
      </c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3" s="2" customFormat="1" ht="16.5" customHeight="1">
      <c r="A119" s="27"/>
      <c r="B119" s="28"/>
      <c r="C119" s="27"/>
      <c r="D119" s="27"/>
      <c r="E119" s="175" t="str">
        <f>E9</f>
        <v>17_SO-01 - Elektroinstalace - uznatelné náklady</v>
      </c>
      <c r="F119" s="205"/>
      <c r="G119" s="205"/>
      <c r="H119" s="205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3" s="2" customFormat="1" ht="6.9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3" s="2" customFormat="1" ht="12" customHeight="1">
      <c r="A121" s="27"/>
      <c r="B121" s="28"/>
      <c r="C121" s="22" t="s">
        <v>17</v>
      </c>
      <c r="D121" s="27"/>
      <c r="E121" s="27"/>
      <c r="F121" s="20" t="str">
        <f>F12</f>
        <v xml:space="preserve"> </v>
      </c>
      <c r="G121" s="27"/>
      <c r="H121" s="27"/>
      <c r="I121" s="22" t="s">
        <v>19</v>
      </c>
      <c r="J121" s="50" t="str">
        <f>IF(J12="","",J12)</f>
        <v>18. 5. 2020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3" s="2" customFormat="1" ht="6.9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3" s="2" customFormat="1" ht="15.2" customHeight="1">
      <c r="A123" s="27"/>
      <c r="B123" s="28"/>
      <c r="C123" s="22" t="s">
        <v>21</v>
      </c>
      <c r="D123" s="27"/>
      <c r="E123" s="27"/>
      <c r="F123" s="20" t="str">
        <f>E15</f>
        <v>TECHart systems s.r.o., Machatého 679/2, Hlubočepy</v>
      </c>
      <c r="G123" s="27"/>
      <c r="H123" s="27"/>
      <c r="I123" s="22" t="s">
        <v>27</v>
      </c>
      <c r="J123" s="23" t="str">
        <f>E21</f>
        <v>KFJ s.r.o.</v>
      </c>
      <c r="K123" s="27"/>
      <c r="L123" s="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63" s="2" customFormat="1" ht="15.2" customHeight="1">
      <c r="A124" s="27"/>
      <c r="B124" s="28"/>
      <c r="C124" s="22" t="s">
        <v>25</v>
      </c>
      <c r="D124" s="27"/>
      <c r="E124" s="27"/>
      <c r="F124" s="20" t="str">
        <f>IF(E18="","",E18)</f>
        <v xml:space="preserve"> </v>
      </c>
      <c r="G124" s="27"/>
      <c r="H124" s="27"/>
      <c r="I124" s="22" t="s">
        <v>30</v>
      </c>
      <c r="J124" s="23" t="str">
        <f>E24</f>
        <v>KFJ s.r.o.</v>
      </c>
      <c r="K124" s="27"/>
      <c r="L124" s="3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63" s="2" customFormat="1" ht="10.35" customHeight="1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63" s="10" customFormat="1" ht="29.25" customHeight="1">
      <c r="A126" s="113"/>
      <c r="B126" s="114"/>
      <c r="C126" s="115" t="s">
        <v>100</v>
      </c>
      <c r="D126" s="116" t="s">
        <v>59</v>
      </c>
      <c r="E126" s="116" t="s">
        <v>55</v>
      </c>
      <c r="F126" s="116" t="s">
        <v>56</v>
      </c>
      <c r="G126" s="116" t="s">
        <v>101</v>
      </c>
      <c r="H126" s="116" t="s">
        <v>102</v>
      </c>
      <c r="I126" s="116" t="s">
        <v>103</v>
      </c>
      <c r="J126" s="117" t="s">
        <v>95</v>
      </c>
      <c r="K126" s="118" t="s">
        <v>104</v>
      </c>
      <c r="L126" s="119"/>
      <c r="M126" s="57" t="s">
        <v>1</v>
      </c>
      <c r="N126" s="58" t="s">
        <v>38</v>
      </c>
      <c r="O126" s="58" t="s">
        <v>105</v>
      </c>
      <c r="P126" s="58" t="s">
        <v>106</v>
      </c>
      <c r="Q126" s="58" t="s">
        <v>107</v>
      </c>
      <c r="R126" s="58" t="s">
        <v>108</v>
      </c>
      <c r="S126" s="58" t="s">
        <v>109</v>
      </c>
      <c r="T126" s="59" t="s">
        <v>110</v>
      </c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</row>
    <row r="127" spans="1:63" s="2" customFormat="1" ht="22.9" customHeight="1">
      <c r="A127" s="27"/>
      <c r="B127" s="28"/>
      <c r="C127" s="64" t="s">
        <v>111</v>
      </c>
      <c r="D127" s="27"/>
      <c r="E127" s="27"/>
      <c r="F127" s="27"/>
      <c r="G127" s="27"/>
      <c r="H127" s="27"/>
      <c r="I127" s="27"/>
      <c r="J127" s="120">
        <f>BK127</f>
        <v>0</v>
      </c>
      <c r="K127" s="27"/>
      <c r="L127" s="28"/>
      <c r="M127" s="60"/>
      <c r="N127" s="51"/>
      <c r="O127" s="61"/>
      <c r="P127" s="121">
        <f>P128+P133+P142+P146+P154+P161</f>
        <v>0</v>
      </c>
      <c r="Q127" s="61"/>
      <c r="R127" s="121">
        <f>R128+R133+R142+R146+R154+R161</f>
        <v>0</v>
      </c>
      <c r="S127" s="61"/>
      <c r="T127" s="122">
        <f>T128+T133+T142+T146+T154+T161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T127" s="13" t="s">
        <v>73</v>
      </c>
      <c r="AU127" s="13" t="s">
        <v>97</v>
      </c>
      <c r="BK127" s="123">
        <f>BK128+BK133+BK142+BK146+BK154+BK161</f>
        <v>0</v>
      </c>
    </row>
    <row r="128" spans="1:63" s="11" customFormat="1" ht="25.9" customHeight="1">
      <c r="B128" s="124"/>
      <c r="D128" s="125" t="s">
        <v>73</v>
      </c>
      <c r="E128" s="126" t="s">
        <v>169</v>
      </c>
      <c r="F128" s="126" t="s">
        <v>1</v>
      </c>
      <c r="J128" s="127">
        <f>BK128</f>
        <v>0</v>
      </c>
      <c r="L128" s="124"/>
      <c r="M128" s="128"/>
      <c r="N128" s="129"/>
      <c r="O128" s="129"/>
      <c r="P128" s="130">
        <f>SUM(P129:P132)</f>
        <v>0</v>
      </c>
      <c r="Q128" s="129"/>
      <c r="R128" s="130">
        <f>SUM(R129:R132)</f>
        <v>0</v>
      </c>
      <c r="S128" s="129"/>
      <c r="T128" s="131">
        <f>SUM(T129:T132)</f>
        <v>0</v>
      </c>
      <c r="AR128" s="125" t="s">
        <v>80</v>
      </c>
      <c r="AT128" s="132" t="s">
        <v>73</v>
      </c>
      <c r="AU128" s="132" t="s">
        <v>74</v>
      </c>
      <c r="AY128" s="125" t="s">
        <v>112</v>
      </c>
      <c r="BK128" s="133">
        <f>SUM(BK129:BK132)</f>
        <v>0</v>
      </c>
    </row>
    <row r="129" spans="1:65" s="2" customFormat="1" ht="16.5" customHeight="1">
      <c r="A129" s="27"/>
      <c r="B129" s="134"/>
      <c r="C129" s="148" t="s">
        <v>80</v>
      </c>
      <c r="D129" s="148" t="s">
        <v>142</v>
      </c>
      <c r="E129" s="149" t="s">
        <v>217</v>
      </c>
      <c r="F129" s="150" t="s">
        <v>218</v>
      </c>
      <c r="G129" s="151" t="s">
        <v>125</v>
      </c>
      <c r="H129" s="152">
        <v>1</v>
      </c>
      <c r="I129" s="153"/>
      <c r="J129" s="153">
        <f>ROUND(I129*H129,2)</f>
        <v>0</v>
      </c>
      <c r="K129" s="154"/>
      <c r="L129" s="155"/>
      <c r="M129" s="156" t="s">
        <v>1</v>
      </c>
      <c r="N129" s="157" t="s">
        <v>39</v>
      </c>
      <c r="O129" s="144">
        <v>0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46" t="s">
        <v>119</v>
      </c>
      <c r="AT129" s="146" t="s">
        <v>142</v>
      </c>
      <c r="AU129" s="146" t="s">
        <v>80</v>
      </c>
      <c r="AY129" s="13" t="s">
        <v>112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3" t="s">
        <v>80</v>
      </c>
      <c r="BK129" s="147">
        <f>ROUND(I129*H129,2)</f>
        <v>0</v>
      </c>
      <c r="BL129" s="13" t="s">
        <v>114</v>
      </c>
      <c r="BM129" s="146" t="s">
        <v>81</v>
      </c>
    </row>
    <row r="130" spans="1:65" s="2" customFormat="1" ht="16.5" customHeight="1">
      <c r="A130" s="27"/>
      <c r="B130" s="134"/>
      <c r="C130" s="135" t="s">
        <v>81</v>
      </c>
      <c r="D130" s="135" t="s">
        <v>113</v>
      </c>
      <c r="E130" s="136" t="s">
        <v>219</v>
      </c>
      <c r="F130" s="137" t="s">
        <v>220</v>
      </c>
      <c r="G130" s="138" t="s">
        <v>125</v>
      </c>
      <c r="H130" s="139">
        <v>1</v>
      </c>
      <c r="I130" s="140"/>
      <c r="J130" s="140">
        <f>ROUND(I130*H130,2)</f>
        <v>0</v>
      </c>
      <c r="K130" s="141"/>
      <c r="L130" s="28"/>
      <c r="M130" s="142" t="s">
        <v>1</v>
      </c>
      <c r="N130" s="143" t="s">
        <v>39</v>
      </c>
      <c r="O130" s="144">
        <v>0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6" t="s">
        <v>114</v>
      </c>
      <c r="AT130" s="146" t="s">
        <v>113</v>
      </c>
      <c r="AU130" s="146" t="s">
        <v>80</v>
      </c>
      <c r="AY130" s="13" t="s">
        <v>112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3" t="s">
        <v>80</v>
      </c>
      <c r="BK130" s="147">
        <f>ROUND(I130*H130,2)</f>
        <v>0</v>
      </c>
      <c r="BL130" s="13" t="s">
        <v>114</v>
      </c>
      <c r="BM130" s="146" t="s">
        <v>114</v>
      </c>
    </row>
    <row r="131" spans="1:65" s="2" customFormat="1" ht="16.5" customHeight="1">
      <c r="A131" s="27"/>
      <c r="B131" s="134"/>
      <c r="C131" s="148" t="s">
        <v>115</v>
      </c>
      <c r="D131" s="148" t="s">
        <v>142</v>
      </c>
      <c r="E131" s="149" t="s">
        <v>221</v>
      </c>
      <c r="F131" s="150" t="s">
        <v>222</v>
      </c>
      <c r="G131" s="151" t="s">
        <v>125</v>
      </c>
      <c r="H131" s="152">
        <v>1</v>
      </c>
      <c r="I131" s="153"/>
      <c r="J131" s="153">
        <f>ROUND(I131*H131,2)</f>
        <v>0</v>
      </c>
      <c r="K131" s="154"/>
      <c r="L131" s="155"/>
      <c r="M131" s="156" t="s">
        <v>1</v>
      </c>
      <c r="N131" s="157" t="s">
        <v>39</v>
      </c>
      <c r="O131" s="144">
        <v>0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46" t="s">
        <v>119</v>
      </c>
      <c r="AT131" s="146" t="s">
        <v>142</v>
      </c>
      <c r="AU131" s="146" t="s">
        <v>80</v>
      </c>
      <c r="AY131" s="13" t="s">
        <v>112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3" t="s">
        <v>80</v>
      </c>
      <c r="BK131" s="147">
        <f>ROUND(I131*H131,2)</f>
        <v>0</v>
      </c>
      <c r="BL131" s="13" t="s">
        <v>114</v>
      </c>
      <c r="BM131" s="146" t="s">
        <v>117</v>
      </c>
    </row>
    <row r="132" spans="1:65" s="2" customFormat="1" ht="16.5" customHeight="1">
      <c r="A132" s="27"/>
      <c r="B132" s="134"/>
      <c r="C132" s="135" t="s">
        <v>114</v>
      </c>
      <c r="D132" s="135" t="s">
        <v>113</v>
      </c>
      <c r="E132" s="136" t="s">
        <v>223</v>
      </c>
      <c r="F132" s="137" t="s">
        <v>170</v>
      </c>
      <c r="G132" s="138" t="s">
        <v>125</v>
      </c>
      <c r="H132" s="139">
        <v>1</v>
      </c>
      <c r="I132" s="140"/>
      <c r="J132" s="140">
        <f>ROUND(I132*H132,2)</f>
        <v>0</v>
      </c>
      <c r="K132" s="141"/>
      <c r="L132" s="28"/>
      <c r="M132" s="142" t="s">
        <v>1</v>
      </c>
      <c r="N132" s="143" t="s">
        <v>39</v>
      </c>
      <c r="O132" s="144">
        <v>0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46" t="s">
        <v>114</v>
      </c>
      <c r="AT132" s="146" t="s">
        <v>113</v>
      </c>
      <c r="AU132" s="146" t="s">
        <v>80</v>
      </c>
      <c r="AY132" s="13" t="s">
        <v>112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3" t="s">
        <v>80</v>
      </c>
      <c r="BK132" s="147">
        <f>ROUND(I132*H132,2)</f>
        <v>0</v>
      </c>
      <c r="BL132" s="13" t="s">
        <v>114</v>
      </c>
      <c r="BM132" s="146" t="s">
        <v>119</v>
      </c>
    </row>
    <row r="133" spans="1:65" s="11" customFormat="1" ht="25.9" customHeight="1">
      <c r="B133" s="124"/>
      <c r="D133" s="125" t="s">
        <v>73</v>
      </c>
      <c r="E133" s="126" t="s">
        <v>236</v>
      </c>
      <c r="F133" s="126" t="s">
        <v>1</v>
      </c>
      <c r="J133" s="127">
        <f>BK133</f>
        <v>0</v>
      </c>
      <c r="L133" s="124"/>
      <c r="M133" s="128"/>
      <c r="N133" s="129"/>
      <c r="O133" s="129"/>
      <c r="P133" s="130">
        <f>SUM(P134:P141)</f>
        <v>0</v>
      </c>
      <c r="Q133" s="129"/>
      <c r="R133" s="130">
        <f>SUM(R134:R141)</f>
        <v>0</v>
      </c>
      <c r="S133" s="129"/>
      <c r="T133" s="131">
        <f>SUM(T134:T141)</f>
        <v>0</v>
      </c>
      <c r="AR133" s="125" t="s">
        <v>80</v>
      </c>
      <c r="AT133" s="132" t="s">
        <v>73</v>
      </c>
      <c r="AU133" s="132" t="s">
        <v>74</v>
      </c>
      <c r="AY133" s="125" t="s">
        <v>112</v>
      </c>
      <c r="BK133" s="133">
        <f>SUM(BK134:BK141)</f>
        <v>0</v>
      </c>
    </row>
    <row r="134" spans="1:65" s="2" customFormat="1" ht="24.75" customHeight="1">
      <c r="A134" s="27"/>
      <c r="B134" s="134"/>
      <c r="C134" s="148" t="s">
        <v>116</v>
      </c>
      <c r="D134" s="148" t="s">
        <v>142</v>
      </c>
      <c r="E134" s="149" t="s">
        <v>172</v>
      </c>
      <c r="F134" s="150" t="s">
        <v>232</v>
      </c>
      <c r="G134" s="151" t="s">
        <v>125</v>
      </c>
      <c r="H134" s="152">
        <v>22</v>
      </c>
      <c r="I134" s="153"/>
      <c r="J134" s="153">
        <f t="shared" ref="J134:J141" si="0">ROUND(I134*H134,2)</f>
        <v>0</v>
      </c>
      <c r="K134" s="154"/>
      <c r="L134" s="155"/>
      <c r="M134" s="156" t="s">
        <v>1</v>
      </c>
      <c r="N134" s="157" t="s">
        <v>39</v>
      </c>
      <c r="O134" s="144">
        <v>0</v>
      </c>
      <c r="P134" s="144">
        <f t="shared" ref="P134:P141" si="1">O134*H134</f>
        <v>0</v>
      </c>
      <c r="Q134" s="144">
        <v>0</v>
      </c>
      <c r="R134" s="144">
        <f t="shared" ref="R134:R141" si="2">Q134*H134</f>
        <v>0</v>
      </c>
      <c r="S134" s="144">
        <v>0</v>
      </c>
      <c r="T134" s="145">
        <f t="shared" ref="T134:T141" si="3"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6" t="s">
        <v>119</v>
      </c>
      <c r="AT134" s="146" t="s">
        <v>142</v>
      </c>
      <c r="AU134" s="146" t="s">
        <v>80</v>
      </c>
      <c r="AY134" s="13" t="s">
        <v>112</v>
      </c>
      <c r="BE134" s="147">
        <f t="shared" ref="BE134:BE141" si="4">IF(N134="základní",J134,0)</f>
        <v>0</v>
      </c>
      <c r="BF134" s="147">
        <f t="shared" ref="BF134:BF141" si="5">IF(N134="snížená",J134,0)</f>
        <v>0</v>
      </c>
      <c r="BG134" s="147">
        <f t="shared" ref="BG134:BG141" si="6">IF(N134="zákl. přenesená",J134,0)</f>
        <v>0</v>
      </c>
      <c r="BH134" s="147">
        <f t="shared" ref="BH134:BH141" si="7">IF(N134="sníž. přenesená",J134,0)</f>
        <v>0</v>
      </c>
      <c r="BI134" s="147">
        <f t="shared" ref="BI134:BI141" si="8">IF(N134="nulová",J134,0)</f>
        <v>0</v>
      </c>
      <c r="BJ134" s="13" t="s">
        <v>80</v>
      </c>
      <c r="BK134" s="147">
        <f t="shared" ref="BK134:BK141" si="9">ROUND(I134*H134,2)</f>
        <v>0</v>
      </c>
      <c r="BL134" s="13" t="s">
        <v>114</v>
      </c>
      <c r="BM134" s="146" t="s">
        <v>122</v>
      </c>
    </row>
    <row r="135" spans="1:65" s="2" customFormat="1" ht="16.5" customHeight="1">
      <c r="A135" s="27"/>
      <c r="B135" s="134"/>
      <c r="C135" s="135" t="s">
        <v>117</v>
      </c>
      <c r="D135" s="135" t="s">
        <v>113</v>
      </c>
      <c r="E135" s="136" t="s">
        <v>173</v>
      </c>
      <c r="F135" s="137" t="s">
        <v>174</v>
      </c>
      <c r="G135" s="138" t="s">
        <v>125</v>
      </c>
      <c r="H135" s="139">
        <v>22</v>
      </c>
      <c r="I135" s="140"/>
      <c r="J135" s="140">
        <f t="shared" si="0"/>
        <v>0</v>
      </c>
      <c r="K135" s="141"/>
      <c r="L135" s="28"/>
      <c r="M135" s="142" t="s">
        <v>1</v>
      </c>
      <c r="N135" s="143" t="s">
        <v>39</v>
      </c>
      <c r="O135" s="144">
        <v>0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46" t="s">
        <v>114</v>
      </c>
      <c r="AT135" s="146" t="s">
        <v>113</v>
      </c>
      <c r="AU135" s="146" t="s">
        <v>80</v>
      </c>
      <c r="AY135" s="13" t="s">
        <v>112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7">
        <f t="shared" si="9"/>
        <v>0</v>
      </c>
      <c r="BL135" s="13" t="s">
        <v>114</v>
      </c>
      <c r="BM135" s="146" t="s">
        <v>124</v>
      </c>
    </row>
    <row r="136" spans="1:65" s="2" customFormat="1" ht="24.75" customHeight="1">
      <c r="A136" s="27"/>
      <c r="B136" s="134"/>
      <c r="C136" s="148" t="s">
        <v>118</v>
      </c>
      <c r="D136" s="148" t="s">
        <v>142</v>
      </c>
      <c r="E136" s="149" t="s">
        <v>175</v>
      </c>
      <c r="F136" s="150" t="s">
        <v>233</v>
      </c>
      <c r="G136" s="151" t="s">
        <v>125</v>
      </c>
      <c r="H136" s="152">
        <v>10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39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6" t="s">
        <v>119</v>
      </c>
      <c r="AT136" s="146" t="s">
        <v>142</v>
      </c>
      <c r="AU136" s="146" t="s">
        <v>80</v>
      </c>
      <c r="AY136" s="13" t="s">
        <v>112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7">
        <f t="shared" si="9"/>
        <v>0</v>
      </c>
      <c r="BL136" s="13" t="s">
        <v>114</v>
      </c>
      <c r="BM136" s="146" t="s">
        <v>127</v>
      </c>
    </row>
    <row r="137" spans="1:65" s="2" customFormat="1" ht="16.5" customHeight="1">
      <c r="A137" s="27"/>
      <c r="B137" s="134"/>
      <c r="C137" s="135" t="s">
        <v>119</v>
      </c>
      <c r="D137" s="135" t="s">
        <v>113</v>
      </c>
      <c r="E137" s="136" t="s">
        <v>176</v>
      </c>
      <c r="F137" s="137" t="s">
        <v>174</v>
      </c>
      <c r="G137" s="138" t="s">
        <v>125</v>
      </c>
      <c r="H137" s="139">
        <v>10</v>
      </c>
      <c r="I137" s="140"/>
      <c r="J137" s="140">
        <f t="shared" si="0"/>
        <v>0</v>
      </c>
      <c r="K137" s="141"/>
      <c r="L137" s="28"/>
      <c r="M137" s="142" t="s">
        <v>1</v>
      </c>
      <c r="N137" s="143" t="s">
        <v>39</v>
      </c>
      <c r="O137" s="144">
        <v>0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46" t="s">
        <v>114</v>
      </c>
      <c r="AT137" s="146" t="s">
        <v>113</v>
      </c>
      <c r="AU137" s="146" t="s">
        <v>80</v>
      </c>
      <c r="AY137" s="13" t="s">
        <v>112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7">
        <f t="shared" si="9"/>
        <v>0</v>
      </c>
      <c r="BL137" s="13" t="s">
        <v>114</v>
      </c>
      <c r="BM137" s="146" t="s">
        <v>128</v>
      </c>
    </row>
    <row r="138" spans="1:65" s="2" customFormat="1" ht="26.25" customHeight="1">
      <c r="A138" s="27"/>
      <c r="B138" s="134"/>
      <c r="C138" s="148" t="s">
        <v>121</v>
      </c>
      <c r="D138" s="148" t="s">
        <v>142</v>
      </c>
      <c r="E138" s="149" t="s">
        <v>177</v>
      </c>
      <c r="F138" s="150" t="s">
        <v>234</v>
      </c>
      <c r="G138" s="151" t="s">
        <v>125</v>
      </c>
      <c r="H138" s="152">
        <v>27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39</v>
      </c>
      <c r="O138" s="144">
        <v>0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46" t="s">
        <v>119</v>
      </c>
      <c r="AT138" s="146" t="s">
        <v>142</v>
      </c>
      <c r="AU138" s="146" t="s">
        <v>80</v>
      </c>
      <c r="AY138" s="13" t="s">
        <v>112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7">
        <f t="shared" si="9"/>
        <v>0</v>
      </c>
      <c r="BL138" s="13" t="s">
        <v>114</v>
      </c>
      <c r="BM138" s="146" t="s">
        <v>130</v>
      </c>
    </row>
    <row r="139" spans="1:65" s="2" customFormat="1" ht="16.5" customHeight="1">
      <c r="A139" s="27"/>
      <c r="B139" s="134"/>
      <c r="C139" s="135" t="s">
        <v>122</v>
      </c>
      <c r="D139" s="135" t="s">
        <v>113</v>
      </c>
      <c r="E139" s="136" t="s">
        <v>176</v>
      </c>
      <c r="F139" s="137" t="s">
        <v>174</v>
      </c>
      <c r="G139" s="138" t="s">
        <v>125</v>
      </c>
      <c r="H139" s="139">
        <v>27</v>
      </c>
      <c r="I139" s="140"/>
      <c r="J139" s="140">
        <f t="shared" si="0"/>
        <v>0</v>
      </c>
      <c r="K139" s="141"/>
      <c r="L139" s="28"/>
      <c r="M139" s="142" t="s">
        <v>1</v>
      </c>
      <c r="N139" s="143" t="s">
        <v>39</v>
      </c>
      <c r="O139" s="144">
        <v>0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46" t="s">
        <v>114</v>
      </c>
      <c r="AT139" s="146" t="s">
        <v>113</v>
      </c>
      <c r="AU139" s="146" t="s">
        <v>80</v>
      </c>
      <c r="AY139" s="13" t="s">
        <v>112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7">
        <f t="shared" si="9"/>
        <v>0</v>
      </c>
      <c r="BL139" s="13" t="s">
        <v>114</v>
      </c>
      <c r="BM139" s="146" t="s">
        <v>132</v>
      </c>
    </row>
    <row r="140" spans="1:65" s="2" customFormat="1" ht="25.5" customHeight="1">
      <c r="A140" s="27"/>
      <c r="B140" s="134"/>
      <c r="C140" s="148" t="s">
        <v>123</v>
      </c>
      <c r="D140" s="148" t="s">
        <v>142</v>
      </c>
      <c r="E140" s="149" t="s">
        <v>224</v>
      </c>
      <c r="F140" s="150" t="s">
        <v>235</v>
      </c>
      <c r="G140" s="151" t="s">
        <v>125</v>
      </c>
      <c r="H140" s="152">
        <v>51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39</v>
      </c>
      <c r="O140" s="144">
        <v>0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6" t="s">
        <v>119</v>
      </c>
      <c r="AT140" s="146" t="s">
        <v>142</v>
      </c>
      <c r="AU140" s="146" t="s">
        <v>80</v>
      </c>
      <c r="AY140" s="13" t="s">
        <v>112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80</v>
      </c>
      <c r="BK140" s="147">
        <f t="shared" si="9"/>
        <v>0</v>
      </c>
      <c r="BL140" s="13" t="s">
        <v>114</v>
      </c>
      <c r="BM140" s="146" t="s">
        <v>133</v>
      </c>
    </row>
    <row r="141" spans="1:65" s="2" customFormat="1" ht="16.5" customHeight="1">
      <c r="A141" s="27"/>
      <c r="B141" s="134"/>
      <c r="C141" s="135" t="s">
        <v>124</v>
      </c>
      <c r="D141" s="135" t="s">
        <v>113</v>
      </c>
      <c r="E141" s="136" t="s">
        <v>173</v>
      </c>
      <c r="F141" s="137" t="s">
        <v>174</v>
      </c>
      <c r="G141" s="138" t="s">
        <v>125</v>
      </c>
      <c r="H141" s="139">
        <v>51</v>
      </c>
      <c r="I141" s="140"/>
      <c r="J141" s="140">
        <f t="shared" si="0"/>
        <v>0</v>
      </c>
      <c r="K141" s="141"/>
      <c r="L141" s="28"/>
      <c r="M141" s="142" t="s">
        <v>1</v>
      </c>
      <c r="N141" s="143" t="s">
        <v>39</v>
      </c>
      <c r="O141" s="144">
        <v>0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46" t="s">
        <v>114</v>
      </c>
      <c r="AT141" s="146" t="s">
        <v>113</v>
      </c>
      <c r="AU141" s="146" t="s">
        <v>80</v>
      </c>
      <c r="AY141" s="13" t="s">
        <v>112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80</v>
      </c>
      <c r="BK141" s="147">
        <f t="shared" si="9"/>
        <v>0</v>
      </c>
      <c r="BL141" s="13" t="s">
        <v>114</v>
      </c>
      <c r="BM141" s="146" t="s">
        <v>136</v>
      </c>
    </row>
    <row r="142" spans="1:65" s="11" customFormat="1" ht="25.9" customHeight="1">
      <c r="B142" s="124"/>
      <c r="D142" s="125" t="s">
        <v>73</v>
      </c>
      <c r="E142" s="126" t="s">
        <v>237</v>
      </c>
      <c r="F142" s="126" t="s">
        <v>1</v>
      </c>
      <c r="J142" s="127">
        <f>BK142</f>
        <v>0</v>
      </c>
      <c r="L142" s="124"/>
      <c r="M142" s="128"/>
      <c r="N142" s="129"/>
      <c r="O142" s="129"/>
      <c r="P142" s="130">
        <f>SUM(P143:P145)</f>
        <v>0</v>
      </c>
      <c r="Q142" s="129"/>
      <c r="R142" s="130">
        <f>SUM(R143:R145)</f>
        <v>0</v>
      </c>
      <c r="S142" s="129"/>
      <c r="T142" s="131">
        <f>SUM(T143:T145)</f>
        <v>0</v>
      </c>
      <c r="AR142" s="125" t="s">
        <v>80</v>
      </c>
      <c r="AT142" s="132" t="s">
        <v>73</v>
      </c>
      <c r="AU142" s="132" t="s">
        <v>74</v>
      </c>
      <c r="AY142" s="125" t="s">
        <v>112</v>
      </c>
      <c r="BK142" s="133">
        <f>SUM(BK143:BK145)</f>
        <v>0</v>
      </c>
    </row>
    <row r="143" spans="1:65" s="2" customFormat="1" ht="21.75" customHeight="1">
      <c r="A143" s="27"/>
      <c r="B143" s="134"/>
      <c r="C143" s="135" t="s">
        <v>126</v>
      </c>
      <c r="D143" s="135" t="s">
        <v>113</v>
      </c>
      <c r="E143" s="136" t="s">
        <v>178</v>
      </c>
      <c r="F143" s="137" t="s">
        <v>179</v>
      </c>
      <c r="G143" s="138" t="s">
        <v>135</v>
      </c>
      <c r="H143" s="139">
        <v>10</v>
      </c>
      <c r="I143" s="140"/>
      <c r="J143" s="140">
        <f>ROUND(I143*H143,2)</f>
        <v>0</v>
      </c>
      <c r="K143" s="141"/>
      <c r="L143" s="28"/>
      <c r="M143" s="142" t="s">
        <v>1</v>
      </c>
      <c r="N143" s="143" t="s">
        <v>39</v>
      </c>
      <c r="O143" s="144">
        <v>0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46" t="s">
        <v>114</v>
      </c>
      <c r="AT143" s="146" t="s">
        <v>113</v>
      </c>
      <c r="AU143" s="146" t="s">
        <v>80</v>
      </c>
      <c r="AY143" s="13" t="s">
        <v>112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3" t="s">
        <v>80</v>
      </c>
      <c r="BK143" s="147">
        <f>ROUND(I143*H143,2)</f>
        <v>0</v>
      </c>
      <c r="BL143" s="13" t="s">
        <v>114</v>
      </c>
      <c r="BM143" s="146" t="s">
        <v>138</v>
      </c>
    </row>
    <row r="144" spans="1:65" s="2" customFormat="1" ht="21.75" customHeight="1">
      <c r="A144" s="27"/>
      <c r="B144" s="134"/>
      <c r="C144" s="135" t="s">
        <v>127</v>
      </c>
      <c r="D144" s="135" t="s">
        <v>113</v>
      </c>
      <c r="E144" s="136" t="s">
        <v>180</v>
      </c>
      <c r="F144" s="137" t="s">
        <v>181</v>
      </c>
      <c r="G144" s="138" t="s">
        <v>135</v>
      </c>
      <c r="H144" s="139">
        <v>10</v>
      </c>
      <c r="I144" s="140"/>
      <c r="J144" s="140">
        <f>ROUND(I144*H144,2)</f>
        <v>0</v>
      </c>
      <c r="K144" s="141"/>
      <c r="L144" s="28"/>
      <c r="M144" s="142" t="s">
        <v>1</v>
      </c>
      <c r="N144" s="143" t="s">
        <v>39</v>
      </c>
      <c r="O144" s="144">
        <v>0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6" t="s">
        <v>114</v>
      </c>
      <c r="AT144" s="146" t="s">
        <v>113</v>
      </c>
      <c r="AU144" s="146" t="s">
        <v>80</v>
      </c>
      <c r="AY144" s="13" t="s">
        <v>112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3" t="s">
        <v>80</v>
      </c>
      <c r="BK144" s="147">
        <f>ROUND(I144*H144,2)</f>
        <v>0</v>
      </c>
      <c r="BL144" s="13" t="s">
        <v>114</v>
      </c>
      <c r="BM144" s="146" t="s">
        <v>140</v>
      </c>
    </row>
    <row r="145" spans="1:65" s="2" customFormat="1" ht="21.75" customHeight="1">
      <c r="A145" s="27"/>
      <c r="B145" s="134"/>
      <c r="C145" s="135" t="s">
        <v>8</v>
      </c>
      <c r="D145" s="135" t="s">
        <v>113</v>
      </c>
      <c r="E145" s="136" t="s">
        <v>182</v>
      </c>
      <c r="F145" s="137" t="s">
        <v>183</v>
      </c>
      <c r="G145" s="138" t="s">
        <v>135</v>
      </c>
      <c r="H145" s="139">
        <v>25</v>
      </c>
      <c r="I145" s="140"/>
      <c r="J145" s="140">
        <f>ROUND(I145*H145,2)</f>
        <v>0</v>
      </c>
      <c r="K145" s="141"/>
      <c r="L145" s="28"/>
      <c r="M145" s="142" t="s">
        <v>1</v>
      </c>
      <c r="N145" s="143" t="s">
        <v>39</v>
      </c>
      <c r="O145" s="144">
        <v>0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6" t="s">
        <v>114</v>
      </c>
      <c r="AT145" s="146" t="s">
        <v>113</v>
      </c>
      <c r="AU145" s="146" t="s">
        <v>80</v>
      </c>
      <c r="AY145" s="13" t="s">
        <v>112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3" t="s">
        <v>80</v>
      </c>
      <c r="BK145" s="147">
        <f>ROUND(I145*H145,2)</f>
        <v>0</v>
      </c>
      <c r="BL145" s="13" t="s">
        <v>114</v>
      </c>
      <c r="BM145" s="146" t="s">
        <v>143</v>
      </c>
    </row>
    <row r="146" spans="1:65" s="11" customFormat="1" ht="25.9" customHeight="1">
      <c r="B146" s="124"/>
      <c r="D146" s="125" t="s">
        <v>73</v>
      </c>
      <c r="E146" s="126" t="s">
        <v>238</v>
      </c>
      <c r="F146" s="126" t="s">
        <v>1</v>
      </c>
      <c r="J146" s="127">
        <f>BK146</f>
        <v>0</v>
      </c>
      <c r="L146" s="124"/>
      <c r="M146" s="128"/>
      <c r="N146" s="129"/>
      <c r="O146" s="129"/>
      <c r="P146" s="130">
        <f>SUM(P147:P153)</f>
        <v>0</v>
      </c>
      <c r="Q146" s="129"/>
      <c r="R146" s="130">
        <f>SUM(R147:R153)</f>
        <v>0</v>
      </c>
      <c r="S146" s="129"/>
      <c r="T146" s="131">
        <f>SUM(T147:T153)</f>
        <v>0</v>
      </c>
      <c r="AR146" s="125" t="s">
        <v>80</v>
      </c>
      <c r="AT146" s="132" t="s">
        <v>73</v>
      </c>
      <c r="AU146" s="132" t="s">
        <v>74</v>
      </c>
      <c r="AY146" s="125" t="s">
        <v>112</v>
      </c>
      <c r="BK146" s="133">
        <f>SUM(BK147:BK153)</f>
        <v>0</v>
      </c>
    </row>
    <row r="147" spans="1:65" s="2" customFormat="1" ht="16.5" customHeight="1">
      <c r="A147" s="27"/>
      <c r="B147" s="134"/>
      <c r="C147" s="135" t="s">
        <v>128</v>
      </c>
      <c r="D147" s="135" t="s">
        <v>113</v>
      </c>
      <c r="E147" s="136" t="s">
        <v>184</v>
      </c>
      <c r="F147" s="137" t="s">
        <v>185</v>
      </c>
      <c r="G147" s="138" t="s">
        <v>135</v>
      </c>
      <c r="H147" s="139">
        <v>110</v>
      </c>
      <c r="I147" s="140"/>
      <c r="J147" s="140">
        <f t="shared" ref="J147:J153" si="10">ROUND(I147*H147,2)</f>
        <v>0</v>
      </c>
      <c r="K147" s="141"/>
      <c r="L147" s="28"/>
      <c r="M147" s="142" t="s">
        <v>1</v>
      </c>
      <c r="N147" s="143" t="s">
        <v>39</v>
      </c>
      <c r="O147" s="144">
        <v>0</v>
      </c>
      <c r="P147" s="144">
        <f t="shared" ref="P147:P153" si="11">O147*H147</f>
        <v>0</v>
      </c>
      <c r="Q147" s="144">
        <v>0</v>
      </c>
      <c r="R147" s="144">
        <f t="shared" ref="R147:R153" si="12">Q147*H147</f>
        <v>0</v>
      </c>
      <c r="S147" s="144">
        <v>0</v>
      </c>
      <c r="T147" s="145">
        <f t="shared" ref="T147:T153" si="13"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6" t="s">
        <v>114</v>
      </c>
      <c r="AT147" s="146" t="s">
        <v>113</v>
      </c>
      <c r="AU147" s="146" t="s">
        <v>80</v>
      </c>
      <c r="AY147" s="13" t="s">
        <v>112</v>
      </c>
      <c r="BE147" s="147">
        <f t="shared" ref="BE147:BE153" si="14">IF(N147="základní",J147,0)</f>
        <v>0</v>
      </c>
      <c r="BF147" s="147">
        <f t="shared" ref="BF147:BF153" si="15">IF(N147="snížená",J147,0)</f>
        <v>0</v>
      </c>
      <c r="BG147" s="147">
        <f t="shared" ref="BG147:BG153" si="16">IF(N147="zákl. přenesená",J147,0)</f>
        <v>0</v>
      </c>
      <c r="BH147" s="147">
        <f t="shared" ref="BH147:BH153" si="17">IF(N147="sníž. přenesená",J147,0)</f>
        <v>0</v>
      </c>
      <c r="BI147" s="147">
        <f t="shared" ref="BI147:BI153" si="18">IF(N147="nulová",J147,0)</f>
        <v>0</v>
      </c>
      <c r="BJ147" s="13" t="s">
        <v>80</v>
      </c>
      <c r="BK147" s="147">
        <f t="shared" ref="BK147:BK153" si="19">ROUND(I147*H147,2)</f>
        <v>0</v>
      </c>
      <c r="BL147" s="13" t="s">
        <v>114</v>
      </c>
      <c r="BM147" s="146" t="s">
        <v>145</v>
      </c>
    </row>
    <row r="148" spans="1:65" s="2" customFormat="1" ht="16.5" customHeight="1">
      <c r="A148" s="27"/>
      <c r="B148" s="134"/>
      <c r="C148" s="135" t="s">
        <v>129</v>
      </c>
      <c r="D148" s="135" t="s">
        <v>113</v>
      </c>
      <c r="E148" s="136" t="s">
        <v>186</v>
      </c>
      <c r="F148" s="137" t="s">
        <v>187</v>
      </c>
      <c r="G148" s="138" t="s">
        <v>135</v>
      </c>
      <c r="H148" s="139">
        <v>110</v>
      </c>
      <c r="I148" s="140"/>
      <c r="J148" s="140">
        <f t="shared" si="10"/>
        <v>0</v>
      </c>
      <c r="K148" s="141"/>
      <c r="L148" s="28"/>
      <c r="M148" s="142" t="s">
        <v>1</v>
      </c>
      <c r="N148" s="143" t="s">
        <v>39</v>
      </c>
      <c r="O148" s="144">
        <v>0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6" t="s">
        <v>114</v>
      </c>
      <c r="AT148" s="146" t="s">
        <v>113</v>
      </c>
      <c r="AU148" s="146" t="s">
        <v>80</v>
      </c>
      <c r="AY148" s="13" t="s">
        <v>112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7">
        <f t="shared" si="19"/>
        <v>0</v>
      </c>
      <c r="BL148" s="13" t="s">
        <v>114</v>
      </c>
      <c r="BM148" s="146" t="s">
        <v>147</v>
      </c>
    </row>
    <row r="149" spans="1:65" s="2" customFormat="1" ht="16.5" customHeight="1">
      <c r="A149" s="27"/>
      <c r="B149" s="134"/>
      <c r="C149" s="135" t="s">
        <v>130</v>
      </c>
      <c r="D149" s="135" t="s">
        <v>113</v>
      </c>
      <c r="E149" s="136" t="s">
        <v>188</v>
      </c>
      <c r="F149" s="137" t="s">
        <v>189</v>
      </c>
      <c r="G149" s="138" t="s">
        <v>125</v>
      </c>
      <c r="H149" s="139">
        <v>200</v>
      </c>
      <c r="I149" s="140"/>
      <c r="J149" s="140">
        <f t="shared" si="10"/>
        <v>0</v>
      </c>
      <c r="K149" s="141"/>
      <c r="L149" s="28"/>
      <c r="M149" s="142" t="s">
        <v>1</v>
      </c>
      <c r="N149" s="143" t="s">
        <v>39</v>
      </c>
      <c r="O149" s="144">
        <v>0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6" t="s">
        <v>114</v>
      </c>
      <c r="AT149" s="146" t="s">
        <v>113</v>
      </c>
      <c r="AU149" s="146" t="s">
        <v>80</v>
      </c>
      <c r="AY149" s="13" t="s">
        <v>112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7">
        <f t="shared" si="19"/>
        <v>0</v>
      </c>
      <c r="BL149" s="13" t="s">
        <v>114</v>
      </c>
      <c r="BM149" s="146" t="s">
        <v>149</v>
      </c>
    </row>
    <row r="150" spans="1:65" s="2" customFormat="1" ht="16.5" customHeight="1">
      <c r="A150" s="27"/>
      <c r="B150" s="134"/>
      <c r="C150" s="135" t="s">
        <v>131</v>
      </c>
      <c r="D150" s="135" t="s">
        <v>113</v>
      </c>
      <c r="E150" s="136" t="s">
        <v>190</v>
      </c>
      <c r="F150" s="137" t="s">
        <v>191</v>
      </c>
      <c r="G150" s="138" t="s">
        <v>135</v>
      </c>
      <c r="H150" s="139">
        <v>350</v>
      </c>
      <c r="I150" s="140"/>
      <c r="J150" s="140">
        <f t="shared" si="10"/>
        <v>0</v>
      </c>
      <c r="K150" s="141"/>
      <c r="L150" s="28"/>
      <c r="M150" s="142" t="s">
        <v>1</v>
      </c>
      <c r="N150" s="143" t="s">
        <v>39</v>
      </c>
      <c r="O150" s="144">
        <v>0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6" t="s">
        <v>114</v>
      </c>
      <c r="AT150" s="146" t="s">
        <v>113</v>
      </c>
      <c r="AU150" s="146" t="s">
        <v>80</v>
      </c>
      <c r="AY150" s="13" t="s">
        <v>112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7">
        <f t="shared" si="19"/>
        <v>0</v>
      </c>
      <c r="BL150" s="13" t="s">
        <v>114</v>
      </c>
      <c r="BM150" s="146" t="s">
        <v>150</v>
      </c>
    </row>
    <row r="151" spans="1:65" s="2" customFormat="1" ht="16.5" customHeight="1">
      <c r="A151" s="27"/>
      <c r="B151" s="134"/>
      <c r="C151" s="135" t="s">
        <v>132</v>
      </c>
      <c r="D151" s="135" t="s">
        <v>113</v>
      </c>
      <c r="E151" s="136" t="s">
        <v>192</v>
      </c>
      <c r="F151" s="137" t="s">
        <v>193</v>
      </c>
      <c r="G151" s="138" t="s">
        <v>125</v>
      </c>
      <c r="H151" s="139">
        <v>200</v>
      </c>
      <c r="I151" s="140"/>
      <c r="J151" s="140">
        <f t="shared" si="10"/>
        <v>0</v>
      </c>
      <c r="K151" s="141"/>
      <c r="L151" s="28"/>
      <c r="M151" s="142" t="s">
        <v>1</v>
      </c>
      <c r="N151" s="143" t="s">
        <v>39</v>
      </c>
      <c r="O151" s="144">
        <v>0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6" t="s">
        <v>114</v>
      </c>
      <c r="AT151" s="146" t="s">
        <v>113</v>
      </c>
      <c r="AU151" s="146" t="s">
        <v>80</v>
      </c>
      <c r="AY151" s="13" t="s">
        <v>112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7">
        <f t="shared" si="19"/>
        <v>0</v>
      </c>
      <c r="BL151" s="13" t="s">
        <v>114</v>
      </c>
      <c r="BM151" s="146" t="s">
        <v>151</v>
      </c>
    </row>
    <row r="152" spans="1:65" s="2" customFormat="1" ht="16.5" customHeight="1">
      <c r="A152" s="27"/>
      <c r="B152" s="134"/>
      <c r="C152" s="135" t="s">
        <v>7</v>
      </c>
      <c r="D152" s="135" t="s">
        <v>113</v>
      </c>
      <c r="E152" s="136" t="s">
        <v>194</v>
      </c>
      <c r="F152" s="137" t="s">
        <v>195</v>
      </c>
      <c r="G152" s="138" t="s">
        <v>196</v>
      </c>
      <c r="H152" s="139">
        <v>1</v>
      </c>
      <c r="I152" s="140"/>
      <c r="J152" s="140">
        <f t="shared" si="10"/>
        <v>0</v>
      </c>
      <c r="K152" s="141"/>
      <c r="L152" s="28"/>
      <c r="M152" s="142" t="s">
        <v>1</v>
      </c>
      <c r="N152" s="143" t="s">
        <v>39</v>
      </c>
      <c r="O152" s="144">
        <v>0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6" t="s">
        <v>114</v>
      </c>
      <c r="AT152" s="146" t="s">
        <v>113</v>
      </c>
      <c r="AU152" s="146" t="s">
        <v>80</v>
      </c>
      <c r="AY152" s="13" t="s">
        <v>112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7">
        <f t="shared" si="19"/>
        <v>0</v>
      </c>
      <c r="BL152" s="13" t="s">
        <v>114</v>
      </c>
      <c r="BM152" s="146" t="s">
        <v>152</v>
      </c>
    </row>
    <row r="153" spans="1:65" s="2" customFormat="1" ht="16.5" customHeight="1">
      <c r="A153" s="27"/>
      <c r="B153" s="134"/>
      <c r="C153" s="135" t="s">
        <v>133</v>
      </c>
      <c r="D153" s="135" t="s">
        <v>113</v>
      </c>
      <c r="E153" s="136" t="s">
        <v>225</v>
      </c>
      <c r="F153" s="137" t="s">
        <v>197</v>
      </c>
      <c r="G153" s="138" t="s">
        <v>196</v>
      </c>
      <c r="H153" s="139">
        <v>1</v>
      </c>
      <c r="I153" s="140"/>
      <c r="J153" s="140">
        <f t="shared" si="10"/>
        <v>0</v>
      </c>
      <c r="K153" s="141"/>
      <c r="L153" s="28"/>
      <c r="M153" s="142" t="s">
        <v>1</v>
      </c>
      <c r="N153" s="143" t="s">
        <v>39</v>
      </c>
      <c r="O153" s="144">
        <v>0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6" t="s">
        <v>114</v>
      </c>
      <c r="AT153" s="146" t="s">
        <v>113</v>
      </c>
      <c r="AU153" s="146" t="s">
        <v>80</v>
      </c>
      <c r="AY153" s="13" t="s">
        <v>112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80</v>
      </c>
      <c r="BK153" s="147">
        <f t="shared" si="19"/>
        <v>0</v>
      </c>
      <c r="BL153" s="13" t="s">
        <v>114</v>
      </c>
      <c r="BM153" s="146" t="s">
        <v>153</v>
      </c>
    </row>
    <row r="154" spans="1:65" s="11" customFormat="1" ht="25.9" customHeight="1">
      <c r="B154" s="124"/>
      <c r="D154" s="125" t="s">
        <v>73</v>
      </c>
      <c r="E154" s="126" t="s">
        <v>239</v>
      </c>
      <c r="F154" s="126" t="s">
        <v>1</v>
      </c>
      <c r="J154" s="127">
        <f>BK154</f>
        <v>0</v>
      </c>
      <c r="L154" s="124"/>
      <c r="M154" s="128"/>
      <c r="N154" s="129"/>
      <c r="O154" s="129"/>
      <c r="P154" s="130">
        <f>SUM(P155:P160)</f>
        <v>0</v>
      </c>
      <c r="Q154" s="129"/>
      <c r="R154" s="130">
        <f>SUM(R155:R160)</f>
        <v>0</v>
      </c>
      <c r="S154" s="129"/>
      <c r="T154" s="131">
        <f>SUM(T155:T160)</f>
        <v>0</v>
      </c>
      <c r="AR154" s="125" t="s">
        <v>80</v>
      </c>
      <c r="AT154" s="132" t="s">
        <v>73</v>
      </c>
      <c r="AU154" s="132" t="s">
        <v>74</v>
      </c>
      <c r="AY154" s="125" t="s">
        <v>112</v>
      </c>
      <c r="BK154" s="133">
        <f>SUM(BK155:BK160)</f>
        <v>0</v>
      </c>
    </row>
    <row r="155" spans="1:65" s="2" customFormat="1" ht="16.5" customHeight="1">
      <c r="A155" s="27"/>
      <c r="B155" s="134"/>
      <c r="C155" s="148" t="s">
        <v>134</v>
      </c>
      <c r="D155" s="148" t="s">
        <v>142</v>
      </c>
      <c r="E155" s="149" t="s">
        <v>198</v>
      </c>
      <c r="F155" s="150" t="s">
        <v>199</v>
      </c>
      <c r="G155" s="151" t="s">
        <v>135</v>
      </c>
      <c r="H155" s="152">
        <v>510</v>
      </c>
      <c r="I155" s="153"/>
      <c r="J155" s="153">
        <f t="shared" ref="J155:J160" si="20">ROUND(I155*H155,2)</f>
        <v>0</v>
      </c>
      <c r="K155" s="154"/>
      <c r="L155" s="155"/>
      <c r="M155" s="156" t="s">
        <v>1</v>
      </c>
      <c r="N155" s="157" t="s">
        <v>39</v>
      </c>
      <c r="O155" s="144">
        <v>0</v>
      </c>
      <c r="P155" s="144">
        <f t="shared" ref="P155:P160" si="21">O155*H155</f>
        <v>0</v>
      </c>
      <c r="Q155" s="144">
        <v>0</v>
      </c>
      <c r="R155" s="144">
        <f t="shared" ref="R155:R160" si="22">Q155*H155</f>
        <v>0</v>
      </c>
      <c r="S155" s="144">
        <v>0</v>
      </c>
      <c r="T155" s="145">
        <f t="shared" ref="T155:T160" si="23"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6" t="s">
        <v>119</v>
      </c>
      <c r="AT155" s="146" t="s">
        <v>142</v>
      </c>
      <c r="AU155" s="146" t="s">
        <v>80</v>
      </c>
      <c r="AY155" s="13" t="s">
        <v>112</v>
      </c>
      <c r="BE155" s="147">
        <f t="shared" ref="BE155:BE160" si="24">IF(N155="základní",J155,0)</f>
        <v>0</v>
      </c>
      <c r="BF155" s="147">
        <f t="shared" ref="BF155:BF160" si="25">IF(N155="snížená",J155,0)</f>
        <v>0</v>
      </c>
      <c r="BG155" s="147">
        <f t="shared" ref="BG155:BG160" si="26">IF(N155="zákl. přenesená",J155,0)</f>
        <v>0</v>
      </c>
      <c r="BH155" s="147">
        <f t="shared" ref="BH155:BH160" si="27">IF(N155="sníž. přenesená",J155,0)</f>
        <v>0</v>
      </c>
      <c r="BI155" s="147">
        <f t="shared" ref="BI155:BI160" si="28">IF(N155="nulová",J155,0)</f>
        <v>0</v>
      </c>
      <c r="BJ155" s="13" t="s">
        <v>80</v>
      </c>
      <c r="BK155" s="147">
        <f t="shared" ref="BK155:BK160" si="29">ROUND(I155*H155,2)</f>
        <v>0</v>
      </c>
      <c r="BL155" s="13" t="s">
        <v>114</v>
      </c>
      <c r="BM155" s="146" t="s">
        <v>154</v>
      </c>
    </row>
    <row r="156" spans="1:65" s="2" customFormat="1" ht="16.5" customHeight="1">
      <c r="A156" s="27"/>
      <c r="B156" s="134"/>
      <c r="C156" s="135" t="s">
        <v>136</v>
      </c>
      <c r="D156" s="135" t="s">
        <v>113</v>
      </c>
      <c r="E156" s="136" t="s">
        <v>200</v>
      </c>
      <c r="F156" s="137" t="s">
        <v>171</v>
      </c>
      <c r="G156" s="138" t="s">
        <v>135</v>
      </c>
      <c r="H156" s="139">
        <v>510</v>
      </c>
      <c r="I156" s="140"/>
      <c r="J156" s="140">
        <f t="shared" si="20"/>
        <v>0</v>
      </c>
      <c r="K156" s="141"/>
      <c r="L156" s="28"/>
      <c r="M156" s="142" t="s">
        <v>1</v>
      </c>
      <c r="N156" s="143" t="s">
        <v>39</v>
      </c>
      <c r="O156" s="144">
        <v>0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6" t="s">
        <v>114</v>
      </c>
      <c r="AT156" s="146" t="s">
        <v>113</v>
      </c>
      <c r="AU156" s="146" t="s">
        <v>80</v>
      </c>
      <c r="AY156" s="13" t="s">
        <v>112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80</v>
      </c>
      <c r="BK156" s="147">
        <f t="shared" si="29"/>
        <v>0</v>
      </c>
      <c r="BL156" s="13" t="s">
        <v>114</v>
      </c>
      <c r="BM156" s="146" t="s">
        <v>155</v>
      </c>
    </row>
    <row r="157" spans="1:65" s="2" customFormat="1" ht="16.5" customHeight="1">
      <c r="A157" s="27"/>
      <c r="B157" s="134"/>
      <c r="C157" s="148" t="s">
        <v>137</v>
      </c>
      <c r="D157" s="148" t="s">
        <v>142</v>
      </c>
      <c r="E157" s="149" t="s">
        <v>201</v>
      </c>
      <c r="F157" s="150" t="s">
        <v>202</v>
      </c>
      <c r="G157" s="151" t="s">
        <v>135</v>
      </c>
      <c r="H157" s="152">
        <v>110</v>
      </c>
      <c r="I157" s="153"/>
      <c r="J157" s="153">
        <f t="shared" si="20"/>
        <v>0</v>
      </c>
      <c r="K157" s="154"/>
      <c r="L157" s="155"/>
      <c r="M157" s="156" t="s">
        <v>1</v>
      </c>
      <c r="N157" s="157" t="s">
        <v>39</v>
      </c>
      <c r="O157" s="144">
        <v>0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6" t="s">
        <v>119</v>
      </c>
      <c r="AT157" s="146" t="s">
        <v>142</v>
      </c>
      <c r="AU157" s="146" t="s">
        <v>80</v>
      </c>
      <c r="AY157" s="13" t="s">
        <v>112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80</v>
      </c>
      <c r="BK157" s="147">
        <f t="shared" si="29"/>
        <v>0</v>
      </c>
      <c r="BL157" s="13" t="s">
        <v>114</v>
      </c>
      <c r="BM157" s="146" t="s">
        <v>156</v>
      </c>
    </row>
    <row r="158" spans="1:65" s="2" customFormat="1" ht="16.5" customHeight="1">
      <c r="A158" s="27"/>
      <c r="B158" s="134"/>
      <c r="C158" s="135" t="s">
        <v>138</v>
      </c>
      <c r="D158" s="135" t="s">
        <v>113</v>
      </c>
      <c r="E158" s="136" t="s">
        <v>203</v>
      </c>
      <c r="F158" s="137" t="s">
        <v>171</v>
      </c>
      <c r="G158" s="138" t="s">
        <v>135</v>
      </c>
      <c r="H158" s="139">
        <v>110</v>
      </c>
      <c r="I158" s="140"/>
      <c r="J158" s="140">
        <f t="shared" si="20"/>
        <v>0</v>
      </c>
      <c r="K158" s="141"/>
      <c r="L158" s="28"/>
      <c r="M158" s="142" t="s">
        <v>1</v>
      </c>
      <c r="N158" s="143" t="s">
        <v>39</v>
      </c>
      <c r="O158" s="144">
        <v>0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46" t="s">
        <v>114</v>
      </c>
      <c r="AT158" s="146" t="s">
        <v>113</v>
      </c>
      <c r="AU158" s="146" t="s">
        <v>80</v>
      </c>
      <c r="AY158" s="13" t="s">
        <v>112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80</v>
      </c>
      <c r="BK158" s="147">
        <f t="shared" si="29"/>
        <v>0</v>
      </c>
      <c r="BL158" s="13" t="s">
        <v>114</v>
      </c>
      <c r="BM158" s="146" t="s">
        <v>157</v>
      </c>
    </row>
    <row r="159" spans="1:65" s="2" customFormat="1" ht="16.5" customHeight="1">
      <c r="A159" s="27"/>
      <c r="B159" s="134"/>
      <c r="C159" s="148" t="s">
        <v>139</v>
      </c>
      <c r="D159" s="148" t="s">
        <v>142</v>
      </c>
      <c r="E159" s="149" t="s">
        <v>204</v>
      </c>
      <c r="F159" s="150" t="s">
        <v>205</v>
      </c>
      <c r="G159" s="151" t="s">
        <v>135</v>
      </c>
      <c r="H159" s="152">
        <v>45</v>
      </c>
      <c r="I159" s="153"/>
      <c r="J159" s="153">
        <f t="shared" si="20"/>
        <v>0</v>
      </c>
      <c r="K159" s="154"/>
      <c r="L159" s="155"/>
      <c r="M159" s="156" t="s">
        <v>1</v>
      </c>
      <c r="N159" s="157" t="s">
        <v>39</v>
      </c>
      <c r="O159" s="144">
        <v>0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6" t="s">
        <v>119</v>
      </c>
      <c r="AT159" s="146" t="s">
        <v>142</v>
      </c>
      <c r="AU159" s="146" t="s">
        <v>80</v>
      </c>
      <c r="AY159" s="13" t="s">
        <v>112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80</v>
      </c>
      <c r="BK159" s="147">
        <f t="shared" si="29"/>
        <v>0</v>
      </c>
      <c r="BL159" s="13" t="s">
        <v>114</v>
      </c>
      <c r="BM159" s="146" t="s">
        <v>158</v>
      </c>
    </row>
    <row r="160" spans="1:65" s="2" customFormat="1" ht="16.5" customHeight="1">
      <c r="A160" s="27"/>
      <c r="B160" s="134"/>
      <c r="C160" s="135" t="s">
        <v>140</v>
      </c>
      <c r="D160" s="135" t="s">
        <v>113</v>
      </c>
      <c r="E160" s="136" t="s">
        <v>206</v>
      </c>
      <c r="F160" s="137" t="s">
        <v>171</v>
      </c>
      <c r="G160" s="138" t="s">
        <v>135</v>
      </c>
      <c r="H160" s="139">
        <v>45</v>
      </c>
      <c r="I160" s="140"/>
      <c r="J160" s="140">
        <f t="shared" si="20"/>
        <v>0</v>
      </c>
      <c r="K160" s="141"/>
      <c r="L160" s="28"/>
      <c r="M160" s="142" t="s">
        <v>1</v>
      </c>
      <c r="N160" s="143" t="s">
        <v>39</v>
      </c>
      <c r="O160" s="144">
        <v>0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6" t="s">
        <v>114</v>
      </c>
      <c r="AT160" s="146" t="s">
        <v>113</v>
      </c>
      <c r="AU160" s="146" t="s">
        <v>80</v>
      </c>
      <c r="AY160" s="13" t="s">
        <v>112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80</v>
      </c>
      <c r="BK160" s="147">
        <f t="shared" si="29"/>
        <v>0</v>
      </c>
      <c r="BL160" s="13" t="s">
        <v>114</v>
      </c>
      <c r="BM160" s="146" t="s">
        <v>159</v>
      </c>
    </row>
    <row r="161" spans="1:65" s="11" customFormat="1" ht="25.9" customHeight="1">
      <c r="B161" s="124"/>
      <c r="D161" s="125" t="s">
        <v>73</v>
      </c>
      <c r="E161" s="126" t="s">
        <v>240</v>
      </c>
      <c r="F161" s="126" t="s">
        <v>1</v>
      </c>
      <c r="J161" s="127">
        <f>BK161</f>
        <v>0</v>
      </c>
      <c r="L161" s="124"/>
      <c r="M161" s="128"/>
      <c r="N161" s="129"/>
      <c r="O161" s="129"/>
      <c r="P161" s="130">
        <f>SUM(P162:P168)</f>
        <v>0</v>
      </c>
      <c r="Q161" s="129"/>
      <c r="R161" s="130">
        <f>SUM(R162:R168)</f>
        <v>0</v>
      </c>
      <c r="S161" s="129"/>
      <c r="T161" s="131">
        <f>SUM(T162:T168)</f>
        <v>0</v>
      </c>
      <c r="AR161" s="125" t="s">
        <v>80</v>
      </c>
      <c r="AT161" s="132" t="s">
        <v>73</v>
      </c>
      <c r="AU161" s="132" t="s">
        <v>74</v>
      </c>
      <c r="AY161" s="125" t="s">
        <v>112</v>
      </c>
      <c r="BK161" s="133">
        <f>SUM(BK162:BK168)</f>
        <v>0</v>
      </c>
    </row>
    <row r="162" spans="1:65" s="2" customFormat="1" ht="16.5" customHeight="1">
      <c r="A162" s="27"/>
      <c r="B162" s="134"/>
      <c r="C162" s="135" t="s">
        <v>141</v>
      </c>
      <c r="D162" s="135" t="s">
        <v>113</v>
      </c>
      <c r="E162" s="136" t="s">
        <v>226</v>
      </c>
      <c r="F162" s="137" t="s">
        <v>207</v>
      </c>
      <c r="G162" s="138" t="s">
        <v>125</v>
      </c>
      <c r="H162" s="139">
        <v>1</v>
      </c>
      <c r="I162" s="140"/>
      <c r="J162" s="140">
        <f t="shared" ref="J162:J168" si="30">ROUND(I162*H162,2)</f>
        <v>0</v>
      </c>
      <c r="K162" s="141"/>
      <c r="L162" s="28"/>
      <c r="M162" s="142" t="s">
        <v>1</v>
      </c>
      <c r="N162" s="143" t="s">
        <v>39</v>
      </c>
      <c r="O162" s="144">
        <v>0</v>
      </c>
      <c r="P162" s="144">
        <f t="shared" ref="P162:P168" si="31">O162*H162</f>
        <v>0</v>
      </c>
      <c r="Q162" s="144">
        <v>0</v>
      </c>
      <c r="R162" s="144">
        <f t="shared" ref="R162:R168" si="32">Q162*H162</f>
        <v>0</v>
      </c>
      <c r="S162" s="144">
        <v>0</v>
      </c>
      <c r="T162" s="145">
        <f t="shared" ref="T162:T168" si="33"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46" t="s">
        <v>114</v>
      </c>
      <c r="AT162" s="146" t="s">
        <v>113</v>
      </c>
      <c r="AU162" s="146" t="s">
        <v>80</v>
      </c>
      <c r="AY162" s="13" t="s">
        <v>112</v>
      </c>
      <c r="BE162" s="147">
        <f t="shared" ref="BE162:BE168" si="34">IF(N162="základní",J162,0)</f>
        <v>0</v>
      </c>
      <c r="BF162" s="147">
        <f t="shared" ref="BF162:BF168" si="35">IF(N162="snížená",J162,0)</f>
        <v>0</v>
      </c>
      <c r="BG162" s="147">
        <f t="shared" ref="BG162:BG168" si="36">IF(N162="zákl. přenesená",J162,0)</f>
        <v>0</v>
      </c>
      <c r="BH162" s="147">
        <f t="shared" ref="BH162:BH168" si="37">IF(N162="sníž. přenesená",J162,0)</f>
        <v>0</v>
      </c>
      <c r="BI162" s="147">
        <f t="shared" ref="BI162:BI168" si="38">IF(N162="nulová",J162,0)</f>
        <v>0</v>
      </c>
      <c r="BJ162" s="13" t="s">
        <v>80</v>
      </c>
      <c r="BK162" s="147">
        <f t="shared" ref="BK162:BK168" si="39">ROUND(I162*H162,2)</f>
        <v>0</v>
      </c>
      <c r="BL162" s="13" t="s">
        <v>114</v>
      </c>
      <c r="BM162" s="146" t="s">
        <v>160</v>
      </c>
    </row>
    <row r="163" spans="1:65" s="2" customFormat="1" ht="16.5" customHeight="1">
      <c r="A163" s="27"/>
      <c r="B163" s="134"/>
      <c r="C163" s="135" t="s">
        <v>143</v>
      </c>
      <c r="D163" s="135" t="s">
        <v>113</v>
      </c>
      <c r="E163" s="136" t="s">
        <v>227</v>
      </c>
      <c r="F163" s="137" t="s">
        <v>208</v>
      </c>
      <c r="G163" s="138" t="s">
        <v>196</v>
      </c>
      <c r="H163" s="139">
        <v>1</v>
      </c>
      <c r="I163" s="140"/>
      <c r="J163" s="140">
        <f t="shared" si="30"/>
        <v>0</v>
      </c>
      <c r="K163" s="141"/>
      <c r="L163" s="28"/>
      <c r="M163" s="142" t="s">
        <v>1</v>
      </c>
      <c r="N163" s="143" t="s">
        <v>39</v>
      </c>
      <c r="O163" s="144">
        <v>0</v>
      </c>
      <c r="P163" s="144">
        <f t="shared" si="31"/>
        <v>0</v>
      </c>
      <c r="Q163" s="144">
        <v>0</v>
      </c>
      <c r="R163" s="144">
        <f t="shared" si="32"/>
        <v>0</v>
      </c>
      <c r="S163" s="144">
        <v>0</v>
      </c>
      <c r="T163" s="145">
        <f t="shared" si="33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6" t="s">
        <v>114</v>
      </c>
      <c r="AT163" s="146" t="s">
        <v>113</v>
      </c>
      <c r="AU163" s="146" t="s">
        <v>80</v>
      </c>
      <c r="AY163" s="13" t="s">
        <v>112</v>
      </c>
      <c r="BE163" s="147">
        <f t="shared" si="34"/>
        <v>0</v>
      </c>
      <c r="BF163" s="147">
        <f t="shared" si="35"/>
        <v>0</v>
      </c>
      <c r="BG163" s="147">
        <f t="shared" si="36"/>
        <v>0</v>
      </c>
      <c r="BH163" s="147">
        <f t="shared" si="37"/>
        <v>0</v>
      </c>
      <c r="BI163" s="147">
        <f t="shared" si="38"/>
        <v>0</v>
      </c>
      <c r="BJ163" s="13" t="s">
        <v>80</v>
      </c>
      <c r="BK163" s="147">
        <f t="shared" si="39"/>
        <v>0</v>
      </c>
      <c r="BL163" s="13" t="s">
        <v>114</v>
      </c>
      <c r="BM163" s="146" t="s">
        <v>161</v>
      </c>
    </row>
    <row r="164" spans="1:65" s="2" customFormat="1" ht="16.5" customHeight="1">
      <c r="A164" s="27"/>
      <c r="B164" s="134"/>
      <c r="C164" s="135" t="s">
        <v>144</v>
      </c>
      <c r="D164" s="135" t="s">
        <v>113</v>
      </c>
      <c r="E164" s="136" t="s">
        <v>228</v>
      </c>
      <c r="F164" s="137" t="s">
        <v>209</v>
      </c>
      <c r="G164" s="138" t="s">
        <v>196</v>
      </c>
      <c r="H164" s="139">
        <v>1</v>
      </c>
      <c r="I164" s="140"/>
      <c r="J164" s="140">
        <f t="shared" si="30"/>
        <v>0</v>
      </c>
      <c r="K164" s="141"/>
      <c r="L164" s="28"/>
      <c r="M164" s="142" t="s">
        <v>1</v>
      </c>
      <c r="N164" s="143" t="s">
        <v>39</v>
      </c>
      <c r="O164" s="144">
        <v>0</v>
      </c>
      <c r="P164" s="144">
        <f t="shared" si="31"/>
        <v>0</v>
      </c>
      <c r="Q164" s="144">
        <v>0</v>
      </c>
      <c r="R164" s="144">
        <f t="shared" si="32"/>
        <v>0</v>
      </c>
      <c r="S164" s="144">
        <v>0</v>
      </c>
      <c r="T164" s="145">
        <f t="shared" si="33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6" t="s">
        <v>114</v>
      </c>
      <c r="AT164" s="146" t="s">
        <v>113</v>
      </c>
      <c r="AU164" s="146" t="s">
        <v>80</v>
      </c>
      <c r="AY164" s="13" t="s">
        <v>112</v>
      </c>
      <c r="BE164" s="147">
        <f t="shared" si="34"/>
        <v>0</v>
      </c>
      <c r="BF164" s="147">
        <f t="shared" si="35"/>
        <v>0</v>
      </c>
      <c r="BG164" s="147">
        <f t="shared" si="36"/>
        <v>0</v>
      </c>
      <c r="BH164" s="147">
        <f t="shared" si="37"/>
        <v>0</v>
      </c>
      <c r="BI164" s="147">
        <f t="shared" si="38"/>
        <v>0</v>
      </c>
      <c r="BJ164" s="13" t="s">
        <v>80</v>
      </c>
      <c r="BK164" s="147">
        <f t="shared" si="39"/>
        <v>0</v>
      </c>
      <c r="BL164" s="13" t="s">
        <v>114</v>
      </c>
      <c r="BM164" s="146" t="s">
        <v>162</v>
      </c>
    </row>
    <row r="165" spans="1:65" s="2" customFormat="1" ht="16.5" customHeight="1">
      <c r="A165" s="27"/>
      <c r="B165" s="134"/>
      <c r="C165" s="135" t="s">
        <v>145</v>
      </c>
      <c r="D165" s="135" t="s">
        <v>113</v>
      </c>
      <c r="E165" s="136" t="s">
        <v>229</v>
      </c>
      <c r="F165" s="137" t="s">
        <v>210</v>
      </c>
      <c r="G165" s="138" t="s">
        <v>196</v>
      </c>
      <c r="H165" s="139">
        <v>1</v>
      </c>
      <c r="I165" s="140"/>
      <c r="J165" s="140">
        <f t="shared" si="30"/>
        <v>0</v>
      </c>
      <c r="K165" s="141"/>
      <c r="L165" s="28"/>
      <c r="M165" s="142" t="s">
        <v>1</v>
      </c>
      <c r="N165" s="143" t="s">
        <v>39</v>
      </c>
      <c r="O165" s="144">
        <v>0</v>
      </c>
      <c r="P165" s="144">
        <f t="shared" si="31"/>
        <v>0</v>
      </c>
      <c r="Q165" s="144">
        <v>0</v>
      </c>
      <c r="R165" s="144">
        <f t="shared" si="32"/>
        <v>0</v>
      </c>
      <c r="S165" s="144">
        <v>0</v>
      </c>
      <c r="T165" s="145">
        <f t="shared" si="33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6" t="s">
        <v>114</v>
      </c>
      <c r="AT165" s="146" t="s">
        <v>113</v>
      </c>
      <c r="AU165" s="146" t="s">
        <v>80</v>
      </c>
      <c r="AY165" s="13" t="s">
        <v>112</v>
      </c>
      <c r="BE165" s="147">
        <f t="shared" si="34"/>
        <v>0</v>
      </c>
      <c r="BF165" s="147">
        <f t="shared" si="35"/>
        <v>0</v>
      </c>
      <c r="BG165" s="147">
        <f t="shared" si="36"/>
        <v>0</v>
      </c>
      <c r="BH165" s="147">
        <f t="shared" si="37"/>
        <v>0</v>
      </c>
      <c r="BI165" s="147">
        <f t="shared" si="38"/>
        <v>0</v>
      </c>
      <c r="BJ165" s="13" t="s">
        <v>80</v>
      </c>
      <c r="BK165" s="147">
        <f t="shared" si="39"/>
        <v>0</v>
      </c>
      <c r="BL165" s="13" t="s">
        <v>114</v>
      </c>
      <c r="BM165" s="146" t="s">
        <v>163</v>
      </c>
    </row>
    <row r="166" spans="1:65" s="2" customFormat="1" ht="16.5" customHeight="1">
      <c r="A166" s="27"/>
      <c r="B166" s="134"/>
      <c r="C166" s="135" t="s">
        <v>146</v>
      </c>
      <c r="D166" s="135" t="s">
        <v>113</v>
      </c>
      <c r="E166" s="136" t="s">
        <v>230</v>
      </c>
      <c r="F166" s="137" t="s">
        <v>211</v>
      </c>
      <c r="G166" s="138" t="s">
        <v>196</v>
      </c>
      <c r="H166" s="139">
        <v>1</v>
      </c>
      <c r="I166" s="140"/>
      <c r="J166" s="140">
        <f t="shared" si="30"/>
        <v>0</v>
      </c>
      <c r="K166" s="141"/>
      <c r="L166" s="28"/>
      <c r="M166" s="142" t="s">
        <v>1</v>
      </c>
      <c r="N166" s="143" t="s">
        <v>39</v>
      </c>
      <c r="O166" s="144">
        <v>0</v>
      </c>
      <c r="P166" s="144">
        <f t="shared" si="31"/>
        <v>0</v>
      </c>
      <c r="Q166" s="144">
        <v>0</v>
      </c>
      <c r="R166" s="144">
        <f t="shared" si="32"/>
        <v>0</v>
      </c>
      <c r="S166" s="144">
        <v>0</v>
      </c>
      <c r="T166" s="145">
        <f t="shared" si="33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6" t="s">
        <v>114</v>
      </c>
      <c r="AT166" s="146" t="s">
        <v>113</v>
      </c>
      <c r="AU166" s="146" t="s">
        <v>80</v>
      </c>
      <c r="AY166" s="13" t="s">
        <v>112</v>
      </c>
      <c r="BE166" s="147">
        <f t="shared" si="34"/>
        <v>0</v>
      </c>
      <c r="BF166" s="147">
        <f t="shared" si="35"/>
        <v>0</v>
      </c>
      <c r="BG166" s="147">
        <f t="shared" si="36"/>
        <v>0</v>
      </c>
      <c r="BH166" s="147">
        <f t="shared" si="37"/>
        <v>0</v>
      </c>
      <c r="BI166" s="147">
        <f t="shared" si="38"/>
        <v>0</v>
      </c>
      <c r="BJ166" s="13" t="s">
        <v>80</v>
      </c>
      <c r="BK166" s="147">
        <f t="shared" si="39"/>
        <v>0</v>
      </c>
      <c r="BL166" s="13" t="s">
        <v>114</v>
      </c>
      <c r="BM166" s="146" t="s">
        <v>164</v>
      </c>
    </row>
    <row r="167" spans="1:65" s="2" customFormat="1" ht="16.5" customHeight="1">
      <c r="A167" s="27"/>
      <c r="B167" s="134"/>
      <c r="C167" s="135" t="s">
        <v>147</v>
      </c>
      <c r="D167" s="135" t="s">
        <v>113</v>
      </c>
      <c r="E167" s="136" t="s">
        <v>231</v>
      </c>
      <c r="F167" s="137" t="s">
        <v>212</v>
      </c>
      <c r="G167" s="138" t="s">
        <v>196</v>
      </c>
      <c r="H167" s="139">
        <v>1</v>
      </c>
      <c r="I167" s="140"/>
      <c r="J167" s="140">
        <f t="shared" si="30"/>
        <v>0</v>
      </c>
      <c r="K167" s="141"/>
      <c r="L167" s="28"/>
      <c r="M167" s="142" t="s">
        <v>1</v>
      </c>
      <c r="N167" s="143" t="s">
        <v>39</v>
      </c>
      <c r="O167" s="144">
        <v>0</v>
      </c>
      <c r="P167" s="144">
        <f t="shared" si="31"/>
        <v>0</v>
      </c>
      <c r="Q167" s="144">
        <v>0</v>
      </c>
      <c r="R167" s="144">
        <f t="shared" si="32"/>
        <v>0</v>
      </c>
      <c r="S167" s="144">
        <v>0</v>
      </c>
      <c r="T167" s="145">
        <f t="shared" si="33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46" t="s">
        <v>114</v>
      </c>
      <c r="AT167" s="146" t="s">
        <v>113</v>
      </c>
      <c r="AU167" s="146" t="s">
        <v>80</v>
      </c>
      <c r="AY167" s="13" t="s">
        <v>112</v>
      </c>
      <c r="BE167" s="147">
        <f t="shared" si="34"/>
        <v>0</v>
      </c>
      <c r="BF167" s="147">
        <f t="shared" si="35"/>
        <v>0</v>
      </c>
      <c r="BG167" s="147">
        <f t="shared" si="36"/>
        <v>0</v>
      </c>
      <c r="BH167" s="147">
        <f t="shared" si="37"/>
        <v>0</v>
      </c>
      <c r="BI167" s="147">
        <f t="shared" si="38"/>
        <v>0</v>
      </c>
      <c r="BJ167" s="13" t="s">
        <v>80</v>
      </c>
      <c r="BK167" s="147">
        <f t="shared" si="39"/>
        <v>0</v>
      </c>
      <c r="BL167" s="13" t="s">
        <v>114</v>
      </c>
      <c r="BM167" s="146" t="s">
        <v>165</v>
      </c>
    </row>
    <row r="168" spans="1:65" s="2" customFormat="1" ht="16.5" customHeight="1">
      <c r="A168" s="27"/>
      <c r="B168" s="134"/>
      <c r="C168" s="135" t="s">
        <v>148</v>
      </c>
      <c r="D168" s="135" t="s">
        <v>113</v>
      </c>
      <c r="E168" s="136" t="s">
        <v>213</v>
      </c>
      <c r="F168" s="137" t="s">
        <v>214</v>
      </c>
      <c r="G168" s="138" t="s">
        <v>120</v>
      </c>
      <c r="H168" s="139">
        <v>0.5</v>
      </c>
      <c r="I168" s="140"/>
      <c r="J168" s="140">
        <f t="shared" si="30"/>
        <v>0</v>
      </c>
      <c r="K168" s="141"/>
      <c r="L168" s="28"/>
      <c r="M168" s="158" t="s">
        <v>1</v>
      </c>
      <c r="N168" s="159" t="s">
        <v>39</v>
      </c>
      <c r="O168" s="160">
        <v>0</v>
      </c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6" t="s">
        <v>114</v>
      </c>
      <c r="AT168" s="146" t="s">
        <v>113</v>
      </c>
      <c r="AU168" s="146" t="s">
        <v>80</v>
      </c>
      <c r="AY168" s="13" t="s">
        <v>112</v>
      </c>
      <c r="BE168" s="147">
        <f t="shared" si="34"/>
        <v>0</v>
      </c>
      <c r="BF168" s="147">
        <f t="shared" si="35"/>
        <v>0</v>
      </c>
      <c r="BG168" s="147">
        <f t="shared" si="36"/>
        <v>0</v>
      </c>
      <c r="BH168" s="147">
        <f t="shared" si="37"/>
        <v>0</v>
      </c>
      <c r="BI168" s="147">
        <f t="shared" si="38"/>
        <v>0</v>
      </c>
      <c r="BJ168" s="13" t="s">
        <v>80</v>
      </c>
      <c r="BK168" s="147">
        <f t="shared" si="39"/>
        <v>0</v>
      </c>
      <c r="BL168" s="13" t="s">
        <v>114</v>
      </c>
      <c r="BM168" s="146" t="s">
        <v>166</v>
      </c>
    </row>
    <row r="169" spans="1:65" s="2" customFormat="1" ht="6.95" customHeight="1">
      <c r="A169" s="27"/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28"/>
      <c r="M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</sheetData>
  <autoFilter ref="C126:K168" xr:uid="{00000000-0009-0000-0000-000011000000}"/>
  <mergeCells count="10">
    <mergeCell ref="E87:H87"/>
    <mergeCell ref="D106:F106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17_SO-01 - Elektroinstala...</vt:lpstr>
      <vt:lpstr>'17_SO-01 - Elektroinstala...'!Názvy_tisku</vt:lpstr>
      <vt:lpstr>'Rekapitulace stavby'!Názvy_tisku</vt:lpstr>
      <vt:lpstr>'17_SO-01 - Elektroinstala...'!Oblast_tisku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Ivona Peštálová</cp:lastModifiedBy>
  <dcterms:created xsi:type="dcterms:W3CDTF">2020-05-27T13:22:22Z</dcterms:created>
  <dcterms:modified xsi:type="dcterms:W3CDTF">2020-06-04T12:24:40Z</dcterms:modified>
</cp:coreProperties>
</file>