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9204" activeTab="1"/>
  </bookViews>
  <sheets>
    <sheet name="Rekapitulace stavby" sheetId="1" r:id="rId1"/>
    <sheet name="z029032020 - MŠ Roztoky 1..." sheetId="2" r:id="rId2"/>
  </sheets>
  <definedNames>
    <definedName name="_xlnm._FilterDatabase" localSheetId="1" hidden="1">'z029032020 - MŠ Roztoky 1...'!$C$83:$K$155</definedName>
    <definedName name="_xlnm.Print_Titles" localSheetId="0">'Rekapitulace stavby'!$52:$52</definedName>
    <definedName name="_xlnm.Print_Titles" localSheetId="1">'z029032020 - MŠ Roztoky 1...'!$83:$83</definedName>
    <definedName name="_xlnm.Print_Area" localSheetId="0">'Rekapitulace stavby'!$D$4:$AO$36,'Rekapitulace stavby'!$C$42:$AQ$56</definedName>
    <definedName name="_xlnm.Print_Area" localSheetId="1">'z029032020 - MŠ Roztoky 1...'!$C$4:$J$37,'z029032020 - MŠ Roztoky 1...'!$C$43:$J$67,'z029032020 - MŠ Roztoky 1...'!$C$73:$K$155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155" i="2"/>
  <c r="BH155" i="2"/>
  <c r="BG155" i="2"/>
  <c r="BF155" i="2"/>
  <c r="T155" i="2"/>
  <c r="T154" i="2" s="1"/>
  <c r="T153" i="2" s="1"/>
  <c r="R155" i="2"/>
  <c r="R154" i="2" s="1"/>
  <c r="R153" i="2" s="1"/>
  <c r="P155" i="2"/>
  <c r="P154" i="2"/>
  <c r="P153" i="2" s="1"/>
  <c r="BK155" i="2"/>
  <c r="BK154" i="2"/>
  <c r="BK153" i="2" s="1"/>
  <c r="J153" i="2" s="1"/>
  <c r="J65" i="2" s="1"/>
  <c r="J154" i="2"/>
  <c r="J66" i="2" s="1"/>
  <c r="J155" i="2"/>
  <c r="BE155" i="2"/>
  <c r="BI152" i="2"/>
  <c r="BH152" i="2"/>
  <c r="BG152" i="2"/>
  <c r="BF152" i="2"/>
  <c r="T152" i="2"/>
  <c r="R152" i="2"/>
  <c r="R149" i="2" s="1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BK149" i="2" s="1"/>
  <c r="J149" i="2" s="1"/>
  <c r="J64" i="2" s="1"/>
  <c r="J151" i="2"/>
  <c r="BE151" i="2"/>
  <c r="BI150" i="2"/>
  <c r="BH150" i="2"/>
  <c r="BG150" i="2"/>
  <c r="BF150" i="2"/>
  <c r="T150" i="2"/>
  <c r="T149" i="2"/>
  <c r="R150" i="2"/>
  <c r="P150" i="2"/>
  <c r="P149" i="2"/>
  <c r="BK150" i="2"/>
  <c r="J150" i="2"/>
  <c r="BE150" i="2" s="1"/>
  <c r="BI148" i="2"/>
  <c r="BH148" i="2"/>
  <c r="BG148" i="2"/>
  <c r="BF148" i="2"/>
  <c r="T148" i="2"/>
  <c r="R148" i="2"/>
  <c r="R146" i="2" s="1"/>
  <c r="P148" i="2"/>
  <c r="P146" i="2" s="1"/>
  <c r="BK148" i="2"/>
  <c r="J148" i="2"/>
  <c r="BE148" i="2"/>
  <c r="BI147" i="2"/>
  <c r="BH147" i="2"/>
  <c r="BG147" i="2"/>
  <c r="BF147" i="2"/>
  <c r="T147" i="2"/>
  <c r="T146" i="2"/>
  <c r="R147" i="2"/>
  <c r="P147" i="2"/>
  <c r="BK147" i="2"/>
  <c r="BK146" i="2"/>
  <c r="J146" i="2" s="1"/>
  <c r="J63" i="2" s="1"/>
  <c r="J147" i="2"/>
  <c r="BE147" i="2" s="1"/>
  <c r="BI144" i="2"/>
  <c r="BH144" i="2"/>
  <c r="BG144" i="2"/>
  <c r="BF144" i="2"/>
  <c r="T144" i="2"/>
  <c r="R144" i="2"/>
  <c r="R141" i="2" s="1"/>
  <c r="P144" i="2"/>
  <c r="BK144" i="2"/>
  <c r="BK141" i="2" s="1"/>
  <c r="J141" i="2" s="1"/>
  <c r="J62" i="2" s="1"/>
  <c r="J144" i="2"/>
  <c r="BE144" i="2"/>
  <c r="BI142" i="2"/>
  <c r="BH142" i="2"/>
  <c r="BG142" i="2"/>
  <c r="BF142" i="2"/>
  <c r="T142" i="2"/>
  <c r="T141" i="2"/>
  <c r="R142" i="2"/>
  <c r="P142" i="2"/>
  <c r="P141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R134" i="2" s="1"/>
  <c r="P137" i="2"/>
  <c r="BK137" i="2"/>
  <c r="BK134" i="2" s="1"/>
  <c r="J134" i="2" s="1"/>
  <c r="J61" i="2" s="1"/>
  <c r="J137" i="2"/>
  <c r="BE137" i="2"/>
  <c r="BI135" i="2"/>
  <c r="BH135" i="2"/>
  <c r="BG135" i="2"/>
  <c r="BF135" i="2"/>
  <c r="T135" i="2"/>
  <c r="T134" i="2"/>
  <c r="R135" i="2"/>
  <c r="P135" i="2"/>
  <c r="P134" i="2"/>
  <c r="BK135" i="2"/>
  <c r="J135" i="2"/>
  <c r="BE135" i="2" s="1"/>
  <c r="BI133" i="2"/>
  <c r="BH133" i="2"/>
  <c r="BG133" i="2"/>
  <c r="BF133" i="2"/>
  <c r="T133" i="2"/>
  <c r="R133" i="2"/>
  <c r="R129" i="2" s="1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BK129" i="2" s="1"/>
  <c r="J129" i="2" s="1"/>
  <c r="J60" i="2" s="1"/>
  <c r="J132" i="2"/>
  <c r="BE132" i="2"/>
  <c r="BI130" i="2"/>
  <c r="BH130" i="2"/>
  <c r="BG130" i="2"/>
  <c r="BF130" i="2"/>
  <c r="T130" i="2"/>
  <c r="T129" i="2"/>
  <c r="R130" i="2"/>
  <c r="P130" i="2"/>
  <c r="P129" i="2"/>
  <c r="BK130" i="2"/>
  <c r="J130" i="2"/>
  <c r="BE130" i="2" s="1"/>
  <c r="BI127" i="2"/>
  <c r="BH127" i="2"/>
  <c r="BG127" i="2"/>
  <c r="BF127" i="2"/>
  <c r="T127" i="2"/>
  <c r="T126" i="2"/>
  <c r="R127" i="2"/>
  <c r="R126" i="2"/>
  <c r="P127" i="2"/>
  <c r="P126" i="2"/>
  <c r="BK127" i="2"/>
  <c r="BK126" i="2"/>
  <c r="J126" i="2"/>
  <c r="J127" i="2"/>
  <c r="BE127" i="2" s="1"/>
  <c r="J59" i="2"/>
  <c r="BI124" i="2"/>
  <c r="BH124" i="2"/>
  <c r="BG124" i="2"/>
  <c r="BF124" i="2"/>
  <c r="T124" i="2"/>
  <c r="T123" i="2"/>
  <c r="R124" i="2"/>
  <c r="R123" i="2"/>
  <c r="P124" i="2"/>
  <c r="P123" i="2"/>
  <c r="BK124" i="2"/>
  <c r="BK123" i="2"/>
  <c r="J123" i="2"/>
  <c r="J124" i="2"/>
  <c r="BE124" i="2" s="1"/>
  <c r="J58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F35" i="2" s="1"/>
  <c r="BD55" i="1" s="1"/>
  <c r="BD54" i="1" s="1"/>
  <c r="W33" i="1" s="1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J32" i="2" s="1"/>
  <c r="AW55" i="1" s="1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7" i="2"/>
  <c r="BH87" i="2"/>
  <c r="F34" i="2" s="1"/>
  <c r="BC55" i="1" s="1"/>
  <c r="BC54" i="1" s="1"/>
  <c r="BG87" i="2"/>
  <c r="F33" i="2"/>
  <c r="BB55" i="1" s="1"/>
  <c r="BB54" i="1" s="1"/>
  <c r="BF87" i="2"/>
  <c r="F32" i="2" s="1"/>
  <c r="BA55" i="1" s="1"/>
  <c r="BA54" i="1" s="1"/>
  <c r="T87" i="2"/>
  <c r="T86" i="2"/>
  <c r="T85" i="2" s="1"/>
  <c r="R87" i="2"/>
  <c r="R86" i="2"/>
  <c r="P87" i="2"/>
  <c r="P86" i="2"/>
  <c r="P85" i="2" s="1"/>
  <c r="P84" i="2" s="1"/>
  <c r="AU55" i="1" s="1"/>
  <c r="AU54" i="1" s="1"/>
  <c r="BK87" i="2"/>
  <c r="BK86" i="2" s="1"/>
  <c r="J87" i="2"/>
  <c r="BE87" i="2" s="1"/>
  <c r="F78" i="2"/>
  <c r="E76" i="2"/>
  <c r="F48" i="2"/>
  <c r="E46" i="2"/>
  <c r="J22" i="2"/>
  <c r="E22" i="2"/>
  <c r="J81" i="2" s="1"/>
  <c r="J21" i="2"/>
  <c r="J19" i="2"/>
  <c r="E19" i="2"/>
  <c r="J80" i="2" s="1"/>
  <c r="J50" i="2"/>
  <c r="J18" i="2"/>
  <c r="J16" i="2"/>
  <c r="E16" i="2"/>
  <c r="F81" i="2" s="1"/>
  <c r="F51" i="2"/>
  <c r="J15" i="2"/>
  <c r="J13" i="2"/>
  <c r="E13" i="2"/>
  <c r="F50" i="2" s="1"/>
  <c r="F80" i="2"/>
  <c r="J12" i="2"/>
  <c r="J10" i="2"/>
  <c r="J78" i="2"/>
  <c r="J48" i="2"/>
  <c r="AS54" i="1"/>
  <c r="L50" i="1"/>
  <c r="AM50" i="1"/>
  <c r="AM49" i="1"/>
  <c r="L49" i="1"/>
  <c r="AM47" i="1"/>
  <c r="L47" i="1"/>
  <c r="L45" i="1"/>
  <c r="L44" i="1"/>
  <c r="W30" i="1" l="1"/>
  <c r="AW54" i="1"/>
  <c r="AK30" i="1" s="1"/>
  <c r="J86" i="2"/>
  <c r="J57" i="2" s="1"/>
  <c r="BK85" i="2"/>
  <c r="AX54" i="1"/>
  <c r="W31" i="1"/>
  <c r="T84" i="2"/>
  <c r="W32" i="1"/>
  <c r="AY54" i="1"/>
  <c r="R85" i="2"/>
  <c r="R84" i="2" s="1"/>
  <c r="F31" i="2"/>
  <c r="AZ55" i="1" s="1"/>
  <c r="AZ54" i="1" s="1"/>
  <c r="J31" i="2"/>
  <c r="AV55" i="1" s="1"/>
  <c r="AT55" i="1" s="1"/>
  <c r="J51" i="2"/>
  <c r="W29" i="1" l="1"/>
  <c r="AV54" i="1"/>
  <c r="BK84" i="2"/>
  <c r="J84" i="2" s="1"/>
  <c r="J85" i="2"/>
  <c r="J56" i="2" s="1"/>
  <c r="J55" i="2" l="1"/>
  <c r="J28" i="2"/>
  <c r="AK29" i="1"/>
  <c r="AT54" i="1"/>
  <c r="J37" i="2" l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<sst xmlns="http://schemas.openxmlformats.org/spreadsheetml/2006/main" count="1125" uniqueCount="334">
  <si>
    <t>Export Komplet</t>
  </si>
  <si>
    <t/>
  </si>
  <si>
    <t>2.0</t>
  </si>
  <si>
    <t>False</t>
  </si>
  <si>
    <t>{2b0e9b8a-8a65-4381-bdf1-485c56714aac}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</si>
  <si>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</si>
  <si>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</si>
  <si>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</si>
  <si>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</si>
  <si>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</si>
  <si>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</si>
  <si>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</si>
  <si>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</si>
  <si>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</si>
  <si>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z029032020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</si>
  <si>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</si>
  <si>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</si>
  <si>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Roztoky 193 - ZTI - pavilon kuchyně - zemní práce</t>
  </si>
  <si>
    <t>KSO:</t>
  </si>
  <si>
    <t>CC-CZ:</t>
  </si>
  <si>
    <t>Místo:</t>
  </si>
  <si>
    <t xml:space="preserve"> </t>
  </si>
  <si>
    <t>Datum:</t>
  </si>
  <si>
    <t>20. 3. 2020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</si>
  <si>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</si>
  <si>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</si>
  <si>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</si>
  <si>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</si>
  <si>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</si>
  <si>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</si>
  <si>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</si>
  <si>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</si>
  <si>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</si>
  <si>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</si>
  <si>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</si>
  <si>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</si>
  <si>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</si>
  <si>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</si>
  <si>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</si>
  <si>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</si>
  <si>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</si>
  <si>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</si>
  <si>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</si>
  <si>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</si>
  <si>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</si>
  <si>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</si>
  <si>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</si>
  <si>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</si>
  <si>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</si>
  <si>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</si>
  <si>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</si>
  <si>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</si>
  <si>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</si>
  <si>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</si>
  <si>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</si>
  <si>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</si>
  <si>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</si>
  <si>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</si>
  <si>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</si>
  <si>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</si>
  <si>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</si>
  <si>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</si>
  <si>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</si>
  <si>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</si>
  <si>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</si>
  <si>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</si>
  <si>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</si>
  <si>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</si>
  <si>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</si>
  <si>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</si>
  <si>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</si>
  <si>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</si>
  <si>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</si>
  <si>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</si>
  <si>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</si>
  <si>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</si>
  <si>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</si>
  <si>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</si>
  <si>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</si>
  <si>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</si>
  <si>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</si>
  <si>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</si>
  <si>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</si>
  <si>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</si>
  <si>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</si>
  <si>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</si>
  <si>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</si>
  <si>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</si>
  <si>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</si>
  <si>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</si>
  <si>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</si>
  <si>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</si>
  <si>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</si>
  <si>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</si>
  <si>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</si>
  <si>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</si>
  <si>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</si>
  <si>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</si>
  <si>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</si>
  <si>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</si>
  <si>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</si>
  <si>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</si>
  <si>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</si>
  <si>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</si>
  <si>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</si>
  <si>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</si>
  <si>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</si>
  <si>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</si>
  <si>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</si>
  <si>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</si>
  <si>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113152112</t>
  </si>
  <si>
    <t>Odstranění podkladů zpevněných ploch z kameniva drceného - okapový chodníček</t>
  </si>
  <si>
    <t>m3</t>
  </si>
  <si>
    <t>CS ÚRS 2019 01</t>
  </si>
  <si>
    <t>4</t>
  </si>
  <si>
    <t>-885587064</t>
  </si>
  <si>
    <t>VV</t>
  </si>
  <si>
    <t>(2+2)*0,3*0,2</t>
  </si>
  <si>
    <t>115101241</t>
  </si>
  <si>
    <t>Čerpání vody na dopravní výšku do 50 m průměrný přítok do 500 l/min</t>
  </si>
  <si>
    <t>hod</t>
  </si>
  <si>
    <t>620292056</t>
  </si>
  <si>
    <t>3</t>
  </si>
  <si>
    <t>119002121</t>
  </si>
  <si>
    <t>Přechodová lávka délky do 2 m včetně zábradlí pro zabezpečení výkopu zřízení</t>
  </si>
  <si>
    <t>kus</t>
  </si>
  <si>
    <t>-848378187</t>
  </si>
  <si>
    <t>119002122</t>
  </si>
  <si>
    <t>Přechodová lávka délky do 2 m včetně zábradlí pro zabezpečení výkopu odstranění</t>
  </si>
  <si>
    <t>2028939651</t>
  </si>
  <si>
    <t>5</t>
  </si>
  <si>
    <t>119003131</t>
  </si>
  <si>
    <t>Výstražná páska pro zabezpečení výkopu zřízení</t>
  </si>
  <si>
    <t>m</t>
  </si>
  <si>
    <t>153385055</t>
  </si>
  <si>
    <t>6</t>
  </si>
  <si>
    <t>119003132</t>
  </si>
  <si>
    <t>Výstražná páska pro zabezpečení výkopu odstranění</t>
  </si>
  <si>
    <t>651009893</t>
  </si>
  <si>
    <t>7</t>
  </si>
  <si>
    <t>119003211</t>
  </si>
  <si>
    <t>Mobilní plotová zábrana s reflexním pásem výšky do 1,5 m pro zabezpečení výkopu zřízení</t>
  </si>
  <si>
    <t>1722572615</t>
  </si>
  <si>
    <t>8</t>
  </si>
  <si>
    <t>119003212</t>
  </si>
  <si>
    <t>Mobilní plotová zábrana s reflexním pásem výšky do 1,5 m pro zabezpečení výkopu odstranění</t>
  </si>
  <si>
    <t>1393347096</t>
  </si>
  <si>
    <t>9</t>
  </si>
  <si>
    <t>120901123</t>
  </si>
  <si>
    <t>Bourání zdiva z ŽB nebo předpjatého betonu v odkopávkách nebo prokopávkách ručně</t>
  </si>
  <si>
    <t>-189178121</t>
  </si>
  <si>
    <t>0,4*0,4*0,5*10</t>
  </si>
  <si>
    <t>10</t>
  </si>
  <si>
    <t>121112111</t>
  </si>
  <si>
    <t>Sejmutí ornice tl vrstvy do 150 mm ručně s vodorovným přemístěním do 50 m</t>
  </si>
  <si>
    <t>512453467</t>
  </si>
  <si>
    <t>15*2*0,1</t>
  </si>
  <si>
    <t>11</t>
  </si>
  <si>
    <t>132212201</t>
  </si>
  <si>
    <t>Hloubení rýh š přes 600 do 2000 mm ručním nebo pneum nářadím v soudržných horninách tř. 3</t>
  </si>
  <si>
    <t>-1801975876</t>
  </si>
  <si>
    <t>12</t>
  </si>
  <si>
    <t>151101102</t>
  </si>
  <si>
    <t>Zřízení příložného pažení a rozepření stěn rýh hl do 4 m - výška pažení 1m</t>
  </si>
  <si>
    <t>m2</t>
  </si>
  <si>
    <t>628249939</t>
  </si>
  <si>
    <t>13</t>
  </si>
  <si>
    <t>151101112</t>
  </si>
  <si>
    <t>Odstranění příložného pažení a rozepření stěn rýh hl do 4 m</t>
  </si>
  <si>
    <t>374347537</t>
  </si>
  <si>
    <t>14</t>
  </si>
  <si>
    <t>161101102</t>
  </si>
  <si>
    <t>Svislé přemístění výkopku z horniny tř. 1 až 4 hl výkopu do 4 m</t>
  </si>
  <si>
    <t>1062555049</t>
  </si>
  <si>
    <t>162201211</t>
  </si>
  <si>
    <t>Vodorovné přemístění výkopku z horniny tř. 1 až 4 stavebním kolečkem do 10 m</t>
  </si>
  <si>
    <t>836641304</t>
  </si>
  <si>
    <t>16</t>
  </si>
  <si>
    <t>162201219</t>
  </si>
  <si>
    <t>Příplatek k vodorovnému přemístění výkopku z horniny tř. 1 až 4 stavebním kolečkem ZKD 10 m</t>
  </si>
  <si>
    <t>-2040183134</t>
  </si>
  <si>
    <t>17</t>
  </si>
  <si>
    <t>162301101</t>
  </si>
  <si>
    <t>Vodorovné přemístění do 500 m výkopku/sypaniny z horniny tř. 1 až 4</t>
  </si>
  <si>
    <t>-1908224551</t>
  </si>
  <si>
    <t>18</t>
  </si>
  <si>
    <t>167101101</t>
  </si>
  <si>
    <t>Nakládání výkopku z hornin tř. 1 až 4 do 100 m3</t>
  </si>
  <si>
    <t>-172654346</t>
  </si>
  <si>
    <t>19</t>
  </si>
  <si>
    <t>171201201</t>
  </si>
  <si>
    <t>Uložení sypaniny na skládky</t>
  </si>
  <si>
    <t>1350559454</t>
  </si>
  <si>
    <t>20</t>
  </si>
  <si>
    <t>174101101</t>
  </si>
  <si>
    <t>Zásyp jam, šachet rýh nebo kolem objektů sypaninou se zhutněním</t>
  </si>
  <si>
    <t>47868326</t>
  </si>
  <si>
    <t>175111101</t>
  </si>
  <si>
    <t>Obsypání potrubí ručně sypaninou bez prohození sítem, uloženou do 3 m</t>
  </si>
  <si>
    <t>2698818</t>
  </si>
  <si>
    <t>(46,64+42,56)*0,2</t>
  </si>
  <si>
    <t>22</t>
  </si>
  <si>
    <t>M</t>
  </si>
  <si>
    <t>58331200</t>
  </si>
  <si>
    <t>štěrkopísek netříděný zásypový</t>
  </si>
  <si>
    <t>t</t>
  </si>
  <si>
    <t>1835594966</t>
  </si>
  <si>
    <t>17,84*2 'Přepočtené koeficientem množství</t>
  </si>
  <si>
    <t>23</t>
  </si>
  <si>
    <t>181301101</t>
  </si>
  <si>
    <t>Rozprostření ornice tl vrstvy do 100 mm pl do 500 m2 v rovině nebo ve svahu do 1:5</t>
  </si>
  <si>
    <t>558662870</t>
  </si>
  <si>
    <t>24</t>
  </si>
  <si>
    <t>181411131</t>
  </si>
  <si>
    <t>Založení parkového trávníku výsevem plochy do 1000 m2 v rovině a ve svahu do 1:5</t>
  </si>
  <si>
    <t>-168363439</t>
  </si>
  <si>
    <t>25</t>
  </si>
  <si>
    <t>00572420</t>
  </si>
  <si>
    <t>osivo směs travní parková okrasná</t>
  </si>
  <si>
    <t>kg</t>
  </si>
  <si>
    <t>927630480</t>
  </si>
  <si>
    <t>30*0,015 'Přepočtené koeficientem množství</t>
  </si>
  <si>
    <t>26</t>
  </si>
  <si>
    <t>181951102</t>
  </si>
  <si>
    <t>Úprava pláně v hornině tř. 1 až 4 se zhutněním</t>
  </si>
  <si>
    <t>178321089</t>
  </si>
  <si>
    <t>27</t>
  </si>
  <si>
    <t>184102211</t>
  </si>
  <si>
    <t>Výsadba keře bez balu v do 1 m do jamky se zalitím v rovině a svahu do 1:5</t>
  </si>
  <si>
    <t>1087158805</t>
  </si>
  <si>
    <t>28</t>
  </si>
  <si>
    <t>02652023</t>
  </si>
  <si>
    <t>keř (například Zlatice prostřední /Forsythia intermedia -gold/ 40-60cm)</t>
  </si>
  <si>
    <t>-737386958</t>
  </si>
  <si>
    <t>29</t>
  </si>
  <si>
    <t>185803111</t>
  </si>
  <si>
    <t>Ošetření trávníku shrabáním v rovině a svahu do 1:5</t>
  </si>
  <si>
    <t>-1003454139</t>
  </si>
  <si>
    <t>30</t>
  </si>
  <si>
    <t>185811211</t>
  </si>
  <si>
    <t>Vyhrabání trávníku souvislé plochy do 1000 m2 v rovině a svahu do 1:5</t>
  </si>
  <si>
    <t>-628703236</t>
  </si>
  <si>
    <t>Zakládání</t>
  </si>
  <si>
    <t>31</t>
  </si>
  <si>
    <t>271572211</t>
  </si>
  <si>
    <t>Podsyp pod základové konstrukce se zhutněním z netříděného štěrkopísku</t>
  </si>
  <si>
    <t>-1090987697</t>
  </si>
  <si>
    <t>(46,64+42,56)*0,1</t>
  </si>
  <si>
    <t>Vodorovné konstrukce</t>
  </si>
  <si>
    <t>32</t>
  </si>
  <si>
    <t>451577777</t>
  </si>
  <si>
    <t>Podklad nebo lože pod dlažbu vodorovný nebo do sklonu 1:5 z kameniva těženého tl do 100 mm</t>
  </si>
  <si>
    <t>364901139</t>
  </si>
  <si>
    <t>46,64+42,56</t>
  </si>
  <si>
    <t>Komunikace pozemní</t>
  </si>
  <si>
    <t>33</t>
  </si>
  <si>
    <t>564752111</t>
  </si>
  <si>
    <t>Podklad z vibrovaného štěrku VŠ tl 150 mm</t>
  </si>
  <si>
    <t>-301312451</t>
  </si>
  <si>
    <t>4*0,3</t>
  </si>
  <si>
    <t>34</t>
  </si>
  <si>
    <t>596841220</t>
  </si>
  <si>
    <t>Kladení betonové dlažby komunikací pro pěší do lože z cement malty vel do 0,25 m2 plochy do 50 m2</t>
  </si>
  <si>
    <t>468428668</t>
  </si>
  <si>
    <t>35</t>
  </si>
  <si>
    <t>59248218</t>
  </si>
  <si>
    <t>dlažba plošná betonová chodníková 300x300x50mm barevná</t>
  </si>
  <si>
    <t>1390471371</t>
  </si>
  <si>
    <t>Úpravy povrchů, podlahy a osazování výplní</t>
  </si>
  <si>
    <t>36</t>
  </si>
  <si>
    <t>631311225</t>
  </si>
  <si>
    <t>Mazanina tl do 120 mm z betonu prostého se zvýšenými nároky na prostředí tř. C 30/37</t>
  </si>
  <si>
    <t>1204453154</t>
  </si>
  <si>
    <t>89,2*0,15</t>
  </si>
  <si>
    <t>37</t>
  </si>
  <si>
    <t>631319022</t>
  </si>
  <si>
    <t>Příplatek k mazanině tl do 120 mm za přehlazení s poprášením cementem</t>
  </si>
  <si>
    <t>247876014</t>
  </si>
  <si>
    <t>38</t>
  </si>
  <si>
    <t>631362021</t>
  </si>
  <si>
    <t>Výztuž mazanin svařovanými sítěmi Kari</t>
  </si>
  <si>
    <t>-252431062</t>
  </si>
  <si>
    <t>39</t>
  </si>
  <si>
    <t>632441212</t>
  </si>
  <si>
    <t>Potěr anhydritový samonivelační litý C20 tl do 35 mm</t>
  </si>
  <si>
    <t>-643149965</t>
  </si>
  <si>
    <t>40</t>
  </si>
  <si>
    <t>632441291</t>
  </si>
  <si>
    <t>Příplatek k anhydritovému samonivelačnímu litému potěru C20 ZKD 5 mm tloušťky</t>
  </si>
  <si>
    <t>1298407434</t>
  </si>
  <si>
    <t>Ostatní konstrukce a práce, bourání</t>
  </si>
  <si>
    <t>41</t>
  </si>
  <si>
    <t>919735123</t>
  </si>
  <si>
    <t>Řezání stávajícího betonového krytu hl do 150 mm</t>
  </si>
  <si>
    <t>1680075108</t>
  </si>
  <si>
    <t>58,3*2+53,2*3</t>
  </si>
  <si>
    <t>42</t>
  </si>
  <si>
    <t>965043441</t>
  </si>
  <si>
    <t>Bourání podkladů pod dlažby betonových s potěrem nebo teracem tl do 150 mm pl přes 4 m2</t>
  </si>
  <si>
    <t>-1612052556</t>
  </si>
  <si>
    <t>998</t>
  </si>
  <si>
    <t>Přesun hmot</t>
  </si>
  <si>
    <t>43</t>
  </si>
  <si>
    <t>998018003</t>
  </si>
  <si>
    <t>Přesun hmot ruční pro budovy v do 24 m</t>
  </si>
  <si>
    <t>-918661575</t>
  </si>
  <si>
    <t>44</t>
  </si>
  <si>
    <t>998018011</t>
  </si>
  <si>
    <t>Příplatek k ručnímu přesunu hmot pro budovy zděné za zvětšený přesun ZKD 100 m</t>
  </si>
  <si>
    <t>-1488138977</t>
  </si>
  <si>
    <t>HZS</t>
  </si>
  <si>
    <t>Hodinové zúčtovací sazby</t>
  </si>
  <si>
    <t>45</t>
  </si>
  <si>
    <t>HZS1292</t>
  </si>
  <si>
    <t>Hodinová zúčtovací sazba stavební dělník</t>
  </si>
  <si>
    <t>512</t>
  </si>
  <si>
    <t>-2063596139</t>
  </si>
  <si>
    <t>46</t>
  </si>
  <si>
    <t>HZS1431</t>
  </si>
  <si>
    <t>Hodinová zúčtovací sazba dělník inženýrských sítí</t>
  </si>
  <si>
    <t>1827554290</t>
  </si>
  <si>
    <t>47</t>
  </si>
  <si>
    <t>HZS2112</t>
  </si>
  <si>
    <t>Hodinová zúčtovací sazba tesař odborný</t>
  </si>
  <si>
    <t>131232172</t>
  </si>
  <si>
    <t>VRN</t>
  </si>
  <si>
    <t>Vedlejší rozpočtové náklady</t>
  </si>
  <si>
    <t>VRN1</t>
  </si>
  <si>
    <t>Průzkumné, geodetické a projektové práce</t>
  </si>
  <si>
    <t>48</t>
  </si>
  <si>
    <t>011514000</t>
  </si>
  <si>
    <t>Stavebně-statický průzkum</t>
  </si>
  <si>
    <t>1024</t>
  </si>
  <si>
    <t>-652791545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</si>
</sst>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7" fillId="5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7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7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 applyProtection="1">
      <alignment horizontal="center" vertical="center" wrapText="1"/>
      <protection locked="0"/>
    </xf>
    <xf numFmtId="0" fontId="17" fillId="5" borderId="18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7" fillId="0" borderId="22" xfId="0" applyFont="1" applyBorder="1" applyAlignment="1" applyProtection="1">
      <alignment horizontal="center" vertical="center"/>
      <protection locked="0"/>
    </xf>
    <xf numFmtId="49" fontId="27" fillId="0" borderId="22" xfId="0" applyNumberFormat="1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167" fontId="27" fillId="0" borderId="22" xfId="0" applyNumberFormat="1" applyFont="1" applyBorder="1" applyAlignment="1" applyProtection="1">
      <alignment vertical="center"/>
      <protection locked="0"/>
    </xf>
    <xf numFmtId="4" fontId="27" fillId="3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7" fillId="3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center"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9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6"/>
      <c r="BE5" s="170" t="s">
        <v>15</v>
      </c>
      <c r="BS5" s="13" t="s">
        <v>6</v>
      </c>
    </row>
    <row r="6" spans="1:74" ht="36.9" customHeight="1">
      <c r="B6" s="16"/>
      <c r="D6" s="21" t="s">
        <v>16</v>
      </c>
      <c r="K6" s="20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6"/>
      <c r="BE6" s="171"/>
      <c r="BS6" s="13" t="s">
        <v>6</v>
      </c>
    </row>
    <row r="7" spans="1:74" ht="12" customHeight="1">
      <c r="B7" s="16"/>
      <c r="D7" s="22" t="s">
        <v>18</v>
      </c>
      <c r="K7" s="13" t="s">
        <v>1</v>
      </c>
      <c r="AK7" s="22" t="s">
        <v>19</v>
      </c>
      <c r="AN7" s="13" t="s">
        <v>1</v>
      </c>
      <c r="AR7" s="16"/>
      <c r="BE7" s="171"/>
      <c r="BS7" s="13" t="s">
        <v>6</v>
      </c>
    </row>
    <row r="8" spans="1:74" ht="12" customHeight="1">
      <c r="B8" s="16"/>
      <c r="D8" s="22" t="s">
        <v>20</v>
      </c>
      <c r="K8" s="13" t="s">
        <v>21</v>
      </c>
      <c r="AK8" s="22" t="s">
        <v>22</v>
      </c>
      <c r="AN8" s="23" t="s">
        <v>23</v>
      </c>
      <c r="AR8" s="16"/>
      <c r="BE8" s="171"/>
      <c r="BS8" s="13" t="s">
        <v>6</v>
      </c>
    </row>
    <row r="9" spans="1:74" ht="14.4" customHeight="1">
      <c r="B9" s="16"/>
      <c r="AR9" s="16"/>
      <c r="BE9" s="171"/>
      <c r="BS9" s="13" t="s">
        <v>6</v>
      </c>
    </row>
    <row r="10" spans="1:74" ht="12" customHeight="1">
      <c r="B10" s="16"/>
      <c r="D10" s="22" t="s">
        <v>24</v>
      </c>
      <c r="AK10" s="22" t="s">
        <v>25</v>
      </c>
      <c r="AN10" s="13" t="s">
        <v>1</v>
      </c>
      <c r="AR10" s="16"/>
      <c r="BE10" s="171"/>
      <c r="BS10" s="13" t="s">
        <v>6</v>
      </c>
    </row>
    <row r="11" spans="1:74" ht="18.45" customHeight="1">
      <c r="B11" s="16"/>
      <c r="E11" s="13" t="s">
        <v>21</v>
      </c>
      <c r="AK11" s="22" t="s">
        <v>26</v>
      </c>
      <c r="AN11" s="13" t="s">
        <v>1</v>
      </c>
      <c r="AR11" s="16"/>
      <c r="BE11" s="171"/>
      <c r="BS11" s="13" t="s">
        <v>6</v>
      </c>
    </row>
    <row r="12" spans="1:74" ht="6.9" customHeight="1">
      <c r="B12" s="16"/>
      <c r="AR12" s="16"/>
      <c r="BE12" s="171"/>
      <c r="BS12" s="13" t="s">
        <v>6</v>
      </c>
    </row>
    <row r="13" spans="1:74" ht="12" customHeight="1">
      <c r="B13" s="16"/>
      <c r="D13" s="22" t="s">
        <v>27</v>
      </c>
      <c r="AK13" s="22" t="s">
        <v>25</v>
      </c>
      <c r="AN13" s="24" t="s">
        <v>28</v>
      </c>
      <c r="AR13" s="16"/>
      <c r="BE13" s="171"/>
      <c r="BS13" s="13" t="s">
        <v>6</v>
      </c>
    </row>
    <row r="14" spans="1:74" ht="10.199999999999999">
      <c r="B14" s="16"/>
      <c r="E14" s="201" t="s">
        <v>28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2" t="s">
        <v>26</v>
      </c>
      <c r="AN14" s="24" t="s">
        <v>28</v>
      </c>
      <c r="AR14" s="16"/>
      <c r="BE14" s="171"/>
      <c r="BS14" s="13" t="s">
        <v>6</v>
      </c>
    </row>
    <row r="15" spans="1:74" ht="6.9" customHeight="1">
      <c r="B15" s="16"/>
      <c r="AR15" s="16"/>
      <c r="BE15" s="171"/>
      <c r="BS15" s="13" t="s">
        <v>3</v>
      </c>
    </row>
    <row r="16" spans="1:74" ht="12" customHeight="1">
      <c r="B16" s="16"/>
      <c r="D16" s="22" t="s">
        <v>29</v>
      </c>
      <c r="AK16" s="22" t="s">
        <v>25</v>
      </c>
      <c r="AN16" s="13" t="s">
        <v>1</v>
      </c>
      <c r="AR16" s="16"/>
      <c r="BE16" s="171"/>
      <c r="BS16" s="13" t="s">
        <v>3</v>
      </c>
    </row>
    <row r="17" spans="2:71" ht="18.45" customHeight="1">
      <c r="B17" s="16"/>
      <c r="E17" s="13" t="s">
        <v>21</v>
      </c>
      <c r="AK17" s="22" t="s">
        <v>26</v>
      </c>
      <c r="AN17" s="13" t="s">
        <v>1</v>
      </c>
      <c r="AR17" s="16"/>
      <c r="BE17" s="171"/>
      <c r="BS17" s="13" t="s">
        <v>30</v>
      </c>
    </row>
    <row r="18" spans="2:71" ht="6.9" customHeight="1">
      <c r="B18" s="16"/>
      <c r="AR18" s="16"/>
      <c r="BE18" s="171"/>
      <c r="BS18" s="13" t="s">
        <v>6</v>
      </c>
    </row>
    <row r="19" spans="2:71" ht="12" customHeight="1">
      <c r="B19" s="16"/>
      <c r="D19" s="22" t="s">
        <v>31</v>
      </c>
      <c r="AK19" s="22" t="s">
        <v>25</v>
      </c>
      <c r="AN19" s="13" t="s">
        <v>1</v>
      </c>
      <c r="AR19" s="16"/>
      <c r="BE19" s="171"/>
      <c r="BS19" s="13" t="s">
        <v>6</v>
      </c>
    </row>
    <row r="20" spans="2:71" ht="18.45" customHeight="1">
      <c r="B20" s="16"/>
      <c r="E20" s="13" t="s">
        <v>21</v>
      </c>
      <c r="AK20" s="22" t="s">
        <v>26</v>
      </c>
      <c r="AN20" s="13" t="s">
        <v>1</v>
      </c>
      <c r="AR20" s="16"/>
      <c r="BE20" s="171"/>
      <c r="BS20" s="13" t="s">
        <v>30</v>
      </c>
    </row>
    <row r="21" spans="2:71" ht="6.9" customHeight="1">
      <c r="B21" s="16"/>
      <c r="AR21" s="16"/>
      <c r="BE21" s="171"/>
    </row>
    <row r="22" spans="2:71" ht="12" customHeight="1">
      <c r="B22" s="16"/>
      <c r="D22" s="22" t="s">
        <v>32</v>
      </c>
      <c r="AR22" s="16"/>
      <c r="BE22" s="171"/>
    </row>
    <row r="23" spans="2:71" ht="14.4" customHeight="1">
      <c r="B23" s="16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6"/>
      <c r="BE23" s="171"/>
    </row>
    <row r="24" spans="2:71" ht="6.9" customHeight="1">
      <c r="B24" s="16"/>
      <c r="AR24" s="16"/>
      <c r="BE24" s="171"/>
    </row>
    <row r="25" spans="2:71" ht="6.9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71"/>
    </row>
    <row r="26" spans="2:71" s="1" customFormat="1" ht="25.95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2">
        <f>ROUND(AG54,2)</f>
        <v>0</v>
      </c>
      <c r="AL26" s="173"/>
      <c r="AM26" s="173"/>
      <c r="AN26" s="173"/>
      <c r="AO26" s="173"/>
      <c r="AR26" s="27"/>
      <c r="BE26" s="171"/>
    </row>
    <row r="27" spans="2:71" s="1" customFormat="1" ht="6.9" customHeight="1">
      <c r="B27" s="27"/>
      <c r="AR27" s="27"/>
      <c r="BE27" s="171"/>
    </row>
    <row r="28" spans="2:71" s="1" customFormat="1" ht="10.199999999999999">
      <c r="B28" s="27"/>
      <c r="L28" s="204" t="s">
        <v>34</v>
      </c>
      <c r="M28" s="204"/>
      <c r="N28" s="204"/>
      <c r="O28" s="204"/>
      <c r="P28" s="204"/>
      <c r="W28" s="204" t="s">
        <v>35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36</v>
      </c>
      <c r="AL28" s="204"/>
      <c r="AM28" s="204"/>
      <c r="AN28" s="204"/>
      <c r="AO28" s="204"/>
      <c r="AR28" s="27"/>
      <c r="BE28" s="171"/>
    </row>
    <row r="29" spans="2:71" s="2" customFormat="1" ht="14.4" customHeight="1">
      <c r="B29" s="31"/>
      <c r="D29" s="22" t="s">
        <v>37</v>
      </c>
      <c r="F29" s="22" t="s">
        <v>38</v>
      </c>
      <c r="L29" s="205">
        <v>0.21</v>
      </c>
      <c r="M29" s="169"/>
      <c r="N29" s="169"/>
      <c r="O29" s="169"/>
      <c r="P29" s="169"/>
      <c r="W29" s="168">
        <f>ROUND(AZ54,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ROUND(AV54, 2)</f>
        <v>0</v>
      </c>
      <c r="AL29" s="169"/>
      <c r="AM29" s="169"/>
      <c r="AN29" s="169"/>
      <c r="AO29" s="169"/>
      <c r="AR29" s="31"/>
      <c r="BE29" s="171"/>
    </row>
    <row r="30" spans="2:71" s="2" customFormat="1" ht="14.4" customHeight="1">
      <c r="B30" s="31"/>
      <c r="F30" s="22" t="s">
        <v>39</v>
      </c>
      <c r="L30" s="205">
        <v>0.15</v>
      </c>
      <c r="M30" s="169"/>
      <c r="N30" s="169"/>
      <c r="O30" s="169"/>
      <c r="P30" s="169"/>
      <c r="W30" s="168">
        <f>ROUND(BA54,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ROUND(AW54, 2)</f>
        <v>0</v>
      </c>
      <c r="AL30" s="169"/>
      <c r="AM30" s="169"/>
      <c r="AN30" s="169"/>
      <c r="AO30" s="169"/>
      <c r="AR30" s="31"/>
      <c r="BE30" s="171"/>
    </row>
    <row r="31" spans="2:71" s="2" customFormat="1" ht="14.4" hidden="1" customHeight="1">
      <c r="B31" s="31"/>
      <c r="F31" s="22" t="s">
        <v>40</v>
      </c>
      <c r="L31" s="205">
        <v>0.21</v>
      </c>
      <c r="M31" s="169"/>
      <c r="N31" s="169"/>
      <c r="O31" s="169"/>
      <c r="P31" s="169"/>
      <c r="W31" s="168">
        <f>ROUND(BB54,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31"/>
      <c r="BE31" s="171"/>
    </row>
    <row r="32" spans="2:71" s="2" customFormat="1" ht="14.4" hidden="1" customHeight="1">
      <c r="B32" s="31"/>
      <c r="F32" s="22" t="s">
        <v>41</v>
      </c>
      <c r="L32" s="205">
        <v>0.15</v>
      </c>
      <c r="M32" s="169"/>
      <c r="N32" s="169"/>
      <c r="O32" s="169"/>
      <c r="P32" s="169"/>
      <c r="W32" s="168">
        <f>ROUND(BC54,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31"/>
      <c r="BE32" s="171"/>
    </row>
    <row r="33" spans="2:57" s="2" customFormat="1" ht="14.4" hidden="1" customHeight="1">
      <c r="B33" s="31"/>
      <c r="F33" s="22" t="s">
        <v>42</v>
      </c>
      <c r="L33" s="205">
        <v>0</v>
      </c>
      <c r="M33" s="169"/>
      <c r="N33" s="169"/>
      <c r="O33" s="169"/>
      <c r="P33" s="169"/>
      <c r="W33" s="168">
        <f>ROUND(BD54,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31"/>
      <c r="BE33" s="171"/>
    </row>
    <row r="34" spans="2:57" s="1" customFormat="1" ht="6.9" customHeight="1">
      <c r="B34" s="27"/>
      <c r="AR34" s="27"/>
      <c r="BE34" s="171"/>
    </row>
    <row r="35" spans="2:57" s="1" customFormat="1" ht="25.95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74" t="s">
        <v>45</v>
      </c>
      <c r="Y35" s="175"/>
      <c r="Z35" s="175"/>
      <c r="AA35" s="175"/>
      <c r="AB35" s="175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5"/>
      <c r="AM35" s="175"/>
      <c r="AN35" s="175"/>
      <c r="AO35" s="177"/>
      <c r="AP35" s="32"/>
      <c r="AQ35" s="32"/>
      <c r="AR35" s="27"/>
    </row>
    <row r="36" spans="2:57" s="1" customFormat="1" ht="6.9" customHeight="1">
      <c r="B36" s="27"/>
      <c r="AR36" s="27"/>
    </row>
    <row r="37" spans="2:57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57" s="1" customFormat="1" ht="6.9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57" s="1" customFormat="1" ht="24.9" customHeight="1">
      <c r="B42" s="27"/>
      <c r="C42" s="17" t="s">
        <v>46</v>
      </c>
      <c r="AR42" s="27"/>
    </row>
    <row r="43" spans="2:57" s="1" customFormat="1" ht="6.9" customHeight="1">
      <c r="B43" s="27"/>
      <c r="AR43" s="27"/>
    </row>
    <row r="44" spans="2:57" s="1" customFormat="1" ht="12" customHeight="1">
      <c r="B44" s="27"/>
      <c r="C44" s="22" t="s">
        <v>13</v>
      </c>
      <c r="L44" s="1" t="str">
        <f>K5</f>
        <v>z029032020</v>
      </c>
      <c r="AR44" s="27"/>
    </row>
    <row r="45" spans="2:57" s="3" customFormat="1" ht="36.9" customHeight="1">
      <c r="B45" s="40"/>
      <c r="C45" s="41" t="s">
        <v>16</v>
      </c>
      <c r="L45" s="182" t="str">
        <f>K6</f>
        <v>MŠ Roztoky 193 - ZTI - pavilon kuchyně - zemní práce</v>
      </c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R45" s="40"/>
    </row>
    <row r="46" spans="2:57" s="1" customFormat="1" ht="6.9" customHeight="1">
      <c r="B46" s="27"/>
      <c r="AR46" s="27"/>
    </row>
    <row r="47" spans="2:57" s="1" customFormat="1" ht="12" customHeight="1">
      <c r="B47" s="27"/>
      <c r="C47" s="22" t="s">
        <v>20</v>
      </c>
      <c r="L47" s="42" t="str">
        <f>IF(K8="","",K8)</f>
        <v xml:space="preserve"> </v>
      </c>
      <c r="AI47" s="22" t="s">
        <v>22</v>
      </c>
      <c r="AM47" s="184" t="str">
        <f>IF(AN8= "","",AN8)</f>
        <v>20. 3. 2020</v>
      </c>
      <c r="AN47" s="184"/>
      <c r="AR47" s="27"/>
    </row>
    <row r="48" spans="2:57" s="1" customFormat="1" ht="6.9" customHeight="1">
      <c r="B48" s="27"/>
      <c r="AR48" s="27"/>
    </row>
    <row r="49" spans="1:90" s="1" customFormat="1" ht="12.6" customHeight="1">
      <c r="B49" s="27"/>
      <c r="C49" s="22" t="s">
        <v>24</v>
      </c>
      <c r="L49" s="1" t="str">
        <f>IF(E11= "","",E11)</f>
        <v xml:space="preserve"> </v>
      </c>
      <c r="AI49" s="22" t="s">
        <v>29</v>
      </c>
      <c r="AM49" s="180" t="str">
        <f>IF(E17="","",E17)</f>
        <v xml:space="preserve"> </v>
      </c>
      <c r="AN49" s="181"/>
      <c r="AO49" s="181"/>
      <c r="AP49" s="181"/>
      <c r="AR49" s="27"/>
      <c r="AS49" s="185" t="s">
        <v>47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0" s="1" customFormat="1" ht="12.6" customHeight="1">
      <c r="B50" s="27"/>
      <c r="C50" s="22" t="s">
        <v>27</v>
      </c>
      <c r="L50" s="1" t="str">
        <f>IF(E14= "Vyplň údaj","",E14)</f>
        <v/>
      </c>
      <c r="AI50" s="22" t="s">
        <v>31</v>
      </c>
      <c r="AM50" s="180" t="str">
        <f>IF(E20="","",E20)</f>
        <v xml:space="preserve"> </v>
      </c>
      <c r="AN50" s="181"/>
      <c r="AO50" s="181"/>
      <c r="AP50" s="181"/>
      <c r="AR50" s="27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</row>
    <row r="51" spans="1:90" s="1" customFormat="1" ht="10.8" customHeight="1">
      <c r="B51" s="27"/>
      <c r="AR51" s="27"/>
      <c r="AS51" s="187"/>
      <c r="AT51" s="188"/>
      <c r="AU51" s="46"/>
      <c r="AV51" s="46"/>
      <c r="AW51" s="46"/>
      <c r="AX51" s="46"/>
      <c r="AY51" s="46"/>
      <c r="AZ51" s="46"/>
      <c r="BA51" s="46"/>
      <c r="BB51" s="46"/>
      <c r="BC51" s="46"/>
      <c r="BD51" s="47"/>
    </row>
    <row r="52" spans="1:90" s="1" customFormat="1" ht="29.25" customHeight="1">
      <c r="B52" s="27"/>
      <c r="C52" s="189" t="s">
        <v>48</v>
      </c>
      <c r="D52" s="190"/>
      <c r="E52" s="190"/>
      <c r="F52" s="190"/>
      <c r="G52" s="190"/>
      <c r="H52" s="48"/>
      <c r="I52" s="191" t="s">
        <v>49</v>
      </c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2" t="s">
        <v>50</v>
      </c>
      <c r="AH52" s="190"/>
      <c r="AI52" s="190"/>
      <c r="AJ52" s="190"/>
      <c r="AK52" s="190"/>
      <c r="AL52" s="190"/>
      <c r="AM52" s="190"/>
      <c r="AN52" s="191" t="s">
        <v>51</v>
      </c>
      <c r="AO52" s="190"/>
      <c r="AP52" s="193"/>
      <c r="AQ52" s="49" t="s">
        <v>52</v>
      </c>
      <c r="AR52" s="27"/>
      <c r="AS52" s="50" t="s">
        <v>53</v>
      </c>
      <c r="AT52" s="51" t="s">
        <v>54</v>
      </c>
      <c r="AU52" s="51" t="s">
        <v>55</v>
      </c>
      <c r="AV52" s="51" t="s">
        <v>56</v>
      </c>
      <c r="AW52" s="51" t="s">
        <v>57</v>
      </c>
      <c r="AX52" s="51" t="s">
        <v>58</v>
      </c>
      <c r="AY52" s="51" t="s">
        <v>59</v>
      </c>
      <c r="AZ52" s="51" t="s">
        <v>60</v>
      </c>
      <c r="BA52" s="51" t="s">
        <v>61</v>
      </c>
      <c r="BB52" s="51" t="s">
        <v>62</v>
      </c>
      <c r="BC52" s="51" t="s">
        <v>63</v>
      </c>
      <c r="BD52" s="52" t="s">
        <v>64</v>
      </c>
    </row>
    <row r="53" spans="1:90" s="1" customFormat="1" ht="10.8" customHeight="1">
      <c r="B53" s="27"/>
      <c r="AR53" s="27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0" s="4" customFormat="1" ht="32.4" customHeight="1">
      <c r="B54" s="54"/>
      <c r="C54" s="55" t="s">
        <v>65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197">
        <f>ROUND(AG55,2)</f>
        <v>0</v>
      </c>
      <c r="AH54" s="197"/>
      <c r="AI54" s="197"/>
      <c r="AJ54" s="197"/>
      <c r="AK54" s="197"/>
      <c r="AL54" s="197"/>
      <c r="AM54" s="197"/>
      <c r="AN54" s="198">
        <f>SUM(AG54,AT54)</f>
        <v>0</v>
      </c>
      <c r="AO54" s="198"/>
      <c r="AP54" s="198"/>
      <c r="AQ54" s="58" t="s">
        <v>1</v>
      </c>
      <c r="AR54" s="54"/>
      <c r="AS54" s="59">
        <f>ROUND(AS55,2)</f>
        <v>0</v>
      </c>
      <c r="AT54" s="60">
        <f>ROUND(SUM(AV54:AW54),2)</f>
        <v>0</v>
      </c>
      <c r="AU54" s="61">
        <f>ROUND(AU55,5)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ROUND(AZ55,2)</f>
        <v>0</v>
      </c>
      <c r="BA54" s="60">
        <f>ROUND(BA55,2)</f>
        <v>0</v>
      </c>
      <c r="BB54" s="60">
        <f>ROUND(BB55,2)</f>
        <v>0</v>
      </c>
      <c r="BC54" s="60">
        <f>ROUND(BC55,2)</f>
        <v>0</v>
      </c>
      <c r="BD54" s="62">
        <f>ROUND(BD55,2)</f>
        <v>0</v>
      </c>
      <c r="BS54" s="63" t="s">
        <v>66</v>
      </c>
      <c r="BT54" s="63" t="s">
        <v>67</v>
      </c>
      <c r="BV54" s="63" t="s">
        <v>68</v>
      </c>
      <c r="BW54" s="63" t="s">
        <v>4</v>
      </c>
      <c r="BX54" s="63" t="s">
        <v>69</v>
      </c>
      <c r="CL54" s="63" t="s">
        <v>1</v>
      </c>
    </row>
    <row r="55" spans="1:90" s="5" customFormat="1" ht="26.4" customHeight="1">
      <c r="A55" s="64" t="s">
        <v>70</v>
      </c>
      <c r="B55" s="65"/>
      <c r="C55" s="66"/>
      <c r="D55" s="196" t="s">
        <v>14</v>
      </c>
      <c r="E55" s="196"/>
      <c r="F55" s="196"/>
      <c r="G55" s="196"/>
      <c r="H55" s="196"/>
      <c r="I55" s="67"/>
      <c r="J55" s="196" t="s">
        <v>17</v>
      </c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4">
        <f>'z029032020 - MŠ Roztoky 1...'!J28</f>
        <v>0</v>
      </c>
      <c r="AH55" s="195"/>
      <c r="AI55" s="195"/>
      <c r="AJ55" s="195"/>
      <c r="AK55" s="195"/>
      <c r="AL55" s="195"/>
      <c r="AM55" s="195"/>
      <c r="AN55" s="194">
        <f>SUM(AG55,AT55)</f>
        <v>0</v>
      </c>
      <c r="AO55" s="195"/>
      <c r="AP55" s="195"/>
      <c r="AQ55" s="68" t="s">
        <v>71</v>
      </c>
      <c r="AR55" s="65"/>
      <c r="AS55" s="69">
        <v>0</v>
      </c>
      <c r="AT55" s="70">
        <f>ROUND(SUM(AV55:AW55),2)</f>
        <v>0</v>
      </c>
      <c r="AU55" s="71">
        <f>'z029032020 - MŠ Roztoky 1...'!P84</f>
        <v>0</v>
      </c>
      <c r="AV55" s="70">
        <f>'z029032020 - MŠ Roztoky 1...'!J31</f>
        <v>0</v>
      </c>
      <c r="AW55" s="70">
        <f>'z029032020 - MŠ Roztoky 1...'!J32</f>
        <v>0</v>
      </c>
      <c r="AX55" s="70">
        <f>'z029032020 - MŠ Roztoky 1...'!J33</f>
        <v>0</v>
      </c>
      <c r="AY55" s="70">
        <f>'z029032020 - MŠ Roztoky 1...'!J34</f>
        <v>0</v>
      </c>
      <c r="AZ55" s="70">
        <f>'z029032020 - MŠ Roztoky 1...'!F31</f>
        <v>0</v>
      </c>
      <c r="BA55" s="70">
        <f>'z029032020 - MŠ Roztoky 1...'!F32</f>
        <v>0</v>
      </c>
      <c r="BB55" s="70">
        <f>'z029032020 - MŠ Roztoky 1...'!F33</f>
        <v>0</v>
      </c>
      <c r="BC55" s="70">
        <f>'z029032020 - MŠ Roztoky 1...'!F34</f>
        <v>0</v>
      </c>
      <c r="BD55" s="72">
        <f>'z029032020 - MŠ Roztoky 1...'!F35</f>
        <v>0</v>
      </c>
      <c r="BT55" s="73" t="s">
        <v>72</v>
      </c>
      <c r="BU55" s="73" t="s">
        <v>73</v>
      </c>
      <c r="BV55" s="73" t="s">
        <v>68</v>
      </c>
      <c r="BW55" s="73" t="s">
        <v>4</v>
      </c>
      <c r="BX55" s="73" t="s">
        <v>69</v>
      </c>
      <c r="CL55" s="73" t="s">
        <v>1</v>
      </c>
    </row>
    <row r="56" spans="1:90" s="1" customFormat="1" ht="30" customHeight="1">
      <c r="B56" s="27"/>
      <c r="AR56" s="27"/>
    </row>
    <row r="57" spans="1:90" s="1" customFormat="1" ht="6.9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27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z029032020 - MŠ Roztoky 1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6"/>
  <sheetViews>
    <sheetView showGridLines="0" tabSelected="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74" customWidth="1"/>
    <col min="10" max="10" width="20.140625" customWidth="1"/>
    <col min="11" max="11" width="13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4</v>
      </c>
    </row>
    <row r="3" spans="2:46" ht="6.9" customHeight="1">
      <c r="B3" s="14"/>
      <c r="C3" s="15"/>
      <c r="D3" s="15"/>
      <c r="E3" s="15"/>
      <c r="F3" s="15"/>
      <c r="G3" s="15"/>
      <c r="H3" s="15"/>
      <c r="I3" s="75"/>
      <c r="J3" s="15"/>
      <c r="K3" s="15"/>
      <c r="L3" s="16"/>
      <c r="AT3" s="13" t="s">
        <v>74</v>
      </c>
    </row>
    <row r="4" spans="2:46" ht="24.9" customHeight="1">
      <c r="B4" s="16"/>
      <c r="D4" s="17" t="s">
        <v>75</v>
      </c>
      <c r="L4" s="16"/>
      <c r="M4" s="18" t="s">
        <v>10</v>
      </c>
      <c r="AT4" s="13" t="s">
        <v>3</v>
      </c>
    </row>
    <row r="5" spans="2:46" ht="6.9" customHeight="1">
      <c r="B5" s="16"/>
      <c r="L5" s="16"/>
    </row>
    <row r="6" spans="2:46" s="1" customFormat="1" ht="12" customHeight="1">
      <c r="B6" s="27"/>
      <c r="D6" s="22" t="s">
        <v>16</v>
      </c>
      <c r="I6" s="76"/>
      <c r="L6" s="27"/>
    </row>
    <row r="7" spans="2:46" s="1" customFormat="1" ht="36.9" customHeight="1">
      <c r="B7" s="27"/>
      <c r="E7" s="182" t="s">
        <v>17</v>
      </c>
      <c r="F7" s="181"/>
      <c r="G7" s="181"/>
      <c r="H7" s="181"/>
      <c r="I7" s="76"/>
      <c r="L7" s="27"/>
    </row>
    <row r="8" spans="2:46" s="1" customFormat="1" ht="10.199999999999999">
      <c r="B8" s="27"/>
      <c r="I8" s="76"/>
      <c r="L8" s="27"/>
    </row>
    <row r="9" spans="2:46" s="1" customFormat="1" ht="12" customHeight="1">
      <c r="B9" s="27"/>
      <c r="D9" s="22" t="s">
        <v>18</v>
      </c>
      <c r="F9" s="13" t="s">
        <v>1</v>
      </c>
      <c r="I9" s="77" t="s">
        <v>19</v>
      </c>
      <c r="J9" s="13" t="s">
        <v>1</v>
      </c>
      <c r="L9" s="27"/>
    </row>
    <row r="10" spans="2:46" s="1" customFormat="1" ht="12" customHeight="1">
      <c r="B10" s="27"/>
      <c r="D10" s="22" t="s">
        <v>20</v>
      </c>
      <c r="F10" s="13" t="s">
        <v>21</v>
      </c>
      <c r="I10" s="77" t="s">
        <v>22</v>
      </c>
      <c r="J10" s="43" t="str">
        <f>'Rekapitulace stavby'!AN8</f>
        <v>20. 3. 2020</v>
      </c>
      <c r="L10" s="27"/>
    </row>
    <row r="11" spans="2:46" s="1" customFormat="1" ht="10.8" customHeight="1">
      <c r="B11" s="27"/>
      <c r="I11" s="76"/>
      <c r="L11" s="27"/>
    </row>
    <row r="12" spans="2:46" s="1" customFormat="1" ht="12" customHeight="1">
      <c r="B12" s="27"/>
      <c r="D12" s="22" t="s">
        <v>24</v>
      </c>
      <c r="I12" s="77" t="s">
        <v>25</v>
      </c>
      <c r="J12" s="13" t="str">
        <f>IF('Rekapitulace stavby'!AN10="","",'Rekapitulace stavby'!AN10)</f>
        <v/>
      </c>
      <c r="L12" s="27"/>
    </row>
    <row r="13" spans="2:46" s="1" customFormat="1" ht="18" customHeight="1">
      <c r="B13" s="27"/>
      <c r="E13" s="13" t="str">
        <f>IF('Rekapitulace stavby'!E11="","",'Rekapitulace stavby'!E11)</f>
        <v xml:space="preserve"> </v>
      </c>
      <c r="I13" s="77" t="s">
        <v>26</v>
      </c>
      <c r="J13" s="13" t="str">
        <f>IF('Rekapitulace stavby'!AN11="","",'Rekapitulace stavby'!AN11)</f>
        <v/>
      </c>
      <c r="L13" s="27"/>
    </row>
    <row r="14" spans="2:46" s="1" customFormat="1" ht="6.9" customHeight="1">
      <c r="B14" s="27"/>
      <c r="I14" s="76"/>
      <c r="L14" s="27"/>
    </row>
    <row r="15" spans="2:46" s="1" customFormat="1" ht="12" customHeight="1">
      <c r="B15" s="27"/>
      <c r="D15" s="22" t="s">
        <v>27</v>
      </c>
      <c r="I15" s="77" t="s">
        <v>25</v>
      </c>
      <c r="J15" s="23" t="str">
        <f>'Rekapitulace stavby'!AN13</f>
        <v>Vyplň údaj</v>
      </c>
      <c r="L15" s="27"/>
    </row>
    <row r="16" spans="2:46" s="1" customFormat="1" ht="18" customHeight="1">
      <c r="B16" s="27"/>
      <c r="E16" s="206" t="str">
        <f>'Rekapitulace stavby'!E14</f>
        <v>Vyplň údaj</v>
      </c>
      <c r="F16" s="199"/>
      <c r="G16" s="199"/>
      <c r="H16" s="199"/>
      <c r="I16" s="77" t="s">
        <v>26</v>
      </c>
      <c r="J16" s="23" t="str">
        <f>'Rekapitulace stavby'!AN14</f>
        <v>Vyplň údaj</v>
      </c>
      <c r="L16" s="27"/>
    </row>
    <row r="17" spans="2:12" s="1" customFormat="1" ht="6.9" customHeight="1">
      <c r="B17" s="27"/>
      <c r="I17" s="76"/>
      <c r="L17" s="27"/>
    </row>
    <row r="18" spans="2:12" s="1" customFormat="1" ht="12" customHeight="1">
      <c r="B18" s="27"/>
      <c r="D18" s="22" t="s">
        <v>29</v>
      </c>
      <c r="I18" s="77" t="s">
        <v>25</v>
      </c>
      <c r="J18" s="13" t="str">
        <f>IF('Rekapitulace stavby'!AN16="","",'Rekapitulace stavby'!AN16)</f>
        <v/>
      </c>
      <c r="L18" s="27"/>
    </row>
    <row r="19" spans="2:12" s="1" customFormat="1" ht="18" customHeight="1">
      <c r="B19" s="27"/>
      <c r="E19" s="13" t="str">
        <f>IF('Rekapitulace stavby'!E17="","",'Rekapitulace stavby'!E17)</f>
        <v xml:space="preserve"> </v>
      </c>
      <c r="I19" s="77" t="s">
        <v>26</v>
      </c>
      <c r="J19" s="13" t="str">
        <f>IF('Rekapitulace stavby'!AN17="","",'Rekapitulace stavby'!AN17)</f>
        <v/>
      </c>
      <c r="L19" s="27"/>
    </row>
    <row r="20" spans="2:12" s="1" customFormat="1" ht="6.9" customHeight="1">
      <c r="B20" s="27"/>
      <c r="I20" s="76"/>
      <c r="L20" s="27"/>
    </row>
    <row r="21" spans="2:12" s="1" customFormat="1" ht="12" customHeight="1">
      <c r="B21" s="27"/>
      <c r="D21" s="22" t="s">
        <v>31</v>
      </c>
      <c r="I21" s="77" t="s">
        <v>25</v>
      </c>
      <c r="J21" s="13" t="str">
        <f>IF('Rekapitulace stavby'!AN19="","",'Rekapitulace stavby'!AN19)</f>
        <v/>
      </c>
      <c r="L21" s="27"/>
    </row>
    <row r="22" spans="2:12" s="1" customFormat="1" ht="18" customHeight="1">
      <c r="B22" s="27"/>
      <c r="E22" s="13" t="str">
        <f>IF('Rekapitulace stavby'!E20="","",'Rekapitulace stavby'!E20)</f>
        <v xml:space="preserve"> </v>
      </c>
      <c r="I22" s="77" t="s">
        <v>26</v>
      </c>
      <c r="J22" s="13" t="str">
        <f>IF('Rekapitulace stavby'!AN20="","",'Rekapitulace stavby'!AN20)</f>
        <v/>
      </c>
      <c r="L22" s="27"/>
    </row>
    <row r="23" spans="2:12" s="1" customFormat="1" ht="6.9" customHeight="1">
      <c r="B23" s="27"/>
      <c r="I23" s="76"/>
      <c r="L23" s="27"/>
    </row>
    <row r="24" spans="2:12" s="1" customFormat="1" ht="12" customHeight="1">
      <c r="B24" s="27"/>
      <c r="D24" s="22" t="s">
        <v>32</v>
      </c>
      <c r="I24" s="76"/>
      <c r="L24" s="27"/>
    </row>
    <row r="25" spans="2:12" s="6" customFormat="1" ht="14.4" customHeight="1">
      <c r="B25" s="78"/>
      <c r="E25" s="203" t="s">
        <v>1</v>
      </c>
      <c r="F25" s="203"/>
      <c r="G25" s="203"/>
      <c r="H25" s="203"/>
      <c r="I25" s="79"/>
      <c r="L25" s="78"/>
    </row>
    <row r="26" spans="2:12" s="1" customFormat="1" ht="6.9" customHeight="1">
      <c r="B26" s="27"/>
      <c r="I26" s="76"/>
      <c r="L26" s="27"/>
    </row>
    <row r="27" spans="2:12" s="1" customFormat="1" ht="6.9" customHeight="1">
      <c r="B27" s="27"/>
      <c r="D27" s="44"/>
      <c r="E27" s="44"/>
      <c r="F27" s="44"/>
      <c r="G27" s="44"/>
      <c r="H27" s="44"/>
      <c r="I27" s="80"/>
      <c r="J27" s="44"/>
      <c r="K27" s="44"/>
      <c r="L27" s="27"/>
    </row>
    <row r="28" spans="2:12" s="1" customFormat="1" ht="25.35" customHeight="1">
      <c r="B28" s="27"/>
      <c r="D28" s="81" t="s">
        <v>33</v>
      </c>
      <c r="I28" s="76"/>
      <c r="J28" s="57">
        <f>ROUND(J84, 2)</f>
        <v>0</v>
      </c>
      <c r="L28" s="27"/>
    </row>
    <row r="29" spans="2:12" s="1" customFormat="1" ht="6.9" customHeight="1">
      <c r="B29" s="27"/>
      <c r="D29" s="44"/>
      <c r="E29" s="44"/>
      <c r="F29" s="44"/>
      <c r="G29" s="44"/>
      <c r="H29" s="44"/>
      <c r="I29" s="80"/>
      <c r="J29" s="44"/>
      <c r="K29" s="44"/>
      <c r="L29" s="27"/>
    </row>
    <row r="30" spans="2:12" s="1" customFormat="1" ht="14.4" customHeight="1">
      <c r="B30" s="27"/>
      <c r="F30" s="30" t="s">
        <v>35</v>
      </c>
      <c r="I30" s="82" t="s">
        <v>34</v>
      </c>
      <c r="J30" s="30" t="s">
        <v>36</v>
      </c>
      <c r="L30" s="27"/>
    </row>
    <row r="31" spans="2:12" s="1" customFormat="1" ht="14.4" customHeight="1">
      <c r="B31" s="27"/>
      <c r="D31" s="22" t="s">
        <v>37</v>
      </c>
      <c r="E31" s="22" t="s">
        <v>38</v>
      </c>
      <c r="F31" s="83">
        <f>ROUND((SUM(BE84:BE155)),  2)</f>
        <v>0</v>
      </c>
      <c r="I31" s="84">
        <v>0.21</v>
      </c>
      <c r="J31" s="83">
        <f>ROUND(((SUM(BE84:BE155))*I31),  2)</f>
        <v>0</v>
      </c>
      <c r="L31" s="27"/>
    </row>
    <row r="32" spans="2:12" s="1" customFormat="1" ht="14.4" customHeight="1">
      <c r="B32" s="27"/>
      <c r="E32" s="22" t="s">
        <v>39</v>
      </c>
      <c r="F32" s="83">
        <f>ROUND((SUM(BF84:BF155)),  2)</f>
        <v>0</v>
      </c>
      <c r="I32" s="84">
        <v>0.15</v>
      </c>
      <c r="J32" s="83">
        <f>ROUND(((SUM(BF84:BF155))*I32),  2)</f>
        <v>0</v>
      </c>
      <c r="L32" s="27"/>
    </row>
    <row r="33" spans="2:12" s="1" customFormat="1" ht="14.4" hidden="1" customHeight="1">
      <c r="B33" s="27"/>
      <c r="E33" s="22" t="s">
        <v>40</v>
      </c>
      <c r="F33" s="83">
        <f>ROUND((SUM(BG84:BG155)),  2)</f>
        <v>0</v>
      </c>
      <c r="I33" s="84">
        <v>0.21</v>
      </c>
      <c r="J33" s="83">
        <f>0</f>
        <v>0</v>
      </c>
      <c r="L33" s="27"/>
    </row>
    <row r="34" spans="2:12" s="1" customFormat="1" ht="14.4" hidden="1" customHeight="1">
      <c r="B34" s="27"/>
      <c r="E34" s="22" t="s">
        <v>41</v>
      </c>
      <c r="F34" s="83">
        <f>ROUND((SUM(BH84:BH155)),  2)</f>
        <v>0</v>
      </c>
      <c r="I34" s="84">
        <v>0.15</v>
      </c>
      <c r="J34" s="83">
        <f>0</f>
        <v>0</v>
      </c>
      <c r="L34" s="27"/>
    </row>
    <row r="35" spans="2:12" s="1" customFormat="1" ht="14.4" hidden="1" customHeight="1">
      <c r="B35" s="27"/>
      <c r="E35" s="22" t="s">
        <v>42</v>
      </c>
      <c r="F35" s="83">
        <f>ROUND((SUM(BI84:BI155)),  2)</f>
        <v>0</v>
      </c>
      <c r="I35" s="84">
        <v>0</v>
      </c>
      <c r="J35" s="83">
        <f>0</f>
        <v>0</v>
      </c>
      <c r="L35" s="27"/>
    </row>
    <row r="36" spans="2:12" s="1" customFormat="1" ht="6.9" customHeight="1">
      <c r="B36" s="27"/>
      <c r="I36" s="76"/>
      <c r="L36" s="27"/>
    </row>
    <row r="37" spans="2:12" s="1" customFormat="1" ht="25.35" customHeight="1">
      <c r="B37" s="27"/>
      <c r="C37" s="85"/>
      <c r="D37" s="86" t="s">
        <v>43</v>
      </c>
      <c r="E37" s="48"/>
      <c r="F37" s="48"/>
      <c r="G37" s="87" t="s">
        <v>44</v>
      </c>
      <c r="H37" s="88" t="s">
        <v>45</v>
      </c>
      <c r="I37" s="89"/>
      <c r="J37" s="90">
        <f>SUM(J28:J35)</f>
        <v>0</v>
      </c>
      <c r="K37" s="91"/>
      <c r="L37" s="27"/>
    </row>
    <row r="38" spans="2:12" s="1" customFormat="1" ht="14.4" customHeight="1">
      <c r="B38" s="36"/>
      <c r="C38" s="37"/>
      <c r="D38" s="37"/>
      <c r="E38" s="37"/>
      <c r="F38" s="37"/>
      <c r="G38" s="37"/>
      <c r="H38" s="37"/>
      <c r="I38" s="92"/>
      <c r="J38" s="37"/>
      <c r="K38" s="37"/>
      <c r="L38" s="27"/>
    </row>
    <row r="42" spans="2:12" s="1" customFormat="1" ht="6.9" customHeight="1">
      <c r="B42" s="38"/>
      <c r="C42" s="39"/>
      <c r="D42" s="39"/>
      <c r="E42" s="39"/>
      <c r="F42" s="39"/>
      <c r="G42" s="39"/>
      <c r="H42" s="39"/>
      <c r="I42" s="93"/>
      <c r="J42" s="39"/>
      <c r="K42" s="39"/>
      <c r="L42" s="27"/>
    </row>
    <row r="43" spans="2:12" s="1" customFormat="1" ht="24.9" customHeight="1">
      <c r="B43" s="27"/>
      <c r="C43" s="17" t="s">
        <v>76</v>
      </c>
      <c r="I43" s="76"/>
      <c r="L43" s="27"/>
    </row>
    <row r="44" spans="2:12" s="1" customFormat="1" ht="6.9" customHeight="1">
      <c r="B44" s="27"/>
      <c r="I44" s="76"/>
      <c r="L44" s="27"/>
    </row>
    <row r="45" spans="2:12" s="1" customFormat="1" ht="12" customHeight="1">
      <c r="B45" s="27"/>
      <c r="C45" s="22" t="s">
        <v>16</v>
      </c>
      <c r="I45" s="76"/>
      <c r="L45" s="27"/>
    </row>
    <row r="46" spans="2:12" s="1" customFormat="1" ht="14.4" customHeight="1">
      <c r="B46" s="27"/>
      <c r="E46" s="182" t="str">
        <f>E7</f>
        <v>MŠ Roztoky 193 - ZTI - pavilon kuchyně - zemní práce</v>
      </c>
      <c r="F46" s="181"/>
      <c r="G46" s="181"/>
      <c r="H46" s="181"/>
      <c r="I46" s="76"/>
      <c r="L46" s="27"/>
    </row>
    <row r="47" spans="2:12" s="1" customFormat="1" ht="6.9" customHeight="1">
      <c r="B47" s="27"/>
      <c r="I47" s="76"/>
      <c r="L47" s="27"/>
    </row>
    <row r="48" spans="2:12" s="1" customFormat="1" ht="12" customHeight="1">
      <c r="B48" s="27"/>
      <c r="C48" s="22" t="s">
        <v>20</v>
      </c>
      <c r="F48" s="13" t="str">
        <f>F10</f>
        <v xml:space="preserve"> </v>
      </c>
      <c r="I48" s="77" t="s">
        <v>22</v>
      </c>
      <c r="J48" s="43" t="str">
        <f>IF(J10="","",J10)</f>
        <v>20. 3. 2020</v>
      </c>
      <c r="L48" s="27"/>
    </row>
    <row r="49" spans="2:47" s="1" customFormat="1" ht="6.9" customHeight="1">
      <c r="B49" s="27"/>
      <c r="I49" s="76"/>
      <c r="L49" s="27"/>
    </row>
    <row r="50" spans="2:47" s="1" customFormat="1" ht="12.6" customHeight="1">
      <c r="B50" s="27"/>
      <c r="C50" s="22" t="s">
        <v>24</v>
      </c>
      <c r="F50" s="13" t="str">
        <f>E13</f>
        <v xml:space="preserve"> </v>
      </c>
      <c r="I50" s="77" t="s">
        <v>29</v>
      </c>
      <c r="J50" s="25" t="str">
        <f>E19</f>
        <v xml:space="preserve"> </v>
      </c>
      <c r="L50" s="27"/>
    </row>
    <row r="51" spans="2:47" s="1" customFormat="1" ht="12.6" customHeight="1">
      <c r="B51" s="27"/>
      <c r="C51" s="22" t="s">
        <v>27</v>
      </c>
      <c r="F51" s="13" t="str">
        <f>IF(E16="","",E16)</f>
        <v>Vyplň údaj</v>
      </c>
      <c r="I51" s="77" t="s">
        <v>31</v>
      </c>
      <c r="J51" s="25" t="str">
        <f>E22</f>
        <v xml:space="preserve"> </v>
      </c>
      <c r="L51" s="27"/>
    </row>
    <row r="52" spans="2:47" s="1" customFormat="1" ht="10.35" customHeight="1">
      <c r="B52" s="27"/>
      <c r="I52" s="76"/>
      <c r="L52" s="27"/>
    </row>
    <row r="53" spans="2:47" s="1" customFormat="1" ht="29.25" customHeight="1">
      <c r="B53" s="27"/>
      <c r="C53" s="94" t="s">
        <v>77</v>
      </c>
      <c r="D53" s="85"/>
      <c r="E53" s="85"/>
      <c r="F53" s="85"/>
      <c r="G53" s="85"/>
      <c r="H53" s="85"/>
      <c r="I53" s="95"/>
      <c r="J53" s="96" t="s">
        <v>78</v>
      </c>
      <c r="K53" s="85"/>
      <c r="L53" s="27"/>
    </row>
    <row r="54" spans="2:47" s="1" customFormat="1" ht="10.35" customHeight="1">
      <c r="B54" s="27"/>
      <c r="I54" s="76"/>
      <c r="L54" s="27"/>
    </row>
    <row r="55" spans="2:47" s="1" customFormat="1" ht="22.8" customHeight="1">
      <c r="B55" s="27"/>
      <c r="C55" s="97" t="s">
        <v>79</v>
      </c>
      <c r="I55" s="76"/>
      <c r="J55" s="57">
        <f>J84</f>
        <v>0</v>
      </c>
      <c r="L55" s="27"/>
      <c r="AU55" s="13" t="s">
        <v>80</v>
      </c>
    </row>
    <row r="56" spans="2:47" s="7" customFormat="1" ht="24.9" customHeight="1">
      <c r="B56" s="98"/>
      <c r="D56" s="99" t="s">
        <v>81</v>
      </c>
      <c r="E56" s="100"/>
      <c r="F56" s="100"/>
      <c r="G56" s="100"/>
      <c r="H56" s="100"/>
      <c r="I56" s="101"/>
      <c r="J56" s="102">
        <f>J85</f>
        <v>0</v>
      </c>
      <c r="L56" s="98"/>
    </row>
    <row r="57" spans="2:47" s="8" customFormat="1" ht="19.95" customHeight="1">
      <c r="B57" s="103"/>
      <c r="D57" s="104" t="s">
        <v>82</v>
      </c>
      <c r="E57" s="105"/>
      <c r="F57" s="105"/>
      <c r="G57" s="105"/>
      <c r="H57" s="105"/>
      <c r="I57" s="106"/>
      <c r="J57" s="107">
        <f>J86</f>
        <v>0</v>
      </c>
      <c r="L57" s="103"/>
    </row>
    <row r="58" spans="2:47" s="8" customFormat="1" ht="19.95" customHeight="1">
      <c r="B58" s="103"/>
      <c r="D58" s="104" t="s">
        <v>83</v>
      </c>
      <c r="E58" s="105"/>
      <c r="F58" s="105"/>
      <c r="G58" s="105"/>
      <c r="H58" s="105"/>
      <c r="I58" s="106"/>
      <c r="J58" s="107">
        <f>J123</f>
        <v>0</v>
      </c>
      <c r="L58" s="103"/>
    </row>
    <row r="59" spans="2:47" s="8" customFormat="1" ht="19.95" customHeight="1">
      <c r="B59" s="103"/>
      <c r="D59" s="104" t="s">
        <v>84</v>
      </c>
      <c r="E59" s="105"/>
      <c r="F59" s="105"/>
      <c r="G59" s="105"/>
      <c r="H59" s="105"/>
      <c r="I59" s="106"/>
      <c r="J59" s="107">
        <f>J126</f>
        <v>0</v>
      </c>
      <c r="L59" s="103"/>
    </row>
    <row r="60" spans="2:47" s="8" customFormat="1" ht="19.95" customHeight="1">
      <c r="B60" s="103"/>
      <c r="D60" s="104" t="s">
        <v>85</v>
      </c>
      <c r="E60" s="105"/>
      <c r="F60" s="105"/>
      <c r="G60" s="105"/>
      <c r="H60" s="105"/>
      <c r="I60" s="106"/>
      <c r="J60" s="107">
        <f>J129</f>
        <v>0</v>
      </c>
      <c r="L60" s="103"/>
    </row>
    <row r="61" spans="2:47" s="8" customFormat="1" ht="19.95" customHeight="1">
      <c r="B61" s="103"/>
      <c r="D61" s="104" t="s">
        <v>86</v>
      </c>
      <c r="E61" s="105"/>
      <c r="F61" s="105"/>
      <c r="G61" s="105"/>
      <c r="H61" s="105"/>
      <c r="I61" s="106"/>
      <c r="J61" s="107">
        <f>J134</f>
        <v>0</v>
      </c>
      <c r="L61" s="103"/>
    </row>
    <row r="62" spans="2:47" s="8" customFormat="1" ht="19.95" customHeight="1">
      <c r="B62" s="103"/>
      <c r="D62" s="104" t="s">
        <v>87</v>
      </c>
      <c r="E62" s="105"/>
      <c r="F62" s="105"/>
      <c r="G62" s="105"/>
      <c r="H62" s="105"/>
      <c r="I62" s="106"/>
      <c r="J62" s="107">
        <f>J141</f>
        <v>0</v>
      </c>
      <c r="L62" s="103"/>
    </row>
    <row r="63" spans="2:47" s="8" customFormat="1" ht="19.95" customHeight="1">
      <c r="B63" s="103"/>
      <c r="D63" s="104" t="s">
        <v>88</v>
      </c>
      <c r="E63" s="105"/>
      <c r="F63" s="105"/>
      <c r="G63" s="105"/>
      <c r="H63" s="105"/>
      <c r="I63" s="106"/>
      <c r="J63" s="107">
        <f>J146</f>
        <v>0</v>
      </c>
      <c r="L63" s="103"/>
    </row>
    <row r="64" spans="2:47" s="7" customFormat="1" ht="24.9" customHeight="1">
      <c r="B64" s="98"/>
      <c r="D64" s="99" t="s">
        <v>89</v>
      </c>
      <c r="E64" s="100"/>
      <c r="F64" s="100"/>
      <c r="G64" s="100"/>
      <c r="H64" s="100"/>
      <c r="I64" s="101"/>
      <c r="J64" s="102">
        <f>J149</f>
        <v>0</v>
      </c>
      <c r="L64" s="98"/>
    </row>
    <row r="65" spans="2:12" s="7" customFormat="1" ht="24.9" customHeight="1">
      <c r="B65" s="98"/>
      <c r="D65" s="99" t="s">
        <v>90</v>
      </c>
      <c r="E65" s="100"/>
      <c r="F65" s="100"/>
      <c r="G65" s="100"/>
      <c r="H65" s="100"/>
      <c r="I65" s="101"/>
      <c r="J65" s="102">
        <f>J153</f>
        <v>0</v>
      </c>
      <c r="L65" s="98"/>
    </row>
    <row r="66" spans="2:12" s="8" customFormat="1" ht="19.95" customHeight="1">
      <c r="B66" s="103"/>
      <c r="D66" s="104" t="s">
        <v>91</v>
      </c>
      <c r="E66" s="105"/>
      <c r="F66" s="105"/>
      <c r="G66" s="105"/>
      <c r="H66" s="105"/>
      <c r="I66" s="106"/>
      <c r="J66" s="107">
        <f>J154</f>
        <v>0</v>
      </c>
      <c r="L66" s="103"/>
    </row>
    <row r="67" spans="2:12" s="1" customFormat="1" ht="21.75" customHeight="1">
      <c r="B67" s="27"/>
      <c r="I67" s="76"/>
      <c r="L67" s="27"/>
    </row>
    <row r="68" spans="2:12" s="1" customFormat="1" ht="6.9" customHeight="1">
      <c r="B68" s="36"/>
      <c r="C68" s="37"/>
      <c r="D68" s="37"/>
      <c r="E68" s="37"/>
      <c r="F68" s="37"/>
      <c r="G68" s="37"/>
      <c r="H68" s="37"/>
      <c r="I68" s="92"/>
      <c r="J68" s="37"/>
      <c r="K68" s="37"/>
      <c r="L68" s="27"/>
    </row>
    <row r="72" spans="2:12" s="1" customFormat="1" ht="6.9" customHeight="1">
      <c r="B72" s="38"/>
      <c r="C72" s="39"/>
      <c r="D72" s="39"/>
      <c r="E72" s="39"/>
      <c r="F72" s="39"/>
      <c r="G72" s="39"/>
      <c r="H72" s="39"/>
      <c r="I72" s="93"/>
      <c r="J72" s="39"/>
      <c r="K72" s="39"/>
      <c r="L72" s="27"/>
    </row>
    <row r="73" spans="2:12" s="1" customFormat="1" ht="24.9" customHeight="1">
      <c r="B73" s="27"/>
      <c r="C73" s="17" t="s">
        <v>92</v>
      </c>
      <c r="I73" s="76"/>
      <c r="L73" s="27"/>
    </row>
    <row r="74" spans="2:12" s="1" customFormat="1" ht="6.9" customHeight="1">
      <c r="B74" s="27"/>
      <c r="I74" s="76"/>
      <c r="L74" s="27"/>
    </row>
    <row r="75" spans="2:12" s="1" customFormat="1" ht="12" customHeight="1">
      <c r="B75" s="27"/>
      <c r="C75" s="22" t="s">
        <v>16</v>
      </c>
      <c r="I75" s="76"/>
      <c r="L75" s="27"/>
    </row>
    <row r="76" spans="2:12" s="1" customFormat="1" ht="14.4" customHeight="1">
      <c r="B76" s="27"/>
      <c r="E76" s="182" t="str">
        <f>E7</f>
        <v>MŠ Roztoky 193 - ZTI - pavilon kuchyně - zemní práce</v>
      </c>
      <c r="F76" s="181"/>
      <c r="G76" s="181"/>
      <c r="H76" s="181"/>
      <c r="I76" s="76"/>
      <c r="L76" s="27"/>
    </row>
    <row r="77" spans="2:12" s="1" customFormat="1" ht="6.9" customHeight="1">
      <c r="B77" s="27"/>
      <c r="I77" s="76"/>
      <c r="L77" s="27"/>
    </row>
    <row r="78" spans="2:12" s="1" customFormat="1" ht="12" customHeight="1">
      <c r="B78" s="27"/>
      <c r="C78" s="22" t="s">
        <v>20</v>
      </c>
      <c r="F78" s="13" t="str">
        <f>F10</f>
        <v xml:space="preserve"> </v>
      </c>
      <c r="I78" s="77" t="s">
        <v>22</v>
      </c>
      <c r="J78" s="43" t="str">
        <f>IF(J10="","",J10)</f>
        <v>20. 3. 2020</v>
      </c>
      <c r="L78" s="27"/>
    </row>
    <row r="79" spans="2:12" s="1" customFormat="1" ht="6.9" customHeight="1">
      <c r="B79" s="27"/>
      <c r="I79" s="76"/>
      <c r="L79" s="27"/>
    </row>
    <row r="80" spans="2:12" s="1" customFormat="1" ht="12.6" customHeight="1">
      <c r="B80" s="27"/>
      <c r="C80" s="22" t="s">
        <v>24</v>
      </c>
      <c r="F80" s="13" t="str">
        <f>E13</f>
        <v xml:space="preserve"> </v>
      </c>
      <c r="I80" s="77" t="s">
        <v>29</v>
      </c>
      <c r="J80" s="25" t="str">
        <f>E19</f>
        <v xml:space="preserve"> </v>
      </c>
      <c r="L80" s="27"/>
    </row>
    <row r="81" spans="2:65" s="1" customFormat="1" ht="12.6" customHeight="1">
      <c r="B81" s="27"/>
      <c r="C81" s="22" t="s">
        <v>27</v>
      </c>
      <c r="F81" s="13" t="str">
        <f>IF(E16="","",E16)</f>
        <v>Vyplň údaj</v>
      </c>
      <c r="I81" s="77" t="s">
        <v>31</v>
      </c>
      <c r="J81" s="25" t="str">
        <f>E22</f>
        <v xml:space="preserve"> </v>
      </c>
      <c r="L81" s="27"/>
    </row>
    <row r="82" spans="2:65" s="1" customFormat="1" ht="10.35" customHeight="1">
      <c r="B82" s="27"/>
      <c r="I82" s="76"/>
      <c r="L82" s="27"/>
    </row>
    <row r="83" spans="2:65" s="9" customFormat="1" ht="29.25" customHeight="1">
      <c r="B83" s="108"/>
      <c r="C83" s="109" t="s">
        <v>93</v>
      </c>
      <c r="D83" s="110" t="s">
        <v>52</v>
      </c>
      <c r="E83" s="110" t="s">
        <v>48</v>
      </c>
      <c r="F83" s="110" t="s">
        <v>49</v>
      </c>
      <c r="G83" s="110" t="s">
        <v>94</v>
      </c>
      <c r="H83" s="110" t="s">
        <v>95</v>
      </c>
      <c r="I83" s="111" t="s">
        <v>96</v>
      </c>
      <c r="J83" s="112" t="s">
        <v>78</v>
      </c>
      <c r="K83" s="113" t="s">
        <v>97</v>
      </c>
      <c r="L83" s="108"/>
      <c r="M83" s="50" t="s">
        <v>1</v>
      </c>
      <c r="N83" s="51" t="s">
        <v>37</v>
      </c>
      <c r="O83" s="51" t="s">
        <v>98</v>
      </c>
      <c r="P83" s="51" t="s">
        <v>99</v>
      </c>
      <c r="Q83" s="51" t="s">
        <v>100</v>
      </c>
      <c r="R83" s="51" t="s">
        <v>101</v>
      </c>
      <c r="S83" s="51" t="s">
        <v>102</v>
      </c>
      <c r="T83" s="52" t="s">
        <v>103</v>
      </c>
    </row>
    <row r="84" spans="2:65" s="1" customFormat="1" ht="22.8" customHeight="1">
      <c r="B84" s="27"/>
      <c r="C84" s="55" t="s">
        <v>104</v>
      </c>
      <c r="I84" s="76"/>
      <c r="J84" s="114">
        <f>BK84</f>
        <v>0</v>
      </c>
      <c r="L84" s="27"/>
      <c r="M84" s="53"/>
      <c r="N84" s="44"/>
      <c r="O84" s="44"/>
      <c r="P84" s="115">
        <f>P85+P149+P153</f>
        <v>0</v>
      </c>
      <c r="Q84" s="44"/>
      <c r="R84" s="115">
        <f>R85+R149+R153</f>
        <v>95.402140199999991</v>
      </c>
      <c r="S84" s="44"/>
      <c r="T84" s="116">
        <f>T85+T149+T153</f>
        <v>29.748000000000005</v>
      </c>
      <c r="AT84" s="13" t="s">
        <v>66</v>
      </c>
      <c r="AU84" s="13" t="s">
        <v>80</v>
      </c>
      <c r="BK84" s="117">
        <f>BK85+BK149+BK153</f>
        <v>0</v>
      </c>
    </row>
    <row r="85" spans="2:65" s="10" customFormat="1" ht="25.95" customHeight="1">
      <c r="B85" s="118"/>
      <c r="D85" s="119" t="s">
        <v>66</v>
      </c>
      <c r="E85" s="120" t="s">
        <v>105</v>
      </c>
      <c r="F85" s="120" t="s">
        <v>106</v>
      </c>
      <c r="I85" s="121"/>
      <c r="J85" s="122">
        <f>BK85</f>
        <v>0</v>
      </c>
      <c r="L85" s="118"/>
      <c r="M85" s="123"/>
      <c r="N85" s="124"/>
      <c r="O85" s="124"/>
      <c r="P85" s="125">
        <f>P86+P123+P126+P129+P134+P141+P146</f>
        <v>0</v>
      </c>
      <c r="Q85" s="124"/>
      <c r="R85" s="125">
        <f>R86+R123+R126+R129+R134+R141+R146</f>
        <v>95.402140199999991</v>
      </c>
      <c r="S85" s="124"/>
      <c r="T85" s="126">
        <f>T86+T123+T126+T129+T134+T141+T146</f>
        <v>29.748000000000005</v>
      </c>
      <c r="AR85" s="119" t="s">
        <v>72</v>
      </c>
      <c r="AT85" s="127" t="s">
        <v>66</v>
      </c>
      <c r="AU85" s="127" t="s">
        <v>67</v>
      </c>
      <c r="AY85" s="119" t="s">
        <v>107</v>
      </c>
      <c r="BK85" s="128">
        <f>BK86+BK123+BK126+BK129+BK134+BK141+BK146</f>
        <v>0</v>
      </c>
    </row>
    <row r="86" spans="2:65" s="10" customFormat="1" ht="22.8" customHeight="1">
      <c r="B86" s="118"/>
      <c r="D86" s="119" t="s">
        <v>66</v>
      </c>
      <c r="E86" s="129" t="s">
        <v>72</v>
      </c>
      <c r="F86" s="129" t="s">
        <v>108</v>
      </c>
      <c r="I86" s="121"/>
      <c r="J86" s="130">
        <f>BK86</f>
        <v>0</v>
      </c>
      <c r="L86" s="118"/>
      <c r="M86" s="123"/>
      <c r="N86" s="124"/>
      <c r="O86" s="124"/>
      <c r="P86" s="125">
        <f>SUM(P87:P122)</f>
        <v>0</v>
      </c>
      <c r="Q86" s="124"/>
      <c r="R86" s="125">
        <f>SUM(R87:R122)</f>
        <v>35.925200000000004</v>
      </c>
      <c r="S86" s="124"/>
      <c r="T86" s="126">
        <f>SUM(T87:T122)</f>
        <v>0.312</v>
      </c>
      <c r="AR86" s="119" t="s">
        <v>72</v>
      </c>
      <c r="AT86" s="127" t="s">
        <v>66</v>
      </c>
      <c r="AU86" s="127" t="s">
        <v>72</v>
      </c>
      <c r="AY86" s="119" t="s">
        <v>107</v>
      </c>
      <c r="BK86" s="128">
        <f>SUM(BK87:BK122)</f>
        <v>0</v>
      </c>
    </row>
    <row r="87" spans="2:65" s="1" customFormat="1" ht="14.4" customHeight="1">
      <c r="B87" s="131"/>
      <c r="C87" s="132" t="s">
        <v>72</v>
      </c>
      <c r="D87" s="132" t="s">
        <v>109</v>
      </c>
      <c r="E87" s="133" t="s">
        <v>110</v>
      </c>
      <c r="F87" s="134" t="s">
        <v>111</v>
      </c>
      <c r="G87" s="135" t="s">
        <v>112</v>
      </c>
      <c r="H87" s="136">
        <v>0.24</v>
      </c>
      <c r="I87" s="137"/>
      <c r="J87" s="138">
        <f>ROUND(I87*H87,2)</f>
        <v>0</v>
      </c>
      <c r="K87" s="134" t="s">
        <v>113</v>
      </c>
      <c r="L87" s="27"/>
      <c r="M87" s="139" t="s">
        <v>1</v>
      </c>
      <c r="N87" s="140" t="s">
        <v>38</v>
      </c>
      <c r="O87" s="46"/>
      <c r="P87" s="141">
        <f>O87*H87</f>
        <v>0</v>
      </c>
      <c r="Q87" s="141">
        <v>0</v>
      </c>
      <c r="R87" s="141">
        <f>Q87*H87</f>
        <v>0</v>
      </c>
      <c r="S87" s="141">
        <v>1.3</v>
      </c>
      <c r="T87" s="142">
        <f>S87*H87</f>
        <v>0.312</v>
      </c>
      <c r="AR87" s="13" t="s">
        <v>114</v>
      </c>
      <c r="AT87" s="13" t="s">
        <v>109</v>
      </c>
      <c r="AU87" s="13" t="s">
        <v>74</v>
      </c>
      <c r="AY87" s="13" t="s">
        <v>107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13" t="s">
        <v>72</v>
      </c>
      <c r="BK87" s="143">
        <f>ROUND(I87*H87,2)</f>
        <v>0</v>
      </c>
      <c r="BL87" s="13" t="s">
        <v>114</v>
      </c>
      <c r="BM87" s="13" t="s">
        <v>115</v>
      </c>
    </row>
    <row r="88" spans="2:65" s="11" customFormat="1" ht="10.199999999999999">
      <c r="B88" s="144"/>
      <c r="D88" s="145" t="s">
        <v>116</v>
      </c>
      <c r="E88" s="146" t="s">
        <v>1</v>
      </c>
      <c r="F88" s="147" t="s">
        <v>117</v>
      </c>
      <c r="H88" s="148">
        <v>0.24</v>
      </c>
      <c r="I88" s="149"/>
      <c r="L88" s="144"/>
      <c r="M88" s="150"/>
      <c r="N88" s="151"/>
      <c r="O88" s="151"/>
      <c r="P88" s="151"/>
      <c r="Q88" s="151"/>
      <c r="R88" s="151"/>
      <c r="S88" s="151"/>
      <c r="T88" s="152"/>
      <c r="AT88" s="146" t="s">
        <v>116</v>
      </c>
      <c r="AU88" s="146" t="s">
        <v>74</v>
      </c>
      <c r="AV88" s="11" t="s">
        <v>74</v>
      </c>
      <c r="AW88" s="11" t="s">
        <v>30</v>
      </c>
      <c r="AX88" s="11" t="s">
        <v>72</v>
      </c>
      <c r="AY88" s="146" t="s">
        <v>107</v>
      </c>
    </row>
    <row r="89" spans="2:65" s="1" customFormat="1" ht="14.4" customHeight="1">
      <c r="B89" s="131"/>
      <c r="C89" s="132" t="s">
        <v>74</v>
      </c>
      <c r="D89" s="132" t="s">
        <v>109</v>
      </c>
      <c r="E89" s="133" t="s">
        <v>118</v>
      </c>
      <c r="F89" s="134" t="s">
        <v>119</v>
      </c>
      <c r="G89" s="135" t="s">
        <v>120</v>
      </c>
      <c r="H89" s="136">
        <v>0</v>
      </c>
      <c r="I89" s="137"/>
      <c r="J89" s="138">
        <f t="shared" ref="J89:J96" si="0">ROUND(I89*H89,2)</f>
        <v>0</v>
      </c>
      <c r="K89" s="134" t="s">
        <v>113</v>
      </c>
      <c r="L89" s="27"/>
      <c r="M89" s="139" t="s">
        <v>1</v>
      </c>
      <c r="N89" s="140" t="s">
        <v>38</v>
      </c>
      <c r="O89" s="46"/>
      <c r="P89" s="141">
        <f t="shared" ref="P89:P96" si="1">O89*H89</f>
        <v>0</v>
      </c>
      <c r="Q89" s="141">
        <v>0</v>
      </c>
      <c r="R89" s="141">
        <f t="shared" ref="R89:R96" si="2">Q89*H89</f>
        <v>0</v>
      </c>
      <c r="S89" s="141">
        <v>0</v>
      </c>
      <c r="T89" s="142">
        <f t="shared" ref="T89:T96" si="3">S89*H89</f>
        <v>0</v>
      </c>
      <c r="AR89" s="13" t="s">
        <v>114</v>
      </c>
      <c r="AT89" s="13" t="s">
        <v>109</v>
      </c>
      <c r="AU89" s="13" t="s">
        <v>74</v>
      </c>
      <c r="AY89" s="13" t="s">
        <v>107</v>
      </c>
      <c r="BE89" s="143">
        <f t="shared" ref="BE89:BE96" si="4">IF(N89="základní",J89,0)</f>
        <v>0</v>
      </c>
      <c r="BF89" s="143">
        <f t="shared" ref="BF89:BF96" si="5">IF(N89="snížená",J89,0)</f>
        <v>0</v>
      </c>
      <c r="BG89" s="143">
        <f t="shared" ref="BG89:BG96" si="6">IF(N89="zákl. přenesená",J89,0)</f>
        <v>0</v>
      </c>
      <c r="BH89" s="143">
        <f t="shared" ref="BH89:BH96" si="7">IF(N89="sníž. přenesená",J89,0)</f>
        <v>0</v>
      </c>
      <c r="BI89" s="143">
        <f t="shared" ref="BI89:BI96" si="8">IF(N89="nulová",J89,0)</f>
        <v>0</v>
      </c>
      <c r="BJ89" s="13" t="s">
        <v>72</v>
      </c>
      <c r="BK89" s="143">
        <f t="shared" ref="BK89:BK96" si="9">ROUND(I89*H89,2)</f>
        <v>0</v>
      </c>
      <c r="BL89" s="13" t="s">
        <v>114</v>
      </c>
      <c r="BM89" s="13" t="s">
        <v>121</v>
      </c>
    </row>
    <row r="90" spans="2:65" s="1" customFormat="1" ht="14.4" customHeight="1">
      <c r="B90" s="131"/>
      <c r="C90" s="132" t="s">
        <v>122</v>
      </c>
      <c r="D90" s="132" t="s">
        <v>109</v>
      </c>
      <c r="E90" s="133" t="s">
        <v>123</v>
      </c>
      <c r="F90" s="134" t="s">
        <v>124</v>
      </c>
      <c r="G90" s="135" t="s">
        <v>125</v>
      </c>
      <c r="H90" s="136">
        <v>2</v>
      </c>
      <c r="I90" s="137"/>
      <c r="J90" s="138">
        <f t="shared" si="0"/>
        <v>0</v>
      </c>
      <c r="K90" s="134" t="s">
        <v>113</v>
      </c>
      <c r="L90" s="27"/>
      <c r="M90" s="139" t="s">
        <v>1</v>
      </c>
      <c r="N90" s="140" t="s">
        <v>38</v>
      </c>
      <c r="O90" s="46"/>
      <c r="P90" s="141">
        <f t="shared" si="1"/>
        <v>0</v>
      </c>
      <c r="Q90" s="141">
        <v>6.4999999999999997E-4</v>
      </c>
      <c r="R90" s="141">
        <f t="shared" si="2"/>
        <v>1.2999999999999999E-3</v>
      </c>
      <c r="S90" s="141">
        <v>0</v>
      </c>
      <c r="T90" s="142">
        <f t="shared" si="3"/>
        <v>0</v>
      </c>
      <c r="AR90" s="13" t="s">
        <v>114</v>
      </c>
      <c r="AT90" s="13" t="s">
        <v>109</v>
      </c>
      <c r="AU90" s="13" t="s">
        <v>74</v>
      </c>
      <c r="AY90" s="13" t="s">
        <v>107</v>
      </c>
      <c r="BE90" s="143">
        <f t="shared" si="4"/>
        <v>0</v>
      </c>
      <c r="BF90" s="143">
        <f t="shared" si="5"/>
        <v>0</v>
      </c>
      <c r="BG90" s="143">
        <f t="shared" si="6"/>
        <v>0</v>
      </c>
      <c r="BH90" s="143">
        <f t="shared" si="7"/>
        <v>0</v>
      </c>
      <c r="BI90" s="143">
        <f t="shared" si="8"/>
        <v>0</v>
      </c>
      <c r="BJ90" s="13" t="s">
        <v>72</v>
      </c>
      <c r="BK90" s="143">
        <f t="shared" si="9"/>
        <v>0</v>
      </c>
      <c r="BL90" s="13" t="s">
        <v>114</v>
      </c>
      <c r="BM90" s="13" t="s">
        <v>126</v>
      </c>
    </row>
    <row r="91" spans="2:65" s="1" customFormat="1" ht="14.4" customHeight="1">
      <c r="B91" s="131"/>
      <c r="C91" s="132" t="s">
        <v>114</v>
      </c>
      <c r="D91" s="132" t="s">
        <v>109</v>
      </c>
      <c r="E91" s="133" t="s">
        <v>127</v>
      </c>
      <c r="F91" s="134" t="s">
        <v>128</v>
      </c>
      <c r="G91" s="135" t="s">
        <v>125</v>
      </c>
      <c r="H91" s="136">
        <v>2</v>
      </c>
      <c r="I91" s="137"/>
      <c r="J91" s="138">
        <f t="shared" si="0"/>
        <v>0</v>
      </c>
      <c r="K91" s="134" t="s">
        <v>113</v>
      </c>
      <c r="L91" s="27"/>
      <c r="M91" s="139" t="s">
        <v>1</v>
      </c>
      <c r="N91" s="140" t="s">
        <v>38</v>
      </c>
      <c r="O91" s="46"/>
      <c r="P91" s="141">
        <f t="shared" si="1"/>
        <v>0</v>
      </c>
      <c r="Q91" s="141">
        <v>0</v>
      </c>
      <c r="R91" s="141">
        <f t="shared" si="2"/>
        <v>0</v>
      </c>
      <c r="S91" s="141">
        <v>0</v>
      </c>
      <c r="T91" s="142">
        <f t="shared" si="3"/>
        <v>0</v>
      </c>
      <c r="AR91" s="13" t="s">
        <v>114</v>
      </c>
      <c r="AT91" s="13" t="s">
        <v>109</v>
      </c>
      <c r="AU91" s="13" t="s">
        <v>74</v>
      </c>
      <c r="AY91" s="13" t="s">
        <v>107</v>
      </c>
      <c r="BE91" s="143">
        <f t="shared" si="4"/>
        <v>0</v>
      </c>
      <c r="BF91" s="143">
        <f t="shared" si="5"/>
        <v>0</v>
      </c>
      <c r="BG91" s="143">
        <f t="shared" si="6"/>
        <v>0</v>
      </c>
      <c r="BH91" s="143">
        <f t="shared" si="7"/>
        <v>0</v>
      </c>
      <c r="BI91" s="143">
        <f t="shared" si="8"/>
        <v>0</v>
      </c>
      <c r="BJ91" s="13" t="s">
        <v>72</v>
      </c>
      <c r="BK91" s="143">
        <f t="shared" si="9"/>
        <v>0</v>
      </c>
      <c r="BL91" s="13" t="s">
        <v>114</v>
      </c>
      <c r="BM91" s="13" t="s">
        <v>129</v>
      </c>
    </row>
    <row r="92" spans="2:65" s="1" customFormat="1" ht="14.4" customHeight="1">
      <c r="B92" s="131"/>
      <c r="C92" s="132" t="s">
        <v>130</v>
      </c>
      <c r="D92" s="132" t="s">
        <v>109</v>
      </c>
      <c r="E92" s="133" t="s">
        <v>131</v>
      </c>
      <c r="F92" s="134" t="s">
        <v>132</v>
      </c>
      <c r="G92" s="135" t="s">
        <v>133</v>
      </c>
      <c r="H92" s="136">
        <v>30</v>
      </c>
      <c r="I92" s="137"/>
      <c r="J92" s="138">
        <f t="shared" si="0"/>
        <v>0</v>
      </c>
      <c r="K92" s="134" t="s">
        <v>113</v>
      </c>
      <c r="L92" s="27"/>
      <c r="M92" s="139" t="s">
        <v>1</v>
      </c>
      <c r="N92" s="140" t="s">
        <v>38</v>
      </c>
      <c r="O92" s="46"/>
      <c r="P92" s="141">
        <f t="shared" si="1"/>
        <v>0</v>
      </c>
      <c r="Q92" s="141">
        <v>5.5000000000000003E-4</v>
      </c>
      <c r="R92" s="141">
        <f t="shared" si="2"/>
        <v>1.6500000000000001E-2</v>
      </c>
      <c r="S92" s="141">
        <v>0</v>
      </c>
      <c r="T92" s="142">
        <f t="shared" si="3"/>
        <v>0</v>
      </c>
      <c r="AR92" s="13" t="s">
        <v>114</v>
      </c>
      <c r="AT92" s="13" t="s">
        <v>109</v>
      </c>
      <c r="AU92" s="13" t="s">
        <v>74</v>
      </c>
      <c r="AY92" s="13" t="s">
        <v>107</v>
      </c>
      <c r="BE92" s="143">
        <f t="shared" si="4"/>
        <v>0</v>
      </c>
      <c r="BF92" s="143">
        <f t="shared" si="5"/>
        <v>0</v>
      </c>
      <c r="BG92" s="143">
        <f t="shared" si="6"/>
        <v>0</v>
      </c>
      <c r="BH92" s="143">
        <f t="shared" si="7"/>
        <v>0</v>
      </c>
      <c r="BI92" s="143">
        <f t="shared" si="8"/>
        <v>0</v>
      </c>
      <c r="BJ92" s="13" t="s">
        <v>72</v>
      </c>
      <c r="BK92" s="143">
        <f t="shared" si="9"/>
        <v>0</v>
      </c>
      <c r="BL92" s="13" t="s">
        <v>114</v>
      </c>
      <c r="BM92" s="13" t="s">
        <v>134</v>
      </c>
    </row>
    <row r="93" spans="2:65" s="1" customFormat="1" ht="14.4" customHeight="1">
      <c r="B93" s="131"/>
      <c r="C93" s="132" t="s">
        <v>135</v>
      </c>
      <c r="D93" s="132" t="s">
        <v>109</v>
      </c>
      <c r="E93" s="133" t="s">
        <v>136</v>
      </c>
      <c r="F93" s="134" t="s">
        <v>137</v>
      </c>
      <c r="G93" s="135" t="s">
        <v>133</v>
      </c>
      <c r="H93" s="136">
        <v>30</v>
      </c>
      <c r="I93" s="137"/>
      <c r="J93" s="138">
        <f t="shared" si="0"/>
        <v>0</v>
      </c>
      <c r="K93" s="134" t="s">
        <v>113</v>
      </c>
      <c r="L93" s="27"/>
      <c r="M93" s="139" t="s">
        <v>1</v>
      </c>
      <c r="N93" s="140" t="s">
        <v>38</v>
      </c>
      <c r="O93" s="46"/>
      <c r="P93" s="141">
        <f t="shared" si="1"/>
        <v>0</v>
      </c>
      <c r="Q93" s="141">
        <v>0</v>
      </c>
      <c r="R93" s="141">
        <f t="shared" si="2"/>
        <v>0</v>
      </c>
      <c r="S93" s="141">
        <v>0</v>
      </c>
      <c r="T93" s="142">
        <f t="shared" si="3"/>
        <v>0</v>
      </c>
      <c r="AR93" s="13" t="s">
        <v>114</v>
      </c>
      <c r="AT93" s="13" t="s">
        <v>109</v>
      </c>
      <c r="AU93" s="13" t="s">
        <v>74</v>
      </c>
      <c r="AY93" s="13" t="s">
        <v>107</v>
      </c>
      <c r="BE93" s="143">
        <f t="shared" si="4"/>
        <v>0</v>
      </c>
      <c r="BF93" s="143">
        <f t="shared" si="5"/>
        <v>0</v>
      </c>
      <c r="BG93" s="143">
        <f t="shared" si="6"/>
        <v>0</v>
      </c>
      <c r="BH93" s="143">
        <f t="shared" si="7"/>
        <v>0</v>
      </c>
      <c r="BI93" s="143">
        <f t="shared" si="8"/>
        <v>0</v>
      </c>
      <c r="BJ93" s="13" t="s">
        <v>72</v>
      </c>
      <c r="BK93" s="143">
        <f t="shared" si="9"/>
        <v>0</v>
      </c>
      <c r="BL93" s="13" t="s">
        <v>114</v>
      </c>
      <c r="BM93" s="13" t="s">
        <v>138</v>
      </c>
    </row>
    <row r="94" spans="2:65" s="1" customFormat="1" ht="14.4" customHeight="1">
      <c r="B94" s="131"/>
      <c r="C94" s="132" t="s">
        <v>139</v>
      </c>
      <c r="D94" s="132" t="s">
        <v>109</v>
      </c>
      <c r="E94" s="133" t="s">
        <v>140</v>
      </c>
      <c r="F94" s="134" t="s">
        <v>141</v>
      </c>
      <c r="G94" s="135" t="s">
        <v>133</v>
      </c>
      <c r="H94" s="136">
        <v>10</v>
      </c>
      <c r="I94" s="137"/>
      <c r="J94" s="138">
        <f t="shared" si="0"/>
        <v>0</v>
      </c>
      <c r="K94" s="134" t="s">
        <v>113</v>
      </c>
      <c r="L94" s="27"/>
      <c r="M94" s="139" t="s">
        <v>1</v>
      </c>
      <c r="N94" s="140" t="s">
        <v>38</v>
      </c>
      <c r="O94" s="46"/>
      <c r="P94" s="141">
        <f t="shared" si="1"/>
        <v>0</v>
      </c>
      <c r="Q94" s="141">
        <v>1.3999999999999999E-4</v>
      </c>
      <c r="R94" s="141">
        <f t="shared" si="2"/>
        <v>1.3999999999999998E-3</v>
      </c>
      <c r="S94" s="141">
        <v>0</v>
      </c>
      <c r="T94" s="142">
        <f t="shared" si="3"/>
        <v>0</v>
      </c>
      <c r="AR94" s="13" t="s">
        <v>114</v>
      </c>
      <c r="AT94" s="13" t="s">
        <v>109</v>
      </c>
      <c r="AU94" s="13" t="s">
        <v>74</v>
      </c>
      <c r="AY94" s="13" t="s">
        <v>107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3" t="s">
        <v>72</v>
      </c>
      <c r="BK94" s="143">
        <f t="shared" si="9"/>
        <v>0</v>
      </c>
      <c r="BL94" s="13" t="s">
        <v>114</v>
      </c>
      <c r="BM94" s="13" t="s">
        <v>142</v>
      </c>
    </row>
    <row r="95" spans="2:65" s="1" customFormat="1" ht="14.4" customHeight="1">
      <c r="B95" s="131"/>
      <c r="C95" s="132" t="s">
        <v>143</v>
      </c>
      <c r="D95" s="132" t="s">
        <v>109</v>
      </c>
      <c r="E95" s="133" t="s">
        <v>144</v>
      </c>
      <c r="F95" s="134" t="s">
        <v>145</v>
      </c>
      <c r="G95" s="135" t="s">
        <v>133</v>
      </c>
      <c r="H95" s="136">
        <v>10</v>
      </c>
      <c r="I95" s="137"/>
      <c r="J95" s="138">
        <f t="shared" si="0"/>
        <v>0</v>
      </c>
      <c r="K95" s="134" t="s">
        <v>113</v>
      </c>
      <c r="L95" s="27"/>
      <c r="M95" s="139" t="s">
        <v>1</v>
      </c>
      <c r="N95" s="140" t="s">
        <v>38</v>
      </c>
      <c r="O95" s="46"/>
      <c r="P95" s="141">
        <f t="shared" si="1"/>
        <v>0</v>
      </c>
      <c r="Q95" s="141">
        <v>0</v>
      </c>
      <c r="R95" s="141">
        <f t="shared" si="2"/>
        <v>0</v>
      </c>
      <c r="S95" s="141">
        <v>0</v>
      </c>
      <c r="T95" s="142">
        <f t="shared" si="3"/>
        <v>0</v>
      </c>
      <c r="AR95" s="13" t="s">
        <v>114</v>
      </c>
      <c r="AT95" s="13" t="s">
        <v>109</v>
      </c>
      <c r="AU95" s="13" t="s">
        <v>74</v>
      </c>
      <c r="AY95" s="13" t="s">
        <v>107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3" t="s">
        <v>72</v>
      </c>
      <c r="BK95" s="143">
        <f t="shared" si="9"/>
        <v>0</v>
      </c>
      <c r="BL95" s="13" t="s">
        <v>114</v>
      </c>
      <c r="BM95" s="13" t="s">
        <v>146</v>
      </c>
    </row>
    <row r="96" spans="2:65" s="1" customFormat="1" ht="14.4" customHeight="1">
      <c r="B96" s="131"/>
      <c r="C96" s="132" t="s">
        <v>147</v>
      </c>
      <c r="D96" s="132" t="s">
        <v>109</v>
      </c>
      <c r="E96" s="133" t="s">
        <v>148</v>
      </c>
      <c r="F96" s="134" t="s">
        <v>149</v>
      </c>
      <c r="G96" s="135" t="s">
        <v>112</v>
      </c>
      <c r="H96" s="136">
        <v>0.8</v>
      </c>
      <c r="I96" s="137"/>
      <c r="J96" s="138">
        <f t="shared" si="0"/>
        <v>0</v>
      </c>
      <c r="K96" s="134" t="s">
        <v>113</v>
      </c>
      <c r="L96" s="27"/>
      <c r="M96" s="139" t="s">
        <v>1</v>
      </c>
      <c r="N96" s="140" t="s">
        <v>38</v>
      </c>
      <c r="O96" s="46"/>
      <c r="P96" s="141">
        <f t="shared" si="1"/>
        <v>0</v>
      </c>
      <c r="Q96" s="141">
        <v>0</v>
      </c>
      <c r="R96" s="141">
        <f t="shared" si="2"/>
        <v>0</v>
      </c>
      <c r="S96" s="141">
        <v>0</v>
      </c>
      <c r="T96" s="142">
        <f t="shared" si="3"/>
        <v>0</v>
      </c>
      <c r="AR96" s="13" t="s">
        <v>114</v>
      </c>
      <c r="AT96" s="13" t="s">
        <v>109</v>
      </c>
      <c r="AU96" s="13" t="s">
        <v>74</v>
      </c>
      <c r="AY96" s="13" t="s">
        <v>107</v>
      </c>
      <c r="BE96" s="143">
        <f t="shared" si="4"/>
        <v>0</v>
      </c>
      <c r="BF96" s="143">
        <f t="shared" si="5"/>
        <v>0</v>
      </c>
      <c r="BG96" s="143">
        <f t="shared" si="6"/>
        <v>0</v>
      </c>
      <c r="BH96" s="143">
        <f t="shared" si="7"/>
        <v>0</v>
      </c>
      <c r="BI96" s="143">
        <f t="shared" si="8"/>
        <v>0</v>
      </c>
      <c r="BJ96" s="13" t="s">
        <v>72</v>
      </c>
      <c r="BK96" s="143">
        <f t="shared" si="9"/>
        <v>0</v>
      </c>
      <c r="BL96" s="13" t="s">
        <v>114</v>
      </c>
      <c r="BM96" s="13" t="s">
        <v>150</v>
      </c>
    </row>
    <row r="97" spans="2:65" s="11" customFormat="1" ht="10.199999999999999">
      <c r="B97" s="144"/>
      <c r="D97" s="145" t="s">
        <v>116</v>
      </c>
      <c r="E97" s="146" t="s">
        <v>1</v>
      </c>
      <c r="F97" s="147" t="s">
        <v>151</v>
      </c>
      <c r="H97" s="148">
        <v>0.8</v>
      </c>
      <c r="I97" s="149"/>
      <c r="L97" s="144"/>
      <c r="M97" s="150"/>
      <c r="N97" s="151"/>
      <c r="O97" s="151"/>
      <c r="P97" s="151"/>
      <c r="Q97" s="151"/>
      <c r="R97" s="151"/>
      <c r="S97" s="151"/>
      <c r="T97" s="152"/>
      <c r="AT97" s="146" t="s">
        <v>116</v>
      </c>
      <c r="AU97" s="146" t="s">
        <v>74</v>
      </c>
      <c r="AV97" s="11" t="s">
        <v>74</v>
      </c>
      <c r="AW97" s="11" t="s">
        <v>30</v>
      </c>
      <c r="AX97" s="11" t="s">
        <v>72</v>
      </c>
      <c r="AY97" s="146" t="s">
        <v>107</v>
      </c>
    </row>
    <row r="98" spans="2:65" s="1" customFormat="1" ht="14.4" customHeight="1">
      <c r="B98" s="131"/>
      <c r="C98" s="132" t="s">
        <v>152</v>
      </c>
      <c r="D98" s="132" t="s">
        <v>109</v>
      </c>
      <c r="E98" s="133" t="s">
        <v>153</v>
      </c>
      <c r="F98" s="134" t="s">
        <v>154</v>
      </c>
      <c r="G98" s="135" t="s">
        <v>112</v>
      </c>
      <c r="H98" s="136">
        <v>3</v>
      </c>
      <c r="I98" s="137"/>
      <c r="J98" s="138">
        <f>ROUND(I98*H98,2)</f>
        <v>0</v>
      </c>
      <c r="K98" s="134" t="s">
        <v>113</v>
      </c>
      <c r="L98" s="27"/>
      <c r="M98" s="139" t="s">
        <v>1</v>
      </c>
      <c r="N98" s="140" t="s">
        <v>38</v>
      </c>
      <c r="O98" s="46"/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3" t="s">
        <v>114</v>
      </c>
      <c r="AT98" s="13" t="s">
        <v>109</v>
      </c>
      <c r="AU98" s="13" t="s">
        <v>74</v>
      </c>
      <c r="AY98" s="13" t="s">
        <v>107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3" t="s">
        <v>72</v>
      </c>
      <c r="BK98" s="143">
        <f>ROUND(I98*H98,2)</f>
        <v>0</v>
      </c>
      <c r="BL98" s="13" t="s">
        <v>114</v>
      </c>
      <c r="BM98" s="13" t="s">
        <v>155</v>
      </c>
    </row>
    <row r="99" spans="2:65" s="11" customFormat="1" ht="10.199999999999999">
      <c r="B99" s="144"/>
      <c r="D99" s="145" t="s">
        <v>116</v>
      </c>
      <c r="E99" s="146" t="s">
        <v>1</v>
      </c>
      <c r="F99" s="147" t="s">
        <v>156</v>
      </c>
      <c r="H99" s="148">
        <v>3</v>
      </c>
      <c r="I99" s="149"/>
      <c r="L99" s="144"/>
      <c r="M99" s="150"/>
      <c r="N99" s="151"/>
      <c r="O99" s="151"/>
      <c r="P99" s="151"/>
      <c r="Q99" s="151"/>
      <c r="R99" s="151"/>
      <c r="S99" s="151"/>
      <c r="T99" s="152"/>
      <c r="AT99" s="146" t="s">
        <v>116</v>
      </c>
      <c r="AU99" s="146" t="s">
        <v>74</v>
      </c>
      <c r="AV99" s="11" t="s">
        <v>74</v>
      </c>
      <c r="AW99" s="11" t="s">
        <v>30</v>
      </c>
      <c r="AX99" s="11" t="s">
        <v>72</v>
      </c>
      <c r="AY99" s="146" t="s">
        <v>107</v>
      </c>
    </row>
    <row r="100" spans="2:65" s="1" customFormat="1" ht="14.4" customHeight="1">
      <c r="B100" s="131"/>
      <c r="C100" s="132" t="s">
        <v>157</v>
      </c>
      <c r="D100" s="132" t="s">
        <v>109</v>
      </c>
      <c r="E100" s="133" t="s">
        <v>158</v>
      </c>
      <c r="F100" s="134" t="s">
        <v>159</v>
      </c>
      <c r="G100" s="135" t="s">
        <v>112</v>
      </c>
      <c r="H100" s="136">
        <v>120.02200000000001</v>
      </c>
      <c r="I100" s="137"/>
      <c r="J100" s="138">
        <f t="shared" ref="J100:J110" si="10">ROUND(I100*H100,2)</f>
        <v>0</v>
      </c>
      <c r="K100" s="134" t="s">
        <v>113</v>
      </c>
      <c r="L100" s="27"/>
      <c r="M100" s="139" t="s">
        <v>1</v>
      </c>
      <c r="N100" s="140" t="s">
        <v>38</v>
      </c>
      <c r="O100" s="46"/>
      <c r="P100" s="141">
        <f t="shared" ref="P100:P110" si="11">O100*H100</f>
        <v>0</v>
      </c>
      <c r="Q100" s="141">
        <v>0</v>
      </c>
      <c r="R100" s="141">
        <f t="shared" ref="R100:R110" si="12">Q100*H100</f>
        <v>0</v>
      </c>
      <c r="S100" s="141">
        <v>0</v>
      </c>
      <c r="T100" s="142">
        <f t="shared" ref="T100:T110" si="13">S100*H100</f>
        <v>0</v>
      </c>
      <c r="AR100" s="13" t="s">
        <v>114</v>
      </c>
      <c r="AT100" s="13" t="s">
        <v>109</v>
      </c>
      <c r="AU100" s="13" t="s">
        <v>74</v>
      </c>
      <c r="AY100" s="13" t="s">
        <v>107</v>
      </c>
      <c r="BE100" s="143">
        <f t="shared" ref="BE100:BE110" si="14">IF(N100="základní",J100,0)</f>
        <v>0</v>
      </c>
      <c r="BF100" s="143">
        <f t="shared" ref="BF100:BF110" si="15">IF(N100="snížená",J100,0)</f>
        <v>0</v>
      </c>
      <c r="BG100" s="143">
        <f t="shared" ref="BG100:BG110" si="16">IF(N100="zákl. přenesená",J100,0)</f>
        <v>0</v>
      </c>
      <c r="BH100" s="143">
        <f t="shared" ref="BH100:BH110" si="17">IF(N100="sníž. přenesená",J100,0)</f>
        <v>0</v>
      </c>
      <c r="BI100" s="143">
        <f t="shared" ref="BI100:BI110" si="18">IF(N100="nulová",J100,0)</f>
        <v>0</v>
      </c>
      <c r="BJ100" s="13" t="s">
        <v>72</v>
      </c>
      <c r="BK100" s="143">
        <f t="shared" ref="BK100:BK110" si="19">ROUND(I100*H100,2)</f>
        <v>0</v>
      </c>
      <c r="BL100" s="13" t="s">
        <v>114</v>
      </c>
      <c r="BM100" s="13" t="s">
        <v>160</v>
      </c>
    </row>
    <row r="101" spans="2:65" s="1" customFormat="1" ht="14.4" customHeight="1">
      <c r="B101" s="131"/>
      <c r="C101" s="132" t="s">
        <v>161</v>
      </c>
      <c r="D101" s="132" t="s">
        <v>109</v>
      </c>
      <c r="E101" s="133" t="s">
        <v>162</v>
      </c>
      <c r="F101" s="134" t="s">
        <v>163</v>
      </c>
      <c r="G101" s="135" t="s">
        <v>164</v>
      </c>
      <c r="H101" s="136">
        <v>223</v>
      </c>
      <c r="I101" s="137"/>
      <c r="J101" s="138">
        <f t="shared" si="10"/>
        <v>0</v>
      </c>
      <c r="K101" s="134" t="s">
        <v>113</v>
      </c>
      <c r="L101" s="27"/>
      <c r="M101" s="139" t="s">
        <v>1</v>
      </c>
      <c r="N101" s="140" t="s">
        <v>38</v>
      </c>
      <c r="O101" s="46"/>
      <c r="P101" s="141">
        <f t="shared" si="11"/>
        <v>0</v>
      </c>
      <c r="Q101" s="141">
        <v>8.4999999999999995E-4</v>
      </c>
      <c r="R101" s="141">
        <f t="shared" si="12"/>
        <v>0.18955</v>
      </c>
      <c r="S101" s="141">
        <v>0</v>
      </c>
      <c r="T101" s="142">
        <f t="shared" si="13"/>
        <v>0</v>
      </c>
      <c r="AR101" s="13" t="s">
        <v>114</v>
      </c>
      <c r="AT101" s="13" t="s">
        <v>109</v>
      </c>
      <c r="AU101" s="13" t="s">
        <v>74</v>
      </c>
      <c r="AY101" s="13" t="s">
        <v>107</v>
      </c>
      <c r="BE101" s="143">
        <f t="shared" si="14"/>
        <v>0</v>
      </c>
      <c r="BF101" s="143">
        <f t="shared" si="15"/>
        <v>0</v>
      </c>
      <c r="BG101" s="143">
        <f t="shared" si="16"/>
        <v>0</v>
      </c>
      <c r="BH101" s="143">
        <f t="shared" si="17"/>
        <v>0</v>
      </c>
      <c r="BI101" s="143">
        <f t="shared" si="18"/>
        <v>0</v>
      </c>
      <c r="BJ101" s="13" t="s">
        <v>72</v>
      </c>
      <c r="BK101" s="143">
        <f t="shared" si="19"/>
        <v>0</v>
      </c>
      <c r="BL101" s="13" t="s">
        <v>114</v>
      </c>
      <c r="BM101" s="13" t="s">
        <v>165</v>
      </c>
    </row>
    <row r="102" spans="2:65" s="1" customFormat="1" ht="14.4" customHeight="1">
      <c r="B102" s="131"/>
      <c r="C102" s="132" t="s">
        <v>166</v>
      </c>
      <c r="D102" s="132" t="s">
        <v>109</v>
      </c>
      <c r="E102" s="133" t="s">
        <v>167</v>
      </c>
      <c r="F102" s="134" t="s">
        <v>168</v>
      </c>
      <c r="G102" s="135" t="s">
        <v>164</v>
      </c>
      <c r="H102" s="136">
        <v>223</v>
      </c>
      <c r="I102" s="137"/>
      <c r="J102" s="138">
        <f t="shared" si="10"/>
        <v>0</v>
      </c>
      <c r="K102" s="134" t="s">
        <v>113</v>
      </c>
      <c r="L102" s="27"/>
      <c r="M102" s="139" t="s">
        <v>1</v>
      </c>
      <c r="N102" s="140" t="s">
        <v>38</v>
      </c>
      <c r="O102" s="46"/>
      <c r="P102" s="141">
        <f t="shared" si="11"/>
        <v>0</v>
      </c>
      <c r="Q102" s="141">
        <v>0</v>
      </c>
      <c r="R102" s="141">
        <f t="shared" si="12"/>
        <v>0</v>
      </c>
      <c r="S102" s="141">
        <v>0</v>
      </c>
      <c r="T102" s="142">
        <f t="shared" si="13"/>
        <v>0</v>
      </c>
      <c r="AR102" s="13" t="s">
        <v>114</v>
      </c>
      <c r="AT102" s="13" t="s">
        <v>109</v>
      </c>
      <c r="AU102" s="13" t="s">
        <v>74</v>
      </c>
      <c r="AY102" s="13" t="s">
        <v>107</v>
      </c>
      <c r="BE102" s="143">
        <f t="shared" si="14"/>
        <v>0</v>
      </c>
      <c r="BF102" s="143">
        <f t="shared" si="15"/>
        <v>0</v>
      </c>
      <c r="BG102" s="143">
        <f t="shared" si="16"/>
        <v>0</v>
      </c>
      <c r="BH102" s="143">
        <f t="shared" si="17"/>
        <v>0</v>
      </c>
      <c r="BI102" s="143">
        <f t="shared" si="18"/>
        <v>0</v>
      </c>
      <c r="BJ102" s="13" t="s">
        <v>72</v>
      </c>
      <c r="BK102" s="143">
        <f t="shared" si="19"/>
        <v>0</v>
      </c>
      <c r="BL102" s="13" t="s">
        <v>114</v>
      </c>
      <c r="BM102" s="13" t="s">
        <v>169</v>
      </c>
    </row>
    <row r="103" spans="2:65" s="1" customFormat="1" ht="14.4" customHeight="1">
      <c r="B103" s="131"/>
      <c r="C103" s="132" t="s">
        <v>170</v>
      </c>
      <c r="D103" s="132" t="s">
        <v>109</v>
      </c>
      <c r="E103" s="133" t="s">
        <v>171</v>
      </c>
      <c r="F103" s="134" t="s">
        <v>172</v>
      </c>
      <c r="G103" s="135" t="s">
        <v>112</v>
      </c>
      <c r="H103" s="136">
        <v>120.02200000000001</v>
      </c>
      <c r="I103" s="137"/>
      <c r="J103" s="138">
        <f t="shared" si="10"/>
        <v>0</v>
      </c>
      <c r="K103" s="134" t="s">
        <v>113</v>
      </c>
      <c r="L103" s="27"/>
      <c r="M103" s="139" t="s">
        <v>1</v>
      </c>
      <c r="N103" s="140" t="s">
        <v>38</v>
      </c>
      <c r="O103" s="46"/>
      <c r="P103" s="141">
        <f t="shared" si="11"/>
        <v>0</v>
      </c>
      <c r="Q103" s="141">
        <v>0</v>
      </c>
      <c r="R103" s="141">
        <f t="shared" si="12"/>
        <v>0</v>
      </c>
      <c r="S103" s="141">
        <v>0</v>
      </c>
      <c r="T103" s="142">
        <f t="shared" si="13"/>
        <v>0</v>
      </c>
      <c r="AR103" s="13" t="s">
        <v>114</v>
      </c>
      <c r="AT103" s="13" t="s">
        <v>109</v>
      </c>
      <c r="AU103" s="13" t="s">
        <v>74</v>
      </c>
      <c r="AY103" s="13" t="s">
        <v>107</v>
      </c>
      <c r="BE103" s="143">
        <f t="shared" si="14"/>
        <v>0</v>
      </c>
      <c r="BF103" s="143">
        <f t="shared" si="15"/>
        <v>0</v>
      </c>
      <c r="BG103" s="143">
        <f t="shared" si="16"/>
        <v>0</v>
      </c>
      <c r="BH103" s="143">
        <f t="shared" si="17"/>
        <v>0</v>
      </c>
      <c r="BI103" s="143">
        <f t="shared" si="18"/>
        <v>0</v>
      </c>
      <c r="BJ103" s="13" t="s">
        <v>72</v>
      </c>
      <c r="BK103" s="143">
        <f t="shared" si="19"/>
        <v>0</v>
      </c>
      <c r="BL103" s="13" t="s">
        <v>114</v>
      </c>
      <c r="BM103" s="13" t="s">
        <v>173</v>
      </c>
    </row>
    <row r="104" spans="2:65" s="1" customFormat="1" ht="14.4" customHeight="1">
      <c r="B104" s="131"/>
      <c r="C104" s="132" t="s">
        <v>8</v>
      </c>
      <c r="D104" s="132" t="s">
        <v>109</v>
      </c>
      <c r="E104" s="133" t="s">
        <v>174</v>
      </c>
      <c r="F104" s="134" t="s">
        <v>175</v>
      </c>
      <c r="G104" s="135" t="s">
        <v>112</v>
      </c>
      <c r="H104" s="136">
        <v>120.02200000000001</v>
      </c>
      <c r="I104" s="137"/>
      <c r="J104" s="138">
        <f t="shared" si="10"/>
        <v>0</v>
      </c>
      <c r="K104" s="134" t="s">
        <v>113</v>
      </c>
      <c r="L104" s="27"/>
      <c r="M104" s="139" t="s">
        <v>1</v>
      </c>
      <c r="N104" s="140" t="s">
        <v>38</v>
      </c>
      <c r="O104" s="46"/>
      <c r="P104" s="141">
        <f t="shared" si="11"/>
        <v>0</v>
      </c>
      <c r="Q104" s="141">
        <v>0</v>
      </c>
      <c r="R104" s="141">
        <f t="shared" si="12"/>
        <v>0</v>
      </c>
      <c r="S104" s="141">
        <v>0</v>
      </c>
      <c r="T104" s="142">
        <f t="shared" si="13"/>
        <v>0</v>
      </c>
      <c r="AR104" s="13" t="s">
        <v>114</v>
      </c>
      <c r="AT104" s="13" t="s">
        <v>109</v>
      </c>
      <c r="AU104" s="13" t="s">
        <v>74</v>
      </c>
      <c r="AY104" s="13" t="s">
        <v>107</v>
      </c>
      <c r="BE104" s="143">
        <f t="shared" si="14"/>
        <v>0</v>
      </c>
      <c r="BF104" s="143">
        <f t="shared" si="15"/>
        <v>0</v>
      </c>
      <c r="BG104" s="143">
        <f t="shared" si="16"/>
        <v>0</v>
      </c>
      <c r="BH104" s="143">
        <f t="shared" si="17"/>
        <v>0</v>
      </c>
      <c r="BI104" s="143">
        <f t="shared" si="18"/>
        <v>0</v>
      </c>
      <c r="BJ104" s="13" t="s">
        <v>72</v>
      </c>
      <c r="BK104" s="143">
        <f t="shared" si="19"/>
        <v>0</v>
      </c>
      <c r="BL104" s="13" t="s">
        <v>114</v>
      </c>
      <c r="BM104" s="13" t="s">
        <v>176</v>
      </c>
    </row>
    <row r="105" spans="2:65" s="1" customFormat="1" ht="14.4" customHeight="1">
      <c r="B105" s="131"/>
      <c r="C105" s="132" t="s">
        <v>177</v>
      </c>
      <c r="D105" s="132" t="s">
        <v>109</v>
      </c>
      <c r="E105" s="133" t="s">
        <v>178</v>
      </c>
      <c r="F105" s="134" t="s">
        <v>179</v>
      </c>
      <c r="G105" s="135" t="s">
        <v>112</v>
      </c>
      <c r="H105" s="136">
        <v>120.02200000000001</v>
      </c>
      <c r="I105" s="137"/>
      <c r="J105" s="138">
        <f t="shared" si="10"/>
        <v>0</v>
      </c>
      <c r="K105" s="134" t="s">
        <v>113</v>
      </c>
      <c r="L105" s="27"/>
      <c r="M105" s="139" t="s">
        <v>1</v>
      </c>
      <c r="N105" s="140" t="s">
        <v>38</v>
      </c>
      <c r="O105" s="46"/>
      <c r="P105" s="141">
        <f t="shared" si="11"/>
        <v>0</v>
      </c>
      <c r="Q105" s="141">
        <v>0</v>
      </c>
      <c r="R105" s="141">
        <f t="shared" si="12"/>
        <v>0</v>
      </c>
      <c r="S105" s="141">
        <v>0</v>
      </c>
      <c r="T105" s="142">
        <f t="shared" si="13"/>
        <v>0</v>
      </c>
      <c r="AR105" s="13" t="s">
        <v>114</v>
      </c>
      <c r="AT105" s="13" t="s">
        <v>109</v>
      </c>
      <c r="AU105" s="13" t="s">
        <v>74</v>
      </c>
      <c r="AY105" s="13" t="s">
        <v>107</v>
      </c>
      <c r="BE105" s="143">
        <f t="shared" si="14"/>
        <v>0</v>
      </c>
      <c r="BF105" s="143">
        <f t="shared" si="15"/>
        <v>0</v>
      </c>
      <c r="BG105" s="143">
        <f t="shared" si="16"/>
        <v>0</v>
      </c>
      <c r="BH105" s="143">
        <f t="shared" si="17"/>
        <v>0</v>
      </c>
      <c r="BI105" s="143">
        <f t="shared" si="18"/>
        <v>0</v>
      </c>
      <c r="BJ105" s="13" t="s">
        <v>72</v>
      </c>
      <c r="BK105" s="143">
        <f t="shared" si="19"/>
        <v>0</v>
      </c>
      <c r="BL105" s="13" t="s">
        <v>114</v>
      </c>
      <c r="BM105" s="13" t="s">
        <v>180</v>
      </c>
    </row>
    <row r="106" spans="2:65" s="1" customFormat="1" ht="14.4" customHeight="1">
      <c r="B106" s="131"/>
      <c r="C106" s="132" t="s">
        <v>181</v>
      </c>
      <c r="D106" s="132" t="s">
        <v>109</v>
      </c>
      <c r="E106" s="133" t="s">
        <v>182</v>
      </c>
      <c r="F106" s="134" t="s">
        <v>183</v>
      </c>
      <c r="G106" s="135" t="s">
        <v>112</v>
      </c>
      <c r="H106" s="136">
        <v>120.02200000000001</v>
      </c>
      <c r="I106" s="137"/>
      <c r="J106" s="138">
        <f t="shared" si="10"/>
        <v>0</v>
      </c>
      <c r="K106" s="134" t="s">
        <v>113</v>
      </c>
      <c r="L106" s="27"/>
      <c r="M106" s="139" t="s">
        <v>1</v>
      </c>
      <c r="N106" s="140" t="s">
        <v>38</v>
      </c>
      <c r="O106" s="46"/>
      <c r="P106" s="141">
        <f t="shared" si="11"/>
        <v>0</v>
      </c>
      <c r="Q106" s="141">
        <v>0</v>
      </c>
      <c r="R106" s="141">
        <f t="shared" si="12"/>
        <v>0</v>
      </c>
      <c r="S106" s="141">
        <v>0</v>
      </c>
      <c r="T106" s="142">
        <f t="shared" si="13"/>
        <v>0</v>
      </c>
      <c r="AR106" s="13" t="s">
        <v>114</v>
      </c>
      <c r="AT106" s="13" t="s">
        <v>109</v>
      </c>
      <c r="AU106" s="13" t="s">
        <v>74</v>
      </c>
      <c r="AY106" s="13" t="s">
        <v>107</v>
      </c>
      <c r="BE106" s="143">
        <f t="shared" si="14"/>
        <v>0</v>
      </c>
      <c r="BF106" s="143">
        <f t="shared" si="15"/>
        <v>0</v>
      </c>
      <c r="BG106" s="143">
        <f t="shared" si="16"/>
        <v>0</v>
      </c>
      <c r="BH106" s="143">
        <f t="shared" si="17"/>
        <v>0</v>
      </c>
      <c r="BI106" s="143">
        <f t="shared" si="18"/>
        <v>0</v>
      </c>
      <c r="BJ106" s="13" t="s">
        <v>72</v>
      </c>
      <c r="BK106" s="143">
        <f t="shared" si="19"/>
        <v>0</v>
      </c>
      <c r="BL106" s="13" t="s">
        <v>114</v>
      </c>
      <c r="BM106" s="13" t="s">
        <v>184</v>
      </c>
    </row>
    <row r="107" spans="2:65" s="1" customFormat="1" ht="14.4" customHeight="1">
      <c r="B107" s="131"/>
      <c r="C107" s="132" t="s">
        <v>185</v>
      </c>
      <c r="D107" s="132" t="s">
        <v>109</v>
      </c>
      <c r="E107" s="133" t="s">
        <v>186</v>
      </c>
      <c r="F107" s="134" t="s">
        <v>187</v>
      </c>
      <c r="G107" s="135" t="s">
        <v>112</v>
      </c>
      <c r="H107" s="136">
        <v>120.02200000000001</v>
      </c>
      <c r="I107" s="137"/>
      <c r="J107" s="138">
        <f t="shared" si="10"/>
        <v>0</v>
      </c>
      <c r="K107" s="134" t="s">
        <v>113</v>
      </c>
      <c r="L107" s="27"/>
      <c r="M107" s="139" t="s">
        <v>1</v>
      </c>
      <c r="N107" s="140" t="s">
        <v>38</v>
      </c>
      <c r="O107" s="46"/>
      <c r="P107" s="141">
        <f t="shared" si="11"/>
        <v>0</v>
      </c>
      <c r="Q107" s="141">
        <v>0</v>
      </c>
      <c r="R107" s="141">
        <f t="shared" si="12"/>
        <v>0</v>
      </c>
      <c r="S107" s="141">
        <v>0</v>
      </c>
      <c r="T107" s="142">
        <f t="shared" si="13"/>
        <v>0</v>
      </c>
      <c r="AR107" s="13" t="s">
        <v>114</v>
      </c>
      <c r="AT107" s="13" t="s">
        <v>109</v>
      </c>
      <c r="AU107" s="13" t="s">
        <v>74</v>
      </c>
      <c r="AY107" s="13" t="s">
        <v>107</v>
      </c>
      <c r="BE107" s="143">
        <f t="shared" si="14"/>
        <v>0</v>
      </c>
      <c r="BF107" s="143">
        <f t="shared" si="15"/>
        <v>0</v>
      </c>
      <c r="BG107" s="143">
        <f t="shared" si="16"/>
        <v>0</v>
      </c>
      <c r="BH107" s="143">
        <f t="shared" si="17"/>
        <v>0</v>
      </c>
      <c r="BI107" s="143">
        <f t="shared" si="18"/>
        <v>0</v>
      </c>
      <c r="BJ107" s="13" t="s">
        <v>72</v>
      </c>
      <c r="BK107" s="143">
        <f t="shared" si="19"/>
        <v>0</v>
      </c>
      <c r="BL107" s="13" t="s">
        <v>114</v>
      </c>
      <c r="BM107" s="13" t="s">
        <v>188</v>
      </c>
    </row>
    <row r="108" spans="2:65" s="1" customFormat="1" ht="14.4" customHeight="1">
      <c r="B108" s="131"/>
      <c r="C108" s="132" t="s">
        <v>189</v>
      </c>
      <c r="D108" s="132" t="s">
        <v>109</v>
      </c>
      <c r="E108" s="133" t="s">
        <v>190</v>
      </c>
      <c r="F108" s="134" t="s">
        <v>191</v>
      </c>
      <c r="G108" s="135" t="s">
        <v>112</v>
      </c>
      <c r="H108" s="136">
        <v>120.02200000000001</v>
      </c>
      <c r="I108" s="137"/>
      <c r="J108" s="138">
        <f t="shared" si="10"/>
        <v>0</v>
      </c>
      <c r="K108" s="134" t="s">
        <v>113</v>
      </c>
      <c r="L108" s="27"/>
      <c r="M108" s="139" t="s">
        <v>1</v>
      </c>
      <c r="N108" s="140" t="s">
        <v>38</v>
      </c>
      <c r="O108" s="46"/>
      <c r="P108" s="141">
        <f t="shared" si="11"/>
        <v>0</v>
      </c>
      <c r="Q108" s="141">
        <v>0</v>
      </c>
      <c r="R108" s="141">
        <f t="shared" si="12"/>
        <v>0</v>
      </c>
      <c r="S108" s="141">
        <v>0</v>
      </c>
      <c r="T108" s="142">
        <f t="shared" si="13"/>
        <v>0</v>
      </c>
      <c r="AR108" s="13" t="s">
        <v>114</v>
      </c>
      <c r="AT108" s="13" t="s">
        <v>109</v>
      </c>
      <c r="AU108" s="13" t="s">
        <v>74</v>
      </c>
      <c r="AY108" s="13" t="s">
        <v>107</v>
      </c>
      <c r="BE108" s="143">
        <f t="shared" si="14"/>
        <v>0</v>
      </c>
      <c r="BF108" s="143">
        <f t="shared" si="15"/>
        <v>0</v>
      </c>
      <c r="BG108" s="143">
        <f t="shared" si="16"/>
        <v>0</v>
      </c>
      <c r="BH108" s="143">
        <f t="shared" si="17"/>
        <v>0</v>
      </c>
      <c r="BI108" s="143">
        <f t="shared" si="18"/>
        <v>0</v>
      </c>
      <c r="BJ108" s="13" t="s">
        <v>72</v>
      </c>
      <c r="BK108" s="143">
        <f t="shared" si="19"/>
        <v>0</v>
      </c>
      <c r="BL108" s="13" t="s">
        <v>114</v>
      </c>
      <c r="BM108" s="13" t="s">
        <v>192</v>
      </c>
    </row>
    <row r="109" spans="2:65" s="1" customFormat="1" ht="14.4" customHeight="1">
      <c r="B109" s="131"/>
      <c r="C109" s="132" t="s">
        <v>193</v>
      </c>
      <c r="D109" s="132" t="s">
        <v>109</v>
      </c>
      <c r="E109" s="133" t="s">
        <v>194</v>
      </c>
      <c r="F109" s="134" t="s">
        <v>195</v>
      </c>
      <c r="G109" s="135" t="s">
        <v>112</v>
      </c>
      <c r="H109" s="136">
        <v>36.96</v>
      </c>
      <c r="I109" s="137"/>
      <c r="J109" s="138">
        <f t="shared" si="10"/>
        <v>0</v>
      </c>
      <c r="K109" s="134" t="s">
        <v>113</v>
      </c>
      <c r="L109" s="27"/>
      <c r="M109" s="139" t="s">
        <v>1</v>
      </c>
      <c r="N109" s="140" t="s">
        <v>38</v>
      </c>
      <c r="O109" s="46"/>
      <c r="P109" s="141">
        <f t="shared" si="11"/>
        <v>0</v>
      </c>
      <c r="Q109" s="141">
        <v>0</v>
      </c>
      <c r="R109" s="141">
        <f t="shared" si="12"/>
        <v>0</v>
      </c>
      <c r="S109" s="141">
        <v>0</v>
      </c>
      <c r="T109" s="142">
        <f t="shared" si="13"/>
        <v>0</v>
      </c>
      <c r="AR109" s="13" t="s">
        <v>114</v>
      </c>
      <c r="AT109" s="13" t="s">
        <v>109</v>
      </c>
      <c r="AU109" s="13" t="s">
        <v>74</v>
      </c>
      <c r="AY109" s="13" t="s">
        <v>107</v>
      </c>
      <c r="BE109" s="143">
        <f t="shared" si="14"/>
        <v>0</v>
      </c>
      <c r="BF109" s="143">
        <f t="shared" si="15"/>
        <v>0</v>
      </c>
      <c r="BG109" s="143">
        <f t="shared" si="16"/>
        <v>0</v>
      </c>
      <c r="BH109" s="143">
        <f t="shared" si="17"/>
        <v>0</v>
      </c>
      <c r="BI109" s="143">
        <f t="shared" si="18"/>
        <v>0</v>
      </c>
      <c r="BJ109" s="13" t="s">
        <v>72</v>
      </c>
      <c r="BK109" s="143">
        <f t="shared" si="19"/>
        <v>0</v>
      </c>
      <c r="BL109" s="13" t="s">
        <v>114</v>
      </c>
      <c r="BM109" s="13" t="s">
        <v>196</v>
      </c>
    </row>
    <row r="110" spans="2:65" s="1" customFormat="1" ht="14.4" customHeight="1">
      <c r="B110" s="131"/>
      <c r="C110" s="132" t="s">
        <v>7</v>
      </c>
      <c r="D110" s="132" t="s">
        <v>109</v>
      </c>
      <c r="E110" s="133" t="s">
        <v>197</v>
      </c>
      <c r="F110" s="134" t="s">
        <v>198</v>
      </c>
      <c r="G110" s="135" t="s">
        <v>112</v>
      </c>
      <c r="H110" s="136">
        <v>17.84</v>
      </c>
      <c r="I110" s="137"/>
      <c r="J110" s="138">
        <f t="shared" si="10"/>
        <v>0</v>
      </c>
      <c r="K110" s="134" t="s">
        <v>113</v>
      </c>
      <c r="L110" s="27"/>
      <c r="M110" s="139" t="s">
        <v>1</v>
      </c>
      <c r="N110" s="140" t="s">
        <v>38</v>
      </c>
      <c r="O110" s="46"/>
      <c r="P110" s="141">
        <f t="shared" si="11"/>
        <v>0</v>
      </c>
      <c r="Q110" s="141">
        <v>0</v>
      </c>
      <c r="R110" s="141">
        <f t="shared" si="12"/>
        <v>0</v>
      </c>
      <c r="S110" s="141">
        <v>0</v>
      </c>
      <c r="T110" s="142">
        <f t="shared" si="13"/>
        <v>0</v>
      </c>
      <c r="AR110" s="13" t="s">
        <v>114</v>
      </c>
      <c r="AT110" s="13" t="s">
        <v>109</v>
      </c>
      <c r="AU110" s="13" t="s">
        <v>74</v>
      </c>
      <c r="AY110" s="13" t="s">
        <v>107</v>
      </c>
      <c r="BE110" s="143">
        <f t="shared" si="14"/>
        <v>0</v>
      </c>
      <c r="BF110" s="143">
        <f t="shared" si="15"/>
        <v>0</v>
      </c>
      <c r="BG110" s="143">
        <f t="shared" si="16"/>
        <v>0</v>
      </c>
      <c r="BH110" s="143">
        <f t="shared" si="17"/>
        <v>0</v>
      </c>
      <c r="BI110" s="143">
        <f t="shared" si="18"/>
        <v>0</v>
      </c>
      <c r="BJ110" s="13" t="s">
        <v>72</v>
      </c>
      <c r="BK110" s="143">
        <f t="shared" si="19"/>
        <v>0</v>
      </c>
      <c r="BL110" s="13" t="s">
        <v>114</v>
      </c>
      <c r="BM110" s="13" t="s">
        <v>199</v>
      </c>
    </row>
    <row r="111" spans="2:65" s="11" customFormat="1" ht="10.199999999999999">
      <c r="B111" s="144"/>
      <c r="D111" s="145" t="s">
        <v>116</v>
      </c>
      <c r="E111" s="146" t="s">
        <v>1</v>
      </c>
      <c r="F111" s="147" t="s">
        <v>200</v>
      </c>
      <c r="H111" s="148">
        <v>17.84</v>
      </c>
      <c r="I111" s="149"/>
      <c r="L111" s="144"/>
      <c r="M111" s="150"/>
      <c r="N111" s="151"/>
      <c r="O111" s="151"/>
      <c r="P111" s="151"/>
      <c r="Q111" s="151"/>
      <c r="R111" s="151"/>
      <c r="S111" s="151"/>
      <c r="T111" s="152"/>
      <c r="AT111" s="146" t="s">
        <v>116</v>
      </c>
      <c r="AU111" s="146" t="s">
        <v>74</v>
      </c>
      <c r="AV111" s="11" t="s">
        <v>74</v>
      </c>
      <c r="AW111" s="11" t="s">
        <v>30</v>
      </c>
      <c r="AX111" s="11" t="s">
        <v>72</v>
      </c>
      <c r="AY111" s="146" t="s">
        <v>107</v>
      </c>
    </row>
    <row r="112" spans="2:65" s="1" customFormat="1" ht="14.4" customHeight="1">
      <c r="B112" s="131"/>
      <c r="C112" s="153" t="s">
        <v>201</v>
      </c>
      <c r="D112" s="153" t="s">
        <v>202</v>
      </c>
      <c r="E112" s="154" t="s">
        <v>203</v>
      </c>
      <c r="F112" s="155" t="s">
        <v>204</v>
      </c>
      <c r="G112" s="156" t="s">
        <v>205</v>
      </c>
      <c r="H112" s="157">
        <v>35.68</v>
      </c>
      <c r="I112" s="158"/>
      <c r="J112" s="159">
        <f>ROUND(I112*H112,2)</f>
        <v>0</v>
      </c>
      <c r="K112" s="155" t="s">
        <v>113</v>
      </c>
      <c r="L112" s="160"/>
      <c r="M112" s="161" t="s">
        <v>1</v>
      </c>
      <c r="N112" s="162" t="s">
        <v>38</v>
      </c>
      <c r="O112" s="46"/>
      <c r="P112" s="141">
        <f>O112*H112</f>
        <v>0</v>
      </c>
      <c r="Q112" s="141">
        <v>1</v>
      </c>
      <c r="R112" s="141">
        <f>Q112*H112</f>
        <v>35.68</v>
      </c>
      <c r="S112" s="141">
        <v>0</v>
      </c>
      <c r="T112" s="142">
        <f>S112*H112</f>
        <v>0</v>
      </c>
      <c r="AR112" s="13" t="s">
        <v>143</v>
      </c>
      <c r="AT112" s="13" t="s">
        <v>202</v>
      </c>
      <c r="AU112" s="13" t="s">
        <v>74</v>
      </c>
      <c r="AY112" s="13" t="s">
        <v>107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3" t="s">
        <v>72</v>
      </c>
      <c r="BK112" s="143">
        <f>ROUND(I112*H112,2)</f>
        <v>0</v>
      </c>
      <c r="BL112" s="13" t="s">
        <v>114</v>
      </c>
      <c r="BM112" s="13" t="s">
        <v>206</v>
      </c>
    </row>
    <row r="113" spans="2:65" s="11" customFormat="1" ht="10.199999999999999">
      <c r="B113" s="144"/>
      <c r="D113" s="145" t="s">
        <v>116</v>
      </c>
      <c r="F113" s="147" t="s">
        <v>207</v>
      </c>
      <c r="H113" s="148">
        <v>35.68</v>
      </c>
      <c r="I113" s="149"/>
      <c r="L113" s="144"/>
      <c r="M113" s="150"/>
      <c r="N113" s="151"/>
      <c r="O113" s="151"/>
      <c r="P113" s="151"/>
      <c r="Q113" s="151"/>
      <c r="R113" s="151"/>
      <c r="S113" s="151"/>
      <c r="T113" s="152"/>
      <c r="AT113" s="146" t="s">
        <v>116</v>
      </c>
      <c r="AU113" s="146" t="s">
        <v>74</v>
      </c>
      <c r="AV113" s="11" t="s">
        <v>74</v>
      </c>
      <c r="AW113" s="11" t="s">
        <v>3</v>
      </c>
      <c r="AX113" s="11" t="s">
        <v>72</v>
      </c>
      <c r="AY113" s="146" t="s">
        <v>107</v>
      </c>
    </row>
    <row r="114" spans="2:65" s="1" customFormat="1" ht="14.4" customHeight="1">
      <c r="B114" s="131"/>
      <c r="C114" s="132" t="s">
        <v>208</v>
      </c>
      <c r="D114" s="132" t="s">
        <v>109</v>
      </c>
      <c r="E114" s="133" t="s">
        <v>209</v>
      </c>
      <c r="F114" s="134" t="s">
        <v>210</v>
      </c>
      <c r="G114" s="135" t="s">
        <v>164</v>
      </c>
      <c r="H114" s="136">
        <v>30</v>
      </c>
      <c r="I114" s="137"/>
      <c r="J114" s="138">
        <f>ROUND(I114*H114,2)</f>
        <v>0</v>
      </c>
      <c r="K114" s="134" t="s">
        <v>113</v>
      </c>
      <c r="L114" s="27"/>
      <c r="M114" s="139" t="s">
        <v>1</v>
      </c>
      <c r="N114" s="140" t="s">
        <v>38</v>
      </c>
      <c r="O114" s="46"/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3" t="s">
        <v>114</v>
      </c>
      <c r="AT114" s="13" t="s">
        <v>109</v>
      </c>
      <c r="AU114" s="13" t="s">
        <v>74</v>
      </c>
      <c r="AY114" s="13" t="s">
        <v>107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3" t="s">
        <v>72</v>
      </c>
      <c r="BK114" s="143">
        <f>ROUND(I114*H114,2)</f>
        <v>0</v>
      </c>
      <c r="BL114" s="13" t="s">
        <v>114</v>
      </c>
      <c r="BM114" s="13" t="s">
        <v>211</v>
      </c>
    </row>
    <row r="115" spans="2:65" s="1" customFormat="1" ht="14.4" customHeight="1">
      <c r="B115" s="131"/>
      <c r="C115" s="132" t="s">
        <v>212</v>
      </c>
      <c r="D115" s="132" t="s">
        <v>109</v>
      </c>
      <c r="E115" s="133" t="s">
        <v>213</v>
      </c>
      <c r="F115" s="134" t="s">
        <v>214</v>
      </c>
      <c r="G115" s="135" t="s">
        <v>164</v>
      </c>
      <c r="H115" s="136">
        <v>30</v>
      </c>
      <c r="I115" s="137"/>
      <c r="J115" s="138">
        <f>ROUND(I115*H115,2)</f>
        <v>0</v>
      </c>
      <c r="K115" s="134" t="s">
        <v>113</v>
      </c>
      <c r="L115" s="27"/>
      <c r="M115" s="139" t="s">
        <v>1</v>
      </c>
      <c r="N115" s="140" t="s">
        <v>38</v>
      </c>
      <c r="O115" s="46"/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3" t="s">
        <v>114</v>
      </c>
      <c r="AT115" s="13" t="s">
        <v>109</v>
      </c>
      <c r="AU115" s="13" t="s">
        <v>74</v>
      </c>
      <c r="AY115" s="13" t="s">
        <v>107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3" t="s">
        <v>72</v>
      </c>
      <c r="BK115" s="143">
        <f>ROUND(I115*H115,2)</f>
        <v>0</v>
      </c>
      <c r="BL115" s="13" t="s">
        <v>114</v>
      </c>
      <c r="BM115" s="13" t="s">
        <v>215</v>
      </c>
    </row>
    <row r="116" spans="2:65" s="1" customFormat="1" ht="14.4" customHeight="1">
      <c r="B116" s="131"/>
      <c r="C116" s="153" t="s">
        <v>216</v>
      </c>
      <c r="D116" s="153" t="s">
        <v>202</v>
      </c>
      <c r="E116" s="154" t="s">
        <v>217</v>
      </c>
      <c r="F116" s="155" t="s">
        <v>218</v>
      </c>
      <c r="G116" s="156" t="s">
        <v>219</v>
      </c>
      <c r="H116" s="157">
        <v>0.45</v>
      </c>
      <c r="I116" s="158"/>
      <c r="J116" s="159">
        <f>ROUND(I116*H116,2)</f>
        <v>0</v>
      </c>
      <c r="K116" s="155" t="s">
        <v>113</v>
      </c>
      <c r="L116" s="160"/>
      <c r="M116" s="161" t="s">
        <v>1</v>
      </c>
      <c r="N116" s="162" t="s">
        <v>38</v>
      </c>
      <c r="O116" s="46"/>
      <c r="P116" s="141">
        <f>O116*H116</f>
        <v>0</v>
      </c>
      <c r="Q116" s="141">
        <v>1E-3</v>
      </c>
      <c r="R116" s="141">
        <f>Q116*H116</f>
        <v>4.5000000000000004E-4</v>
      </c>
      <c r="S116" s="141">
        <v>0</v>
      </c>
      <c r="T116" s="142">
        <f>S116*H116</f>
        <v>0</v>
      </c>
      <c r="AR116" s="13" t="s">
        <v>143</v>
      </c>
      <c r="AT116" s="13" t="s">
        <v>202</v>
      </c>
      <c r="AU116" s="13" t="s">
        <v>74</v>
      </c>
      <c r="AY116" s="13" t="s">
        <v>107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3" t="s">
        <v>72</v>
      </c>
      <c r="BK116" s="143">
        <f>ROUND(I116*H116,2)</f>
        <v>0</v>
      </c>
      <c r="BL116" s="13" t="s">
        <v>114</v>
      </c>
      <c r="BM116" s="13" t="s">
        <v>220</v>
      </c>
    </row>
    <row r="117" spans="2:65" s="11" customFormat="1" ht="10.199999999999999">
      <c r="B117" s="144"/>
      <c r="D117" s="145" t="s">
        <v>116</v>
      </c>
      <c r="F117" s="147" t="s">
        <v>221</v>
      </c>
      <c r="H117" s="148">
        <v>0.45</v>
      </c>
      <c r="I117" s="149"/>
      <c r="L117" s="144"/>
      <c r="M117" s="150"/>
      <c r="N117" s="151"/>
      <c r="O117" s="151"/>
      <c r="P117" s="151"/>
      <c r="Q117" s="151"/>
      <c r="R117" s="151"/>
      <c r="S117" s="151"/>
      <c r="T117" s="152"/>
      <c r="AT117" s="146" t="s">
        <v>116</v>
      </c>
      <c r="AU117" s="146" t="s">
        <v>74</v>
      </c>
      <c r="AV117" s="11" t="s">
        <v>74</v>
      </c>
      <c r="AW117" s="11" t="s">
        <v>3</v>
      </c>
      <c r="AX117" s="11" t="s">
        <v>72</v>
      </c>
      <c r="AY117" s="146" t="s">
        <v>107</v>
      </c>
    </row>
    <row r="118" spans="2:65" s="1" customFormat="1" ht="14.4" customHeight="1">
      <c r="B118" s="131"/>
      <c r="C118" s="132" t="s">
        <v>222</v>
      </c>
      <c r="D118" s="132" t="s">
        <v>109</v>
      </c>
      <c r="E118" s="133" t="s">
        <v>223</v>
      </c>
      <c r="F118" s="134" t="s">
        <v>224</v>
      </c>
      <c r="G118" s="135" t="s">
        <v>164</v>
      </c>
      <c r="H118" s="136">
        <v>30</v>
      </c>
      <c r="I118" s="137"/>
      <c r="J118" s="138">
        <f>ROUND(I118*H118,2)</f>
        <v>0</v>
      </c>
      <c r="K118" s="134" t="s">
        <v>113</v>
      </c>
      <c r="L118" s="27"/>
      <c r="M118" s="139" t="s">
        <v>1</v>
      </c>
      <c r="N118" s="140" t="s">
        <v>38</v>
      </c>
      <c r="O118" s="46"/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3" t="s">
        <v>114</v>
      </c>
      <c r="AT118" s="13" t="s">
        <v>109</v>
      </c>
      <c r="AU118" s="13" t="s">
        <v>74</v>
      </c>
      <c r="AY118" s="13" t="s">
        <v>107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3" t="s">
        <v>72</v>
      </c>
      <c r="BK118" s="143">
        <f>ROUND(I118*H118,2)</f>
        <v>0</v>
      </c>
      <c r="BL118" s="13" t="s">
        <v>114</v>
      </c>
      <c r="BM118" s="13" t="s">
        <v>225</v>
      </c>
    </row>
    <row r="119" spans="2:65" s="1" customFormat="1" ht="14.4" customHeight="1">
      <c r="B119" s="131"/>
      <c r="C119" s="132" t="s">
        <v>226</v>
      </c>
      <c r="D119" s="132" t="s">
        <v>109</v>
      </c>
      <c r="E119" s="133" t="s">
        <v>227</v>
      </c>
      <c r="F119" s="134" t="s">
        <v>228</v>
      </c>
      <c r="G119" s="135" t="s">
        <v>125</v>
      </c>
      <c r="H119" s="136">
        <v>2</v>
      </c>
      <c r="I119" s="137"/>
      <c r="J119" s="138">
        <f>ROUND(I119*H119,2)</f>
        <v>0</v>
      </c>
      <c r="K119" s="134" t="s">
        <v>113</v>
      </c>
      <c r="L119" s="27"/>
      <c r="M119" s="139" t="s">
        <v>1</v>
      </c>
      <c r="N119" s="140" t="s">
        <v>38</v>
      </c>
      <c r="O119" s="4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3" t="s">
        <v>114</v>
      </c>
      <c r="AT119" s="13" t="s">
        <v>109</v>
      </c>
      <c r="AU119" s="13" t="s">
        <v>74</v>
      </c>
      <c r="AY119" s="13" t="s">
        <v>107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3" t="s">
        <v>72</v>
      </c>
      <c r="BK119" s="143">
        <f>ROUND(I119*H119,2)</f>
        <v>0</v>
      </c>
      <c r="BL119" s="13" t="s">
        <v>114</v>
      </c>
      <c r="BM119" s="13" t="s">
        <v>229</v>
      </c>
    </row>
    <row r="120" spans="2:65" s="1" customFormat="1" ht="14.4" customHeight="1">
      <c r="B120" s="131"/>
      <c r="C120" s="153" t="s">
        <v>230</v>
      </c>
      <c r="D120" s="153" t="s">
        <v>202</v>
      </c>
      <c r="E120" s="154" t="s">
        <v>231</v>
      </c>
      <c r="F120" s="155" t="s">
        <v>232</v>
      </c>
      <c r="G120" s="156" t="s">
        <v>125</v>
      </c>
      <c r="H120" s="157">
        <v>2</v>
      </c>
      <c r="I120" s="158"/>
      <c r="J120" s="159">
        <f>ROUND(I120*H120,2)</f>
        <v>0</v>
      </c>
      <c r="K120" s="155" t="s">
        <v>113</v>
      </c>
      <c r="L120" s="160"/>
      <c r="M120" s="161" t="s">
        <v>1</v>
      </c>
      <c r="N120" s="162" t="s">
        <v>38</v>
      </c>
      <c r="O120" s="46"/>
      <c r="P120" s="141">
        <f>O120*H120</f>
        <v>0</v>
      </c>
      <c r="Q120" s="141">
        <v>1.7999999999999999E-2</v>
      </c>
      <c r="R120" s="141">
        <f>Q120*H120</f>
        <v>3.5999999999999997E-2</v>
      </c>
      <c r="S120" s="141">
        <v>0</v>
      </c>
      <c r="T120" s="142">
        <f>S120*H120</f>
        <v>0</v>
      </c>
      <c r="AR120" s="13" t="s">
        <v>143</v>
      </c>
      <c r="AT120" s="13" t="s">
        <v>202</v>
      </c>
      <c r="AU120" s="13" t="s">
        <v>74</v>
      </c>
      <c r="AY120" s="13" t="s">
        <v>107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3" t="s">
        <v>72</v>
      </c>
      <c r="BK120" s="143">
        <f>ROUND(I120*H120,2)</f>
        <v>0</v>
      </c>
      <c r="BL120" s="13" t="s">
        <v>114</v>
      </c>
      <c r="BM120" s="13" t="s">
        <v>233</v>
      </c>
    </row>
    <row r="121" spans="2:65" s="1" customFormat="1" ht="14.4" customHeight="1">
      <c r="B121" s="131"/>
      <c r="C121" s="132" t="s">
        <v>234</v>
      </c>
      <c r="D121" s="132" t="s">
        <v>109</v>
      </c>
      <c r="E121" s="133" t="s">
        <v>235</v>
      </c>
      <c r="F121" s="134" t="s">
        <v>236</v>
      </c>
      <c r="G121" s="135" t="s">
        <v>164</v>
      </c>
      <c r="H121" s="136">
        <v>30</v>
      </c>
      <c r="I121" s="137"/>
      <c r="J121" s="138">
        <f>ROUND(I121*H121,2)</f>
        <v>0</v>
      </c>
      <c r="K121" s="134" t="s">
        <v>113</v>
      </c>
      <c r="L121" s="27"/>
      <c r="M121" s="139" t="s">
        <v>1</v>
      </c>
      <c r="N121" s="140" t="s">
        <v>38</v>
      </c>
      <c r="O121" s="46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3" t="s">
        <v>114</v>
      </c>
      <c r="AT121" s="13" t="s">
        <v>109</v>
      </c>
      <c r="AU121" s="13" t="s">
        <v>74</v>
      </c>
      <c r="AY121" s="13" t="s">
        <v>107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3" t="s">
        <v>72</v>
      </c>
      <c r="BK121" s="143">
        <f>ROUND(I121*H121,2)</f>
        <v>0</v>
      </c>
      <c r="BL121" s="13" t="s">
        <v>114</v>
      </c>
      <c r="BM121" s="13" t="s">
        <v>237</v>
      </c>
    </row>
    <row r="122" spans="2:65" s="1" customFormat="1" ht="14.4" customHeight="1">
      <c r="B122" s="131"/>
      <c r="C122" s="132" t="s">
        <v>238</v>
      </c>
      <c r="D122" s="132" t="s">
        <v>109</v>
      </c>
      <c r="E122" s="133" t="s">
        <v>239</v>
      </c>
      <c r="F122" s="134" t="s">
        <v>240</v>
      </c>
      <c r="G122" s="135" t="s">
        <v>164</v>
      </c>
      <c r="H122" s="136">
        <v>30</v>
      </c>
      <c r="I122" s="137"/>
      <c r="J122" s="138">
        <f>ROUND(I122*H122,2)</f>
        <v>0</v>
      </c>
      <c r="K122" s="134" t="s">
        <v>113</v>
      </c>
      <c r="L122" s="27"/>
      <c r="M122" s="139" t="s">
        <v>1</v>
      </c>
      <c r="N122" s="140" t="s">
        <v>38</v>
      </c>
      <c r="O122" s="46"/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3" t="s">
        <v>114</v>
      </c>
      <c r="AT122" s="13" t="s">
        <v>109</v>
      </c>
      <c r="AU122" s="13" t="s">
        <v>74</v>
      </c>
      <c r="AY122" s="13" t="s">
        <v>107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3" t="s">
        <v>72</v>
      </c>
      <c r="BK122" s="143">
        <f>ROUND(I122*H122,2)</f>
        <v>0</v>
      </c>
      <c r="BL122" s="13" t="s">
        <v>114</v>
      </c>
      <c r="BM122" s="13" t="s">
        <v>241</v>
      </c>
    </row>
    <row r="123" spans="2:65" s="10" customFormat="1" ht="22.8" customHeight="1">
      <c r="B123" s="118"/>
      <c r="D123" s="119" t="s">
        <v>66</v>
      </c>
      <c r="E123" s="129" t="s">
        <v>74</v>
      </c>
      <c r="F123" s="129" t="s">
        <v>242</v>
      </c>
      <c r="I123" s="121"/>
      <c r="J123" s="130">
        <f>BK123</f>
        <v>0</v>
      </c>
      <c r="L123" s="118"/>
      <c r="M123" s="123"/>
      <c r="N123" s="124"/>
      <c r="O123" s="124"/>
      <c r="P123" s="125">
        <f>SUM(P124:P125)</f>
        <v>0</v>
      </c>
      <c r="Q123" s="124"/>
      <c r="R123" s="125">
        <f>SUM(R124:R125)</f>
        <v>17.6616</v>
      </c>
      <c r="S123" s="124"/>
      <c r="T123" s="126">
        <f>SUM(T124:T125)</f>
        <v>0</v>
      </c>
      <c r="AR123" s="119" t="s">
        <v>72</v>
      </c>
      <c r="AT123" s="127" t="s">
        <v>66</v>
      </c>
      <c r="AU123" s="127" t="s">
        <v>72</v>
      </c>
      <c r="AY123" s="119" t="s">
        <v>107</v>
      </c>
      <c r="BK123" s="128">
        <f>SUM(BK124:BK125)</f>
        <v>0</v>
      </c>
    </row>
    <row r="124" spans="2:65" s="1" customFormat="1" ht="14.4" customHeight="1">
      <c r="B124" s="131"/>
      <c r="C124" s="132" t="s">
        <v>243</v>
      </c>
      <c r="D124" s="132" t="s">
        <v>109</v>
      </c>
      <c r="E124" s="133" t="s">
        <v>244</v>
      </c>
      <c r="F124" s="134" t="s">
        <v>245</v>
      </c>
      <c r="G124" s="135" t="s">
        <v>112</v>
      </c>
      <c r="H124" s="136">
        <v>8.92</v>
      </c>
      <c r="I124" s="137"/>
      <c r="J124" s="138">
        <f>ROUND(I124*H124,2)</f>
        <v>0</v>
      </c>
      <c r="K124" s="134" t="s">
        <v>113</v>
      </c>
      <c r="L124" s="27"/>
      <c r="M124" s="139" t="s">
        <v>1</v>
      </c>
      <c r="N124" s="140" t="s">
        <v>38</v>
      </c>
      <c r="O124" s="46"/>
      <c r="P124" s="141">
        <f>O124*H124</f>
        <v>0</v>
      </c>
      <c r="Q124" s="141">
        <v>1.98</v>
      </c>
      <c r="R124" s="141">
        <f>Q124*H124</f>
        <v>17.6616</v>
      </c>
      <c r="S124" s="141">
        <v>0</v>
      </c>
      <c r="T124" s="142">
        <f>S124*H124</f>
        <v>0</v>
      </c>
      <c r="AR124" s="13" t="s">
        <v>114</v>
      </c>
      <c r="AT124" s="13" t="s">
        <v>109</v>
      </c>
      <c r="AU124" s="13" t="s">
        <v>74</v>
      </c>
      <c r="AY124" s="13" t="s">
        <v>107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3" t="s">
        <v>72</v>
      </c>
      <c r="BK124" s="143">
        <f>ROUND(I124*H124,2)</f>
        <v>0</v>
      </c>
      <c r="BL124" s="13" t="s">
        <v>114</v>
      </c>
      <c r="BM124" s="13" t="s">
        <v>246</v>
      </c>
    </row>
    <row r="125" spans="2:65" s="11" customFormat="1" ht="10.199999999999999">
      <c r="B125" s="144"/>
      <c r="D125" s="145" t="s">
        <v>116</v>
      </c>
      <c r="E125" s="146" t="s">
        <v>1</v>
      </c>
      <c r="F125" s="147" t="s">
        <v>247</v>
      </c>
      <c r="H125" s="148">
        <v>8.92</v>
      </c>
      <c r="I125" s="149"/>
      <c r="L125" s="144"/>
      <c r="M125" s="150"/>
      <c r="N125" s="151"/>
      <c r="O125" s="151"/>
      <c r="P125" s="151"/>
      <c r="Q125" s="151"/>
      <c r="R125" s="151"/>
      <c r="S125" s="151"/>
      <c r="T125" s="152"/>
      <c r="AT125" s="146" t="s">
        <v>116</v>
      </c>
      <c r="AU125" s="146" t="s">
        <v>74</v>
      </c>
      <c r="AV125" s="11" t="s">
        <v>74</v>
      </c>
      <c r="AW125" s="11" t="s">
        <v>30</v>
      </c>
      <c r="AX125" s="11" t="s">
        <v>72</v>
      </c>
      <c r="AY125" s="146" t="s">
        <v>107</v>
      </c>
    </row>
    <row r="126" spans="2:65" s="10" customFormat="1" ht="22.8" customHeight="1">
      <c r="B126" s="118"/>
      <c r="D126" s="119" t="s">
        <v>66</v>
      </c>
      <c r="E126" s="129" t="s">
        <v>114</v>
      </c>
      <c r="F126" s="129" t="s">
        <v>248</v>
      </c>
      <c r="I126" s="121"/>
      <c r="J126" s="130">
        <f>BK126</f>
        <v>0</v>
      </c>
      <c r="L126" s="118"/>
      <c r="M126" s="123"/>
      <c r="N126" s="124"/>
      <c r="O126" s="124"/>
      <c r="P126" s="125">
        <f>SUM(P127:P128)</f>
        <v>0</v>
      </c>
      <c r="Q126" s="124"/>
      <c r="R126" s="125">
        <f>SUM(R127:R128)</f>
        <v>0</v>
      </c>
      <c r="S126" s="124"/>
      <c r="T126" s="126">
        <f>SUM(T127:T128)</f>
        <v>0</v>
      </c>
      <c r="AR126" s="119" t="s">
        <v>72</v>
      </c>
      <c r="AT126" s="127" t="s">
        <v>66</v>
      </c>
      <c r="AU126" s="127" t="s">
        <v>72</v>
      </c>
      <c r="AY126" s="119" t="s">
        <v>107</v>
      </c>
      <c r="BK126" s="128">
        <f>SUM(BK127:BK128)</f>
        <v>0</v>
      </c>
    </row>
    <row r="127" spans="2:65" s="1" customFormat="1" ht="14.4" customHeight="1">
      <c r="B127" s="131"/>
      <c r="C127" s="132" t="s">
        <v>249</v>
      </c>
      <c r="D127" s="132" t="s">
        <v>109</v>
      </c>
      <c r="E127" s="133" t="s">
        <v>250</v>
      </c>
      <c r="F127" s="134" t="s">
        <v>251</v>
      </c>
      <c r="G127" s="135" t="s">
        <v>164</v>
      </c>
      <c r="H127" s="136">
        <v>89.2</v>
      </c>
      <c r="I127" s="137"/>
      <c r="J127" s="138">
        <f>ROUND(I127*H127,2)</f>
        <v>0</v>
      </c>
      <c r="K127" s="134" t="s">
        <v>113</v>
      </c>
      <c r="L127" s="27"/>
      <c r="M127" s="139" t="s">
        <v>1</v>
      </c>
      <c r="N127" s="140" t="s">
        <v>38</v>
      </c>
      <c r="O127" s="46"/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3" t="s">
        <v>114</v>
      </c>
      <c r="AT127" s="13" t="s">
        <v>109</v>
      </c>
      <c r="AU127" s="13" t="s">
        <v>74</v>
      </c>
      <c r="AY127" s="13" t="s">
        <v>107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3" t="s">
        <v>72</v>
      </c>
      <c r="BK127" s="143">
        <f>ROUND(I127*H127,2)</f>
        <v>0</v>
      </c>
      <c r="BL127" s="13" t="s">
        <v>114</v>
      </c>
      <c r="BM127" s="13" t="s">
        <v>252</v>
      </c>
    </row>
    <row r="128" spans="2:65" s="11" customFormat="1" ht="10.199999999999999">
      <c r="B128" s="144"/>
      <c r="D128" s="145" t="s">
        <v>116</v>
      </c>
      <c r="E128" s="146" t="s">
        <v>1</v>
      </c>
      <c r="F128" s="147" t="s">
        <v>253</v>
      </c>
      <c r="H128" s="148">
        <v>89.2</v>
      </c>
      <c r="I128" s="149"/>
      <c r="L128" s="144"/>
      <c r="M128" s="150"/>
      <c r="N128" s="151"/>
      <c r="O128" s="151"/>
      <c r="P128" s="151"/>
      <c r="Q128" s="151"/>
      <c r="R128" s="151"/>
      <c r="S128" s="151"/>
      <c r="T128" s="152"/>
      <c r="AT128" s="146" t="s">
        <v>116</v>
      </c>
      <c r="AU128" s="146" t="s">
        <v>74</v>
      </c>
      <c r="AV128" s="11" t="s">
        <v>74</v>
      </c>
      <c r="AW128" s="11" t="s">
        <v>30</v>
      </c>
      <c r="AX128" s="11" t="s">
        <v>72</v>
      </c>
      <c r="AY128" s="146" t="s">
        <v>107</v>
      </c>
    </row>
    <row r="129" spans="2:65" s="10" customFormat="1" ht="22.8" customHeight="1">
      <c r="B129" s="118"/>
      <c r="D129" s="119" t="s">
        <v>66</v>
      </c>
      <c r="E129" s="129" t="s">
        <v>130</v>
      </c>
      <c r="F129" s="129" t="s">
        <v>254</v>
      </c>
      <c r="I129" s="121"/>
      <c r="J129" s="130">
        <f>BK129</f>
        <v>0</v>
      </c>
      <c r="L129" s="118"/>
      <c r="M129" s="123"/>
      <c r="N129" s="124"/>
      <c r="O129" s="124"/>
      <c r="P129" s="125">
        <f>SUM(P130:P133)</f>
        <v>0</v>
      </c>
      <c r="Q129" s="124"/>
      <c r="R129" s="125">
        <f>SUM(R130:R133)</f>
        <v>0.31332000000000004</v>
      </c>
      <c r="S129" s="124"/>
      <c r="T129" s="126">
        <f>SUM(T130:T133)</f>
        <v>0</v>
      </c>
      <c r="AR129" s="119" t="s">
        <v>72</v>
      </c>
      <c r="AT129" s="127" t="s">
        <v>66</v>
      </c>
      <c r="AU129" s="127" t="s">
        <v>72</v>
      </c>
      <c r="AY129" s="119" t="s">
        <v>107</v>
      </c>
      <c r="BK129" s="128">
        <f>SUM(BK130:BK133)</f>
        <v>0</v>
      </c>
    </row>
    <row r="130" spans="2:65" s="1" customFormat="1" ht="14.4" customHeight="1">
      <c r="B130" s="131"/>
      <c r="C130" s="132" t="s">
        <v>255</v>
      </c>
      <c r="D130" s="132" t="s">
        <v>109</v>
      </c>
      <c r="E130" s="133" t="s">
        <v>256</v>
      </c>
      <c r="F130" s="134" t="s">
        <v>257</v>
      </c>
      <c r="G130" s="135" t="s">
        <v>164</v>
      </c>
      <c r="H130" s="136">
        <v>1.2</v>
      </c>
      <c r="I130" s="137"/>
      <c r="J130" s="138">
        <f>ROUND(I130*H130,2)</f>
        <v>0</v>
      </c>
      <c r="K130" s="134" t="s">
        <v>113</v>
      </c>
      <c r="L130" s="27"/>
      <c r="M130" s="139" t="s">
        <v>1</v>
      </c>
      <c r="N130" s="140" t="s">
        <v>38</v>
      </c>
      <c r="O130" s="46"/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3" t="s">
        <v>114</v>
      </c>
      <c r="AT130" s="13" t="s">
        <v>109</v>
      </c>
      <c r="AU130" s="13" t="s">
        <v>74</v>
      </c>
      <c r="AY130" s="13" t="s">
        <v>107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3" t="s">
        <v>72</v>
      </c>
      <c r="BK130" s="143">
        <f>ROUND(I130*H130,2)</f>
        <v>0</v>
      </c>
      <c r="BL130" s="13" t="s">
        <v>114</v>
      </c>
      <c r="BM130" s="13" t="s">
        <v>258</v>
      </c>
    </row>
    <row r="131" spans="2:65" s="11" customFormat="1" ht="10.199999999999999">
      <c r="B131" s="144"/>
      <c r="D131" s="145" t="s">
        <v>116</v>
      </c>
      <c r="E131" s="146" t="s">
        <v>1</v>
      </c>
      <c r="F131" s="147" t="s">
        <v>259</v>
      </c>
      <c r="H131" s="148">
        <v>1.2</v>
      </c>
      <c r="I131" s="149"/>
      <c r="L131" s="144"/>
      <c r="M131" s="150"/>
      <c r="N131" s="151"/>
      <c r="O131" s="151"/>
      <c r="P131" s="151"/>
      <c r="Q131" s="151"/>
      <c r="R131" s="151"/>
      <c r="S131" s="151"/>
      <c r="T131" s="152"/>
      <c r="AT131" s="146" t="s">
        <v>116</v>
      </c>
      <c r="AU131" s="146" t="s">
        <v>74</v>
      </c>
      <c r="AV131" s="11" t="s">
        <v>74</v>
      </c>
      <c r="AW131" s="11" t="s">
        <v>30</v>
      </c>
      <c r="AX131" s="11" t="s">
        <v>72</v>
      </c>
      <c r="AY131" s="146" t="s">
        <v>107</v>
      </c>
    </row>
    <row r="132" spans="2:65" s="1" customFormat="1" ht="14.4" customHeight="1">
      <c r="B132" s="131"/>
      <c r="C132" s="132" t="s">
        <v>260</v>
      </c>
      <c r="D132" s="132" t="s">
        <v>109</v>
      </c>
      <c r="E132" s="133" t="s">
        <v>261</v>
      </c>
      <c r="F132" s="134" t="s">
        <v>262</v>
      </c>
      <c r="G132" s="135" t="s">
        <v>164</v>
      </c>
      <c r="H132" s="136">
        <v>1.2</v>
      </c>
      <c r="I132" s="137"/>
      <c r="J132" s="138">
        <f>ROUND(I132*H132,2)</f>
        <v>0</v>
      </c>
      <c r="K132" s="134" t="s">
        <v>113</v>
      </c>
      <c r="L132" s="27"/>
      <c r="M132" s="139" t="s">
        <v>1</v>
      </c>
      <c r="N132" s="140" t="s">
        <v>38</v>
      </c>
      <c r="O132" s="46"/>
      <c r="P132" s="141">
        <f>O132*H132</f>
        <v>0</v>
      </c>
      <c r="Q132" s="141">
        <v>0.14610000000000001</v>
      </c>
      <c r="R132" s="141">
        <f>Q132*H132</f>
        <v>0.17532</v>
      </c>
      <c r="S132" s="141">
        <v>0</v>
      </c>
      <c r="T132" s="142">
        <f>S132*H132</f>
        <v>0</v>
      </c>
      <c r="AR132" s="13" t="s">
        <v>114</v>
      </c>
      <c r="AT132" s="13" t="s">
        <v>109</v>
      </c>
      <c r="AU132" s="13" t="s">
        <v>74</v>
      </c>
      <c r="AY132" s="13" t="s">
        <v>107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3" t="s">
        <v>72</v>
      </c>
      <c r="BK132" s="143">
        <f>ROUND(I132*H132,2)</f>
        <v>0</v>
      </c>
      <c r="BL132" s="13" t="s">
        <v>114</v>
      </c>
      <c r="BM132" s="13" t="s">
        <v>263</v>
      </c>
    </row>
    <row r="133" spans="2:65" s="1" customFormat="1" ht="14.4" customHeight="1">
      <c r="B133" s="131"/>
      <c r="C133" s="153" t="s">
        <v>264</v>
      </c>
      <c r="D133" s="153" t="s">
        <v>202</v>
      </c>
      <c r="E133" s="154" t="s">
        <v>265</v>
      </c>
      <c r="F133" s="155" t="s">
        <v>266</v>
      </c>
      <c r="G133" s="156" t="s">
        <v>164</v>
      </c>
      <c r="H133" s="157">
        <v>1.2</v>
      </c>
      <c r="I133" s="158"/>
      <c r="J133" s="159">
        <f>ROUND(I133*H133,2)</f>
        <v>0</v>
      </c>
      <c r="K133" s="155" t="s">
        <v>113</v>
      </c>
      <c r="L133" s="160"/>
      <c r="M133" s="161" t="s">
        <v>1</v>
      </c>
      <c r="N133" s="162" t="s">
        <v>38</v>
      </c>
      <c r="O133" s="46"/>
      <c r="P133" s="141">
        <f>O133*H133</f>
        <v>0</v>
      </c>
      <c r="Q133" s="141">
        <v>0.115</v>
      </c>
      <c r="R133" s="141">
        <f>Q133*H133</f>
        <v>0.13800000000000001</v>
      </c>
      <c r="S133" s="141">
        <v>0</v>
      </c>
      <c r="T133" s="142">
        <f>S133*H133</f>
        <v>0</v>
      </c>
      <c r="AR133" s="13" t="s">
        <v>143</v>
      </c>
      <c r="AT133" s="13" t="s">
        <v>202</v>
      </c>
      <c r="AU133" s="13" t="s">
        <v>74</v>
      </c>
      <c r="AY133" s="13" t="s">
        <v>107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3" t="s">
        <v>72</v>
      </c>
      <c r="BK133" s="143">
        <f>ROUND(I133*H133,2)</f>
        <v>0</v>
      </c>
      <c r="BL133" s="13" t="s">
        <v>114</v>
      </c>
      <c r="BM133" s="13" t="s">
        <v>267</v>
      </c>
    </row>
    <row r="134" spans="2:65" s="10" customFormat="1" ht="22.8" customHeight="1">
      <c r="B134" s="118"/>
      <c r="D134" s="119" t="s">
        <v>66</v>
      </c>
      <c r="E134" s="129" t="s">
        <v>135</v>
      </c>
      <c r="F134" s="129" t="s">
        <v>268</v>
      </c>
      <c r="I134" s="121"/>
      <c r="J134" s="130">
        <f>BK134</f>
        <v>0</v>
      </c>
      <c r="L134" s="118"/>
      <c r="M134" s="123"/>
      <c r="N134" s="124"/>
      <c r="O134" s="124"/>
      <c r="P134" s="125">
        <f>SUM(P135:P140)</f>
        <v>0</v>
      </c>
      <c r="Q134" s="124"/>
      <c r="R134" s="125">
        <f>SUM(R135:R140)</f>
        <v>41.493734199999999</v>
      </c>
      <c r="S134" s="124"/>
      <c r="T134" s="126">
        <f>SUM(T135:T140)</f>
        <v>0</v>
      </c>
      <c r="AR134" s="119" t="s">
        <v>72</v>
      </c>
      <c r="AT134" s="127" t="s">
        <v>66</v>
      </c>
      <c r="AU134" s="127" t="s">
        <v>72</v>
      </c>
      <c r="AY134" s="119" t="s">
        <v>107</v>
      </c>
      <c r="BK134" s="128">
        <f>SUM(BK135:BK140)</f>
        <v>0</v>
      </c>
    </row>
    <row r="135" spans="2:65" s="1" customFormat="1" ht="14.4" customHeight="1">
      <c r="B135" s="131"/>
      <c r="C135" s="132" t="s">
        <v>269</v>
      </c>
      <c r="D135" s="132" t="s">
        <v>109</v>
      </c>
      <c r="E135" s="133" t="s">
        <v>270</v>
      </c>
      <c r="F135" s="134" t="s">
        <v>271</v>
      </c>
      <c r="G135" s="135" t="s">
        <v>112</v>
      </c>
      <c r="H135" s="136">
        <v>13.38</v>
      </c>
      <c r="I135" s="137"/>
      <c r="J135" s="138">
        <f>ROUND(I135*H135,2)</f>
        <v>0</v>
      </c>
      <c r="K135" s="134" t="s">
        <v>113</v>
      </c>
      <c r="L135" s="27"/>
      <c r="M135" s="139" t="s">
        <v>1</v>
      </c>
      <c r="N135" s="140" t="s">
        <v>38</v>
      </c>
      <c r="O135" s="46"/>
      <c r="P135" s="141">
        <f>O135*H135</f>
        <v>0</v>
      </c>
      <c r="Q135" s="141">
        <v>2.45329</v>
      </c>
      <c r="R135" s="141">
        <f>Q135*H135</f>
        <v>32.825020200000004</v>
      </c>
      <c r="S135" s="141">
        <v>0</v>
      </c>
      <c r="T135" s="142">
        <f>S135*H135</f>
        <v>0</v>
      </c>
      <c r="AR135" s="13" t="s">
        <v>114</v>
      </c>
      <c r="AT135" s="13" t="s">
        <v>109</v>
      </c>
      <c r="AU135" s="13" t="s">
        <v>74</v>
      </c>
      <c r="AY135" s="13" t="s">
        <v>107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3" t="s">
        <v>72</v>
      </c>
      <c r="BK135" s="143">
        <f>ROUND(I135*H135,2)</f>
        <v>0</v>
      </c>
      <c r="BL135" s="13" t="s">
        <v>114</v>
      </c>
      <c r="BM135" s="13" t="s">
        <v>272</v>
      </c>
    </row>
    <row r="136" spans="2:65" s="11" customFormat="1" ht="10.199999999999999">
      <c r="B136" s="144"/>
      <c r="D136" s="145" t="s">
        <v>116</v>
      </c>
      <c r="E136" s="146" t="s">
        <v>1</v>
      </c>
      <c r="F136" s="147" t="s">
        <v>273</v>
      </c>
      <c r="H136" s="148">
        <v>13.38</v>
      </c>
      <c r="I136" s="149"/>
      <c r="L136" s="144"/>
      <c r="M136" s="150"/>
      <c r="N136" s="151"/>
      <c r="O136" s="151"/>
      <c r="P136" s="151"/>
      <c r="Q136" s="151"/>
      <c r="R136" s="151"/>
      <c r="S136" s="151"/>
      <c r="T136" s="152"/>
      <c r="AT136" s="146" t="s">
        <v>116</v>
      </c>
      <c r="AU136" s="146" t="s">
        <v>74</v>
      </c>
      <c r="AV136" s="11" t="s">
        <v>74</v>
      </c>
      <c r="AW136" s="11" t="s">
        <v>30</v>
      </c>
      <c r="AX136" s="11" t="s">
        <v>72</v>
      </c>
      <c r="AY136" s="146" t="s">
        <v>107</v>
      </c>
    </row>
    <row r="137" spans="2:65" s="1" customFormat="1" ht="14.4" customHeight="1">
      <c r="B137" s="131"/>
      <c r="C137" s="132" t="s">
        <v>274</v>
      </c>
      <c r="D137" s="132" t="s">
        <v>109</v>
      </c>
      <c r="E137" s="133" t="s">
        <v>275</v>
      </c>
      <c r="F137" s="134" t="s">
        <v>276</v>
      </c>
      <c r="G137" s="135" t="s">
        <v>112</v>
      </c>
      <c r="H137" s="136">
        <v>13.38</v>
      </c>
      <c r="I137" s="137"/>
      <c r="J137" s="138">
        <f>ROUND(I137*H137,2)</f>
        <v>0</v>
      </c>
      <c r="K137" s="134" t="s">
        <v>113</v>
      </c>
      <c r="L137" s="27"/>
      <c r="M137" s="139" t="s">
        <v>1</v>
      </c>
      <c r="N137" s="140" t="s">
        <v>38</v>
      </c>
      <c r="O137" s="46"/>
      <c r="P137" s="141">
        <f>O137*H137</f>
        <v>0</v>
      </c>
      <c r="Q137" s="141">
        <v>0.02</v>
      </c>
      <c r="R137" s="141">
        <f>Q137*H137</f>
        <v>0.2676</v>
      </c>
      <c r="S137" s="141">
        <v>0</v>
      </c>
      <c r="T137" s="142">
        <f>S137*H137</f>
        <v>0</v>
      </c>
      <c r="AR137" s="13" t="s">
        <v>114</v>
      </c>
      <c r="AT137" s="13" t="s">
        <v>109</v>
      </c>
      <c r="AU137" s="13" t="s">
        <v>74</v>
      </c>
      <c r="AY137" s="13" t="s">
        <v>107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3" t="s">
        <v>72</v>
      </c>
      <c r="BK137" s="143">
        <f>ROUND(I137*H137,2)</f>
        <v>0</v>
      </c>
      <c r="BL137" s="13" t="s">
        <v>114</v>
      </c>
      <c r="BM137" s="13" t="s">
        <v>277</v>
      </c>
    </row>
    <row r="138" spans="2:65" s="1" customFormat="1" ht="14.4" customHeight="1">
      <c r="B138" s="131"/>
      <c r="C138" s="132" t="s">
        <v>278</v>
      </c>
      <c r="D138" s="132" t="s">
        <v>109</v>
      </c>
      <c r="E138" s="133" t="s">
        <v>279</v>
      </c>
      <c r="F138" s="134" t="s">
        <v>280</v>
      </c>
      <c r="G138" s="135" t="s">
        <v>205</v>
      </c>
      <c r="H138" s="136">
        <v>0.2</v>
      </c>
      <c r="I138" s="137"/>
      <c r="J138" s="138">
        <f>ROUND(I138*H138,2)</f>
        <v>0</v>
      </c>
      <c r="K138" s="134" t="s">
        <v>113</v>
      </c>
      <c r="L138" s="27"/>
      <c r="M138" s="139" t="s">
        <v>1</v>
      </c>
      <c r="N138" s="140" t="s">
        <v>38</v>
      </c>
      <c r="O138" s="46"/>
      <c r="P138" s="141">
        <f>O138*H138</f>
        <v>0</v>
      </c>
      <c r="Q138" s="141">
        <v>1.06277</v>
      </c>
      <c r="R138" s="141">
        <f>Q138*H138</f>
        <v>0.21255400000000002</v>
      </c>
      <c r="S138" s="141">
        <v>0</v>
      </c>
      <c r="T138" s="142">
        <f>S138*H138</f>
        <v>0</v>
      </c>
      <c r="AR138" s="13" t="s">
        <v>114</v>
      </c>
      <c r="AT138" s="13" t="s">
        <v>109</v>
      </c>
      <c r="AU138" s="13" t="s">
        <v>74</v>
      </c>
      <c r="AY138" s="13" t="s">
        <v>107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3" t="s">
        <v>72</v>
      </c>
      <c r="BK138" s="143">
        <f>ROUND(I138*H138,2)</f>
        <v>0</v>
      </c>
      <c r="BL138" s="13" t="s">
        <v>114</v>
      </c>
      <c r="BM138" s="13" t="s">
        <v>281</v>
      </c>
    </row>
    <row r="139" spans="2:65" s="1" customFormat="1" ht="14.4" customHeight="1">
      <c r="B139" s="131"/>
      <c r="C139" s="132" t="s">
        <v>282</v>
      </c>
      <c r="D139" s="132" t="s">
        <v>109</v>
      </c>
      <c r="E139" s="133" t="s">
        <v>283</v>
      </c>
      <c r="F139" s="134" t="s">
        <v>284</v>
      </c>
      <c r="G139" s="135" t="s">
        <v>164</v>
      </c>
      <c r="H139" s="136">
        <v>89.2</v>
      </c>
      <c r="I139" s="137"/>
      <c r="J139" s="138">
        <f>ROUND(I139*H139,2)</f>
        <v>0</v>
      </c>
      <c r="K139" s="134" t="s">
        <v>113</v>
      </c>
      <c r="L139" s="27"/>
      <c r="M139" s="139" t="s">
        <v>1</v>
      </c>
      <c r="N139" s="140" t="s">
        <v>38</v>
      </c>
      <c r="O139" s="46"/>
      <c r="P139" s="141">
        <f>O139*H139</f>
        <v>0</v>
      </c>
      <c r="Q139" s="141">
        <v>7.1400000000000005E-2</v>
      </c>
      <c r="R139" s="141">
        <f>Q139*H139</f>
        <v>6.3688800000000008</v>
      </c>
      <c r="S139" s="141">
        <v>0</v>
      </c>
      <c r="T139" s="142">
        <f>S139*H139</f>
        <v>0</v>
      </c>
      <c r="AR139" s="13" t="s">
        <v>114</v>
      </c>
      <c r="AT139" s="13" t="s">
        <v>109</v>
      </c>
      <c r="AU139" s="13" t="s">
        <v>74</v>
      </c>
      <c r="AY139" s="13" t="s">
        <v>107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3" t="s">
        <v>72</v>
      </c>
      <c r="BK139" s="143">
        <f>ROUND(I139*H139,2)</f>
        <v>0</v>
      </c>
      <c r="BL139" s="13" t="s">
        <v>114</v>
      </c>
      <c r="BM139" s="13" t="s">
        <v>285</v>
      </c>
    </row>
    <row r="140" spans="2:65" s="1" customFormat="1" ht="14.4" customHeight="1">
      <c r="B140" s="131"/>
      <c r="C140" s="132" t="s">
        <v>286</v>
      </c>
      <c r="D140" s="132" t="s">
        <v>109</v>
      </c>
      <c r="E140" s="133" t="s">
        <v>287</v>
      </c>
      <c r="F140" s="134" t="s">
        <v>288</v>
      </c>
      <c r="G140" s="135" t="s">
        <v>164</v>
      </c>
      <c r="H140" s="136">
        <v>178.4</v>
      </c>
      <c r="I140" s="137"/>
      <c r="J140" s="138">
        <f>ROUND(I140*H140,2)</f>
        <v>0</v>
      </c>
      <c r="K140" s="134" t="s">
        <v>113</v>
      </c>
      <c r="L140" s="27"/>
      <c r="M140" s="139" t="s">
        <v>1</v>
      </c>
      <c r="N140" s="140" t="s">
        <v>38</v>
      </c>
      <c r="O140" s="46"/>
      <c r="P140" s="141">
        <f>O140*H140</f>
        <v>0</v>
      </c>
      <c r="Q140" s="141">
        <v>1.0200000000000001E-2</v>
      </c>
      <c r="R140" s="141">
        <f>Q140*H140</f>
        <v>1.8196800000000002</v>
      </c>
      <c r="S140" s="141">
        <v>0</v>
      </c>
      <c r="T140" s="142">
        <f>S140*H140</f>
        <v>0</v>
      </c>
      <c r="AR140" s="13" t="s">
        <v>114</v>
      </c>
      <c r="AT140" s="13" t="s">
        <v>109</v>
      </c>
      <c r="AU140" s="13" t="s">
        <v>74</v>
      </c>
      <c r="AY140" s="13" t="s">
        <v>107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3" t="s">
        <v>72</v>
      </c>
      <c r="BK140" s="143">
        <f>ROUND(I140*H140,2)</f>
        <v>0</v>
      </c>
      <c r="BL140" s="13" t="s">
        <v>114</v>
      </c>
      <c r="BM140" s="13" t="s">
        <v>289</v>
      </c>
    </row>
    <row r="141" spans="2:65" s="10" customFormat="1" ht="22.8" customHeight="1">
      <c r="B141" s="118"/>
      <c r="D141" s="119" t="s">
        <v>66</v>
      </c>
      <c r="E141" s="129" t="s">
        <v>147</v>
      </c>
      <c r="F141" s="129" t="s">
        <v>290</v>
      </c>
      <c r="I141" s="121"/>
      <c r="J141" s="130">
        <f>BK141</f>
        <v>0</v>
      </c>
      <c r="L141" s="118"/>
      <c r="M141" s="123"/>
      <c r="N141" s="124"/>
      <c r="O141" s="124"/>
      <c r="P141" s="125">
        <f>SUM(P142:P145)</f>
        <v>0</v>
      </c>
      <c r="Q141" s="124"/>
      <c r="R141" s="125">
        <f>SUM(R142:R145)</f>
        <v>8.286E-3</v>
      </c>
      <c r="S141" s="124"/>
      <c r="T141" s="126">
        <f>SUM(T142:T145)</f>
        <v>29.436000000000003</v>
      </c>
      <c r="AR141" s="119" t="s">
        <v>72</v>
      </c>
      <c r="AT141" s="127" t="s">
        <v>66</v>
      </c>
      <c r="AU141" s="127" t="s">
        <v>72</v>
      </c>
      <c r="AY141" s="119" t="s">
        <v>107</v>
      </c>
      <c r="BK141" s="128">
        <f>SUM(BK142:BK145)</f>
        <v>0</v>
      </c>
    </row>
    <row r="142" spans="2:65" s="1" customFormat="1" ht="14.4" customHeight="1">
      <c r="B142" s="131"/>
      <c r="C142" s="132" t="s">
        <v>291</v>
      </c>
      <c r="D142" s="132" t="s">
        <v>109</v>
      </c>
      <c r="E142" s="133" t="s">
        <v>292</v>
      </c>
      <c r="F142" s="134" t="s">
        <v>293</v>
      </c>
      <c r="G142" s="135" t="s">
        <v>133</v>
      </c>
      <c r="H142" s="136">
        <v>276.2</v>
      </c>
      <c r="I142" s="137"/>
      <c r="J142" s="138">
        <f>ROUND(I142*H142,2)</f>
        <v>0</v>
      </c>
      <c r="K142" s="134" t="s">
        <v>113</v>
      </c>
      <c r="L142" s="27"/>
      <c r="M142" s="139" t="s">
        <v>1</v>
      </c>
      <c r="N142" s="140" t="s">
        <v>38</v>
      </c>
      <c r="O142" s="46"/>
      <c r="P142" s="141">
        <f>O142*H142</f>
        <v>0</v>
      </c>
      <c r="Q142" s="141">
        <v>3.0000000000000001E-5</v>
      </c>
      <c r="R142" s="141">
        <f>Q142*H142</f>
        <v>8.286E-3</v>
      </c>
      <c r="S142" s="141">
        <v>0</v>
      </c>
      <c r="T142" s="142">
        <f>S142*H142</f>
        <v>0</v>
      </c>
      <c r="AR142" s="13" t="s">
        <v>114</v>
      </c>
      <c r="AT142" s="13" t="s">
        <v>109</v>
      </c>
      <c r="AU142" s="13" t="s">
        <v>74</v>
      </c>
      <c r="AY142" s="13" t="s">
        <v>107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3" t="s">
        <v>72</v>
      </c>
      <c r="BK142" s="143">
        <f>ROUND(I142*H142,2)</f>
        <v>0</v>
      </c>
      <c r="BL142" s="13" t="s">
        <v>114</v>
      </c>
      <c r="BM142" s="13" t="s">
        <v>294</v>
      </c>
    </row>
    <row r="143" spans="2:65" s="11" customFormat="1" ht="10.199999999999999">
      <c r="B143" s="144"/>
      <c r="D143" s="145" t="s">
        <v>116</v>
      </c>
      <c r="E143" s="146" t="s">
        <v>1</v>
      </c>
      <c r="F143" s="147" t="s">
        <v>295</v>
      </c>
      <c r="H143" s="148">
        <v>276.2</v>
      </c>
      <c r="I143" s="149"/>
      <c r="L143" s="144"/>
      <c r="M143" s="150"/>
      <c r="N143" s="151"/>
      <c r="O143" s="151"/>
      <c r="P143" s="151"/>
      <c r="Q143" s="151"/>
      <c r="R143" s="151"/>
      <c r="S143" s="151"/>
      <c r="T143" s="152"/>
      <c r="AT143" s="146" t="s">
        <v>116</v>
      </c>
      <c r="AU143" s="146" t="s">
        <v>74</v>
      </c>
      <c r="AV143" s="11" t="s">
        <v>74</v>
      </c>
      <c r="AW143" s="11" t="s">
        <v>30</v>
      </c>
      <c r="AX143" s="11" t="s">
        <v>72</v>
      </c>
      <c r="AY143" s="146" t="s">
        <v>107</v>
      </c>
    </row>
    <row r="144" spans="2:65" s="1" customFormat="1" ht="14.4" customHeight="1">
      <c r="B144" s="131"/>
      <c r="C144" s="132" t="s">
        <v>296</v>
      </c>
      <c r="D144" s="132" t="s">
        <v>109</v>
      </c>
      <c r="E144" s="133" t="s">
        <v>297</v>
      </c>
      <c r="F144" s="134" t="s">
        <v>298</v>
      </c>
      <c r="G144" s="135" t="s">
        <v>112</v>
      </c>
      <c r="H144" s="136">
        <v>13.38</v>
      </c>
      <c r="I144" s="137"/>
      <c r="J144" s="138">
        <f>ROUND(I144*H144,2)</f>
        <v>0</v>
      </c>
      <c r="K144" s="134" t="s">
        <v>113</v>
      </c>
      <c r="L144" s="27"/>
      <c r="M144" s="139" t="s">
        <v>1</v>
      </c>
      <c r="N144" s="140" t="s">
        <v>38</v>
      </c>
      <c r="O144" s="46"/>
      <c r="P144" s="141">
        <f>O144*H144</f>
        <v>0</v>
      </c>
      <c r="Q144" s="141">
        <v>0</v>
      </c>
      <c r="R144" s="141">
        <f>Q144*H144</f>
        <v>0</v>
      </c>
      <c r="S144" s="141">
        <v>2.2000000000000002</v>
      </c>
      <c r="T144" s="142">
        <f>S144*H144</f>
        <v>29.436000000000003</v>
      </c>
      <c r="AR144" s="13" t="s">
        <v>114</v>
      </c>
      <c r="AT144" s="13" t="s">
        <v>109</v>
      </c>
      <c r="AU144" s="13" t="s">
        <v>74</v>
      </c>
      <c r="AY144" s="13" t="s">
        <v>107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3" t="s">
        <v>72</v>
      </c>
      <c r="BK144" s="143">
        <f>ROUND(I144*H144,2)</f>
        <v>0</v>
      </c>
      <c r="BL144" s="13" t="s">
        <v>114</v>
      </c>
      <c r="BM144" s="13" t="s">
        <v>299</v>
      </c>
    </row>
    <row r="145" spans="2:65" s="11" customFormat="1" ht="10.199999999999999">
      <c r="B145" s="144"/>
      <c r="D145" s="145" t="s">
        <v>116</v>
      </c>
      <c r="E145" s="146" t="s">
        <v>1</v>
      </c>
      <c r="F145" s="147" t="s">
        <v>273</v>
      </c>
      <c r="H145" s="148">
        <v>13.38</v>
      </c>
      <c r="I145" s="149"/>
      <c r="L145" s="144"/>
      <c r="M145" s="150"/>
      <c r="N145" s="151"/>
      <c r="O145" s="151"/>
      <c r="P145" s="151"/>
      <c r="Q145" s="151"/>
      <c r="R145" s="151"/>
      <c r="S145" s="151"/>
      <c r="T145" s="152"/>
      <c r="AT145" s="146" t="s">
        <v>116</v>
      </c>
      <c r="AU145" s="146" t="s">
        <v>74</v>
      </c>
      <c r="AV145" s="11" t="s">
        <v>74</v>
      </c>
      <c r="AW145" s="11" t="s">
        <v>30</v>
      </c>
      <c r="AX145" s="11" t="s">
        <v>72</v>
      </c>
      <c r="AY145" s="146" t="s">
        <v>107</v>
      </c>
    </row>
    <row r="146" spans="2:65" s="10" customFormat="1" ht="22.8" customHeight="1">
      <c r="B146" s="118"/>
      <c r="D146" s="119" t="s">
        <v>66</v>
      </c>
      <c r="E146" s="129" t="s">
        <v>300</v>
      </c>
      <c r="F146" s="129" t="s">
        <v>301</v>
      </c>
      <c r="I146" s="121"/>
      <c r="J146" s="130">
        <f>BK146</f>
        <v>0</v>
      </c>
      <c r="L146" s="118"/>
      <c r="M146" s="123"/>
      <c r="N146" s="124"/>
      <c r="O146" s="124"/>
      <c r="P146" s="125">
        <f>SUM(P147:P148)</f>
        <v>0</v>
      </c>
      <c r="Q146" s="124"/>
      <c r="R146" s="125">
        <f>SUM(R147:R148)</f>
        <v>0</v>
      </c>
      <c r="S146" s="124"/>
      <c r="T146" s="126">
        <f>SUM(T147:T148)</f>
        <v>0</v>
      </c>
      <c r="AR146" s="119" t="s">
        <v>72</v>
      </c>
      <c r="AT146" s="127" t="s">
        <v>66</v>
      </c>
      <c r="AU146" s="127" t="s">
        <v>72</v>
      </c>
      <c r="AY146" s="119" t="s">
        <v>107</v>
      </c>
      <c r="BK146" s="128">
        <f>SUM(BK147:BK148)</f>
        <v>0</v>
      </c>
    </row>
    <row r="147" spans="2:65" s="1" customFormat="1" ht="14.4" customHeight="1">
      <c r="B147" s="131"/>
      <c r="C147" s="132" t="s">
        <v>302</v>
      </c>
      <c r="D147" s="132" t="s">
        <v>109</v>
      </c>
      <c r="E147" s="133" t="s">
        <v>303</v>
      </c>
      <c r="F147" s="134" t="s">
        <v>304</v>
      </c>
      <c r="G147" s="135" t="s">
        <v>205</v>
      </c>
      <c r="H147" s="136">
        <v>95.402000000000001</v>
      </c>
      <c r="I147" s="137"/>
      <c r="J147" s="138">
        <f>ROUND(I147*H147,2)</f>
        <v>0</v>
      </c>
      <c r="K147" s="134" t="s">
        <v>113</v>
      </c>
      <c r="L147" s="27"/>
      <c r="M147" s="139" t="s">
        <v>1</v>
      </c>
      <c r="N147" s="140" t="s">
        <v>38</v>
      </c>
      <c r="O147" s="46"/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3" t="s">
        <v>114</v>
      </c>
      <c r="AT147" s="13" t="s">
        <v>109</v>
      </c>
      <c r="AU147" s="13" t="s">
        <v>74</v>
      </c>
      <c r="AY147" s="13" t="s">
        <v>107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3" t="s">
        <v>72</v>
      </c>
      <c r="BK147" s="143">
        <f>ROUND(I147*H147,2)</f>
        <v>0</v>
      </c>
      <c r="BL147" s="13" t="s">
        <v>114</v>
      </c>
      <c r="BM147" s="13" t="s">
        <v>305</v>
      </c>
    </row>
    <row r="148" spans="2:65" s="1" customFormat="1" ht="14.4" customHeight="1">
      <c r="B148" s="131"/>
      <c r="C148" s="132" t="s">
        <v>306</v>
      </c>
      <c r="D148" s="132" t="s">
        <v>109</v>
      </c>
      <c r="E148" s="133" t="s">
        <v>307</v>
      </c>
      <c r="F148" s="134" t="s">
        <v>308</v>
      </c>
      <c r="G148" s="135" t="s">
        <v>205</v>
      </c>
      <c r="H148" s="136">
        <v>95.402000000000001</v>
      </c>
      <c r="I148" s="137"/>
      <c r="J148" s="138">
        <f>ROUND(I148*H148,2)</f>
        <v>0</v>
      </c>
      <c r="K148" s="134" t="s">
        <v>113</v>
      </c>
      <c r="L148" s="27"/>
      <c r="M148" s="139" t="s">
        <v>1</v>
      </c>
      <c r="N148" s="140" t="s">
        <v>38</v>
      </c>
      <c r="O148" s="46"/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3" t="s">
        <v>114</v>
      </c>
      <c r="AT148" s="13" t="s">
        <v>109</v>
      </c>
      <c r="AU148" s="13" t="s">
        <v>74</v>
      </c>
      <c r="AY148" s="13" t="s">
        <v>107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3" t="s">
        <v>72</v>
      </c>
      <c r="BK148" s="143">
        <f>ROUND(I148*H148,2)</f>
        <v>0</v>
      </c>
      <c r="BL148" s="13" t="s">
        <v>114</v>
      </c>
      <c r="BM148" s="13" t="s">
        <v>309</v>
      </c>
    </row>
    <row r="149" spans="2:65" s="10" customFormat="1" ht="25.95" customHeight="1">
      <c r="B149" s="118"/>
      <c r="D149" s="119" t="s">
        <v>66</v>
      </c>
      <c r="E149" s="120" t="s">
        <v>310</v>
      </c>
      <c r="F149" s="120" t="s">
        <v>311</v>
      </c>
      <c r="I149" s="121"/>
      <c r="J149" s="122">
        <f>BK149</f>
        <v>0</v>
      </c>
      <c r="L149" s="118"/>
      <c r="M149" s="123"/>
      <c r="N149" s="124"/>
      <c r="O149" s="124"/>
      <c r="P149" s="125">
        <f>SUM(P150:P152)</f>
        <v>0</v>
      </c>
      <c r="Q149" s="124"/>
      <c r="R149" s="125">
        <f>SUM(R150:R152)</f>
        <v>0</v>
      </c>
      <c r="S149" s="124"/>
      <c r="T149" s="126">
        <f>SUM(T150:T152)</f>
        <v>0</v>
      </c>
      <c r="AR149" s="119" t="s">
        <v>114</v>
      </c>
      <c r="AT149" s="127" t="s">
        <v>66</v>
      </c>
      <c r="AU149" s="127" t="s">
        <v>67</v>
      </c>
      <c r="AY149" s="119" t="s">
        <v>107</v>
      </c>
      <c r="BK149" s="128">
        <f>SUM(BK150:BK152)</f>
        <v>0</v>
      </c>
    </row>
    <row r="150" spans="2:65" s="1" customFormat="1" ht="14.4" customHeight="1">
      <c r="B150" s="131"/>
      <c r="C150" s="132" t="s">
        <v>312</v>
      </c>
      <c r="D150" s="132" t="s">
        <v>109</v>
      </c>
      <c r="E150" s="133" t="s">
        <v>313</v>
      </c>
      <c r="F150" s="134" t="s">
        <v>314</v>
      </c>
      <c r="G150" s="135" t="s">
        <v>120</v>
      </c>
      <c r="H150" s="136">
        <v>20</v>
      </c>
      <c r="I150" s="137"/>
      <c r="J150" s="138">
        <f>ROUND(I150*H150,2)</f>
        <v>0</v>
      </c>
      <c r="K150" s="134" t="s">
        <v>113</v>
      </c>
      <c r="L150" s="27"/>
      <c r="M150" s="139" t="s">
        <v>1</v>
      </c>
      <c r="N150" s="140" t="s">
        <v>38</v>
      </c>
      <c r="O150" s="46"/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3" t="s">
        <v>315</v>
      </c>
      <c r="AT150" s="13" t="s">
        <v>109</v>
      </c>
      <c r="AU150" s="13" t="s">
        <v>72</v>
      </c>
      <c r="AY150" s="13" t="s">
        <v>107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3" t="s">
        <v>72</v>
      </c>
      <c r="BK150" s="143">
        <f>ROUND(I150*H150,2)</f>
        <v>0</v>
      </c>
      <c r="BL150" s="13" t="s">
        <v>315</v>
      </c>
      <c r="BM150" s="13" t="s">
        <v>316</v>
      </c>
    </row>
    <row r="151" spans="2:65" s="1" customFormat="1" ht="14.4" customHeight="1">
      <c r="B151" s="131"/>
      <c r="C151" s="132" t="s">
        <v>317</v>
      </c>
      <c r="D151" s="132" t="s">
        <v>109</v>
      </c>
      <c r="E151" s="133" t="s">
        <v>318</v>
      </c>
      <c r="F151" s="134" t="s">
        <v>319</v>
      </c>
      <c r="G151" s="135" t="s">
        <v>120</v>
      </c>
      <c r="H151" s="136">
        <v>10</v>
      </c>
      <c r="I151" s="137"/>
      <c r="J151" s="138">
        <f>ROUND(I151*H151,2)</f>
        <v>0</v>
      </c>
      <c r="K151" s="134" t="s">
        <v>113</v>
      </c>
      <c r="L151" s="27"/>
      <c r="M151" s="139" t="s">
        <v>1</v>
      </c>
      <c r="N151" s="140" t="s">
        <v>38</v>
      </c>
      <c r="O151" s="46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3" t="s">
        <v>315</v>
      </c>
      <c r="AT151" s="13" t="s">
        <v>109</v>
      </c>
      <c r="AU151" s="13" t="s">
        <v>72</v>
      </c>
      <c r="AY151" s="13" t="s">
        <v>107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3" t="s">
        <v>72</v>
      </c>
      <c r="BK151" s="143">
        <f>ROUND(I151*H151,2)</f>
        <v>0</v>
      </c>
      <c r="BL151" s="13" t="s">
        <v>315</v>
      </c>
      <c r="BM151" s="13" t="s">
        <v>320</v>
      </c>
    </row>
    <row r="152" spans="2:65" s="1" customFormat="1" ht="14.4" customHeight="1">
      <c r="B152" s="131"/>
      <c r="C152" s="132" t="s">
        <v>321</v>
      </c>
      <c r="D152" s="132" t="s">
        <v>109</v>
      </c>
      <c r="E152" s="133" t="s">
        <v>322</v>
      </c>
      <c r="F152" s="134" t="s">
        <v>323</v>
      </c>
      <c r="G152" s="135" t="s">
        <v>120</v>
      </c>
      <c r="H152" s="136">
        <v>12</v>
      </c>
      <c r="I152" s="137"/>
      <c r="J152" s="138">
        <f>ROUND(I152*H152,2)</f>
        <v>0</v>
      </c>
      <c r="K152" s="134" t="s">
        <v>113</v>
      </c>
      <c r="L152" s="27"/>
      <c r="M152" s="139" t="s">
        <v>1</v>
      </c>
      <c r="N152" s="140" t="s">
        <v>38</v>
      </c>
      <c r="O152" s="46"/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3" t="s">
        <v>315</v>
      </c>
      <c r="AT152" s="13" t="s">
        <v>109</v>
      </c>
      <c r="AU152" s="13" t="s">
        <v>72</v>
      </c>
      <c r="AY152" s="13" t="s">
        <v>107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3" t="s">
        <v>72</v>
      </c>
      <c r="BK152" s="143">
        <f>ROUND(I152*H152,2)</f>
        <v>0</v>
      </c>
      <c r="BL152" s="13" t="s">
        <v>315</v>
      </c>
      <c r="BM152" s="13" t="s">
        <v>324</v>
      </c>
    </row>
    <row r="153" spans="2:65" s="10" customFormat="1" ht="25.95" customHeight="1">
      <c r="B153" s="118"/>
      <c r="D153" s="119" t="s">
        <v>66</v>
      </c>
      <c r="E153" s="120" t="s">
        <v>325</v>
      </c>
      <c r="F153" s="120" t="s">
        <v>326</v>
      </c>
      <c r="I153" s="121"/>
      <c r="J153" s="122">
        <f>BK153</f>
        <v>0</v>
      </c>
      <c r="L153" s="118"/>
      <c r="M153" s="123"/>
      <c r="N153" s="124"/>
      <c r="O153" s="124"/>
      <c r="P153" s="125">
        <f>P154</f>
        <v>0</v>
      </c>
      <c r="Q153" s="124"/>
      <c r="R153" s="125">
        <f>R154</f>
        <v>0</v>
      </c>
      <c r="S153" s="124"/>
      <c r="T153" s="126">
        <f>T154</f>
        <v>0</v>
      </c>
      <c r="AR153" s="119" t="s">
        <v>130</v>
      </c>
      <c r="AT153" s="127" t="s">
        <v>66</v>
      </c>
      <c r="AU153" s="127" t="s">
        <v>67</v>
      </c>
      <c r="AY153" s="119" t="s">
        <v>107</v>
      </c>
      <c r="BK153" s="128">
        <f>BK154</f>
        <v>0</v>
      </c>
    </row>
    <row r="154" spans="2:65" s="10" customFormat="1" ht="22.8" customHeight="1">
      <c r="B154" s="118"/>
      <c r="D154" s="119" t="s">
        <v>66</v>
      </c>
      <c r="E154" s="129" t="s">
        <v>327</v>
      </c>
      <c r="F154" s="129" t="s">
        <v>328</v>
      </c>
      <c r="I154" s="121"/>
      <c r="J154" s="130">
        <f>BK154</f>
        <v>0</v>
      </c>
      <c r="L154" s="118"/>
      <c r="M154" s="123"/>
      <c r="N154" s="124"/>
      <c r="O154" s="124"/>
      <c r="P154" s="125">
        <f>P155</f>
        <v>0</v>
      </c>
      <c r="Q154" s="124"/>
      <c r="R154" s="125">
        <f>R155</f>
        <v>0</v>
      </c>
      <c r="S154" s="124"/>
      <c r="T154" s="126">
        <f>T155</f>
        <v>0</v>
      </c>
      <c r="AR154" s="119" t="s">
        <v>130</v>
      </c>
      <c r="AT154" s="127" t="s">
        <v>66</v>
      </c>
      <c r="AU154" s="127" t="s">
        <v>72</v>
      </c>
      <c r="AY154" s="119" t="s">
        <v>107</v>
      </c>
      <c r="BK154" s="128">
        <f>BK155</f>
        <v>0</v>
      </c>
    </row>
    <row r="155" spans="2:65" s="1" customFormat="1" ht="14.4" customHeight="1">
      <c r="B155" s="131"/>
      <c r="C155" s="132" t="s">
        <v>329</v>
      </c>
      <c r="D155" s="132" t="s">
        <v>109</v>
      </c>
      <c r="E155" s="133" t="s">
        <v>330</v>
      </c>
      <c r="F155" s="134" t="s">
        <v>331</v>
      </c>
      <c r="G155" s="135" t="s">
        <v>125</v>
      </c>
      <c r="H155" s="136">
        <v>1</v>
      </c>
      <c r="I155" s="137"/>
      <c r="J155" s="138">
        <f>ROUND(I155*H155,2)</f>
        <v>0</v>
      </c>
      <c r="K155" s="134" t="s">
        <v>113</v>
      </c>
      <c r="L155" s="27"/>
      <c r="M155" s="163" t="s">
        <v>1</v>
      </c>
      <c r="N155" s="164" t="s">
        <v>38</v>
      </c>
      <c r="O155" s="165"/>
      <c r="P155" s="166">
        <f>O155*H155</f>
        <v>0</v>
      </c>
      <c r="Q155" s="166">
        <v>0</v>
      </c>
      <c r="R155" s="166">
        <f>Q155*H155</f>
        <v>0</v>
      </c>
      <c r="S155" s="166">
        <v>0</v>
      </c>
      <c r="T155" s="167">
        <f>S155*H155</f>
        <v>0</v>
      </c>
      <c r="AR155" s="13" t="s">
        <v>332</v>
      </c>
      <c r="AT155" s="13" t="s">
        <v>109</v>
      </c>
      <c r="AU155" s="13" t="s">
        <v>74</v>
      </c>
      <c r="AY155" s="13" t="s">
        <v>107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3" t="s">
        <v>72</v>
      </c>
      <c r="BK155" s="143">
        <f>ROUND(I155*H155,2)</f>
        <v>0</v>
      </c>
      <c r="BL155" s="13" t="s">
        <v>332</v>
      </c>
      <c r="BM155" s="13" t="s">
        <v>333</v>
      </c>
    </row>
    <row r="156" spans="2:65" s="1" customFormat="1" ht="6.9" customHeight="1">
      <c r="B156" s="36"/>
      <c r="C156" s="37"/>
      <c r="D156" s="37"/>
      <c r="E156" s="37"/>
      <c r="F156" s="37"/>
      <c r="G156" s="37"/>
      <c r="H156" s="37"/>
      <c r="I156" s="92"/>
      <c r="J156" s="37"/>
      <c r="K156" s="37"/>
      <c r="L156" s="27"/>
    </row>
  </sheetData>
  <autoFilter ref="C83:K155"/>
  <mergeCells count="6">
    <mergeCell ref="L2:V2"/>
    <mergeCell ref="E7:H7"/>
    <mergeCell ref="E16:H16"/>
    <mergeCell ref="E25:H25"/>
    <mergeCell ref="E46:H46"/>
    <mergeCell ref="E76:H7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z029032020 - MŠ Roztoky 1...</vt:lpstr>
      <vt:lpstr>'Rekapitulace stavby'!Názvy_tisku</vt:lpstr>
      <vt:lpstr>'z029032020 - MŠ Roztoky 1...'!Názvy_tisku</vt:lpstr>
      <vt:lpstr>'Rekapitulace stavby'!Oblast_tisku</vt:lpstr>
      <vt:lpstr>'z029032020 - MŠ Roztoky 1...'!Oblast_tisku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</dc:creator>
  <cp:lastModifiedBy>Ing. Jan Krpata</cp:lastModifiedBy>
  <dcterms:created xsi:type="dcterms:W3CDTF">2020-03-24T12:56:28Z</dcterms:created>
  <dcterms:modified xsi:type="dcterms:W3CDTF">2020-03-24T12:57:34Z</dcterms:modified>
</cp:coreProperties>
</file>