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uken\Desktop\18\"/>
    </mc:Choice>
  </mc:AlternateContent>
  <xr:revisionPtr revIDLastSave="0" documentId="8_{80D9F634-EED9-44C2-AD6F-7779EF57FA39}" xr6:coauthVersionLast="45" xr6:coauthVersionMax="45" xr10:uidLastSave="{00000000-0000-0000-0000-000000000000}"/>
  <bookViews>
    <workbookView xWindow="18765" yWindow="3060" windowWidth="19200" windowHeight="18750" xr2:uid="{00000000-000D-0000-FFFF-FFFF00000000}"/>
  </bookViews>
  <sheets>
    <sheet name="List1" sheetId="1" r:id="rId1"/>
    <sheet name="List2" sheetId="2" r:id="rId2"/>
    <sheet name="List3" sheetId="3" r:id="rId3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52" i="1" l="1"/>
  <c r="E47" i="1"/>
  <c r="E46" i="1" s="1"/>
  <c r="E45" i="1"/>
  <c r="E42" i="1" s="1"/>
  <c r="E41" i="1"/>
  <c r="E39" i="1" s="1"/>
  <c r="E24" i="1"/>
  <c r="E23" i="1"/>
  <c r="E22" i="1"/>
  <c r="E21" i="1"/>
  <c r="E16" i="1"/>
  <c r="E15" i="1"/>
  <c r="E14" i="1"/>
  <c r="E13" i="1"/>
  <c r="AF54" i="1"/>
  <c r="BA43" i="1"/>
  <c r="BA40" i="1"/>
  <c r="BA29" i="1"/>
  <c r="BA26" i="1"/>
  <c r="BA18" i="1"/>
  <c r="E49" i="1" l="1"/>
  <c r="Q46" i="1"/>
  <c r="G46" i="1"/>
  <c r="M46" i="1" s="1"/>
  <c r="K46" i="1"/>
  <c r="O46" i="1"/>
  <c r="V46" i="1"/>
  <c r="I46" i="1"/>
  <c r="K39" i="1"/>
  <c r="G39" i="1"/>
  <c r="M39" i="1" s="1"/>
  <c r="O39" i="1"/>
  <c r="Q39" i="1"/>
  <c r="V42" i="1"/>
  <c r="O42" i="1"/>
  <c r="Q42" i="1"/>
  <c r="G42" i="1"/>
  <c r="M42" i="1" s="1"/>
  <c r="I39" i="1"/>
  <c r="V39" i="1"/>
  <c r="K42" i="1"/>
  <c r="I42" i="1"/>
  <c r="E17" i="1"/>
  <c r="O17" i="1" s="1"/>
  <c r="E9" i="1"/>
  <c r="E27" i="1" l="1"/>
  <c r="E31" i="1"/>
  <c r="E50" i="1"/>
  <c r="E48" i="1" s="1"/>
  <c r="E52" i="1"/>
  <c r="V17" i="1"/>
  <c r="E25" i="1"/>
  <c r="E36" i="1"/>
  <c r="E30" i="1"/>
  <c r="E28" i="1" s="1"/>
  <c r="O9" i="1"/>
  <c r="K17" i="1"/>
  <c r="Q17" i="1"/>
  <c r="G17" i="1"/>
  <c r="M17" i="1" s="1"/>
  <c r="I17" i="1"/>
  <c r="G9" i="1"/>
  <c r="M9" i="1" s="1"/>
  <c r="K9" i="1"/>
  <c r="Q9" i="1"/>
  <c r="I9" i="1"/>
  <c r="V9" i="1"/>
  <c r="G25" i="1" l="1"/>
  <c r="M25" i="1" s="1"/>
  <c r="E33" i="1"/>
  <c r="Q31" i="1"/>
  <c r="O31" i="1"/>
  <c r="K31" i="1"/>
  <c r="V31" i="1"/>
  <c r="G31" i="1"/>
  <c r="M31" i="1" s="1"/>
  <c r="I31" i="1"/>
  <c r="V48" i="1"/>
  <c r="K48" i="1"/>
  <c r="I48" i="1"/>
  <c r="E53" i="1"/>
  <c r="E51" i="1" s="1"/>
  <c r="O48" i="1"/>
  <c r="Q48" i="1"/>
  <c r="G48" i="1"/>
  <c r="M48" i="1" s="1"/>
  <c r="I25" i="1"/>
  <c r="V25" i="1"/>
  <c r="O25" i="1"/>
  <c r="Q25" i="1"/>
  <c r="K25" i="1"/>
  <c r="E37" i="1"/>
  <c r="E34" i="1" s="1"/>
  <c r="K28" i="1"/>
  <c r="V28" i="1"/>
  <c r="Q28" i="1"/>
  <c r="I28" i="1"/>
  <c r="O28" i="1"/>
  <c r="G28" i="1"/>
  <c r="M28" i="1" s="1"/>
  <c r="O51" i="1" l="1"/>
  <c r="O38" i="1" s="1"/>
  <c r="Q51" i="1"/>
  <c r="Q38" i="1" s="1"/>
  <c r="V51" i="1"/>
  <c r="V38" i="1" s="1"/>
  <c r="G51" i="1"/>
  <c r="M51" i="1" s="1"/>
  <c r="M38" i="1" s="1"/>
  <c r="I51" i="1"/>
  <c r="I38" i="1" s="1"/>
  <c r="K51" i="1"/>
  <c r="K38" i="1" s="1"/>
  <c r="V34" i="1"/>
  <c r="V8" i="1" s="1"/>
  <c r="I34" i="1"/>
  <c r="I8" i="1" s="1"/>
  <c r="Q34" i="1"/>
  <c r="Q8" i="1" s="1"/>
  <c r="G34" i="1"/>
  <c r="G8" i="1" s="1"/>
  <c r="K34" i="1"/>
  <c r="K8" i="1" s="1"/>
  <c r="O34" i="1"/>
  <c r="O8" i="1" s="1"/>
  <c r="G38" i="1" l="1"/>
  <c r="G54" i="1" s="1"/>
  <c r="M34" i="1"/>
  <c r="M8" i="1" s="1"/>
  <c r="AE5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Svoboda</author>
  </authors>
  <commentList>
    <comment ref="S6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<sst xmlns="http://schemas.openxmlformats.org/spreadsheetml/2006/main" count="206" uniqueCount="107">
  <si>
    <t>Položkový soupis prací a dodávek</t>
  </si>
  <si>
    <t>#TypZaznamu#</t>
  </si>
  <si>
    <t>S:</t>
  </si>
  <si>
    <t>053_2016</t>
  </si>
  <si>
    <t>Domov pro osoby se zdr.postiž. a dostav.den. stacionáře pro spoluobčany s ment. a kom. post. - 2.et</t>
  </si>
  <si>
    <t>STA</t>
  </si>
  <si>
    <t>O:</t>
  </si>
  <si>
    <t>1</t>
  </si>
  <si>
    <t>OBJ</t>
  </si>
  <si>
    <t>R:</t>
  </si>
  <si>
    <t>01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</si>
  <si>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</si>
  <si>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</si>
  <si>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</si>
  <si>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</si>
  <si>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</si>
  <si>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</si>
  <si>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</si>
  <si>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</si>
  <si>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</si>
  <si>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</si>
  <si>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</si>
  <si>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</si>
  <si>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</si>
  <si>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</si>
  <si>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</si>
  <si>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</si>
  <si>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</si>
  <si>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</si>
  <si>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</si>
  <si>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</si>
  <si>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</si>
  <si>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</si>
  <si>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</si>
  <si>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</si>
  <si>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</si>
  <si>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</si>
  <si>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Zemní práce</t>
  </si>
  <si>
    <t>DIL</t>
  </si>
  <si>
    <t>m2</t>
  </si>
  <si>
    <t>RTS 19/ I</t>
  </si>
  <si>
    <t>RTS 16/ I</t>
  </si>
  <si>
    <t>Práce</t>
  </si>
  <si>
    <t>POL1_</t>
  </si>
  <si>
    <t>SPI</t>
  </si>
  <si>
    <t>VV</t>
  </si>
  <si>
    <t>m3</t>
  </si>
  <si>
    <t>800-1</t>
  </si>
  <si>
    <t>139601102R00</t>
  </si>
  <si>
    <t>Ruční výkop jam, rýh a šachet v hornině 3</t>
  </si>
  <si>
    <t>s přehozením na vzdálenost do 5 m nebo s naložením na ruční dopravní prostředek</t>
  </si>
  <si>
    <t xml:space="preserve">1. PP : </t>
  </si>
  <si>
    <t>161101501R00</t>
  </si>
  <si>
    <t>Svislé přemístění výkopku nošením z horniny 1 až 4</t>
  </si>
  <si>
    <t xml:space="preserve"> bez naložení, avšak s vyprázdněním nádoby na hromady nebo do dopravního prostředku, na každých třeba i započatých 3 m výšky,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</si>
  <si>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</si>
  <si>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</si>
  <si>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</si>
  <si>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162701109R00</t>
  </si>
  <si>
    <t>Vodorovné přemístění výkopku příplatek k ceně za každých dalších i započatých 1 000 m přes 10 000 m_x000D_
 z horniny 1 až 4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</si>
  <si>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</si>
  <si>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</si>
  <si>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</si>
  <si>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162201210R00</t>
  </si>
  <si>
    <t>Vodorovné přemístění výkopku nošením příplatek k ceně za každých dalších 10 m_x000D_
 z horniny 1 až 4, kolečkem</t>
  </si>
  <si>
    <t>Koeficient: 3</t>
  </si>
  <si>
    <t>POP</t>
  </si>
  <si>
    <t>t</t>
  </si>
  <si>
    <t>2</t>
  </si>
  <si>
    <t>Základy a zvláštní zakládání</t>
  </si>
  <si>
    <t>273351215RT1</t>
  </si>
  <si>
    <t>Bednění stěn základových desek zřízení</t>
  </si>
  <si>
    <t>801-1</t>
  </si>
  <si>
    <t>svislé nebo šikmé (odkloněné) , půdorysně přímé nebo zalomené, stěn základových desek ve volných nebo zapažených jámách, rýhách, šachtách, včetně případných vzpěr,</t>
  </si>
  <si>
    <t>273351216R00</t>
  </si>
  <si>
    <t>Bednění stěn základových desek odstranění</t>
  </si>
  <si>
    <t>Včetně očištění, vytřídění a uložení bedního materiálu.</t>
  </si>
  <si>
    <t>Koeficient: 1</t>
  </si>
  <si>
    <t>SUM</t>
  </si>
  <si>
    <t>JKSO</t>
  </si>
  <si>
    <t>JKSOChar</t>
  </si>
  <si>
    <t>JKSOAkce</t>
  </si>
  <si>
    <t>END</t>
  </si>
  <si>
    <t>podkopání základů mč 012-016</t>
  </si>
  <si>
    <t>Z:0,635*0,8*(0,615+4,72+0,15+2,72+0,64+1,34+0,48)</t>
  </si>
  <si>
    <t>V:0,31*0,8*(0,48+1,34+0,64+2,2)</t>
  </si>
  <si>
    <t>J:0,615*0,8*(0,62+2,94+0,15+2,93)</t>
  </si>
  <si>
    <t>S:0,94*0,8*(4,53+0,25+1,24)+0,48*0,8*(4,53+0,25+1,24)</t>
  </si>
  <si>
    <t>Z:0,635*0,8*(0,615+4,72+0,15+2,72+0,64+1,34+0,48)*2</t>
  </si>
  <si>
    <t>V:0,31*0,8*(0,48+1,34+0,64+2,2)*2</t>
  </si>
  <si>
    <t>J:0,615*0,8*(0,62+2,94+0,15+2,93)*2</t>
  </si>
  <si>
    <t>S:0,94*0,8*(4,53+0,25+1,24)*2+0,48*0,8*(4,53+0,25+1,24)*2</t>
  </si>
  <si>
    <t>Odkaz na mn. položky pořadí 9 : 18,0991*2</t>
  </si>
  <si>
    <t>Odkaz na mn. položky pořadí 11 : 18,0991</t>
  </si>
  <si>
    <t>1.PP:0,8*(8,93*2+6,02*4)+1,25*1,4</t>
  </si>
  <si>
    <t>Beton základových pasů  C 25/30, vyr v míchačce</t>
  </si>
  <si>
    <t>odkaz na pol. 7:18,0991</t>
  </si>
  <si>
    <t>R1-27431</t>
  </si>
  <si>
    <t>R2-27431</t>
  </si>
  <si>
    <t>Odkaz na mn. položky pořadí 23:18,0991*2,2t/m3</t>
  </si>
  <si>
    <t>Koeficient: 2</t>
  </si>
  <si>
    <t>R3-27431</t>
  </si>
  <si>
    <t>Vodorovné přemístění betonové směsi nošením ručně do 10m, koeficient 2</t>
  </si>
  <si>
    <t>Svislé přemístění betonové směsi nošením ručně do 3m, koeficient 1</t>
  </si>
  <si>
    <t>Odkaz na mn. položky pořadí 7 : 16,6791</t>
  </si>
  <si>
    <t>Odkaz na mn. položky pořadí 8 : 16,6791</t>
  </si>
  <si>
    <t>Sanace statických poruch - 3. Nové základové konstrukce pod nosnými stěnami 1.PP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</si>
</sst>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Fon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0" xfId="0" applyNumberFormat="1"/>
    <xf numFmtId="0" fontId="0" fillId="2" borderId="1" xfId="0" applyFont="1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2" fillId="2" borderId="5" xfId="0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 shrinkToFit="1"/>
    </xf>
    <xf numFmtId="164" fontId="2" fillId="2" borderId="6" xfId="0" applyNumberFormat="1" applyFont="1" applyFill="1" applyBorder="1" applyAlignment="1">
      <alignment vertical="top" shrinkToFit="1"/>
    </xf>
    <xf numFmtId="4" fontId="2" fillId="2" borderId="6" xfId="0" applyNumberFormat="1" applyFont="1" applyFill="1" applyBorder="1" applyAlignment="1">
      <alignment vertical="top" shrinkToFit="1"/>
    </xf>
    <xf numFmtId="4" fontId="2" fillId="2" borderId="7" xfId="0" applyNumberFormat="1" applyFont="1" applyFill="1" applyBorder="1" applyAlignment="1">
      <alignment vertical="top" shrinkToFit="1"/>
    </xf>
    <xf numFmtId="4" fontId="2" fillId="2" borderId="0" xfId="0" applyNumberFormat="1" applyFont="1" applyFill="1" applyBorder="1" applyAlignment="1">
      <alignment vertical="top" shrinkToFit="1"/>
    </xf>
    <xf numFmtId="0" fontId="3" fillId="0" borderId="8" xfId="0" applyFont="1" applyBorder="1" applyAlignment="1">
      <alignment vertical="top"/>
    </xf>
    <xf numFmtId="49" fontId="3" fillId="0" borderId="9" xfId="0" applyNumberFormat="1" applyFont="1" applyBorder="1" applyAlignment="1">
      <alignment vertical="top"/>
    </xf>
    <xf numFmtId="49" fontId="3" fillId="0" borderId="9" xfId="0" applyNumberFormat="1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 shrinkToFit="1"/>
    </xf>
    <xf numFmtId="164" fontId="3" fillId="0" borderId="9" xfId="0" applyNumberFormat="1" applyFont="1" applyBorder="1" applyAlignment="1">
      <alignment vertical="top" shrinkToFit="1"/>
    </xf>
    <xf numFmtId="4" fontId="3" fillId="4" borderId="9" xfId="0" applyNumberFormat="1" applyFont="1" applyFill="1" applyBorder="1" applyAlignment="1" applyProtection="1">
      <alignment vertical="top" shrinkToFit="1"/>
      <protection locked="0"/>
    </xf>
    <xf numFmtId="4" fontId="3" fillId="0" borderId="9" xfId="0" applyNumberFormat="1" applyFont="1" applyBorder="1" applyAlignment="1">
      <alignment vertical="top" shrinkToFit="1"/>
    </xf>
    <xf numFmtId="4" fontId="3" fillId="0" borderId="10" xfId="0" applyNumberFormat="1" applyFont="1" applyBorder="1" applyAlignment="1">
      <alignment vertical="top" shrinkToFit="1"/>
    </xf>
    <xf numFmtId="4" fontId="3" fillId="0" borderId="0" xfId="0" applyNumberFormat="1" applyFont="1" applyBorder="1" applyAlignment="1">
      <alignment vertical="top" shrinkToFit="1"/>
    </xf>
    <xf numFmtId="0" fontId="3" fillId="0" borderId="0" xfId="0" applyFont="1"/>
    <xf numFmtId="0" fontId="3" fillId="0" borderId="0" xfId="0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164" fontId="4" fillId="0" borderId="0" xfId="0" quotePrefix="1" applyNumberFormat="1" applyFont="1" applyBorder="1" applyAlignment="1">
      <alignment horizontal="left" vertical="top" wrapText="1"/>
    </xf>
    <xf numFmtId="164" fontId="4" fillId="0" borderId="0" xfId="0" applyNumberFormat="1" applyFont="1" applyBorder="1" applyAlignment="1">
      <alignment horizontal="center" vertical="top" wrapText="1" shrinkToFit="1"/>
    </xf>
    <xf numFmtId="164" fontId="4" fillId="0" borderId="0" xfId="0" applyNumberFormat="1" applyFont="1" applyBorder="1" applyAlignment="1">
      <alignment vertical="top" wrapText="1" shrinkToFit="1"/>
    </xf>
    <xf numFmtId="0" fontId="5" fillId="0" borderId="0" xfId="0" applyNumberFormat="1" applyFont="1" applyAlignment="1">
      <alignment wrapText="1"/>
    </xf>
    <xf numFmtId="164" fontId="6" fillId="0" borderId="0" xfId="0" quotePrefix="1" applyNumberFormat="1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horizontal="center" vertical="top" wrapText="1" shrinkToFit="1"/>
    </xf>
    <xf numFmtId="164" fontId="6" fillId="0" borderId="0" xfId="0" applyNumberFormat="1" applyFont="1" applyBorder="1" applyAlignment="1">
      <alignment vertical="top" wrapText="1" shrinkToFit="1"/>
    </xf>
    <xf numFmtId="49" fontId="0" fillId="0" borderId="0" xfId="0" applyNumberFormat="1" applyAlignment="1">
      <alignment horizontal="left" vertical="top" wrapText="1"/>
    </xf>
    <xf numFmtId="0" fontId="2" fillId="2" borderId="4" xfId="0" applyFont="1" applyFill="1" applyBorder="1" applyAlignment="1">
      <alignment vertical="top"/>
    </xf>
    <xf numFmtId="49" fontId="2" fillId="2" borderId="2" xfId="0" applyNumberFormat="1" applyFont="1" applyFill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/>
    </xf>
    <xf numFmtId="4" fontId="2" fillId="2" borderId="3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164" fontId="4" fillId="0" borderId="0" xfId="0" applyNumberFormat="1" applyFont="1" applyBorder="1" applyAlignment="1">
      <alignment horizontal="left" vertical="top" wrapText="1"/>
    </xf>
    <xf numFmtId="0" fontId="3" fillId="0" borderId="6" xfId="0" applyNumberFormat="1" applyFont="1" applyBorder="1" applyAlignment="1">
      <alignment vertical="top"/>
    </xf>
    <xf numFmtId="0" fontId="3" fillId="0" borderId="6" xfId="0" applyNumberFormat="1" applyFont="1" applyBorder="1" applyAlignment="1">
      <alignment horizontal="left" vertical="top" wrapText="1"/>
    </xf>
    <xf numFmtId="0" fontId="3" fillId="0" borderId="6" xfId="0" applyNumberFormat="1" applyFont="1" applyBorder="1" applyAlignment="1">
      <alignment vertical="top" wrapText="1"/>
    </xf>
    <xf numFmtId="0" fontId="1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6" xfId="0" applyBorder="1" applyAlignment="1">
      <alignment vertical="top"/>
    </xf>
    <xf numFmtId="0" fontId="7" fillId="0" borderId="0" xfId="0" applyNumberFormat="1" applyFont="1" applyBorder="1" applyAlignment="1">
      <alignment horizontal="left" vertical="top" wrapText="1"/>
    </xf>
    <xf numFmtId="0" fontId="7" fillId="0" borderId="0" xfId="0" applyNumberFormat="1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61"/>
  <sheetViews>
    <sheetView tabSelected="1" zoomScale="70" zoomScaleNormal="70" workbookViewId="0">
      <selection activeCell="C3" sqref="C3:G3"/>
    </sheetView>
  </sheetViews>
  <sheetFormatPr defaultRowHeight="15" outlineLevelRow="1" x14ac:dyDescent="0.25"/>
  <cols>
    <col min="3" max="3" width="41.7109375" customWidth="1"/>
    <col min="7" max="7" width="15.42578125" customWidth="1"/>
    <col min="8" max="8" width="12.5703125" hidden="1" customWidth="1"/>
    <col min="9" max="40" width="0" hidden="1" customWidth="1"/>
  </cols>
  <sheetData>
    <row r="1" spans="1:60" ht="15.75" customHeight="1" x14ac:dyDescent="0.25">
      <c r="A1" s="56" t="s">
        <v>0</v>
      </c>
      <c r="B1" s="56"/>
      <c r="C1" s="56"/>
      <c r="D1" s="56"/>
      <c r="E1" s="56"/>
      <c r="F1" s="56"/>
      <c r="G1" s="56"/>
      <c r="AG1" t="s">
        <v>1</v>
      </c>
    </row>
    <row r="2" spans="1:60" ht="24.95" customHeight="1" x14ac:dyDescent="0.25">
      <c r="A2" s="1" t="s">
        <v>2</v>
      </c>
      <c r="B2" s="2" t="s">
        <v>3</v>
      </c>
      <c r="C2" s="57" t="s">
        <v>4</v>
      </c>
      <c r="D2" s="58"/>
      <c r="E2" s="58"/>
      <c r="F2" s="58"/>
      <c r="G2" s="59"/>
      <c r="AG2" t="s">
        <v>5</v>
      </c>
    </row>
    <row r="3" spans="1:60" ht="24.95" customHeight="1" x14ac:dyDescent="0.25">
      <c r="A3" s="1" t="s">
        <v>6</v>
      </c>
      <c r="B3" s="2" t="s">
        <v>7</v>
      </c>
      <c r="C3" s="57" t="s">
        <v>106</v>
      </c>
      <c r="D3" s="58"/>
      <c r="E3" s="58"/>
      <c r="F3" s="58"/>
      <c r="G3" s="59"/>
      <c r="AC3" s="3" t="s">
        <v>5</v>
      </c>
      <c r="AG3" t="s">
        <v>8</v>
      </c>
    </row>
    <row r="4" spans="1:60" ht="24.95" customHeight="1" x14ac:dyDescent="0.25">
      <c r="A4" s="4" t="s">
        <v>9</v>
      </c>
      <c r="B4" s="5" t="s">
        <v>10</v>
      </c>
      <c r="C4" s="60"/>
      <c r="D4" s="61"/>
      <c r="E4" s="61"/>
      <c r="F4" s="61"/>
      <c r="G4" s="62"/>
      <c r="AG4" t="s">
        <v>11</v>
      </c>
    </row>
    <row r="5" spans="1:60" x14ac:dyDescent="0.25">
      <c r="B5" s="3"/>
      <c r="C5" s="3"/>
      <c r="D5" s="6"/>
    </row>
    <row r="6" spans="1:60" ht="60" x14ac:dyDescent="0.25">
      <c r="A6" s="7" t="s">
        <v>12</v>
      </c>
      <c r="B6" s="8" t="s">
        <v>13</v>
      </c>
      <c r="C6" s="8" t="s">
        <v>14</v>
      </c>
      <c r="D6" s="9" t="s">
        <v>15</v>
      </c>
      <c r="E6" s="7" t="s">
        <v>16</v>
      </c>
      <c r="F6" s="10" t="s">
        <v>17</v>
      </c>
      <c r="G6" s="7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1" t="s">
        <v>25</v>
      </c>
      <c r="O6" s="11" t="s">
        <v>26</v>
      </c>
      <c r="P6" s="11" t="s">
        <v>27</v>
      </c>
      <c r="Q6" s="11" t="s">
        <v>28</v>
      </c>
      <c r="R6" s="11" t="s">
        <v>29</v>
      </c>
      <c r="S6" s="11" t="s">
        <v>30</v>
      </c>
      <c r="T6" s="11" t="s">
        <v>31</v>
      </c>
      <c r="U6" s="11" t="s">
        <v>32</v>
      </c>
      <c r="V6" s="11" t="s">
        <v>33</v>
      </c>
      <c r="W6" s="11" t="s">
        <v>34</v>
      </c>
      <c r="X6" s="11" t="s">
        <v>35</v>
      </c>
    </row>
    <row r="7" spans="1:60" hidden="1" x14ac:dyDescent="0.25">
      <c r="A7" s="12"/>
      <c r="B7" s="13"/>
      <c r="C7" s="13"/>
      <c r="D7" s="14"/>
      <c r="E7" s="1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60" x14ac:dyDescent="0.25">
      <c r="A8" s="17" t="s">
        <v>36</v>
      </c>
      <c r="B8" s="18" t="s">
        <v>7</v>
      </c>
      <c r="C8" s="19" t="s">
        <v>37</v>
      </c>
      <c r="D8" s="20"/>
      <c r="E8" s="21"/>
      <c r="F8" s="22"/>
      <c r="G8" s="22">
        <f>SUMIF(AG9:AG37,"&lt;&gt;NOR",G9:G37)</f>
        <v>68584.47</v>
      </c>
      <c r="H8" s="22"/>
      <c r="I8" s="22">
        <f>SUM(I9:I37)</f>
        <v>0</v>
      </c>
      <c r="J8" s="22"/>
      <c r="K8" s="22">
        <f>SUM(K9:K37)</f>
        <v>0</v>
      </c>
      <c r="L8" s="22"/>
      <c r="M8" s="22">
        <f>SUM(M9:M37)</f>
        <v>78872.14049999998</v>
      </c>
      <c r="N8" s="22"/>
      <c r="O8" s="22">
        <f>SUM(O9:O37)</f>
        <v>0</v>
      </c>
      <c r="P8" s="22"/>
      <c r="Q8" s="22">
        <f>SUM(Q9:Q37)</f>
        <v>0</v>
      </c>
      <c r="R8" s="22"/>
      <c r="S8" s="22"/>
      <c r="T8" s="23"/>
      <c r="U8" s="24"/>
      <c r="V8" s="24">
        <f>SUM(V9:V37)</f>
        <v>236.77000000000004</v>
      </c>
      <c r="W8" s="24"/>
      <c r="X8" s="24"/>
      <c r="AG8" t="s">
        <v>38</v>
      </c>
    </row>
    <row r="9" spans="1:60" outlineLevel="1" x14ac:dyDescent="0.25">
      <c r="A9" s="25">
        <v>7</v>
      </c>
      <c r="B9" s="26" t="s">
        <v>48</v>
      </c>
      <c r="C9" s="27" t="s">
        <v>49</v>
      </c>
      <c r="D9" s="28" t="s">
        <v>46</v>
      </c>
      <c r="E9" s="29">
        <f>SUM(E11:E16)</f>
        <v>16.679100000000002</v>
      </c>
      <c r="F9" s="30">
        <v>707.8</v>
      </c>
      <c r="G9" s="31">
        <f>ROUND(E9*F9,2)</f>
        <v>11805.47</v>
      </c>
      <c r="H9" s="30"/>
      <c r="I9" s="31">
        <f>ROUND(E9*H9,2)</f>
        <v>0</v>
      </c>
      <c r="J9" s="30"/>
      <c r="K9" s="31">
        <f>ROUND(E9*J9,2)</f>
        <v>0</v>
      </c>
      <c r="L9" s="31">
        <v>15</v>
      </c>
      <c r="M9" s="31">
        <f>G9*(1+L9/100)</f>
        <v>13576.290499999997</v>
      </c>
      <c r="N9" s="31">
        <v>0</v>
      </c>
      <c r="O9" s="31">
        <f>ROUND(E9*N9,2)</f>
        <v>0</v>
      </c>
      <c r="P9" s="31">
        <v>0</v>
      </c>
      <c r="Q9" s="31">
        <f>ROUND(E9*P9,2)</f>
        <v>0</v>
      </c>
      <c r="R9" s="31" t="s">
        <v>47</v>
      </c>
      <c r="S9" s="31" t="s">
        <v>40</v>
      </c>
      <c r="T9" s="32" t="s">
        <v>41</v>
      </c>
      <c r="U9" s="33">
        <v>3.5329999999999999</v>
      </c>
      <c r="V9" s="33">
        <f>ROUND(E9*U9,2)</f>
        <v>58.93</v>
      </c>
      <c r="W9" s="33"/>
      <c r="X9" s="33" t="s">
        <v>42</v>
      </c>
      <c r="Y9" s="34"/>
      <c r="Z9" s="34"/>
      <c r="AA9" s="34"/>
      <c r="AB9" s="34"/>
      <c r="AC9" s="34"/>
      <c r="AD9" s="34"/>
      <c r="AE9" s="34"/>
      <c r="AF9" s="34"/>
      <c r="AG9" s="34" t="s">
        <v>43</v>
      </c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</row>
    <row r="10" spans="1:60" outlineLevel="1" x14ac:dyDescent="0.25">
      <c r="A10" s="35"/>
      <c r="B10" s="36"/>
      <c r="C10" s="54" t="s">
        <v>50</v>
      </c>
      <c r="D10" s="55"/>
      <c r="E10" s="55"/>
      <c r="F10" s="55"/>
      <c r="G10" s="55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4"/>
      <c r="Z10" s="34"/>
      <c r="AA10" s="34"/>
      <c r="AB10" s="34"/>
      <c r="AC10" s="34"/>
      <c r="AD10" s="34"/>
      <c r="AE10" s="34"/>
      <c r="AF10" s="34"/>
      <c r="AG10" s="34" t="s">
        <v>44</v>
      </c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</row>
    <row r="11" spans="1:60" outlineLevel="1" x14ac:dyDescent="0.25">
      <c r="A11" s="35"/>
      <c r="B11" s="36"/>
      <c r="C11" s="37" t="s">
        <v>51</v>
      </c>
      <c r="D11" s="38"/>
      <c r="E11" s="39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4"/>
      <c r="Z11" s="34"/>
      <c r="AA11" s="34"/>
      <c r="AB11" s="34"/>
      <c r="AC11" s="34"/>
      <c r="AD11" s="34"/>
      <c r="AE11" s="34"/>
      <c r="AF11" s="34"/>
      <c r="AG11" s="34" t="s">
        <v>45</v>
      </c>
      <c r="AH11" s="34">
        <v>0</v>
      </c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</row>
    <row r="12" spans="1:60" outlineLevel="1" x14ac:dyDescent="0.25">
      <c r="A12" s="35"/>
      <c r="B12" s="36"/>
      <c r="C12" s="52" t="s">
        <v>83</v>
      </c>
      <c r="D12" s="38"/>
      <c r="E12" s="39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4"/>
      <c r="Z12" s="34"/>
      <c r="AA12" s="34"/>
      <c r="AB12" s="34"/>
      <c r="AC12" s="34"/>
      <c r="AD12" s="34"/>
      <c r="AE12" s="34"/>
      <c r="AF12" s="34"/>
      <c r="AG12" s="34" t="s">
        <v>45</v>
      </c>
      <c r="AH12" s="34">
        <v>0</v>
      </c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</row>
    <row r="13" spans="1:60" ht="15" customHeight="1" outlineLevel="1" x14ac:dyDescent="0.25">
      <c r="A13" s="35"/>
      <c r="B13" s="36"/>
      <c r="C13" s="52" t="s">
        <v>84</v>
      </c>
      <c r="D13" s="38"/>
      <c r="E13" s="39">
        <f>0.635*0.8*(0.615+4.72+0.15+2.72+0.64+1.34+0.48)</f>
        <v>5.4178200000000007</v>
      </c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4"/>
      <c r="Z13" s="34"/>
      <c r="AA13" s="34"/>
      <c r="AB13" s="34"/>
      <c r="AC13" s="34"/>
      <c r="AD13" s="34"/>
      <c r="AE13" s="34"/>
      <c r="AF13" s="34"/>
      <c r="AG13" s="34" t="s">
        <v>45</v>
      </c>
      <c r="AH13" s="34">
        <v>0</v>
      </c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</row>
    <row r="14" spans="1:60" outlineLevel="1" x14ac:dyDescent="0.25">
      <c r="A14" s="35"/>
      <c r="B14" s="36"/>
      <c r="C14" s="52" t="s">
        <v>85</v>
      </c>
      <c r="D14" s="38"/>
      <c r="E14" s="39">
        <f>0.31*0.8*(0.48+1.34+0.64+2.2)</f>
        <v>1.15568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4"/>
      <c r="Z14" s="34"/>
      <c r="AA14" s="34"/>
      <c r="AB14" s="34"/>
      <c r="AC14" s="34"/>
      <c r="AD14" s="34"/>
      <c r="AE14" s="34"/>
      <c r="AF14" s="34"/>
      <c r="AG14" s="34" t="s">
        <v>45</v>
      </c>
      <c r="AH14" s="34">
        <v>0</v>
      </c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</row>
    <row r="15" spans="1:60" outlineLevel="1" x14ac:dyDescent="0.25">
      <c r="A15" s="35"/>
      <c r="B15" s="36"/>
      <c r="C15" s="52" t="s">
        <v>86</v>
      </c>
      <c r="D15" s="38"/>
      <c r="E15" s="39">
        <f>0.615*0.8*(0.62+2.94+0.15+2.93)</f>
        <v>3.2668800000000005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4"/>
      <c r="Z15" s="34"/>
      <c r="AA15" s="34"/>
      <c r="AB15" s="34"/>
      <c r="AC15" s="34"/>
      <c r="AD15" s="34"/>
      <c r="AE15" s="34"/>
      <c r="AF15" s="34"/>
      <c r="AG15" s="34" t="s">
        <v>45</v>
      </c>
      <c r="AH15" s="34">
        <v>0</v>
      </c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</row>
    <row r="16" spans="1:60" outlineLevel="1" x14ac:dyDescent="0.25">
      <c r="A16" s="35"/>
      <c r="B16" s="36"/>
      <c r="C16" s="52" t="s">
        <v>87</v>
      </c>
      <c r="D16" s="38"/>
      <c r="E16" s="39">
        <f>0.94*0.8*(4.53+0.25+1.24)+0.48*0.8*(4.53+0.25+1.24)</f>
        <v>6.8387200000000004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4"/>
      <c r="Z16" s="34"/>
      <c r="AA16" s="34"/>
      <c r="AB16" s="34"/>
      <c r="AC16" s="34"/>
      <c r="AD16" s="34"/>
      <c r="AE16" s="34"/>
      <c r="AF16" s="34"/>
      <c r="AG16" s="34" t="s">
        <v>45</v>
      </c>
      <c r="AH16" s="34">
        <v>0</v>
      </c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</row>
    <row r="17" spans="1:60" outlineLevel="1" x14ac:dyDescent="0.25">
      <c r="A17" s="25">
        <v>8</v>
      </c>
      <c r="B17" s="26" t="s">
        <v>52</v>
      </c>
      <c r="C17" s="27" t="s">
        <v>53</v>
      </c>
      <c r="D17" s="28" t="s">
        <v>46</v>
      </c>
      <c r="E17" s="29">
        <f>SUM(E19:E24)</f>
        <v>33.358200000000004</v>
      </c>
      <c r="F17" s="30">
        <v>1128.3</v>
      </c>
      <c r="G17" s="31">
        <f>ROUND(E17*F17,2)</f>
        <v>37638.06</v>
      </c>
      <c r="H17" s="30"/>
      <c r="I17" s="31">
        <f>ROUND(E17*H17,2)</f>
        <v>0</v>
      </c>
      <c r="J17" s="30"/>
      <c r="K17" s="31">
        <f>ROUND(E17*J17,2)</f>
        <v>0</v>
      </c>
      <c r="L17" s="31">
        <v>15</v>
      </c>
      <c r="M17" s="31">
        <f>G17*(1+L17/100)</f>
        <v>43283.768999999993</v>
      </c>
      <c r="N17" s="31">
        <v>0</v>
      </c>
      <c r="O17" s="31">
        <f>ROUND(E17*N17,2)</f>
        <v>0</v>
      </c>
      <c r="P17" s="31">
        <v>0</v>
      </c>
      <c r="Q17" s="31">
        <f>ROUND(E17*P17,2)</f>
        <v>0</v>
      </c>
      <c r="R17" s="31" t="s">
        <v>47</v>
      </c>
      <c r="S17" s="31" t="s">
        <v>40</v>
      </c>
      <c r="T17" s="32" t="s">
        <v>41</v>
      </c>
      <c r="U17" s="33">
        <v>3.81</v>
      </c>
      <c r="V17" s="33">
        <f>ROUND(E17*U17,2)</f>
        <v>127.09</v>
      </c>
      <c r="W17" s="33"/>
      <c r="X17" s="33" t="s">
        <v>42</v>
      </c>
      <c r="Y17" s="34"/>
      <c r="Z17" s="34"/>
      <c r="AA17" s="34"/>
      <c r="AB17" s="34"/>
      <c r="AC17" s="34"/>
      <c r="AD17" s="34"/>
      <c r="AE17" s="34"/>
      <c r="AF17" s="34"/>
      <c r="AG17" s="34" t="s">
        <v>43</v>
      </c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</row>
    <row r="18" spans="1:60" ht="24.75" customHeight="1" outlineLevel="1" x14ac:dyDescent="0.25">
      <c r="A18" s="35"/>
      <c r="B18" s="36"/>
      <c r="C18" s="54" t="s">
        <v>54</v>
      </c>
      <c r="D18" s="55"/>
      <c r="E18" s="55"/>
      <c r="F18" s="55"/>
      <c r="G18" s="55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4"/>
      <c r="Z18" s="34"/>
      <c r="AA18" s="34"/>
      <c r="AB18" s="34"/>
      <c r="AC18" s="34"/>
      <c r="AD18" s="34"/>
      <c r="AE18" s="34"/>
      <c r="AF18" s="34"/>
      <c r="AG18" s="34" t="s">
        <v>44</v>
      </c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40" t="str">
        <f>C18</f>
        <v xml:space="preserve"> bez naložení, avšak s vyprázdněním nádoby na hromady nebo do dopravního prostředku, na každých třeba i započatých 3 m výšky,</v>
      </c>
      <c r="BB18" s="34"/>
      <c r="BC18" s="34"/>
      <c r="BD18" s="34"/>
      <c r="BE18" s="34"/>
      <c r="BF18" s="34"/>
      <c r="BG18" s="34"/>
      <c r="BH18" s="34"/>
    </row>
    <row r="19" spans="1:60" outlineLevel="1" x14ac:dyDescent="0.25">
      <c r="A19" s="35"/>
      <c r="B19" s="36"/>
      <c r="C19" s="37" t="s">
        <v>51</v>
      </c>
      <c r="D19" s="38"/>
      <c r="E19" s="39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4"/>
      <c r="Z19" s="34"/>
      <c r="AA19" s="34"/>
      <c r="AB19" s="34"/>
      <c r="AC19" s="34"/>
      <c r="AD19" s="34"/>
      <c r="AE19" s="34"/>
      <c r="AF19" s="34"/>
      <c r="AG19" s="34" t="s">
        <v>45</v>
      </c>
      <c r="AH19" s="34">
        <v>0</v>
      </c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</row>
    <row r="20" spans="1:60" outlineLevel="1" x14ac:dyDescent="0.25">
      <c r="A20" s="35"/>
      <c r="B20" s="36"/>
      <c r="C20" s="52" t="s">
        <v>83</v>
      </c>
      <c r="D20" s="38"/>
      <c r="E20" s="39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4"/>
      <c r="Z20" s="34"/>
      <c r="AA20" s="34"/>
      <c r="AB20" s="34"/>
      <c r="AC20" s="34"/>
      <c r="AD20" s="34"/>
      <c r="AE20" s="34"/>
      <c r="AF20" s="34"/>
      <c r="AG20" s="34" t="s">
        <v>45</v>
      </c>
      <c r="AH20" s="34">
        <v>0</v>
      </c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</row>
    <row r="21" spans="1:60" outlineLevel="1" x14ac:dyDescent="0.25">
      <c r="A21" s="35"/>
      <c r="B21" s="36"/>
      <c r="C21" s="52" t="s">
        <v>88</v>
      </c>
      <c r="D21" s="38"/>
      <c r="E21" s="39">
        <f>0.635*0.8*(0.615+4.72+0.15+2.72+0.64+1.34+0.48)*2</f>
        <v>10.835640000000001</v>
      </c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4"/>
      <c r="Z21" s="34"/>
      <c r="AA21" s="34"/>
      <c r="AB21" s="34"/>
      <c r="AC21" s="34"/>
      <c r="AD21" s="34"/>
      <c r="AE21" s="34"/>
      <c r="AF21" s="34"/>
      <c r="AG21" s="34" t="s">
        <v>45</v>
      </c>
      <c r="AH21" s="34">
        <v>0</v>
      </c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</row>
    <row r="22" spans="1:60" outlineLevel="1" x14ac:dyDescent="0.25">
      <c r="A22" s="35"/>
      <c r="B22" s="36"/>
      <c r="C22" s="52" t="s">
        <v>89</v>
      </c>
      <c r="D22" s="38"/>
      <c r="E22" s="39">
        <f>0.31*0.8*(0.48+1.34+0.64+2.2)*2</f>
        <v>2.3113600000000001</v>
      </c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4"/>
      <c r="Z22" s="34"/>
      <c r="AA22" s="34"/>
      <c r="AB22" s="34"/>
      <c r="AC22" s="34"/>
      <c r="AD22" s="34"/>
      <c r="AE22" s="34"/>
      <c r="AF22" s="34"/>
      <c r="AG22" s="34" t="s">
        <v>45</v>
      </c>
      <c r="AH22" s="34">
        <v>0</v>
      </c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</row>
    <row r="23" spans="1:60" outlineLevel="1" x14ac:dyDescent="0.25">
      <c r="A23" s="35"/>
      <c r="B23" s="36"/>
      <c r="C23" s="52" t="s">
        <v>90</v>
      </c>
      <c r="D23" s="38"/>
      <c r="E23" s="39">
        <f>0.615*0.8*(0.62+2.94+0.15+2.93)*2</f>
        <v>6.5337600000000009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4"/>
      <c r="Z23" s="34"/>
      <c r="AA23" s="34"/>
      <c r="AB23" s="34"/>
      <c r="AC23" s="34"/>
      <c r="AD23" s="34"/>
      <c r="AE23" s="34"/>
      <c r="AF23" s="34"/>
      <c r="AG23" s="34" t="s">
        <v>45</v>
      </c>
      <c r="AH23" s="34">
        <v>0</v>
      </c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</row>
    <row r="24" spans="1:60" ht="22.5" outlineLevel="1" x14ac:dyDescent="0.25">
      <c r="A24" s="35"/>
      <c r="B24" s="36"/>
      <c r="C24" s="52" t="s">
        <v>91</v>
      </c>
      <c r="D24" s="38"/>
      <c r="E24" s="39">
        <f>0.94*0.8*(4.53+0.25+1.24)*2+0.48*0.8*(4.53+0.25+1.24)*2</f>
        <v>13.677440000000001</v>
      </c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4"/>
      <c r="Z24" s="34"/>
      <c r="AA24" s="34"/>
      <c r="AB24" s="34"/>
      <c r="AC24" s="34"/>
      <c r="AD24" s="34"/>
      <c r="AE24" s="34"/>
      <c r="AF24" s="34"/>
      <c r="AG24" s="34" t="s">
        <v>45</v>
      </c>
      <c r="AH24" s="34">
        <v>0</v>
      </c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</row>
    <row r="25" spans="1:60" ht="22.5" outlineLevel="1" x14ac:dyDescent="0.25">
      <c r="A25" s="25">
        <v>9</v>
      </c>
      <c r="B25" s="26" t="s">
        <v>55</v>
      </c>
      <c r="C25" s="27" t="s">
        <v>56</v>
      </c>
      <c r="D25" s="28" t="s">
        <v>46</v>
      </c>
      <c r="E25" s="29">
        <f>E27</f>
        <v>16.679100000000002</v>
      </c>
      <c r="F25" s="30">
        <v>227.4</v>
      </c>
      <c r="G25" s="31">
        <f>ROUND(E25*F25,2)</f>
        <v>3792.83</v>
      </c>
      <c r="H25" s="30"/>
      <c r="I25" s="31">
        <f>ROUND(E25*H25,2)</f>
        <v>0</v>
      </c>
      <c r="J25" s="30"/>
      <c r="K25" s="31">
        <f>ROUND(E25*J25,2)</f>
        <v>0</v>
      </c>
      <c r="L25" s="31">
        <v>15</v>
      </c>
      <c r="M25" s="31">
        <f>G25*(1+L25/100)</f>
        <v>4361.7545</v>
      </c>
      <c r="N25" s="31">
        <v>0</v>
      </c>
      <c r="O25" s="31">
        <f>ROUND(E25*N25,2)</f>
        <v>0</v>
      </c>
      <c r="P25" s="31">
        <v>0</v>
      </c>
      <c r="Q25" s="31">
        <f>ROUND(E25*P25,2)</f>
        <v>0</v>
      </c>
      <c r="R25" s="31" t="s">
        <v>47</v>
      </c>
      <c r="S25" s="31" t="s">
        <v>40</v>
      </c>
      <c r="T25" s="32" t="s">
        <v>41</v>
      </c>
      <c r="U25" s="33">
        <v>1.0999999999999999E-2</v>
      </c>
      <c r="V25" s="33">
        <f>ROUND(E25*U25,2)</f>
        <v>0.18</v>
      </c>
      <c r="W25" s="33"/>
      <c r="X25" s="33" t="s">
        <v>42</v>
      </c>
      <c r="Y25" s="34"/>
      <c r="Z25" s="34"/>
      <c r="AA25" s="34"/>
      <c r="AB25" s="34"/>
      <c r="AC25" s="34"/>
      <c r="AD25" s="34"/>
      <c r="AE25" s="34"/>
      <c r="AF25" s="34"/>
      <c r="AG25" s="34" t="s">
        <v>43</v>
      </c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</row>
    <row r="26" spans="1:60" ht="12.75" customHeight="1" outlineLevel="1" x14ac:dyDescent="0.25">
      <c r="A26" s="35"/>
      <c r="B26" s="36"/>
      <c r="C26" s="54" t="s">
        <v>57</v>
      </c>
      <c r="D26" s="55"/>
      <c r="E26" s="55"/>
      <c r="F26" s="55"/>
      <c r="G26" s="55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4"/>
      <c r="Z26" s="34"/>
      <c r="AA26" s="34"/>
      <c r="AB26" s="34"/>
      <c r="AC26" s="34"/>
      <c r="AD26" s="34"/>
      <c r="AE26" s="34"/>
      <c r="AF26" s="34"/>
      <c r="AG26" s="34" t="s">
        <v>44</v>
      </c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40" t="str">
        <f>C26</f>
        <v>po suchu, bez ohledu na druh dopravního prostředku, bez naložení výkopku, avšak se složením bez rozhrnutí,</v>
      </c>
      <c r="BB26" s="34"/>
      <c r="BC26" s="34"/>
      <c r="BD26" s="34"/>
      <c r="BE26" s="34"/>
      <c r="BF26" s="34"/>
      <c r="BG26" s="34"/>
      <c r="BH26" s="34"/>
    </row>
    <row r="27" spans="1:60" outlineLevel="1" x14ac:dyDescent="0.25">
      <c r="A27" s="35"/>
      <c r="B27" s="36"/>
      <c r="C27" s="37" t="s">
        <v>104</v>
      </c>
      <c r="D27" s="38"/>
      <c r="E27" s="39">
        <f>E9</f>
        <v>16.679100000000002</v>
      </c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4"/>
      <c r="Z27" s="34"/>
      <c r="AA27" s="34"/>
      <c r="AB27" s="34"/>
      <c r="AC27" s="34"/>
      <c r="AD27" s="34"/>
      <c r="AE27" s="34"/>
      <c r="AF27" s="34"/>
      <c r="AG27" s="34" t="s">
        <v>45</v>
      </c>
      <c r="AH27" s="34">
        <v>5</v>
      </c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</row>
    <row r="28" spans="1:60" ht="33.75" outlineLevel="1" x14ac:dyDescent="0.25">
      <c r="A28" s="25">
        <v>10</v>
      </c>
      <c r="B28" s="26" t="s">
        <v>58</v>
      </c>
      <c r="C28" s="27" t="s">
        <v>59</v>
      </c>
      <c r="D28" s="28" t="s">
        <v>46</v>
      </c>
      <c r="E28" s="29">
        <f>E30</f>
        <v>33.358200000000004</v>
      </c>
      <c r="F28" s="30">
        <v>16.7</v>
      </c>
      <c r="G28" s="31">
        <f>ROUND(E28*F28,2)</f>
        <v>557.08000000000004</v>
      </c>
      <c r="H28" s="30"/>
      <c r="I28" s="31">
        <f>ROUND(E28*H28,2)</f>
        <v>0</v>
      </c>
      <c r="J28" s="30"/>
      <c r="K28" s="31">
        <f>ROUND(E28*J28,2)</f>
        <v>0</v>
      </c>
      <c r="L28" s="31">
        <v>15</v>
      </c>
      <c r="M28" s="31">
        <f>G28*(1+L28/100)</f>
        <v>640.64200000000005</v>
      </c>
      <c r="N28" s="31">
        <v>0</v>
      </c>
      <c r="O28" s="31">
        <f>ROUND(E28*N28,2)</f>
        <v>0</v>
      </c>
      <c r="P28" s="31">
        <v>0</v>
      </c>
      <c r="Q28" s="31">
        <f>ROUND(E28*P28,2)</f>
        <v>0</v>
      </c>
      <c r="R28" s="31" t="s">
        <v>47</v>
      </c>
      <c r="S28" s="31" t="s">
        <v>40</v>
      </c>
      <c r="T28" s="32" t="s">
        <v>41</v>
      </c>
      <c r="U28" s="33">
        <v>0</v>
      </c>
      <c r="V28" s="33">
        <f>ROUND(E28*U28,2)</f>
        <v>0</v>
      </c>
      <c r="W28" s="33"/>
      <c r="X28" s="33" t="s">
        <v>42</v>
      </c>
      <c r="Y28" s="34"/>
      <c r="Z28" s="34"/>
      <c r="AA28" s="34"/>
      <c r="AB28" s="34"/>
      <c r="AC28" s="34"/>
      <c r="AD28" s="34"/>
      <c r="AE28" s="34"/>
      <c r="AF28" s="34"/>
      <c r="AG28" s="34" t="s">
        <v>43</v>
      </c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</row>
    <row r="29" spans="1:60" ht="16.5" customHeight="1" outlineLevel="1" x14ac:dyDescent="0.25">
      <c r="A29" s="35"/>
      <c r="B29" s="36"/>
      <c r="C29" s="54" t="s">
        <v>57</v>
      </c>
      <c r="D29" s="55"/>
      <c r="E29" s="55"/>
      <c r="F29" s="55"/>
      <c r="G29" s="55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4"/>
      <c r="Z29" s="34"/>
      <c r="AA29" s="34"/>
      <c r="AB29" s="34"/>
      <c r="AC29" s="34"/>
      <c r="AD29" s="34"/>
      <c r="AE29" s="34"/>
      <c r="AF29" s="34"/>
      <c r="AG29" s="34" t="s">
        <v>44</v>
      </c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40" t="str">
        <f>C29</f>
        <v>po suchu, bez ohledu na druh dopravního prostředku, bez naložení výkopku, avšak se složením bez rozhrnutí,</v>
      </c>
      <c r="BB29" s="34"/>
      <c r="BC29" s="34"/>
      <c r="BD29" s="34"/>
      <c r="BE29" s="34"/>
      <c r="BF29" s="34"/>
      <c r="BG29" s="34"/>
      <c r="BH29" s="34"/>
    </row>
    <row r="30" spans="1:60" outlineLevel="1" x14ac:dyDescent="0.25">
      <c r="A30" s="35"/>
      <c r="B30" s="36"/>
      <c r="C30" s="37" t="s">
        <v>92</v>
      </c>
      <c r="D30" s="38"/>
      <c r="E30" s="39">
        <f>E27*2</f>
        <v>33.358200000000004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4"/>
      <c r="Z30" s="34"/>
      <c r="AA30" s="34"/>
      <c r="AB30" s="34"/>
      <c r="AC30" s="34"/>
      <c r="AD30" s="34"/>
      <c r="AE30" s="34"/>
      <c r="AF30" s="34"/>
      <c r="AG30" s="34" t="s">
        <v>45</v>
      </c>
      <c r="AH30" s="34">
        <v>5</v>
      </c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</row>
    <row r="31" spans="1:60" ht="22.5" outlineLevel="1" x14ac:dyDescent="0.25">
      <c r="A31" s="25">
        <v>11</v>
      </c>
      <c r="B31" s="26" t="s">
        <v>60</v>
      </c>
      <c r="C31" s="27" t="s">
        <v>61</v>
      </c>
      <c r="D31" s="28" t="s">
        <v>46</v>
      </c>
      <c r="E31" s="29">
        <f>E9</f>
        <v>16.679100000000002</v>
      </c>
      <c r="F31" s="30">
        <v>212.4</v>
      </c>
      <c r="G31" s="31">
        <f>ROUND(E31*F31,2)</f>
        <v>3542.64</v>
      </c>
      <c r="H31" s="30"/>
      <c r="I31" s="31">
        <f>ROUND(E31*H31,2)</f>
        <v>0</v>
      </c>
      <c r="J31" s="30"/>
      <c r="K31" s="31">
        <f>ROUND(E31*J31,2)</f>
        <v>0</v>
      </c>
      <c r="L31" s="31">
        <v>15</v>
      </c>
      <c r="M31" s="31">
        <f>G31*(1+L31/100)</f>
        <v>4074.0359999999996</v>
      </c>
      <c r="N31" s="31">
        <v>0</v>
      </c>
      <c r="O31" s="31">
        <f>ROUND(E31*N31,2)</f>
        <v>0</v>
      </c>
      <c r="P31" s="31">
        <v>0</v>
      </c>
      <c r="Q31" s="31">
        <f>ROUND(E31*P31,2)</f>
        <v>0</v>
      </c>
      <c r="R31" s="31" t="s">
        <v>47</v>
      </c>
      <c r="S31" s="31" t="s">
        <v>40</v>
      </c>
      <c r="T31" s="32" t="s">
        <v>41</v>
      </c>
      <c r="U31" s="33">
        <v>0.66800000000000004</v>
      </c>
      <c r="V31" s="33">
        <f>ROUND(E31*U31,2)</f>
        <v>11.14</v>
      </c>
      <c r="W31" s="33"/>
      <c r="X31" s="33" t="s">
        <v>42</v>
      </c>
      <c r="Y31" s="34"/>
      <c r="Z31" s="34"/>
      <c r="AA31" s="34"/>
      <c r="AB31" s="34"/>
      <c r="AC31" s="34"/>
      <c r="AD31" s="34"/>
      <c r="AE31" s="34"/>
      <c r="AF31" s="34"/>
      <c r="AG31" s="34" t="s">
        <v>43</v>
      </c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</row>
    <row r="32" spans="1:60" outlineLevel="1" x14ac:dyDescent="0.25">
      <c r="A32" s="35"/>
      <c r="B32" s="36"/>
      <c r="C32" s="54" t="s">
        <v>62</v>
      </c>
      <c r="D32" s="55"/>
      <c r="E32" s="55"/>
      <c r="F32" s="55"/>
      <c r="G32" s="55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4"/>
      <c r="Z32" s="34"/>
      <c r="AA32" s="34"/>
      <c r="AB32" s="34"/>
      <c r="AC32" s="34"/>
      <c r="AD32" s="34"/>
      <c r="AE32" s="34"/>
      <c r="AF32" s="34"/>
      <c r="AG32" s="34" t="s">
        <v>44</v>
      </c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</row>
    <row r="33" spans="1:60" outlineLevel="1" x14ac:dyDescent="0.25">
      <c r="A33" s="35"/>
      <c r="B33" s="36"/>
      <c r="C33" s="37" t="s">
        <v>105</v>
      </c>
      <c r="D33" s="38"/>
      <c r="E33" s="39">
        <f>E25</f>
        <v>16.679100000000002</v>
      </c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4"/>
      <c r="Z33" s="34"/>
      <c r="AA33" s="34"/>
      <c r="AB33" s="34"/>
      <c r="AC33" s="34"/>
      <c r="AD33" s="34"/>
      <c r="AE33" s="34"/>
      <c r="AF33" s="34"/>
      <c r="AG33" s="34" t="s">
        <v>45</v>
      </c>
      <c r="AH33" s="34">
        <v>5</v>
      </c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</row>
    <row r="34" spans="1:60" ht="33.75" outlineLevel="1" x14ac:dyDescent="0.25">
      <c r="A34" s="25">
        <v>12</v>
      </c>
      <c r="B34" s="26" t="s">
        <v>63</v>
      </c>
      <c r="C34" s="27" t="s">
        <v>64</v>
      </c>
      <c r="D34" s="28" t="s">
        <v>46</v>
      </c>
      <c r="E34" s="29">
        <f>E36+E37</f>
        <v>66.716400000000007</v>
      </c>
      <c r="F34" s="30">
        <v>168.6</v>
      </c>
      <c r="G34" s="31">
        <f>ROUND(E34*F34,2)</f>
        <v>11248.39</v>
      </c>
      <c r="H34" s="30"/>
      <c r="I34" s="31">
        <f>ROUND(E34*H34,2)</f>
        <v>0</v>
      </c>
      <c r="J34" s="30"/>
      <c r="K34" s="31">
        <f>ROUND(E34*J34,2)</f>
        <v>0</v>
      </c>
      <c r="L34" s="31">
        <v>15</v>
      </c>
      <c r="M34" s="31">
        <f>G34*(1+L34/100)</f>
        <v>12935.648499999998</v>
      </c>
      <c r="N34" s="31">
        <v>0</v>
      </c>
      <c r="O34" s="31">
        <f>ROUND(E34*N34,2)</f>
        <v>0</v>
      </c>
      <c r="P34" s="31">
        <v>0</v>
      </c>
      <c r="Q34" s="31">
        <f>ROUND(E34*P34,2)</f>
        <v>0</v>
      </c>
      <c r="R34" s="31" t="s">
        <v>47</v>
      </c>
      <c r="S34" s="31" t="s">
        <v>40</v>
      </c>
      <c r="T34" s="32" t="s">
        <v>41</v>
      </c>
      <c r="U34" s="33">
        <v>0.59099999999999997</v>
      </c>
      <c r="V34" s="33">
        <f>ROUND(E34*U34,2)</f>
        <v>39.43</v>
      </c>
      <c r="W34" s="33"/>
      <c r="X34" s="33" t="s">
        <v>42</v>
      </c>
      <c r="Y34" s="34"/>
      <c r="Z34" s="34"/>
      <c r="AA34" s="34"/>
      <c r="AB34" s="34"/>
      <c r="AC34" s="34"/>
      <c r="AD34" s="34"/>
      <c r="AE34" s="34"/>
      <c r="AF34" s="34"/>
      <c r="AG34" s="34" t="s">
        <v>43</v>
      </c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</row>
    <row r="35" spans="1:60" outlineLevel="1" x14ac:dyDescent="0.25">
      <c r="A35" s="35"/>
      <c r="B35" s="36"/>
      <c r="C35" s="54" t="s">
        <v>62</v>
      </c>
      <c r="D35" s="55"/>
      <c r="E35" s="55"/>
      <c r="F35" s="55"/>
      <c r="G35" s="55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4"/>
      <c r="Z35" s="34"/>
      <c r="AA35" s="34"/>
      <c r="AB35" s="34"/>
      <c r="AC35" s="34"/>
      <c r="AD35" s="34"/>
      <c r="AE35" s="34"/>
      <c r="AF35" s="34"/>
      <c r="AG35" s="34" t="s">
        <v>44</v>
      </c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</row>
    <row r="36" spans="1:60" outlineLevel="1" x14ac:dyDescent="0.25">
      <c r="A36" s="35"/>
      <c r="B36" s="36"/>
      <c r="C36" s="37" t="s">
        <v>93</v>
      </c>
      <c r="D36" s="38"/>
      <c r="E36" s="39">
        <f>E27</f>
        <v>16.679100000000002</v>
      </c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4"/>
      <c r="Z36" s="34"/>
      <c r="AA36" s="34"/>
      <c r="AB36" s="34"/>
      <c r="AC36" s="34"/>
      <c r="AD36" s="34"/>
      <c r="AE36" s="34"/>
      <c r="AF36" s="34"/>
      <c r="AG36" s="34" t="s">
        <v>45</v>
      </c>
      <c r="AH36" s="34">
        <v>5</v>
      </c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</row>
    <row r="37" spans="1:60" outlineLevel="1" x14ac:dyDescent="0.25">
      <c r="A37" s="35"/>
      <c r="B37" s="36"/>
      <c r="C37" s="41" t="s">
        <v>65</v>
      </c>
      <c r="D37" s="42"/>
      <c r="E37" s="43">
        <f>E36*3</f>
        <v>50.037300000000002</v>
      </c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4"/>
      <c r="Z37" s="34"/>
      <c r="AA37" s="34"/>
      <c r="AB37" s="34"/>
      <c r="AC37" s="34"/>
      <c r="AD37" s="34"/>
      <c r="AE37" s="34"/>
      <c r="AF37" s="34"/>
      <c r="AG37" s="34" t="s">
        <v>45</v>
      </c>
      <c r="AH37" s="34">
        <v>4</v>
      </c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</row>
    <row r="38" spans="1:60" x14ac:dyDescent="0.25">
      <c r="A38" s="17" t="s">
        <v>36</v>
      </c>
      <c r="B38" s="18" t="s">
        <v>68</v>
      </c>
      <c r="C38" s="19" t="s">
        <v>69</v>
      </c>
      <c r="D38" s="20"/>
      <c r="E38" s="21"/>
      <c r="F38" s="22"/>
      <c r="G38" s="22">
        <f>SUMIF(AG39:AG53,"&lt;&gt;NOR",G39:G53)</f>
        <v>216033.2</v>
      </c>
      <c r="H38" s="22"/>
      <c r="I38" s="22">
        <f>SUM(I39:I53)</f>
        <v>0</v>
      </c>
      <c r="J38" s="22"/>
      <c r="K38" s="22">
        <f>SUM(K39:K53)</f>
        <v>0</v>
      </c>
      <c r="L38" s="22"/>
      <c r="M38" s="22">
        <f>SUM(M39:M53)</f>
        <v>248438.17999999996</v>
      </c>
      <c r="N38" s="22"/>
      <c r="O38" s="22">
        <f>SUM(O39:O53)</f>
        <v>46.980000000000004</v>
      </c>
      <c r="P38" s="22"/>
      <c r="Q38" s="22">
        <f>SUM(Q39:Q53)</f>
        <v>0</v>
      </c>
      <c r="R38" s="22"/>
      <c r="S38" s="22"/>
      <c r="T38" s="23"/>
      <c r="U38" s="24"/>
      <c r="V38" s="24">
        <f>SUM(V39:V53)</f>
        <v>341.94000000000005</v>
      </c>
      <c r="W38" s="24"/>
      <c r="X38" s="24"/>
      <c r="AG38" t="s">
        <v>38</v>
      </c>
    </row>
    <row r="39" spans="1:60" outlineLevel="1" x14ac:dyDescent="0.25">
      <c r="A39" s="25">
        <v>20</v>
      </c>
      <c r="B39" s="26" t="s">
        <v>70</v>
      </c>
      <c r="C39" s="27" t="s">
        <v>71</v>
      </c>
      <c r="D39" s="28" t="s">
        <v>39</v>
      </c>
      <c r="E39" s="29">
        <f>E41</f>
        <v>35.302</v>
      </c>
      <c r="F39" s="30">
        <v>479.4</v>
      </c>
      <c r="G39" s="31">
        <f>ROUND(E39*F39,2)</f>
        <v>16923.78</v>
      </c>
      <c r="H39" s="30"/>
      <c r="I39" s="31">
        <f>ROUND(E39*H39,2)</f>
        <v>0</v>
      </c>
      <c r="J39" s="30"/>
      <c r="K39" s="31">
        <f>ROUND(E39*J39,2)</f>
        <v>0</v>
      </c>
      <c r="L39" s="31">
        <v>15</v>
      </c>
      <c r="M39" s="31">
        <f>G39*(1+L39/100)</f>
        <v>19462.346999999998</v>
      </c>
      <c r="N39" s="31">
        <v>3.6400000000000002E-2</v>
      </c>
      <c r="O39" s="31">
        <f>ROUND(E39*N39,2)</f>
        <v>1.28</v>
      </c>
      <c r="P39" s="31">
        <v>0</v>
      </c>
      <c r="Q39" s="31">
        <f>ROUND(E39*P39,2)</f>
        <v>0</v>
      </c>
      <c r="R39" s="31" t="s">
        <v>72</v>
      </c>
      <c r="S39" s="31" t="s">
        <v>40</v>
      </c>
      <c r="T39" s="32" t="s">
        <v>41</v>
      </c>
      <c r="U39" s="33">
        <v>0.52700000000000002</v>
      </c>
      <c r="V39" s="33">
        <f>ROUND(E39*U39,2)</f>
        <v>18.600000000000001</v>
      </c>
      <c r="W39" s="33"/>
      <c r="X39" s="33" t="s">
        <v>42</v>
      </c>
      <c r="Y39" s="34"/>
      <c r="Z39" s="34"/>
      <c r="AA39" s="34"/>
      <c r="AB39" s="34"/>
      <c r="AC39" s="34"/>
      <c r="AD39" s="34"/>
      <c r="AE39" s="34"/>
      <c r="AF39" s="34"/>
      <c r="AG39" s="34" t="s">
        <v>43</v>
      </c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</row>
    <row r="40" spans="1:60" ht="22.5" customHeight="1" outlineLevel="1" x14ac:dyDescent="0.25">
      <c r="A40" s="35"/>
      <c r="B40" s="36"/>
      <c r="C40" s="54" t="s">
        <v>73</v>
      </c>
      <c r="D40" s="55"/>
      <c r="E40" s="55"/>
      <c r="F40" s="55"/>
      <c r="G40" s="55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4"/>
      <c r="Z40" s="34"/>
      <c r="AA40" s="34"/>
      <c r="AB40" s="34"/>
      <c r="AC40" s="34"/>
      <c r="AD40" s="34"/>
      <c r="AE40" s="34"/>
      <c r="AF40" s="34"/>
      <c r="AG40" s="34" t="s">
        <v>44</v>
      </c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40" t="str">
        <f>C40</f>
        <v>svislé nebo šikmé (odkloněné) , půdorysně přímé nebo zalomené, stěn základových desek ve volných nebo zapažených jámách, rýhách, šachtách, včetně případných vzpěr,</v>
      </c>
      <c r="BB40" s="34"/>
      <c r="BC40" s="34"/>
      <c r="BD40" s="34"/>
      <c r="BE40" s="34"/>
      <c r="BF40" s="34"/>
      <c r="BG40" s="34"/>
      <c r="BH40" s="34"/>
    </row>
    <row r="41" spans="1:60" outlineLevel="1" x14ac:dyDescent="0.25">
      <c r="A41" s="35"/>
      <c r="B41" s="36"/>
      <c r="C41" s="52" t="s">
        <v>94</v>
      </c>
      <c r="D41" s="38"/>
      <c r="E41" s="39">
        <f>0.8*(8.93*2+6.02*4)+1.25*1.4</f>
        <v>35.302</v>
      </c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4"/>
      <c r="Z41" s="34"/>
      <c r="AA41" s="34"/>
      <c r="AB41" s="34"/>
      <c r="AC41" s="34"/>
      <c r="AD41" s="34"/>
      <c r="AE41" s="34"/>
      <c r="AF41" s="34"/>
      <c r="AG41" s="34" t="s">
        <v>45</v>
      </c>
      <c r="AH41" s="34">
        <v>0</v>
      </c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</row>
    <row r="42" spans="1:60" outlineLevel="1" x14ac:dyDescent="0.25">
      <c r="A42" s="25">
        <v>21</v>
      </c>
      <c r="B42" s="26" t="s">
        <v>74</v>
      </c>
      <c r="C42" s="27" t="s">
        <v>75</v>
      </c>
      <c r="D42" s="28" t="s">
        <v>39</v>
      </c>
      <c r="E42" s="29">
        <f>E45</f>
        <v>35.302</v>
      </c>
      <c r="F42" s="30">
        <v>107.7</v>
      </c>
      <c r="G42" s="31">
        <f>ROUND(E42*F42,2)</f>
        <v>3802.03</v>
      </c>
      <c r="H42" s="30"/>
      <c r="I42" s="31">
        <f>ROUND(E42*H42,2)</f>
        <v>0</v>
      </c>
      <c r="J42" s="30"/>
      <c r="K42" s="31">
        <f>ROUND(E42*J42,2)</f>
        <v>0</v>
      </c>
      <c r="L42" s="31">
        <v>15</v>
      </c>
      <c r="M42" s="31">
        <f>G42*(1+L42/100)</f>
        <v>4372.3344999999999</v>
      </c>
      <c r="N42" s="31">
        <v>0</v>
      </c>
      <c r="O42" s="31">
        <f>ROUND(E42*N42,2)</f>
        <v>0</v>
      </c>
      <c r="P42" s="31">
        <v>0</v>
      </c>
      <c r="Q42" s="31">
        <f>ROUND(E42*P42,2)</f>
        <v>0</v>
      </c>
      <c r="R42" s="31" t="s">
        <v>72</v>
      </c>
      <c r="S42" s="31" t="s">
        <v>40</v>
      </c>
      <c r="T42" s="32" t="s">
        <v>41</v>
      </c>
      <c r="U42" s="33">
        <v>0.32</v>
      </c>
      <c r="V42" s="33">
        <f>ROUND(E42*U42,2)</f>
        <v>11.3</v>
      </c>
      <c r="W42" s="33"/>
      <c r="X42" s="33" t="s">
        <v>42</v>
      </c>
      <c r="Y42" s="34"/>
      <c r="Z42" s="34"/>
      <c r="AA42" s="34"/>
      <c r="AB42" s="34"/>
      <c r="AC42" s="34"/>
      <c r="AD42" s="34"/>
      <c r="AE42" s="34"/>
      <c r="AF42" s="34"/>
      <c r="AG42" s="34" t="s">
        <v>43</v>
      </c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</row>
    <row r="43" spans="1:60" ht="23.25" customHeight="1" outlineLevel="1" x14ac:dyDescent="0.25">
      <c r="A43" s="35"/>
      <c r="B43" s="36"/>
      <c r="C43" s="54" t="s">
        <v>73</v>
      </c>
      <c r="D43" s="55"/>
      <c r="E43" s="55"/>
      <c r="F43" s="55"/>
      <c r="G43" s="55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4"/>
      <c r="Z43" s="34"/>
      <c r="AA43" s="34"/>
      <c r="AB43" s="34"/>
      <c r="AC43" s="34"/>
      <c r="AD43" s="34"/>
      <c r="AE43" s="34"/>
      <c r="AF43" s="34"/>
      <c r="AG43" s="34" t="s">
        <v>44</v>
      </c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40" t="str">
        <f>C43</f>
        <v>svislé nebo šikmé (odkloněné) , půdorysně přímé nebo zalomené, stěn základových desek ve volných nebo zapažených jámách, rýhách, šachtách, včetně případných vzpěr,</v>
      </c>
      <c r="BB43" s="34"/>
      <c r="BC43" s="34"/>
      <c r="BD43" s="34"/>
      <c r="BE43" s="34"/>
      <c r="BF43" s="34"/>
      <c r="BG43" s="34"/>
      <c r="BH43" s="34"/>
    </row>
    <row r="44" spans="1:60" outlineLevel="1" x14ac:dyDescent="0.25">
      <c r="A44" s="35"/>
      <c r="B44" s="36"/>
      <c r="C44" s="64" t="s">
        <v>76</v>
      </c>
      <c r="D44" s="65"/>
      <c r="E44" s="65"/>
      <c r="F44" s="65"/>
      <c r="G44" s="65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4"/>
      <c r="Z44" s="34"/>
      <c r="AA44" s="34"/>
      <c r="AB44" s="34"/>
      <c r="AC44" s="34"/>
      <c r="AD44" s="34"/>
      <c r="AE44" s="34"/>
      <c r="AF44" s="34"/>
      <c r="AG44" s="34" t="s">
        <v>66</v>
      </c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</row>
    <row r="45" spans="1:60" outlineLevel="1" x14ac:dyDescent="0.25">
      <c r="A45" s="35"/>
      <c r="B45" s="36"/>
      <c r="C45" s="52" t="s">
        <v>94</v>
      </c>
      <c r="D45" s="38"/>
      <c r="E45" s="39">
        <f>0.8*(8.93*2+6.02*4)+1.25*1.4</f>
        <v>35.302</v>
      </c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4"/>
      <c r="Z45" s="34"/>
      <c r="AA45" s="34"/>
      <c r="AB45" s="34"/>
      <c r="AC45" s="34"/>
      <c r="AD45" s="34"/>
      <c r="AE45" s="34"/>
      <c r="AF45" s="34"/>
      <c r="AG45" s="34" t="s">
        <v>45</v>
      </c>
      <c r="AH45" s="34">
        <v>5</v>
      </c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</row>
    <row r="46" spans="1:60" outlineLevel="1" x14ac:dyDescent="0.25">
      <c r="A46" s="25">
        <v>23</v>
      </c>
      <c r="B46" s="26" t="s">
        <v>97</v>
      </c>
      <c r="C46" s="27" t="s">
        <v>95</v>
      </c>
      <c r="D46" s="28" t="s">
        <v>46</v>
      </c>
      <c r="E46" s="29">
        <f>E47</f>
        <v>18.0991</v>
      </c>
      <c r="F46" s="30">
        <v>5500</v>
      </c>
      <c r="G46" s="31">
        <f>ROUND(E46*F46,2)</f>
        <v>99545.05</v>
      </c>
      <c r="H46" s="30"/>
      <c r="I46" s="31">
        <f>ROUND(E46*H46,2)</f>
        <v>0</v>
      </c>
      <c r="J46" s="30"/>
      <c r="K46" s="31">
        <f>ROUND(E46*J46,2)</f>
        <v>0</v>
      </c>
      <c r="L46" s="31">
        <v>15</v>
      </c>
      <c r="M46" s="31">
        <f>G46*(1+L46/100)</f>
        <v>114476.8075</v>
      </c>
      <c r="N46" s="31">
        <v>2.5249999999999999</v>
      </c>
      <c r="O46" s="31">
        <f>ROUND(E46*N46,2)</f>
        <v>45.7</v>
      </c>
      <c r="P46" s="31">
        <v>0</v>
      </c>
      <c r="Q46" s="31">
        <f>ROUND(E46*P46,2)</f>
        <v>0</v>
      </c>
      <c r="R46" s="31" t="s">
        <v>72</v>
      </c>
      <c r="S46" s="31" t="s">
        <v>40</v>
      </c>
      <c r="T46" s="32" t="s">
        <v>41</v>
      </c>
      <c r="U46" s="33">
        <v>0.47699999999999998</v>
      </c>
      <c r="V46" s="33">
        <f>ROUND(E46*U46,2)</f>
        <v>8.6300000000000008</v>
      </c>
      <c r="W46" s="33"/>
      <c r="X46" s="33" t="s">
        <v>42</v>
      </c>
      <c r="Y46" s="34"/>
      <c r="Z46" s="34"/>
      <c r="AA46" s="34"/>
      <c r="AB46" s="34"/>
      <c r="AC46" s="34"/>
      <c r="AD46" s="34"/>
      <c r="AE46" s="34"/>
      <c r="AF46" s="34"/>
      <c r="AG46" s="34" t="s">
        <v>43</v>
      </c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</row>
    <row r="47" spans="1:60" outlineLevel="1" x14ac:dyDescent="0.25">
      <c r="A47" s="35"/>
      <c r="B47" s="36"/>
      <c r="C47" s="52" t="s">
        <v>96</v>
      </c>
      <c r="D47" s="38"/>
      <c r="E47" s="39">
        <f>18.0991</f>
        <v>18.0991</v>
      </c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4"/>
      <c r="Z47" s="34"/>
      <c r="AA47" s="34"/>
      <c r="AB47" s="34"/>
      <c r="AC47" s="34"/>
      <c r="AD47" s="34"/>
      <c r="AE47" s="34"/>
      <c r="AF47" s="34"/>
      <c r="AG47" s="34" t="s">
        <v>45</v>
      </c>
      <c r="AH47" s="34">
        <v>0</v>
      </c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</row>
    <row r="48" spans="1:60" ht="22.5" outlineLevel="1" x14ac:dyDescent="0.25">
      <c r="A48" s="25">
        <v>10</v>
      </c>
      <c r="B48" s="26" t="s">
        <v>98</v>
      </c>
      <c r="C48" s="27" t="s">
        <v>102</v>
      </c>
      <c r="D48" s="28" t="s">
        <v>67</v>
      </c>
      <c r="E48" s="29">
        <f>E49+E50</f>
        <v>119.45406000000001</v>
      </c>
      <c r="F48" s="30">
        <v>601</v>
      </c>
      <c r="G48" s="31">
        <f>ROUND(E48*F48,2)</f>
        <v>71791.89</v>
      </c>
      <c r="H48" s="30"/>
      <c r="I48" s="31">
        <f>ROUND(E48*H48,2)</f>
        <v>0</v>
      </c>
      <c r="J48" s="30"/>
      <c r="K48" s="31">
        <f>ROUND(E48*J48,2)</f>
        <v>0</v>
      </c>
      <c r="L48" s="31">
        <v>15</v>
      </c>
      <c r="M48" s="31">
        <f>G48*(1+L48/100)</f>
        <v>82560.67349999999</v>
      </c>
      <c r="N48" s="31">
        <v>0</v>
      </c>
      <c r="O48" s="31">
        <f>ROUND(E48*N48,2)</f>
        <v>0</v>
      </c>
      <c r="P48" s="31">
        <v>0</v>
      </c>
      <c r="Q48" s="31">
        <f>ROUND(E48*P48,2)</f>
        <v>0</v>
      </c>
      <c r="R48" s="31" t="s">
        <v>47</v>
      </c>
      <c r="S48" s="31" t="s">
        <v>40</v>
      </c>
      <c r="T48" s="32" t="s">
        <v>41</v>
      </c>
      <c r="U48" s="33">
        <v>0</v>
      </c>
      <c r="V48" s="33">
        <f>ROUND(E48*U48,2)</f>
        <v>0</v>
      </c>
      <c r="W48" s="33"/>
      <c r="X48" s="33" t="s">
        <v>42</v>
      </c>
      <c r="Y48" s="34"/>
      <c r="Z48" s="34"/>
      <c r="AA48" s="34"/>
      <c r="AB48" s="34"/>
      <c r="AC48" s="34"/>
      <c r="AD48" s="34"/>
      <c r="AE48" s="34"/>
      <c r="AF48" s="34"/>
      <c r="AG48" s="34" t="s">
        <v>43</v>
      </c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</row>
    <row r="49" spans="1:60" outlineLevel="1" x14ac:dyDescent="0.25">
      <c r="A49" s="35"/>
      <c r="B49" s="36"/>
      <c r="C49" s="37" t="s">
        <v>99</v>
      </c>
      <c r="D49" s="38"/>
      <c r="E49" s="39">
        <f>E47*2.2</f>
        <v>39.818020000000004</v>
      </c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4"/>
      <c r="Z49" s="34"/>
      <c r="AA49" s="34"/>
      <c r="AB49" s="34"/>
      <c r="AC49" s="34"/>
      <c r="AD49" s="34"/>
      <c r="AE49" s="34"/>
      <c r="AF49" s="34"/>
      <c r="AG49" s="34" t="s">
        <v>45</v>
      </c>
      <c r="AH49" s="34">
        <v>5</v>
      </c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</row>
    <row r="50" spans="1:60" outlineLevel="1" x14ac:dyDescent="0.25">
      <c r="A50" s="35"/>
      <c r="B50" s="36"/>
      <c r="C50" s="41" t="s">
        <v>100</v>
      </c>
      <c r="D50" s="42"/>
      <c r="E50" s="43">
        <f>E49*2</f>
        <v>79.636040000000008</v>
      </c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4"/>
      <c r="Z50" s="34"/>
      <c r="AA50" s="34"/>
      <c r="AB50" s="34"/>
      <c r="AC50" s="34"/>
      <c r="AD50" s="34"/>
      <c r="AE50" s="34"/>
      <c r="AF50" s="34"/>
      <c r="AG50" s="34" t="s">
        <v>45</v>
      </c>
      <c r="AH50" s="34">
        <v>4</v>
      </c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</row>
    <row r="51" spans="1:60" ht="27" customHeight="1" outlineLevel="1" x14ac:dyDescent="0.25">
      <c r="A51" s="25">
        <v>8</v>
      </c>
      <c r="B51" s="26" t="s">
        <v>101</v>
      </c>
      <c r="C51" s="27" t="s">
        <v>103</v>
      </c>
      <c r="D51" s="28" t="s">
        <v>67</v>
      </c>
      <c r="E51" s="29">
        <f>E52+E53</f>
        <v>79.636040000000008</v>
      </c>
      <c r="F51" s="30">
        <v>301</v>
      </c>
      <c r="G51" s="31">
        <f>ROUND(E51*F51,2)</f>
        <v>23970.45</v>
      </c>
      <c r="H51" s="30"/>
      <c r="I51" s="31">
        <f>ROUND(E51*H51,2)</f>
        <v>0</v>
      </c>
      <c r="J51" s="30"/>
      <c r="K51" s="31">
        <f>ROUND(E51*J51,2)</f>
        <v>0</v>
      </c>
      <c r="L51" s="31">
        <v>15</v>
      </c>
      <c r="M51" s="31">
        <f>G51*(1+L51/100)</f>
        <v>27566.017499999998</v>
      </c>
      <c r="N51" s="31">
        <v>0</v>
      </c>
      <c r="O51" s="31">
        <f>ROUND(E51*N51,2)</f>
        <v>0</v>
      </c>
      <c r="P51" s="31">
        <v>0</v>
      </c>
      <c r="Q51" s="31">
        <f>ROUND(E51*P51,2)</f>
        <v>0</v>
      </c>
      <c r="R51" s="31" t="s">
        <v>47</v>
      </c>
      <c r="S51" s="31" t="s">
        <v>40</v>
      </c>
      <c r="T51" s="32" t="s">
        <v>41</v>
      </c>
      <c r="U51" s="33">
        <v>3.81</v>
      </c>
      <c r="V51" s="33">
        <f>ROUND(E51*U51,2)</f>
        <v>303.41000000000003</v>
      </c>
      <c r="W51" s="33"/>
      <c r="X51" s="33" t="s">
        <v>42</v>
      </c>
      <c r="Y51" s="34"/>
      <c r="Z51" s="34"/>
      <c r="AA51" s="34"/>
      <c r="AB51" s="34"/>
      <c r="AC51" s="34"/>
      <c r="AD51" s="34"/>
      <c r="AE51" s="34"/>
      <c r="AF51" s="34"/>
      <c r="AG51" s="34" t="s">
        <v>43</v>
      </c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</row>
    <row r="52" spans="1:60" ht="12.75" customHeight="1" outlineLevel="1" x14ac:dyDescent="0.25">
      <c r="A52" s="35"/>
      <c r="B52" s="36"/>
      <c r="C52" s="37" t="s">
        <v>99</v>
      </c>
      <c r="D52" s="53"/>
      <c r="E52" s="39">
        <f>E49</f>
        <v>39.818020000000004</v>
      </c>
      <c r="F52" s="53"/>
      <c r="G52" s="5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4"/>
      <c r="Z52" s="34"/>
      <c r="AA52" s="34"/>
      <c r="AB52" s="34"/>
      <c r="AC52" s="34"/>
      <c r="AD52" s="34"/>
      <c r="AE52" s="34"/>
      <c r="AF52" s="34"/>
      <c r="AG52" s="34" t="s">
        <v>44</v>
      </c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40" t="str">
        <f>C52</f>
        <v>Odkaz na mn. položky pořadí 23:18,0991*2,2t/m3</v>
      </c>
      <c r="BB52" s="34"/>
      <c r="BC52" s="34"/>
      <c r="BD52" s="34"/>
      <c r="BE52" s="34"/>
      <c r="BF52" s="34"/>
      <c r="BG52" s="34"/>
      <c r="BH52" s="34"/>
    </row>
    <row r="53" spans="1:60" ht="16.5" customHeight="1" outlineLevel="1" x14ac:dyDescent="0.25">
      <c r="A53" s="35"/>
      <c r="B53" s="36"/>
      <c r="C53" s="41" t="s">
        <v>77</v>
      </c>
      <c r="D53" s="38"/>
      <c r="E53" s="39">
        <f>E52</f>
        <v>39.818020000000004</v>
      </c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4"/>
      <c r="Z53" s="34"/>
      <c r="AA53" s="34"/>
      <c r="AB53" s="34"/>
      <c r="AC53" s="34"/>
      <c r="AD53" s="34"/>
      <c r="AE53" s="34"/>
      <c r="AF53" s="34"/>
      <c r="AG53" s="34" t="s">
        <v>45</v>
      </c>
      <c r="AH53" s="34">
        <v>0</v>
      </c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</row>
    <row r="54" spans="1:60" x14ac:dyDescent="0.25">
      <c r="A54" s="45"/>
      <c r="B54" s="46" t="s">
        <v>18</v>
      </c>
      <c r="C54" s="47"/>
      <c r="D54" s="48"/>
      <c r="E54" s="49"/>
      <c r="F54" s="49"/>
      <c r="G54" s="50">
        <f>G38+G8</f>
        <v>284617.67000000004</v>
      </c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AE54">
        <f>SUMIF(L7:L53,#REF!,G7:G53)</f>
        <v>0</v>
      </c>
      <c r="AF54">
        <f>SUMIF(L7:L53,#REF!,G7:G53)</f>
        <v>0</v>
      </c>
      <c r="AG54" t="s">
        <v>78</v>
      </c>
    </row>
    <row r="55" spans="1:60" x14ac:dyDescent="0.25">
      <c r="A55" s="63"/>
      <c r="B55" s="63"/>
      <c r="C55" s="44"/>
      <c r="D55" s="14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</row>
    <row r="56" spans="1:60" x14ac:dyDescent="0.25">
      <c r="A56" s="12"/>
      <c r="B56" s="13"/>
      <c r="C56" s="44"/>
      <c r="D56" s="14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AG56" t="s">
        <v>79</v>
      </c>
    </row>
    <row r="57" spans="1:60" x14ac:dyDescent="0.25">
      <c r="A57" s="12"/>
      <c r="B57" s="13"/>
      <c r="C57" s="44"/>
      <c r="D57" s="14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AG57" t="s">
        <v>80</v>
      </c>
    </row>
    <row r="58" spans="1:60" x14ac:dyDescent="0.25">
      <c r="A58" s="12"/>
      <c r="B58" s="13"/>
      <c r="C58" s="44"/>
      <c r="D58" s="14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AG58" t="s">
        <v>81</v>
      </c>
    </row>
    <row r="59" spans="1:60" x14ac:dyDescent="0.25">
      <c r="A59" s="12"/>
      <c r="B59" s="13"/>
      <c r="C59" s="44"/>
      <c r="D59" s="14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</row>
    <row r="60" spans="1:60" x14ac:dyDescent="0.25">
      <c r="B60" s="3"/>
      <c r="C60" s="51"/>
      <c r="D60" s="6"/>
      <c r="AG60" t="s">
        <v>82</v>
      </c>
    </row>
    <row r="61" spans="1:60" x14ac:dyDescent="0.25">
      <c r="B61" s="3"/>
      <c r="C61" s="3"/>
      <c r="D61" s="6"/>
    </row>
  </sheetData>
  <mergeCells count="14">
    <mergeCell ref="A55:B55"/>
    <mergeCell ref="C43:G43"/>
    <mergeCell ref="C44:G44"/>
    <mergeCell ref="C32:G32"/>
    <mergeCell ref="C35:G35"/>
    <mergeCell ref="C40:G40"/>
    <mergeCell ref="C10:G10"/>
    <mergeCell ref="C18:G18"/>
    <mergeCell ref="C26:G26"/>
    <mergeCell ref="C29:G29"/>
    <mergeCell ref="A1:G1"/>
    <mergeCell ref="C2:G2"/>
    <mergeCell ref="C3:G3"/>
    <mergeCell ref="C4:G4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Kostka43</dc:creator>
  <cp:lastModifiedBy>Ružička</cp:lastModifiedBy>
  <dcterms:created xsi:type="dcterms:W3CDTF">2020-02-02T07:24:08Z</dcterms:created>
  <dcterms:modified xsi:type="dcterms:W3CDTF">2020-02-06T07:15:32Z</dcterms:modified>
</cp:coreProperties>
</file>