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19"/>
  <workbookPr codeName="ThisWorkbook" defaultThemeVersion="124226"/>
  <xr:revisionPtr revIDLastSave="0" documentId="11_D5802B791573CA0AB6995D5BDE4E750BF7931F2A" xr6:coauthVersionLast="45" xr6:coauthVersionMax="45" xr10:uidLastSave="{00000000-0000-0000-0000-000000000000}"/>
  <bookViews>
    <workbookView xWindow="-120" yWindow="-120" windowWidth="24240" windowHeight="15840" firstSheet="3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Pol'!$A$1:$U$44</definedName>
    <definedName name="_xlnm.Print_Area" localSheetId="1">Stavba!$A$1:$J$48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8" calcCompleted="0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4" i="12" l="1"/>
  <c r="F39" i="1" s="1"/>
  <c r="AD34" i="12"/>
  <c r="G39" i="1" s="1"/>
  <c r="G40" i="1" s="1"/>
  <c r="G25" i="1" s="1"/>
  <c r="G26" i="1" s="1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I11" i="12"/>
  <c r="K11" i="12"/>
  <c r="M11" i="12"/>
  <c r="O11" i="12"/>
  <c r="Q11" i="12"/>
  <c r="U11" i="12"/>
  <c r="G12" i="12"/>
  <c r="I12" i="12"/>
  <c r="K12" i="12"/>
  <c r="M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I31" i="12"/>
  <c r="K31" i="12"/>
  <c r="M31" i="12"/>
  <c r="O31" i="12"/>
  <c r="Q31" i="12"/>
  <c r="U31" i="12"/>
  <c r="G32" i="12"/>
  <c r="M32" i="12" s="1"/>
  <c r="I32" i="12"/>
  <c r="K32" i="12"/>
  <c r="O32" i="12"/>
  <c r="Q32" i="12"/>
  <c r="U32" i="12"/>
  <c r="I20" i="1"/>
  <c r="I19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G23" i="1" s="1"/>
  <c r="G24" i="1" s="1"/>
  <c r="G29" i="1" s="1"/>
  <c r="H39" i="1"/>
  <c r="H40" i="1" s="1"/>
  <c r="K8" i="12"/>
  <c r="U8" i="12"/>
  <c r="Q8" i="12"/>
  <c r="O8" i="12"/>
  <c r="I8" i="12"/>
  <c r="M8" i="12"/>
  <c r="G8" i="12"/>
  <c r="I39" i="1"/>
  <c r="I40" i="1" s="1"/>
  <c r="J39" i="1" s="1"/>
  <c r="J40" i="1" s="1"/>
  <c r="G28" i="1" l="1"/>
  <c r="I47" i="1"/>
  <c r="G34" i="12"/>
  <c r="I16" i="1" l="1"/>
  <c r="I21" i="1" s="1"/>
  <c r="I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<sst xmlns="http://schemas.openxmlformats.org/spreadsheetml/2006/main" count="223" uniqueCount="120">
  <si>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</si>
  <si>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</si>
  <si>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</si>
  <si>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</t>
  </si>
  <si>
    <t>Zakázka:</t>
  </si>
  <si>
    <t>Výměna klimatizací ve firmě Mauting s.r.o.</t>
  </si>
  <si>
    <t>Misto</t>
  </si>
  <si>
    <t>Valtice</t>
  </si>
  <si>
    <t>Rozpočet:</t>
  </si>
  <si>
    <t>Objednatel:</t>
  </si>
  <si>
    <t>MAUTING s.r.o.</t>
  </si>
  <si>
    <t>IČ:</t>
  </si>
  <si>
    <t>46979794</t>
  </si>
  <si>
    <t>Mikulovská 362</t>
  </si>
  <si>
    <t>DIČ:</t>
  </si>
  <si>
    <t>CZ46979794</t>
  </si>
  <si>
    <t>69142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</si>
  <si>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</si>
  <si>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</si>
  <si>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</si>
  <si>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</si>
  <si>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</si>
  <si>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</si>
  <si>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</si>
  <si>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</si>
  <si>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</si>
  <si>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</si>
  <si>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</si>
  <si>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</si>
  <si>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</si>
  <si>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</si>
  <si>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</si>
  <si>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</si>
  <si>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</si>
  <si>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</si>
  <si>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</si>
  <si>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</si>
  <si>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</si>
  <si>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</si>
  <si>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</si>
  <si>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</si>
  <si>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</si>
  <si>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</si>
  <si>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</si>
  <si>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</si>
  <si>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</si>
  <si>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</si>
  <si>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</si>
  <si>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</si>
  <si>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Rozpočet</t>
  </si>
  <si>
    <t>Celkem za stavbu</t>
  </si>
  <si>
    <t>Rekapitulace dílů</t>
  </si>
  <si>
    <t>Typ dílu</t>
  </si>
  <si>
    <t>1</t>
  </si>
  <si>
    <t>Klimatizace</t>
  </si>
  <si>
    <t xml:space="preserve">Položkový rozpočet </t>
  </si>
  <si>
    <t>Z:</t>
  </si>
  <si>
    <t>O:</t>
  </si>
  <si>
    <t>R:</t>
  </si>
  <si>
    <t>#TypZaznamu#</t>
  </si>
  <si>
    <t>S: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</si>
  <si>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</si>
  <si>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</si>
  <si>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</si>
  <si>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</si>
  <si>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</si>
  <si>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</si>
  <si>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</si>
  <si>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</si>
  <si>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</si>
  <si>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</si>
  <si>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</si>
  <si>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</si>
  <si>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</si>
  <si>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</si>
  <si>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</si>
  <si>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</si>
  <si>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</si>
  <si>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</si>
  <si>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</si>
  <si>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</si>
  <si>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</si>
  <si>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</si>
  <si>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</si>
  <si>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</si>
  <si>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</si>
  <si>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</si>
  <si>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</si>
  <si>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1.0 Split klimatizace 2,5/2,8kW chl/top, 1+1</t>
  </si>
  <si>
    <t>kus</t>
  </si>
  <si>
    <t>POL3_0</t>
  </si>
  <si>
    <t>2.0 Split klimatizace 2,5/2,8kW chl/top, 1+1</t>
  </si>
  <si>
    <t>3.0 Split klimatizace 2,5/2,8kW chl/top, 1+1</t>
  </si>
  <si>
    <t>4.0 Split klimatizace 2,5/2,8kW chl/top, 1+1</t>
  </si>
  <si>
    <t>5.0 Multi-Split klimatizace venkovní j. 6,8/8,6kW, chl/top 1+3</t>
  </si>
  <si>
    <t>5.1 Vnitřní nástěnná jednotka 2,5/2,8kW chl/top</t>
  </si>
  <si>
    <t>6.0 Split klimatizace 3,5/3,8kW chl/top, 1+1</t>
  </si>
  <si>
    <t>7.0 Multi-Split klimatizace venkovní j. 8,0/9,6kW,, chl/top 1+4</t>
  </si>
  <si>
    <t>7.1 Vnitřní nástěnná jednotka 2,5/2,8kW chl/top</t>
  </si>
  <si>
    <t>8.0 Split klimatizace 2,5/2,8kW chl/top, 1+1</t>
  </si>
  <si>
    <t>9.0 Multi-Split klimatizace venkovní j. 6,8/8,6kW, chl/top 1+2</t>
  </si>
  <si>
    <t>9.1 Vnitřní kazetová jednotka 3,5/4,0kW chl/top,  vč. panelu a ovladače</t>
  </si>
  <si>
    <t>10.0 Multi-Split klimatizace venkovní j. 6,8/8,6kW, chl/top 1+2</t>
  </si>
  <si>
    <t>10.1 Vnitřní kazetová jednotka 3,5/4,0kW chl/top, vč. panelu a ovladače</t>
  </si>
  <si>
    <t>Demontáž stávajícího zařízení vč. ekologické, likvidace</t>
  </si>
  <si>
    <t>Montáž venkovní jednotky</t>
  </si>
  <si>
    <t>Montáž vnitřní jednotky</t>
  </si>
  <si>
    <t>Montáž vnitřní kazetové jednotky</t>
  </si>
  <si>
    <t>Úprava stáv. potrubí,  výměna izolací, napojení</t>
  </si>
  <si>
    <t>Chlaďařské práce, spuštění a zaškolení</t>
  </si>
  <si>
    <t>Drobný instalační materiál</t>
  </si>
  <si>
    <t>soubor</t>
  </si>
  <si>
    <t>Úprava konzol pro venkovní jednotky</t>
  </si>
  <si>
    <t>Práce jeřábem</t>
  </si>
  <si>
    <t>hod</t>
  </si>
  <si>
    <t>Doprava a režie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</si>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</sst>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Font="1" applyBorder="1" applyAlignment="1">
      <alignment horizontal="left" vertical="top" indent="1"/>
    </xf>
    <xf numFmtId="0" fontId="0" fillId="0" borderId="16" xfId="0" applyBorder="1" applyAlignment="1">
      <alignment vertical="top"/>
    </xf>
    <xf numFmtId="0" fontId="8" fillId="0" borderId="16" xfId="0" applyFont="1" applyFill="1" applyBorder="1" applyAlignment="1">
      <alignment horizontal="left" vertical="top"/>
    </xf>
    <xf numFmtId="0" fontId="8" fillId="0" borderId="16" xfId="0" applyFont="1" applyBorder="1" applyAlignment="1">
      <alignment vertical="center"/>
    </xf>
    <xf numFmtId="0" fontId="0" fillId="0" borderId="16" xfId="0" applyFont="1" applyBorder="1" applyAlignment="1">
      <alignment horizontal="right" vertical="center"/>
    </xf>
    <xf numFmtId="0" fontId="0" fillId="0" borderId="17" xfId="0" applyBorder="1" applyAlignment="1"/>
    <xf numFmtId="0" fontId="0" fillId="0" borderId="6" xfId="0" applyBorder="1" applyAlignment="1">
      <alignment horizontal="left"/>
    </xf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4" fillId="0" borderId="0" xfId="0" applyFont="1" applyAlignment="1">
      <alignment horizontal="left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2" xfId="0" applyNumberFormat="1" applyBorder="1"/>
    <xf numFmtId="3" fontId="7" fillId="3" borderId="16" xfId="0" applyNumberFormat="1" applyFont="1" applyFill="1" applyBorder="1" applyAlignment="1">
      <alignment vertical="center"/>
    </xf>
    <xf numFmtId="3" fontId="7" fillId="3" borderId="16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2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7" fillId="0" borderId="22" xfId="0" applyFont="1" applyBorder="1"/>
    <xf numFmtId="0" fontId="15" fillId="3" borderId="2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4" fontId="7" fillId="5" borderId="28" xfId="0" applyNumberFormat="1" applyFont="1" applyFill="1" applyBorder="1" applyAlignment="1">
      <alignment horizontal="center"/>
    </xf>
    <xf numFmtId="4" fontId="0" fillId="0" borderId="0" xfId="0" applyNumberFormat="1"/>
    <xf numFmtId="49" fontId="0" fillId="0" borderId="1" xfId="0" applyNumberFormat="1" applyBorder="1"/>
    <xf numFmtId="49" fontId="0" fillId="0" borderId="13" xfId="0" applyNumberFormat="1" applyBorder="1" applyAlignment="1">
      <alignment horizontal="left" vertical="center" indent="1"/>
    </xf>
    <xf numFmtId="49" fontId="0" fillId="3" borderId="29" xfId="0" applyNumberFormat="1" applyFill="1" applyBorder="1" applyAlignment="1"/>
    <xf numFmtId="49" fontId="0" fillId="3" borderId="29" xfId="0" applyNumberFormat="1" applyFill="1" applyBorder="1"/>
    <xf numFmtId="0" fontId="0" fillId="3" borderId="29" xfId="0" applyFill="1" applyBorder="1"/>
    <xf numFmtId="0" fontId="0" fillId="3" borderId="25" xfId="0" applyFill="1" applyBorder="1"/>
    <xf numFmtId="0" fontId="16" fillId="0" borderId="0" xfId="0" applyFont="1"/>
    <xf numFmtId="0" fontId="16" fillId="0" borderId="22" xfId="0" applyFont="1" applyBorder="1" applyAlignment="1">
      <alignment vertical="top"/>
    </xf>
    <xf numFmtId="0" fontId="0" fillId="3" borderId="30" xfId="0" applyFill="1" applyBorder="1" applyAlignment="1">
      <alignment vertical="top"/>
    </xf>
    <xf numFmtId="0" fontId="16" fillId="0" borderId="22" xfId="0" applyNumberFormat="1" applyFont="1" applyBorder="1" applyAlignment="1">
      <alignment vertical="top"/>
    </xf>
    <xf numFmtId="0" fontId="16" fillId="0" borderId="24" xfId="0" applyFont="1" applyBorder="1" applyAlignment="1">
      <alignment vertical="top" shrinkToFit="1"/>
    </xf>
    <xf numFmtId="0" fontId="16" fillId="0" borderId="23" xfId="0" applyFont="1" applyBorder="1" applyAlignment="1">
      <alignment vertical="top" shrinkToFit="1"/>
    </xf>
    <xf numFmtId="0" fontId="16" fillId="0" borderId="22" xfId="0" applyFont="1" applyBorder="1" applyAlignment="1">
      <alignment vertical="top" shrinkToFit="1"/>
    </xf>
    <xf numFmtId="164" fontId="16" fillId="0" borderId="23" xfId="0" applyNumberFormat="1" applyFont="1" applyBorder="1" applyAlignment="1">
      <alignment vertical="top" shrinkToFit="1"/>
    </xf>
    <xf numFmtId="4" fontId="16" fillId="4" borderId="23" xfId="0" applyNumberFormat="1" applyFont="1" applyFill="1" applyBorder="1" applyAlignment="1" applyProtection="1">
      <alignment vertical="top" shrinkToFit="1"/>
      <protection locked="0"/>
    </xf>
    <xf numFmtId="4" fontId="16" fillId="0" borderId="23" xfId="0" applyNumberFormat="1" applyFont="1" applyBorder="1" applyAlignment="1">
      <alignment vertical="top" shrinkToFit="1"/>
    </xf>
    <xf numFmtId="0" fontId="0" fillId="3" borderId="31" xfId="0" applyFill="1" applyBorder="1" applyAlignment="1">
      <alignment wrapText="1"/>
    </xf>
    <xf numFmtId="0" fontId="0" fillId="3" borderId="32" xfId="0" applyFill="1" applyBorder="1" applyAlignment="1">
      <alignment vertical="top"/>
    </xf>
    <xf numFmtId="49" fontId="0" fillId="3" borderId="32" xfId="0" applyNumberFormat="1" applyFill="1" applyBorder="1" applyAlignment="1">
      <alignment vertical="top"/>
    </xf>
    <xf numFmtId="49" fontId="0" fillId="3" borderId="30" xfId="0" applyNumberFormat="1" applyFill="1" applyBorder="1" applyAlignment="1">
      <alignment vertical="top"/>
    </xf>
    <xf numFmtId="0" fontId="0" fillId="3" borderId="33" xfId="0" applyFill="1" applyBorder="1" applyAlignment="1">
      <alignment vertical="top"/>
    </xf>
    <xf numFmtId="164" fontId="0" fillId="3" borderId="30" xfId="0" applyNumberFormat="1" applyFill="1" applyBorder="1" applyAlignment="1">
      <alignment vertical="top"/>
    </xf>
    <xf numFmtId="4" fontId="0" fillId="3" borderId="30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164" fontId="16" fillId="0" borderId="28" xfId="0" applyNumberFormat="1" applyFont="1" applyBorder="1" applyAlignment="1">
      <alignment vertical="top" shrinkToFit="1"/>
    </xf>
    <xf numFmtId="4" fontId="16" fillId="4" borderId="28" xfId="0" applyNumberFormat="1" applyFont="1" applyFill="1" applyBorder="1" applyAlignment="1" applyProtection="1">
      <alignment vertical="top" shrinkToFit="1"/>
      <protection locked="0"/>
    </xf>
    <xf numFmtId="4" fontId="16" fillId="0" borderId="28" xfId="0" applyNumberFormat="1" applyFont="1" applyBorder="1" applyAlignment="1">
      <alignment vertical="top" shrinkToFit="1"/>
    </xf>
    <xf numFmtId="0" fontId="16" fillId="0" borderId="2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23" xfId="0" applyNumberFormat="1" applyFont="1" applyBorder="1" applyAlignment="1">
      <alignment horizontal="left" vertical="top" wrapText="1"/>
    </xf>
    <xf numFmtId="0" fontId="16" fillId="0" borderId="2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" fontId="7" fillId="5" borderId="28" xfId="0" applyNumberFormat="1" applyFont="1" applyFill="1" applyBorder="1" applyAlignment="1"/>
    <xf numFmtId="0" fontId="0" fillId="0" borderId="0" xfId="0" applyAlignment="1">
      <alignment vertical="top"/>
    </xf>
    <xf numFmtId="0" fontId="3" fillId="2" borderId="0" xfId="0" applyFont="1" applyFill="1" applyAlignment="1">
      <alignment horizontal="left" wrapText="1"/>
    </xf>
    <xf numFmtId="4" fontId="7" fillId="5" borderId="28" xfId="0" applyNumberFormat="1" applyFont="1" applyFill="1" applyBorder="1" applyAlignment="1"/>
    <xf numFmtId="49" fontId="6" fillId="3" borderId="16" xfId="0" applyNumberFormat="1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4" fontId="13" fillId="0" borderId="14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0" fillId="4" borderId="25" xfId="0" applyFill="1" applyBorder="1" applyAlignment="1" applyProtection="1">
      <alignment vertical="top" wrapText="1"/>
      <protection locked="0"/>
    </xf>
    <xf numFmtId="0" fontId="0" fillId="4" borderId="16" xfId="0" applyFill="1" applyBorder="1" applyAlignment="1" applyProtection="1">
      <alignment vertical="top" wrapText="1"/>
      <protection locked="0"/>
    </xf>
    <xf numFmtId="0" fontId="0" fillId="4" borderId="16" xfId="0" applyFill="1" applyBorder="1" applyAlignment="1" applyProtection="1">
      <alignment horizontal="left"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22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29" xfId="0" applyBorder="1" applyAlignment="1">
      <alignment horizontal="left" vertical="center"/>
    </xf>
    <xf numFmtId="0" fontId="0" fillId="0" borderId="29" xfId="0" applyBorder="1"/>
    <xf numFmtId="4" fontId="13" fillId="0" borderId="32" xfId="0" applyNumberFormat="1" applyFont="1" applyBorder="1" applyAlignment="1">
      <alignment horizontal="right" vertical="center" indent="1"/>
    </xf>
    <xf numFmtId="4" fontId="13" fillId="0" borderId="33" xfId="0" applyNumberFormat="1" applyFont="1" applyBorder="1" applyAlignment="1">
      <alignment horizontal="right" vertical="center" indent="1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/>
    <xf numFmtId="4" fontId="11" fillId="0" borderId="32" xfId="0" applyNumberFormat="1" applyFont="1" applyBorder="1" applyAlignment="1">
      <alignment horizontal="right" vertical="center" indent="1"/>
    </xf>
    <xf numFmtId="4" fontId="11" fillId="0" borderId="33" xfId="0" applyNumberFormat="1" applyFont="1" applyBorder="1" applyAlignment="1">
      <alignment horizontal="right" vertical="center" indent="1"/>
    </xf>
    <xf numFmtId="1" fontId="8" fillId="0" borderId="2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left" vertical="center" indent="1"/>
    </xf>
    <xf numFmtId="0" fontId="8" fillId="0" borderId="29" xfId="0" applyFont="1" applyBorder="1" applyAlignment="1">
      <alignment vertical="center"/>
    </xf>
    <xf numFmtId="1" fontId="8" fillId="0" borderId="32" xfId="0" applyNumberFormat="1" applyFont="1" applyBorder="1" applyAlignment="1">
      <alignment horizontal="right" vertical="center"/>
    </xf>
    <xf numFmtId="4" fontId="11" fillId="0" borderId="32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/>
    </xf>
    <xf numFmtId="4" fontId="11" fillId="0" borderId="32" xfId="0" applyNumberFormat="1" applyFont="1" applyBorder="1" applyAlignment="1">
      <alignment horizontal="right" vertical="center"/>
    </xf>
    <xf numFmtId="4" fontId="11" fillId="0" borderId="29" xfId="0" applyNumberFormat="1" applyFont="1" applyBorder="1" applyAlignment="1">
      <alignment horizontal="right" vertical="center"/>
    </xf>
    <xf numFmtId="3" fontId="7" fillId="3" borderId="25" xfId="0" applyNumberFormat="1" applyFont="1" applyFill="1" applyBorder="1" applyAlignment="1">
      <alignment vertical="center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1" xfId="0" applyNumberFormat="1" applyFont="1" applyFill="1" applyBorder="1" applyAlignment="1">
      <alignment horizontal="center" vertical="center" wrapText="1" shrinkToFit="1"/>
    </xf>
    <xf numFmtId="3" fontId="7" fillId="3" borderId="31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9" xfId="0" applyNumberFormat="1" applyBorder="1" applyAlignment="1"/>
    <xf numFmtId="3" fontId="0" fillId="0" borderId="29" xfId="0" applyNumberFormat="1" applyBorder="1" applyAlignment="1">
      <alignment wrapText="1"/>
    </xf>
    <xf numFmtId="3" fontId="3" fillId="0" borderId="30" xfId="0" applyNumberFormat="1" applyFont="1" applyBorder="1" applyAlignment="1">
      <alignment horizontal="right" wrapText="1" shrinkToFit="1"/>
    </xf>
    <xf numFmtId="3" fontId="3" fillId="0" borderId="30" xfId="0" applyNumberFormat="1" applyFont="1" applyBorder="1" applyAlignment="1">
      <alignment horizontal="right" shrinkToFit="1"/>
    </xf>
    <xf numFmtId="3" fontId="0" fillId="0" borderId="30" xfId="0" applyNumberFormat="1" applyBorder="1" applyAlignment="1">
      <alignment shrinkToFit="1"/>
    </xf>
    <xf numFmtId="3" fontId="0" fillId="0" borderId="30" xfId="0" applyNumberFormat="1" applyBorder="1" applyAlignment="1"/>
    <xf numFmtId="3" fontId="0" fillId="5" borderId="32" xfId="0" applyNumberFormat="1" applyFill="1" applyBorder="1" applyAlignment="1"/>
    <xf numFmtId="3" fontId="0" fillId="5" borderId="29" xfId="0" applyNumberFormat="1" applyFill="1" applyBorder="1" applyAlignment="1"/>
    <xf numFmtId="3" fontId="0" fillId="5" borderId="33" xfId="0" applyNumberFormat="1" applyFill="1" applyBorder="1" applyAlignment="1"/>
    <xf numFmtId="3" fontId="0" fillId="5" borderId="28" xfId="0" applyNumberFormat="1" applyFill="1" applyBorder="1" applyAlignment="1">
      <alignment wrapText="1" shrinkToFit="1"/>
    </xf>
    <xf numFmtId="3" fontId="0" fillId="5" borderId="28" xfId="0" applyNumberFormat="1" applyFill="1" applyBorder="1" applyAlignment="1">
      <alignment shrinkToFit="1"/>
    </xf>
    <xf numFmtId="3" fontId="0" fillId="5" borderId="28" xfId="0" applyNumberFormat="1" applyFill="1" applyBorder="1" applyAlignment="1"/>
    <xf numFmtId="0" fontId="15" fillId="3" borderId="31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29" xfId="0" applyNumberFormat="1" applyFont="1" applyBorder="1" applyAlignment="1">
      <alignment vertical="center" wrapText="1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29" xfId="0" applyNumberFormat="1" applyBorder="1" applyAlignment="1">
      <alignment vertical="center" shrinkToFit="1"/>
    </xf>
    <xf numFmtId="49" fontId="0" fillId="0" borderId="33" xfId="0" applyNumberFormat="1" applyBorder="1" applyAlignment="1">
      <alignment vertical="center" shrinkToFit="1"/>
    </xf>
    <xf numFmtId="0" fontId="0" fillId="0" borderId="30" xfId="0" applyFont="1" applyBorder="1" applyAlignment="1">
      <alignment vertical="center"/>
    </xf>
    <xf numFmtId="49" fontId="0" fillId="0" borderId="29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" borderId="30" xfId="0" applyFill="1" applyBorder="1"/>
    <xf numFmtId="0" fontId="0" fillId="3" borderId="33" xfId="0" applyFill="1" applyBorder="1"/>
    <xf numFmtId="0" fontId="0" fillId="3" borderId="31" xfId="0" applyFill="1" applyBorder="1"/>
    <xf numFmtId="49" fontId="0" fillId="3" borderId="31" xfId="0" applyNumberFormat="1" applyFill="1" applyBorder="1"/>
    <xf numFmtId="0" fontId="8" fillId="3" borderId="32" xfId="0" applyFont="1" applyFill="1" applyBorder="1" applyAlignment="1">
      <alignment vertical="top"/>
    </xf>
    <xf numFmtId="49" fontId="8" fillId="3" borderId="29" xfId="0" applyNumberFormat="1" applyFont="1" applyFill="1" applyBorder="1" applyAlignment="1">
      <alignment vertical="top"/>
    </xf>
    <xf numFmtId="49" fontId="8" fillId="3" borderId="29" xfId="0" applyNumberFormat="1" applyFont="1" applyFill="1" applyBorder="1" applyAlignment="1">
      <alignment horizontal="left" vertical="top" wrapText="1"/>
    </xf>
    <xf numFmtId="0" fontId="8" fillId="3" borderId="29" xfId="0" applyFont="1" applyFill="1" applyBorder="1" applyAlignment="1">
      <alignment vertical="top"/>
    </xf>
    <xf numFmtId="4" fontId="8" fillId="3" borderId="33" xfId="0" applyNumberFormat="1" applyFont="1" applyFill="1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0</v>
      </c>
    </row>
    <row r="2" spans="1:7" ht="57.75" customHeight="1">
      <c r="A2" s="145" t="s">
        <v>1</v>
      </c>
      <c r="B2" s="145"/>
      <c r="C2" s="145"/>
      <c r="D2" s="145"/>
      <c r="E2" s="145"/>
      <c r="F2" s="145"/>
      <c r="G2" s="14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1"/>
  <sheetViews>
    <sheetView showGridLines="0" topLeftCell="B33" zoomScaleNormal="100" zoomScaleSheetLayoutView="75" workbookViewId="0">
      <selection activeCell="N18" sqref="N1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67" t="s">
        <v>2</v>
      </c>
      <c r="B1" s="154" t="s">
        <v>3</v>
      </c>
      <c r="C1" s="155"/>
      <c r="D1" s="155"/>
      <c r="E1" s="155"/>
      <c r="F1" s="155"/>
      <c r="G1" s="155"/>
      <c r="H1" s="155"/>
      <c r="I1" s="155"/>
      <c r="J1" s="156"/>
    </row>
    <row r="2" spans="1:15" ht="23.25" customHeight="1">
      <c r="A2" s="4"/>
      <c r="B2" s="71" t="s">
        <v>4</v>
      </c>
      <c r="C2" s="72"/>
      <c r="D2" s="147" t="s">
        <v>5</v>
      </c>
      <c r="E2" s="148"/>
      <c r="F2" s="148"/>
      <c r="G2" s="148"/>
      <c r="H2" s="148"/>
      <c r="I2" s="148"/>
      <c r="J2" s="149"/>
      <c r="O2" s="2"/>
    </row>
    <row r="3" spans="1:15" ht="23.25" customHeight="1">
      <c r="A3" s="4"/>
      <c r="B3" s="73" t="s">
        <v>6</v>
      </c>
      <c r="C3" s="74"/>
      <c r="D3" s="161" t="s">
        <v>7</v>
      </c>
      <c r="E3" s="162"/>
      <c r="F3" s="162"/>
      <c r="G3" s="162"/>
      <c r="H3" s="162"/>
      <c r="I3" s="162"/>
      <c r="J3" s="163"/>
    </row>
    <row r="4" spans="1:15" ht="23.25" hidden="1" customHeight="1">
      <c r="A4" s="4"/>
      <c r="B4" s="75" t="s">
        <v>8</v>
      </c>
      <c r="C4" s="76"/>
      <c r="D4" s="77"/>
      <c r="E4" s="77"/>
      <c r="F4" s="78"/>
      <c r="G4" s="79"/>
      <c r="H4" s="78"/>
      <c r="I4" s="79"/>
      <c r="J4" s="80"/>
    </row>
    <row r="5" spans="1:15" ht="24" customHeight="1">
      <c r="A5" s="4"/>
      <c r="B5" s="47" t="s">
        <v>9</v>
      </c>
      <c r="C5" s="5"/>
      <c r="D5" s="81" t="s">
        <v>10</v>
      </c>
      <c r="E5" s="26"/>
      <c r="F5" s="26"/>
      <c r="G5" s="26"/>
      <c r="H5" s="28" t="s">
        <v>11</v>
      </c>
      <c r="I5" s="81" t="s">
        <v>12</v>
      </c>
      <c r="J5" s="11"/>
    </row>
    <row r="6" spans="1:15" ht="15.75" customHeight="1">
      <c r="A6" s="4"/>
      <c r="B6" s="41"/>
      <c r="C6" s="26"/>
      <c r="D6" s="81" t="s">
        <v>13</v>
      </c>
      <c r="E6" s="26"/>
      <c r="F6" s="26"/>
      <c r="G6" s="26"/>
      <c r="H6" s="28" t="s">
        <v>14</v>
      </c>
      <c r="I6" s="81" t="s">
        <v>15</v>
      </c>
      <c r="J6" s="11"/>
    </row>
    <row r="7" spans="1:15" ht="15.75" customHeight="1">
      <c r="A7" s="4"/>
      <c r="B7" s="42"/>
      <c r="C7" s="82" t="s">
        <v>16</v>
      </c>
      <c r="D7" s="70" t="s">
        <v>7</v>
      </c>
      <c r="E7" s="34"/>
      <c r="F7" s="34"/>
      <c r="G7" s="34"/>
      <c r="H7" s="36"/>
      <c r="I7" s="34"/>
      <c r="J7" s="50"/>
    </row>
    <row r="8" spans="1:15" ht="24" hidden="1" customHeight="1">
      <c r="A8" s="4"/>
      <c r="B8" s="47" t="s">
        <v>17</v>
      </c>
      <c r="C8" s="5"/>
      <c r="D8" s="35"/>
      <c r="E8" s="5"/>
      <c r="F8" s="5"/>
      <c r="G8" s="45"/>
      <c r="H8" s="28" t="s">
        <v>11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14</v>
      </c>
      <c r="I9" s="33"/>
      <c r="J9" s="11"/>
    </row>
    <row r="10" spans="1:15" ht="15.75" hidden="1" customHeight="1">
      <c r="A10" s="4"/>
      <c r="B10" s="51"/>
      <c r="C10" s="27"/>
      <c r="D10" s="46"/>
      <c r="E10" s="54"/>
      <c r="F10" s="54"/>
      <c r="G10" s="52"/>
      <c r="H10" s="52"/>
      <c r="I10" s="53"/>
      <c r="J10" s="50"/>
    </row>
    <row r="11" spans="1:15" ht="24" customHeight="1">
      <c r="A11" s="4"/>
      <c r="B11" s="47" t="s">
        <v>18</v>
      </c>
      <c r="C11" s="5"/>
      <c r="D11" s="152"/>
      <c r="E11" s="152"/>
      <c r="F11" s="152"/>
      <c r="G11" s="152"/>
      <c r="H11" s="28" t="s">
        <v>11</v>
      </c>
      <c r="I11" s="142"/>
      <c r="J11" s="11"/>
    </row>
    <row r="12" spans="1:15" ht="15.75" customHeight="1">
      <c r="A12" s="4"/>
      <c r="B12" s="41"/>
      <c r="C12" s="26"/>
      <c r="D12" s="159"/>
      <c r="E12" s="159"/>
      <c r="F12" s="159"/>
      <c r="G12" s="159"/>
      <c r="H12" s="28" t="s">
        <v>14</v>
      </c>
      <c r="I12" s="142"/>
      <c r="J12" s="11"/>
    </row>
    <row r="13" spans="1:15" ht="15.75" customHeight="1">
      <c r="A13" s="4"/>
      <c r="B13" s="42"/>
      <c r="C13" s="83"/>
      <c r="D13" s="160"/>
      <c r="E13" s="160"/>
      <c r="F13" s="160"/>
      <c r="G13" s="160"/>
      <c r="H13" s="29"/>
      <c r="I13" s="34"/>
      <c r="J13" s="50"/>
    </row>
    <row r="14" spans="1:15" ht="24" hidden="1" customHeight="1">
      <c r="A14" s="4"/>
      <c r="B14" s="60" t="s">
        <v>19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>
      <c r="A15" s="4"/>
      <c r="B15" s="51" t="s">
        <v>20</v>
      </c>
      <c r="C15" s="66"/>
      <c r="D15" s="52"/>
      <c r="E15" s="151"/>
      <c r="F15" s="151"/>
      <c r="G15" s="157"/>
      <c r="H15" s="157"/>
      <c r="I15" s="157" t="s">
        <v>21</v>
      </c>
      <c r="J15" s="158"/>
    </row>
    <row r="16" spans="1:15" ht="23.25" customHeight="1">
      <c r="A16" s="107" t="s">
        <v>22</v>
      </c>
      <c r="B16" s="108" t="s">
        <v>22</v>
      </c>
      <c r="C16" s="187"/>
      <c r="D16" s="188"/>
      <c r="E16" s="189"/>
      <c r="F16" s="190"/>
      <c r="G16" s="189"/>
      <c r="H16" s="190"/>
      <c r="I16" s="189">
        <f>SUMIF(F47:F47,A16,I47:I47)+SUMIF(F47:F47,"PSU",I47:I47)</f>
        <v>0</v>
      </c>
      <c r="J16" s="150"/>
    </row>
    <row r="17" spans="1:10" ht="23.25" customHeight="1">
      <c r="A17" s="107" t="s">
        <v>23</v>
      </c>
      <c r="B17" s="108" t="s">
        <v>23</v>
      </c>
      <c r="C17" s="187"/>
      <c r="D17" s="188"/>
      <c r="E17" s="189"/>
      <c r="F17" s="190"/>
      <c r="G17" s="189"/>
      <c r="H17" s="190"/>
      <c r="I17" s="189">
        <f>SUMIF(F47:F47,A17,I47:I47)</f>
        <v>0</v>
      </c>
      <c r="J17" s="150"/>
    </row>
    <row r="18" spans="1:10" ht="23.25" customHeight="1">
      <c r="A18" s="107" t="s">
        <v>24</v>
      </c>
      <c r="B18" s="108" t="s">
        <v>24</v>
      </c>
      <c r="C18" s="187"/>
      <c r="D18" s="188"/>
      <c r="E18" s="189"/>
      <c r="F18" s="190"/>
      <c r="G18" s="189"/>
      <c r="H18" s="190"/>
      <c r="I18" s="189">
        <f>SUMIF(F47:F47,A18,I47:I47)</f>
        <v>0</v>
      </c>
      <c r="J18" s="150"/>
    </row>
    <row r="19" spans="1:10" ht="23.25" customHeight="1">
      <c r="A19" s="107" t="s">
        <v>25</v>
      </c>
      <c r="B19" s="108" t="s">
        <v>26</v>
      </c>
      <c r="C19" s="187"/>
      <c r="D19" s="188"/>
      <c r="E19" s="189"/>
      <c r="F19" s="190"/>
      <c r="G19" s="189"/>
      <c r="H19" s="190"/>
      <c r="I19" s="189">
        <f>SUMIF(F47:F47,A19,I47:I47)</f>
        <v>0</v>
      </c>
      <c r="J19" s="150"/>
    </row>
    <row r="20" spans="1:10" ht="23.25" customHeight="1">
      <c r="A20" s="107" t="s">
        <v>27</v>
      </c>
      <c r="B20" s="108" t="s">
        <v>28</v>
      </c>
      <c r="C20" s="187"/>
      <c r="D20" s="188"/>
      <c r="E20" s="189"/>
      <c r="F20" s="190"/>
      <c r="G20" s="189"/>
      <c r="H20" s="190"/>
      <c r="I20" s="189">
        <f>SUMIF(F47:F47,A20,I47:I47)</f>
        <v>0</v>
      </c>
      <c r="J20" s="150"/>
    </row>
    <row r="21" spans="1:10" ht="23.25" customHeight="1">
      <c r="A21" s="4"/>
      <c r="B21" s="68" t="s">
        <v>21</v>
      </c>
      <c r="C21" s="191"/>
      <c r="D21" s="192"/>
      <c r="E21" s="193"/>
      <c r="F21" s="194"/>
      <c r="G21" s="193"/>
      <c r="H21" s="194"/>
      <c r="I21" s="193">
        <f>SUM(I16:J20)</f>
        <v>0</v>
      </c>
      <c r="J21" s="169"/>
    </row>
    <row r="22" spans="1:10" ht="33" customHeight="1">
      <c r="A22" s="4"/>
      <c r="B22" s="59" t="s">
        <v>29</v>
      </c>
      <c r="C22" s="187"/>
      <c r="D22" s="188"/>
      <c r="E22" s="195"/>
      <c r="F22" s="196"/>
      <c r="G22" s="197"/>
      <c r="H22" s="197"/>
      <c r="I22" s="197"/>
      <c r="J22" s="57"/>
    </row>
    <row r="23" spans="1:10" ht="23.25" customHeight="1">
      <c r="A23" s="4"/>
      <c r="B23" s="56" t="s">
        <v>30</v>
      </c>
      <c r="C23" s="187"/>
      <c r="D23" s="188"/>
      <c r="E23" s="198">
        <v>15</v>
      </c>
      <c r="F23" s="196" t="s">
        <v>31</v>
      </c>
      <c r="G23" s="199">
        <f>ZakladDPHSniVypocet</f>
        <v>0</v>
      </c>
      <c r="H23" s="200"/>
      <c r="I23" s="200"/>
      <c r="J23" s="57" t="str">
        <f t="shared" ref="J23:J28" si="0">Mena</f>
        <v>CZK</v>
      </c>
    </row>
    <row r="24" spans="1:10" ht="23.25" customHeight="1">
      <c r="A24" s="4"/>
      <c r="B24" s="56" t="s">
        <v>32</v>
      </c>
      <c r="C24" s="187"/>
      <c r="D24" s="188"/>
      <c r="E24" s="198">
        <f>SazbaDPH1</f>
        <v>15</v>
      </c>
      <c r="F24" s="196" t="s">
        <v>31</v>
      </c>
      <c r="G24" s="201">
        <f>ZakladDPHSni*SazbaDPH1/100</f>
        <v>0</v>
      </c>
      <c r="H24" s="202"/>
      <c r="I24" s="202"/>
      <c r="J24" s="57" t="str">
        <f t="shared" si="0"/>
        <v>CZK</v>
      </c>
    </row>
    <row r="25" spans="1:10" ht="23.25" customHeight="1">
      <c r="A25" s="4"/>
      <c r="B25" s="56" t="s">
        <v>33</v>
      </c>
      <c r="C25" s="187"/>
      <c r="D25" s="188"/>
      <c r="E25" s="198">
        <v>21</v>
      </c>
      <c r="F25" s="196" t="s">
        <v>31</v>
      </c>
      <c r="G25" s="199">
        <f>ZakladDPHZaklVypocet</f>
        <v>0</v>
      </c>
      <c r="H25" s="200"/>
      <c r="I25" s="200"/>
      <c r="J25" s="57" t="str">
        <f t="shared" si="0"/>
        <v>CZK</v>
      </c>
    </row>
    <row r="26" spans="1:10" ht="23.25" customHeight="1">
      <c r="A26" s="4"/>
      <c r="B26" s="49" t="s">
        <v>34</v>
      </c>
      <c r="C26" s="22"/>
      <c r="D26" s="18"/>
      <c r="E26" s="43">
        <f>SazbaDPH2</f>
        <v>21</v>
      </c>
      <c r="F26" s="44" t="s">
        <v>31</v>
      </c>
      <c r="G26" s="164">
        <f>ZakladDPHZakl*SazbaDPH2/100</f>
        <v>0</v>
      </c>
      <c r="H26" s="165"/>
      <c r="I26" s="165"/>
      <c r="J26" s="55" t="str">
        <f t="shared" si="0"/>
        <v>CZK</v>
      </c>
    </row>
    <row r="27" spans="1:10" ht="23.25" customHeight="1" thickBot="1">
      <c r="A27" s="4"/>
      <c r="B27" s="48" t="s">
        <v>35</v>
      </c>
      <c r="C27" s="20"/>
      <c r="D27" s="23"/>
      <c r="E27" s="20"/>
      <c r="F27" s="21"/>
      <c r="G27" s="166">
        <f>0</f>
        <v>0</v>
      </c>
      <c r="H27" s="166"/>
      <c r="I27" s="166"/>
      <c r="J27" s="58" t="str">
        <f t="shared" si="0"/>
        <v>CZK</v>
      </c>
    </row>
    <row r="28" spans="1:10" ht="27.75" hidden="1" customHeight="1" thickBot="1">
      <c r="A28" s="4"/>
      <c r="B28" s="90" t="s">
        <v>36</v>
      </c>
      <c r="C28" s="91"/>
      <c r="D28" s="91"/>
      <c r="E28" s="92"/>
      <c r="F28" s="93"/>
      <c r="G28" s="168">
        <f>ZakladDPHSniVypocet+ZakladDPHZaklVypocet</f>
        <v>0</v>
      </c>
      <c r="H28" s="168"/>
      <c r="I28" s="168"/>
      <c r="J28" s="94" t="str">
        <f t="shared" si="0"/>
        <v>CZK</v>
      </c>
    </row>
    <row r="29" spans="1:10" ht="27.75" customHeight="1" thickBot="1">
      <c r="A29" s="4"/>
      <c r="B29" s="90" t="s">
        <v>37</v>
      </c>
      <c r="C29" s="95"/>
      <c r="D29" s="95"/>
      <c r="E29" s="95"/>
      <c r="F29" s="95"/>
      <c r="G29" s="167">
        <f>ZakladDPHSni+DPHSni+ZakladDPHZakl+DPHZakl+Zaokrouhleni</f>
        <v>0</v>
      </c>
      <c r="H29" s="167"/>
      <c r="I29" s="167"/>
      <c r="J29" s="96" t="s">
        <v>38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39</v>
      </c>
      <c r="D32" s="39"/>
      <c r="E32" s="39"/>
      <c r="F32" s="19" t="s">
        <v>40</v>
      </c>
      <c r="G32" s="39"/>
      <c r="H32" s="40">
        <f ca="1">TODAY()</f>
        <v>43851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153" t="s">
        <v>41</v>
      </c>
      <c r="E35" s="153"/>
      <c r="F35" s="5"/>
      <c r="G35" s="45"/>
      <c r="H35" s="13" t="s">
        <v>42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69" t="s">
        <v>43</v>
      </c>
      <c r="C37" s="3"/>
      <c r="D37" s="3"/>
      <c r="E37" s="3"/>
      <c r="F37" s="89"/>
      <c r="G37" s="89"/>
      <c r="H37" s="89"/>
      <c r="I37" s="89"/>
      <c r="J37" s="3"/>
    </row>
    <row r="38" spans="1:10" ht="25.5" hidden="1" customHeight="1">
      <c r="A38" s="86" t="s">
        <v>44</v>
      </c>
      <c r="B38" s="203" t="s">
        <v>45</v>
      </c>
      <c r="C38" s="87" t="s">
        <v>46</v>
      </c>
      <c r="D38" s="88"/>
      <c r="E38" s="88"/>
      <c r="F38" s="204" t="str">
        <f>B23</f>
        <v>Základ pro sníženou DPH</v>
      </c>
      <c r="G38" s="204" t="str">
        <f>B25</f>
        <v>Základ pro základní DPH</v>
      </c>
      <c r="H38" s="205" t="s">
        <v>47</v>
      </c>
      <c r="I38" s="205" t="s">
        <v>48</v>
      </c>
      <c r="J38" s="206" t="s">
        <v>31</v>
      </c>
    </row>
    <row r="39" spans="1:10" ht="25.5" hidden="1" customHeight="1">
      <c r="A39" s="86">
        <v>1</v>
      </c>
      <c r="B39" s="207" t="s">
        <v>49</v>
      </c>
      <c r="C39" s="208" t="s">
        <v>5</v>
      </c>
      <c r="D39" s="209"/>
      <c r="E39" s="209"/>
      <c r="F39" s="210">
        <f>'Rozpočet Pol'!AC34</f>
        <v>0</v>
      </c>
      <c r="G39" s="211">
        <f>'Rozpočet Pol'!AD34</f>
        <v>0</v>
      </c>
      <c r="H39" s="212">
        <f>(F39*SazbaDPH1/100)+(G39*SazbaDPH2/100)</f>
        <v>0</v>
      </c>
      <c r="I39" s="212">
        <f>F39+G39+H39</f>
        <v>0</v>
      </c>
      <c r="J39" s="213" t="str">
        <f>IF(CenaCelkemVypocet=0,"",I39/CenaCelkemVypocet*100)</f>
        <v/>
      </c>
    </row>
    <row r="40" spans="1:10" ht="25.5" hidden="1" customHeight="1">
      <c r="A40" s="86"/>
      <c r="B40" s="214" t="s">
        <v>50</v>
      </c>
      <c r="C40" s="215"/>
      <c r="D40" s="215"/>
      <c r="E40" s="216"/>
      <c r="F40" s="217">
        <f>SUMIF(A39:A39,"=1",F39:F39)</f>
        <v>0</v>
      </c>
      <c r="G40" s="218">
        <f>SUMIF(A39:A39,"=1",G39:G39)</f>
        <v>0</v>
      </c>
      <c r="H40" s="218">
        <f>SUMIF(A39:A39,"=1",H39:H39)</f>
        <v>0</v>
      </c>
      <c r="I40" s="218">
        <f>SUMIF(A39:A39,"=1",I39:I39)</f>
        <v>0</v>
      </c>
      <c r="J40" s="219">
        <f>SUMIF(A39:A39,"=1",J39:J39)</f>
        <v>0</v>
      </c>
    </row>
    <row r="44" spans="1:10" ht="15.75">
      <c r="B44" s="97" t="s">
        <v>51</v>
      </c>
    </row>
    <row r="46" spans="1:10" ht="25.5" customHeight="1">
      <c r="A46" s="98"/>
      <c r="B46" s="101" t="s">
        <v>45</v>
      </c>
      <c r="C46" s="101" t="s">
        <v>46</v>
      </c>
      <c r="D46" s="102"/>
      <c r="E46" s="102"/>
      <c r="F46" s="220" t="s">
        <v>52</v>
      </c>
      <c r="G46" s="220"/>
      <c r="H46" s="220"/>
      <c r="I46" s="221" t="s">
        <v>21</v>
      </c>
      <c r="J46" s="221"/>
    </row>
    <row r="47" spans="1:10" ht="25.5" customHeight="1">
      <c r="A47" s="99"/>
      <c r="B47" s="222" t="s">
        <v>53</v>
      </c>
      <c r="C47" s="223" t="s">
        <v>54</v>
      </c>
      <c r="D47" s="224"/>
      <c r="E47" s="224"/>
      <c r="F47" s="225" t="s">
        <v>22</v>
      </c>
      <c r="G47" s="226"/>
      <c r="H47" s="226"/>
      <c r="I47" s="227">
        <f>'Rozpočet Pol'!G8</f>
        <v>0</v>
      </c>
      <c r="J47" s="227"/>
    </row>
    <row r="48" spans="1:10" ht="25.5" customHeight="1">
      <c r="A48" s="100"/>
      <c r="B48" s="103" t="s">
        <v>48</v>
      </c>
      <c r="C48" s="103"/>
      <c r="D48" s="104"/>
      <c r="E48" s="104"/>
      <c r="F48" s="105"/>
      <c r="G48" s="143"/>
      <c r="H48" s="143"/>
      <c r="I48" s="146">
        <f>I47</f>
        <v>0</v>
      </c>
      <c r="J48" s="146"/>
    </row>
    <row r="49" spans="6:10">
      <c r="F49" s="106"/>
      <c r="G49" s="85"/>
      <c r="H49" s="106"/>
      <c r="I49" s="85"/>
      <c r="J49" s="85"/>
    </row>
    <row r="50" spans="6:10">
      <c r="F50" s="106"/>
      <c r="G50" s="85"/>
      <c r="H50" s="106"/>
      <c r="I50" s="85"/>
      <c r="J50" s="85"/>
    </row>
    <row r="51" spans="6:10">
      <c r="F51" s="106"/>
      <c r="G51" s="85"/>
      <c r="H51" s="106"/>
      <c r="I51" s="85"/>
      <c r="J51" s="8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G26:I26"/>
    <mergeCell ref="G27:I27"/>
    <mergeCell ref="G29:I29"/>
    <mergeCell ref="G25:I25"/>
    <mergeCell ref="I16:J16"/>
    <mergeCell ref="I19:J19"/>
    <mergeCell ref="G21:H21"/>
    <mergeCell ref="G28:I28"/>
    <mergeCell ref="I20:J20"/>
    <mergeCell ref="I21:J21"/>
    <mergeCell ref="G19:H19"/>
    <mergeCell ref="G20:H20"/>
    <mergeCell ref="B1:J1"/>
    <mergeCell ref="E21:F21"/>
    <mergeCell ref="G15:H15"/>
    <mergeCell ref="I15:J15"/>
    <mergeCell ref="E16:F16"/>
    <mergeCell ref="D12:G12"/>
    <mergeCell ref="D13:G13"/>
    <mergeCell ref="D3:J3"/>
    <mergeCell ref="I48:J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C39:E39"/>
    <mergeCell ref="B40:E40"/>
    <mergeCell ref="I46:J46"/>
    <mergeCell ref="I47:J47"/>
    <mergeCell ref="C47:E4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70" t="s">
        <v>55</v>
      </c>
      <c r="B1" s="170"/>
      <c r="C1" s="171"/>
      <c r="D1" s="170"/>
      <c r="E1" s="170"/>
      <c r="F1" s="170"/>
      <c r="G1" s="170"/>
    </row>
    <row r="2" spans="1:7" ht="24.95" customHeight="1">
      <c r="A2" s="228" t="s">
        <v>56</v>
      </c>
      <c r="B2" s="229"/>
      <c r="C2" s="230"/>
      <c r="D2" s="230"/>
      <c r="E2" s="230"/>
      <c r="F2" s="230"/>
      <c r="G2" s="231"/>
    </row>
    <row r="3" spans="1:7" ht="24.95" hidden="1" customHeight="1">
      <c r="A3" s="228" t="s">
        <v>57</v>
      </c>
      <c r="B3" s="229"/>
      <c r="C3" s="230"/>
      <c r="D3" s="230"/>
      <c r="E3" s="230"/>
      <c r="F3" s="230"/>
      <c r="G3" s="231"/>
    </row>
    <row r="4" spans="1:7" ht="24.95" hidden="1" customHeight="1">
      <c r="A4" s="228" t="s">
        <v>58</v>
      </c>
      <c r="B4" s="229"/>
      <c r="C4" s="230"/>
      <c r="D4" s="230"/>
      <c r="E4" s="230"/>
      <c r="F4" s="230"/>
      <c r="G4" s="231"/>
    </row>
    <row r="5" spans="1:7" hidden="1">
      <c r="A5" s="144"/>
      <c r="B5" s="7"/>
      <c r="C5" s="8"/>
      <c r="D5" s="9"/>
      <c r="E5" s="144"/>
      <c r="F5" s="144"/>
      <c r="G5" s="144"/>
    </row>
  </sheetData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4"/>
  <sheetViews>
    <sheetView tabSelected="1" workbookViewId="0">
      <selection sqref="A1:G1"/>
    </sheetView>
  </sheetViews>
  <sheetFormatPr defaultRowHeight="12.75" outlineLevelRow="1"/>
  <cols>
    <col min="1" max="1" width="4.28515625" customWidth="1"/>
    <col min="2" max="2" width="14.42578125" style="84" customWidth="1"/>
    <col min="3" max="3" width="38.28515625" style="84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>
      <c r="A1" s="184" t="s">
        <v>55</v>
      </c>
      <c r="B1" s="184"/>
      <c r="C1" s="184"/>
      <c r="D1" s="184"/>
      <c r="E1" s="184"/>
      <c r="F1" s="184"/>
      <c r="G1" s="184"/>
      <c r="AE1" t="s">
        <v>59</v>
      </c>
    </row>
    <row r="2" spans="1:60" ht="24.95" customHeight="1">
      <c r="A2" s="232" t="s">
        <v>60</v>
      </c>
      <c r="B2" s="229"/>
      <c r="C2" s="233" t="s">
        <v>5</v>
      </c>
      <c r="D2" s="234"/>
      <c r="E2" s="234"/>
      <c r="F2" s="234"/>
      <c r="G2" s="235"/>
      <c r="AE2" t="s">
        <v>61</v>
      </c>
    </row>
    <row r="3" spans="1:60" ht="24.95" customHeight="1">
      <c r="A3" s="232" t="s">
        <v>57</v>
      </c>
      <c r="B3" s="229"/>
      <c r="C3" s="233" t="s">
        <v>7</v>
      </c>
      <c r="D3" s="234"/>
      <c r="E3" s="234"/>
      <c r="F3" s="234"/>
      <c r="G3" s="235"/>
      <c r="AE3" t="s">
        <v>62</v>
      </c>
    </row>
    <row r="4" spans="1:60" ht="24.95" hidden="1" customHeight="1">
      <c r="A4" s="232" t="s">
        <v>58</v>
      </c>
      <c r="B4" s="229"/>
      <c r="C4" s="233"/>
      <c r="D4" s="234"/>
      <c r="E4" s="234"/>
      <c r="F4" s="234"/>
      <c r="G4" s="235"/>
      <c r="AE4" t="s">
        <v>63</v>
      </c>
    </row>
    <row r="5" spans="1:60" hidden="1">
      <c r="A5" s="236" t="s">
        <v>64</v>
      </c>
      <c r="B5" s="109"/>
      <c r="C5" s="110"/>
      <c r="D5" s="111"/>
      <c r="E5" s="111"/>
      <c r="F5" s="111"/>
      <c r="G5" s="237"/>
      <c r="AE5" t="s">
        <v>65</v>
      </c>
    </row>
    <row r="7" spans="1:60" ht="38.25">
      <c r="A7" s="238" t="s">
        <v>66</v>
      </c>
      <c r="B7" s="239" t="s">
        <v>67</v>
      </c>
      <c r="C7" s="239" t="s">
        <v>68</v>
      </c>
      <c r="D7" s="238" t="s">
        <v>69</v>
      </c>
      <c r="E7" s="238" t="s">
        <v>70</v>
      </c>
      <c r="F7" s="112" t="s">
        <v>71</v>
      </c>
      <c r="G7" s="238" t="s">
        <v>21</v>
      </c>
      <c r="H7" s="123" t="s">
        <v>72</v>
      </c>
      <c r="I7" s="123" t="s">
        <v>73</v>
      </c>
      <c r="J7" s="123" t="s">
        <v>74</v>
      </c>
      <c r="K7" s="123" t="s">
        <v>75</v>
      </c>
      <c r="L7" s="123" t="s">
        <v>76</v>
      </c>
      <c r="M7" s="123" t="s">
        <v>77</v>
      </c>
      <c r="N7" s="123" t="s">
        <v>78</v>
      </c>
      <c r="O7" s="123" t="s">
        <v>79</v>
      </c>
      <c r="P7" s="123" t="s">
        <v>80</v>
      </c>
      <c r="Q7" s="123" t="s">
        <v>81</v>
      </c>
      <c r="R7" s="123" t="s">
        <v>82</v>
      </c>
      <c r="S7" s="123" t="s">
        <v>83</v>
      </c>
      <c r="T7" s="123" t="s">
        <v>84</v>
      </c>
      <c r="U7" s="123" t="s">
        <v>85</v>
      </c>
    </row>
    <row r="8" spans="1:60">
      <c r="A8" s="124" t="s">
        <v>86</v>
      </c>
      <c r="B8" s="125" t="s">
        <v>53</v>
      </c>
      <c r="C8" s="126" t="s">
        <v>54</v>
      </c>
      <c r="D8" s="127"/>
      <c r="E8" s="128"/>
      <c r="F8" s="129"/>
      <c r="G8" s="129">
        <f>SUMIF(AE9:AE32,"&lt;&gt;NOR",G9:G32)</f>
        <v>0</v>
      </c>
      <c r="H8" s="129"/>
      <c r="I8" s="129">
        <f>SUM(I9:I32)</f>
        <v>0</v>
      </c>
      <c r="J8" s="129"/>
      <c r="K8" s="129">
        <f>SUM(K9:K32)</f>
        <v>0</v>
      </c>
      <c r="L8" s="129"/>
      <c r="M8" s="129">
        <f>SUM(M9:M32)</f>
        <v>0</v>
      </c>
      <c r="N8" s="115"/>
      <c r="O8" s="115">
        <f>SUM(O9:O32)</f>
        <v>0</v>
      </c>
      <c r="P8" s="115"/>
      <c r="Q8" s="115">
        <f>SUM(Q9:Q32)</f>
        <v>0</v>
      </c>
      <c r="R8" s="115"/>
      <c r="S8" s="115"/>
      <c r="T8" s="124"/>
      <c r="U8" s="115">
        <f>SUM(U9:U32)</f>
        <v>0</v>
      </c>
      <c r="AE8" t="s">
        <v>87</v>
      </c>
    </row>
    <row r="9" spans="1:60" outlineLevel="1">
      <c r="A9" s="114">
        <v>1</v>
      </c>
      <c r="B9" s="116" t="s">
        <v>53</v>
      </c>
      <c r="C9" s="138" t="s">
        <v>88</v>
      </c>
      <c r="D9" s="117" t="s">
        <v>89</v>
      </c>
      <c r="E9" s="120">
        <v>1</v>
      </c>
      <c r="F9" s="121"/>
      <c r="G9" s="122">
        <f t="shared" ref="G9:G32" si="0">ROUND(E9*F9,2)</f>
        <v>0</v>
      </c>
      <c r="H9" s="121"/>
      <c r="I9" s="122">
        <f t="shared" ref="I9:I32" si="1">ROUND(E9*H9,2)</f>
        <v>0</v>
      </c>
      <c r="J9" s="121"/>
      <c r="K9" s="122">
        <f t="shared" ref="K9:K32" si="2">ROUND(E9*J9,2)</f>
        <v>0</v>
      </c>
      <c r="L9" s="122">
        <v>0</v>
      </c>
      <c r="M9" s="122">
        <f t="shared" ref="M9:M32" si="3">G9*(1+L9/100)</f>
        <v>0</v>
      </c>
      <c r="N9" s="118">
        <v>0</v>
      </c>
      <c r="O9" s="118">
        <f t="shared" ref="O9:O32" si="4">ROUND(E9*N9,5)</f>
        <v>0</v>
      </c>
      <c r="P9" s="118">
        <v>0</v>
      </c>
      <c r="Q9" s="118">
        <f t="shared" ref="Q9:Q32" si="5">ROUND(E9*P9,5)</f>
        <v>0</v>
      </c>
      <c r="R9" s="118"/>
      <c r="S9" s="118"/>
      <c r="T9" s="119">
        <v>0</v>
      </c>
      <c r="U9" s="118">
        <f t="shared" ref="U9:U32" si="6">ROUND(E9*T9,2)</f>
        <v>0</v>
      </c>
      <c r="V9" s="113"/>
      <c r="W9" s="113"/>
      <c r="X9" s="113"/>
      <c r="Y9" s="113"/>
      <c r="Z9" s="113"/>
      <c r="AA9" s="113"/>
      <c r="AB9" s="113"/>
      <c r="AC9" s="113"/>
      <c r="AD9" s="113"/>
      <c r="AE9" s="113" t="s">
        <v>90</v>
      </c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</row>
    <row r="10" spans="1:60" outlineLevel="1">
      <c r="A10" s="114">
        <v>2</v>
      </c>
      <c r="B10" s="116" t="s">
        <v>53</v>
      </c>
      <c r="C10" s="138" t="s">
        <v>91</v>
      </c>
      <c r="D10" s="117" t="s">
        <v>89</v>
      </c>
      <c r="E10" s="120">
        <v>1</v>
      </c>
      <c r="F10" s="121"/>
      <c r="G10" s="122">
        <f t="shared" si="0"/>
        <v>0</v>
      </c>
      <c r="H10" s="121"/>
      <c r="I10" s="122">
        <f t="shared" si="1"/>
        <v>0</v>
      </c>
      <c r="J10" s="121"/>
      <c r="K10" s="122">
        <f t="shared" si="2"/>
        <v>0</v>
      </c>
      <c r="L10" s="122">
        <v>0</v>
      </c>
      <c r="M10" s="122">
        <f t="shared" si="3"/>
        <v>0</v>
      </c>
      <c r="N10" s="118">
        <v>0</v>
      </c>
      <c r="O10" s="118">
        <f t="shared" si="4"/>
        <v>0</v>
      </c>
      <c r="P10" s="118">
        <v>0</v>
      </c>
      <c r="Q10" s="118">
        <f t="shared" si="5"/>
        <v>0</v>
      </c>
      <c r="R10" s="118"/>
      <c r="S10" s="118"/>
      <c r="T10" s="119">
        <v>0</v>
      </c>
      <c r="U10" s="118">
        <f t="shared" si="6"/>
        <v>0</v>
      </c>
      <c r="V10" s="113"/>
      <c r="W10" s="113"/>
      <c r="X10" s="113"/>
      <c r="Y10" s="113"/>
      <c r="Z10" s="113"/>
      <c r="AA10" s="113"/>
      <c r="AB10" s="113"/>
      <c r="AC10" s="113"/>
      <c r="AD10" s="113"/>
      <c r="AE10" s="113" t="s">
        <v>90</v>
      </c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</row>
    <row r="11" spans="1:60" outlineLevel="1">
      <c r="A11" s="114">
        <v>3</v>
      </c>
      <c r="B11" s="116" t="s">
        <v>53</v>
      </c>
      <c r="C11" s="138" t="s">
        <v>92</v>
      </c>
      <c r="D11" s="117" t="s">
        <v>89</v>
      </c>
      <c r="E11" s="120">
        <v>1</v>
      </c>
      <c r="F11" s="121"/>
      <c r="G11" s="122">
        <f t="shared" si="0"/>
        <v>0</v>
      </c>
      <c r="H11" s="121"/>
      <c r="I11" s="122">
        <f t="shared" si="1"/>
        <v>0</v>
      </c>
      <c r="J11" s="121"/>
      <c r="K11" s="122">
        <f t="shared" si="2"/>
        <v>0</v>
      </c>
      <c r="L11" s="122">
        <v>0</v>
      </c>
      <c r="M11" s="122">
        <f t="shared" si="3"/>
        <v>0</v>
      </c>
      <c r="N11" s="118">
        <v>0</v>
      </c>
      <c r="O11" s="118">
        <f t="shared" si="4"/>
        <v>0</v>
      </c>
      <c r="P11" s="118">
        <v>0</v>
      </c>
      <c r="Q11" s="118">
        <f t="shared" si="5"/>
        <v>0</v>
      </c>
      <c r="R11" s="118"/>
      <c r="S11" s="118"/>
      <c r="T11" s="119">
        <v>0</v>
      </c>
      <c r="U11" s="118">
        <f t="shared" si="6"/>
        <v>0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 t="s">
        <v>90</v>
      </c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</row>
    <row r="12" spans="1:60" outlineLevel="1">
      <c r="A12" s="114">
        <v>4</v>
      </c>
      <c r="B12" s="116" t="s">
        <v>53</v>
      </c>
      <c r="C12" s="138" t="s">
        <v>93</v>
      </c>
      <c r="D12" s="117" t="s">
        <v>89</v>
      </c>
      <c r="E12" s="120">
        <v>1</v>
      </c>
      <c r="F12" s="121"/>
      <c r="G12" s="122">
        <f t="shared" si="0"/>
        <v>0</v>
      </c>
      <c r="H12" s="121"/>
      <c r="I12" s="122">
        <f t="shared" si="1"/>
        <v>0</v>
      </c>
      <c r="J12" s="121"/>
      <c r="K12" s="122">
        <f t="shared" si="2"/>
        <v>0</v>
      </c>
      <c r="L12" s="122">
        <v>0</v>
      </c>
      <c r="M12" s="122">
        <f t="shared" si="3"/>
        <v>0</v>
      </c>
      <c r="N12" s="118">
        <v>0</v>
      </c>
      <c r="O12" s="118">
        <f t="shared" si="4"/>
        <v>0</v>
      </c>
      <c r="P12" s="118">
        <v>0</v>
      </c>
      <c r="Q12" s="118">
        <f t="shared" si="5"/>
        <v>0</v>
      </c>
      <c r="R12" s="118"/>
      <c r="S12" s="118"/>
      <c r="T12" s="119">
        <v>0</v>
      </c>
      <c r="U12" s="118">
        <f t="shared" si="6"/>
        <v>0</v>
      </c>
      <c r="V12" s="113"/>
      <c r="W12" s="113"/>
      <c r="X12" s="113"/>
      <c r="Y12" s="113"/>
      <c r="Z12" s="113"/>
      <c r="AA12" s="113"/>
      <c r="AB12" s="113"/>
      <c r="AC12" s="113"/>
      <c r="AD12" s="113"/>
      <c r="AE12" s="113" t="s">
        <v>90</v>
      </c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</row>
    <row r="13" spans="1:60" ht="22.5" outlineLevel="1">
      <c r="A13" s="114">
        <v>5</v>
      </c>
      <c r="B13" s="116" t="s">
        <v>53</v>
      </c>
      <c r="C13" s="138" t="s">
        <v>94</v>
      </c>
      <c r="D13" s="117" t="s">
        <v>89</v>
      </c>
      <c r="E13" s="120">
        <v>1</v>
      </c>
      <c r="F13" s="121"/>
      <c r="G13" s="122">
        <f t="shared" si="0"/>
        <v>0</v>
      </c>
      <c r="H13" s="121"/>
      <c r="I13" s="122">
        <f t="shared" si="1"/>
        <v>0</v>
      </c>
      <c r="J13" s="121"/>
      <c r="K13" s="122">
        <f t="shared" si="2"/>
        <v>0</v>
      </c>
      <c r="L13" s="122">
        <v>0</v>
      </c>
      <c r="M13" s="122">
        <f t="shared" si="3"/>
        <v>0</v>
      </c>
      <c r="N13" s="118">
        <v>0</v>
      </c>
      <c r="O13" s="118">
        <f t="shared" si="4"/>
        <v>0</v>
      </c>
      <c r="P13" s="118">
        <v>0</v>
      </c>
      <c r="Q13" s="118">
        <f t="shared" si="5"/>
        <v>0</v>
      </c>
      <c r="R13" s="118"/>
      <c r="S13" s="118"/>
      <c r="T13" s="119">
        <v>0</v>
      </c>
      <c r="U13" s="118">
        <f t="shared" si="6"/>
        <v>0</v>
      </c>
      <c r="V13" s="113"/>
      <c r="W13" s="113"/>
      <c r="X13" s="113"/>
      <c r="Y13" s="113"/>
      <c r="Z13" s="113"/>
      <c r="AA13" s="113"/>
      <c r="AB13" s="113"/>
      <c r="AC13" s="113"/>
      <c r="AD13" s="113"/>
      <c r="AE13" s="113" t="s">
        <v>90</v>
      </c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</row>
    <row r="14" spans="1:60" outlineLevel="1">
      <c r="A14" s="114">
        <v>6</v>
      </c>
      <c r="B14" s="116" t="s">
        <v>53</v>
      </c>
      <c r="C14" s="138" t="s">
        <v>95</v>
      </c>
      <c r="D14" s="117" t="s">
        <v>89</v>
      </c>
      <c r="E14" s="120">
        <v>3</v>
      </c>
      <c r="F14" s="121"/>
      <c r="G14" s="122">
        <f t="shared" si="0"/>
        <v>0</v>
      </c>
      <c r="H14" s="121"/>
      <c r="I14" s="122">
        <f t="shared" si="1"/>
        <v>0</v>
      </c>
      <c r="J14" s="121"/>
      <c r="K14" s="122">
        <f t="shared" si="2"/>
        <v>0</v>
      </c>
      <c r="L14" s="122">
        <v>0</v>
      </c>
      <c r="M14" s="122">
        <f t="shared" si="3"/>
        <v>0</v>
      </c>
      <c r="N14" s="118">
        <v>0</v>
      </c>
      <c r="O14" s="118">
        <f t="shared" si="4"/>
        <v>0</v>
      </c>
      <c r="P14" s="118">
        <v>0</v>
      </c>
      <c r="Q14" s="118">
        <f t="shared" si="5"/>
        <v>0</v>
      </c>
      <c r="R14" s="118"/>
      <c r="S14" s="118"/>
      <c r="T14" s="119">
        <v>0</v>
      </c>
      <c r="U14" s="118">
        <f t="shared" si="6"/>
        <v>0</v>
      </c>
      <c r="V14" s="113"/>
      <c r="W14" s="113"/>
      <c r="X14" s="113"/>
      <c r="Y14" s="113"/>
      <c r="Z14" s="113"/>
      <c r="AA14" s="113"/>
      <c r="AB14" s="113"/>
      <c r="AC14" s="113"/>
      <c r="AD14" s="113"/>
      <c r="AE14" s="113" t="s">
        <v>90</v>
      </c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</row>
    <row r="15" spans="1:60" outlineLevel="1">
      <c r="A15" s="114">
        <v>7</v>
      </c>
      <c r="B15" s="116" t="s">
        <v>53</v>
      </c>
      <c r="C15" s="138" t="s">
        <v>96</v>
      </c>
      <c r="D15" s="117" t="s">
        <v>89</v>
      </c>
      <c r="E15" s="120">
        <v>1</v>
      </c>
      <c r="F15" s="121"/>
      <c r="G15" s="122">
        <f t="shared" si="0"/>
        <v>0</v>
      </c>
      <c r="H15" s="121"/>
      <c r="I15" s="122">
        <f t="shared" si="1"/>
        <v>0</v>
      </c>
      <c r="J15" s="121"/>
      <c r="K15" s="122">
        <f t="shared" si="2"/>
        <v>0</v>
      </c>
      <c r="L15" s="122">
        <v>0</v>
      </c>
      <c r="M15" s="122">
        <f t="shared" si="3"/>
        <v>0</v>
      </c>
      <c r="N15" s="118">
        <v>0</v>
      </c>
      <c r="O15" s="118">
        <f t="shared" si="4"/>
        <v>0</v>
      </c>
      <c r="P15" s="118">
        <v>0</v>
      </c>
      <c r="Q15" s="118">
        <f t="shared" si="5"/>
        <v>0</v>
      </c>
      <c r="R15" s="118"/>
      <c r="S15" s="118"/>
      <c r="T15" s="119">
        <v>0</v>
      </c>
      <c r="U15" s="118">
        <f t="shared" si="6"/>
        <v>0</v>
      </c>
      <c r="V15" s="113"/>
      <c r="W15" s="113"/>
      <c r="X15" s="113"/>
      <c r="Y15" s="113"/>
      <c r="Z15" s="113"/>
      <c r="AA15" s="113"/>
      <c r="AB15" s="113"/>
      <c r="AC15" s="113"/>
      <c r="AD15" s="113"/>
      <c r="AE15" s="113" t="s">
        <v>90</v>
      </c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</row>
    <row r="16" spans="1:60" ht="22.5" outlineLevel="1">
      <c r="A16" s="114">
        <v>8</v>
      </c>
      <c r="B16" s="116" t="s">
        <v>53</v>
      </c>
      <c r="C16" s="138" t="s">
        <v>97</v>
      </c>
      <c r="D16" s="117" t="s">
        <v>89</v>
      </c>
      <c r="E16" s="120">
        <v>1</v>
      </c>
      <c r="F16" s="121"/>
      <c r="G16" s="122">
        <f t="shared" si="0"/>
        <v>0</v>
      </c>
      <c r="H16" s="121"/>
      <c r="I16" s="122">
        <f t="shared" si="1"/>
        <v>0</v>
      </c>
      <c r="J16" s="121"/>
      <c r="K16" s="122">
        <f t="shared" si="2"/>
        <v>0</v>
      </c>
      <c r="L16" s="122">
        <v>0</v>
      </c>
      <c r="M16" s="122">
        <f t="shared" si="3"/>
        <v>0</v>
      </c>
      <c r="N16" s="118">
        <v>0</v>
      </c>
      <c r="O16" s="118">
        <f t="shared" si="4"/>
        <v>0</v>
      </c>
      <c r="P16" s="118">
        <v>0</v>
      </c>
      <c r="Q16" s="118">
        <f t="shared" si="5"/>
        <v>0</v>
      </c>
      <c r="R16" s="118"/>
      <c r="S16" s="118"/>
      <c r="T16" s="119">
        <v>0</v>
      </c>
      <c r="U16" s="118">
        <f t="shared" si="6"/>
        <v>0</v>
      </c>
      <c r="V16" s="113"/>
      <c r="W16" s="113"/>
      <c r="X16" s="113"/>
      <c r="Y16" s="113"/>
      <c r="Z16" s="113"/>
      <c r="AA16" s="113"/>
      <c r="AB16" s="113"/>
      <c r="AC16" s="113"/>
      <c r="AD16" s="113"/>
      <c r="AE16" s="113" t="s">
        <v>90</v>
      </c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</row>
    <row r="17" spans="1:60" outlineLevel="1">
      <c r="A17" s="114">
        <v>9</v>
      </c>
      <c r="B17" s="116" t="s">
        <v>53</v>
      </c>
      <c r="C17" s="138" t="s">
        <v>98</v>
      </c>
      <c r="D17" s="117" t="s">
        <v>89</v>
      </c>
      <c r="E17" s="120">
        <v>4</v>
      </c>
      <c r="F17" s="121"/>
      <c r="G17" s="122">
        <f t="shared" si="0"/>
        <v>0</v>
      </c>
      <c r="H17" s="121"/>
      <c r="I17" s="122">
        <f t="shared" si="1"/>
        <v>0</v>
      </c>
      <c r="J17" s="121"/>
      <c r="K17" s="122">
        <f t="shared" si="2"/>
        <v>0</v>
      </c>
      <c r="L17" s="122">
        <v>0</v>
      </c>
      <c r="M17" s="122">
        <f t="shared" si="3"/>
        <v>0</v>
      </c>
      <c r="N17" s="118">
        <v>0</v>
      </c>
      <c r="O17" s="118">
        <f t="shared" si="4"/>
        <v>0</v>
      </c>
      <c r="P17" s="118">
        <v>0</v>
      </c>
      <c r="Q17" s="118">
        <f t="shared" si="5"/>
        <v>0</v>
      </c>
      <c r="R17" s="118"/>
      <c r="S17" s="118"/>
      <c r="T17" s="119">
        <v>0</v>
      </c>
      <c r="U17" s="118">
        <f t="shared" si="6"/>
        <v>0</v>
      </c>
      <c r="V17" s="113"/>
      <c r="W17" s="113"/>
      <c r="X17" s="113"/>
      <c r="Y17" s="113"/>
      <c r="Z17" s="113"/>
      <c r="AA17" s="113"/>
      <c r="AB17" s="113"/>
      <c r="AC17" s="113"/>
      <c r="AD17" s="113"/>
      <c r="AE17" s="113" t="s">
        <v>90</v>
      </c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</row>
    <row r="18" spans="1:60" outlineLevel="1">
      <c r="A18" s="114">
        <v>10</v>
      </c>
      <c r="B18" s="116" t="s">
        <v>53</v>
      </c>
      <c r="C18" s="138" t="s">
        <v>99</v>
      </c>
      <c r="D18" s="117" t="s">
        <v>89</v>
      </c>
      <c r="E18" s="120">
        <v>1</v>
      </c>
      <c r="F18" s="121"/>
      <c r="G18" s="122">
        <f t="shared" si="0"/>
        <v>0</v>
      </c>
      <c r="H18" s="121"/>
      <c r="I18" s="122">
        <f t="shared" si="1"/>
        <v>0</v>
      </c>
      <c r="J18" s="121"/>
      <c r="K18" s="122">
        <f t="shared" si="2"/>
        <v>0</v>
      </c>
      <c r="L18" s="122">
        <v>0</v>
      </c>
      <c r="M18" s="122">
        <f t="shared" si="3"/>
        <v>0</v>
      </c>
      <c r="N18" s="118">
        <v>0</v>
      </c>
      <c r="O18" s="118">
        <f t="shared" si="4"/>
        <v>0</v>
      </c>
      <c r="P18" s="118">
        <v>0</v>
      </c>
      <c r="Q18" s="118">
        <f t="shared" si="5"/>
        <v>0</v>
      </c>
      <c r="R18" s="118"/>
      <c r="S18" s="118"/>
      <c r="T18" s="119">
        <v>0</v>
      </c>
      <c r="U18" s="118">
        <f t="shared" si="6"/>
        <v>0</v>
      </c>
      <c r="V18" s="113"/>
      <c r="W18" s="113"/>
      <c r="X18" s="113"/>
      <c r="Y18" s="113"/>
      <c r="Z18" s="113"/>
      <c r="AA18" s="113"/>
      <c r="AB18" s="113"/>
      <c r="AC18" s="113"/>
      <c r="AD18" s="113"/>
      <c r="AE18" s="113" t="s">
        <v>90</v>
      </c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</row>
    <row r="19" spans="1:60" ht="22.5" outlineLevel="1">
      <c r="A19" s="114">
        <v>11</v>
      </c>
      <c r="B19" s="116" t="s">
        <v>53</v>
      </c>
      <c r="C19" s="138" t="s">
        <v>100</v>
      </c>
      <c r="D19" s="117" t="s">
        <v>89</v>
      </c>
      <c r="E19" s="120">
        <v>1</v>
      </c>
      <c r="F19" s="121"/>
      <c r="G19" s="122">
        <f t="shared" si="0"/>
        <v>0</v>
      </c>
      <c r="H19" s="121"/>
      <c r="I19" s="122">
        <f t="shared" si="1"/>
        <v>0</v>
      </c>
      <c r="J19" s="121"/>
      <c r="K19" s="122">
        <f t="shared" si="2"/>
        <v>0</v>
      </c>
      <c r="L19" s="122">
        <v>0</v>
      </c>
      <c r="M19" s="122">
        <f t="shared" si="3"/>
        <v>0</v>
      </c>
      <c r="N19" s="118">
        <v>0</v>
      </c>
      <c r="O19" s="118">
        <f t="shared" si="4"/>
        <v>0</v>
      </c>
      <c r="P19" s="118">
        <v>0</v>
      </c>
      <c r="Q19" s="118">
        <f t="shared" si="5"/>
        <v>0</v>
      </c>
      <c r="R19" s="118"/>
      <c r="S19" s="118"/>
      <c r="T19" s="119">
        <v>0</v>
      </c>
      <c r="U19" s="118">
        <f t="shared" si="6"/>
        <v>0</v>
      </c>
      <c r="V19" s="113"/>
      <c r="W19" s="113"/>
      <c r="X19" s="113"/>
      <c r="Y19" s="113"/>
      <c r="Z19" s="113"/>
      <c r="AA19" s="113"/>
      <c r="AB19" s="113"/>
      <c r="AC19" s="113"/>
      <c r="AD19" s="113"/>
      <c r="AE19" s="113" t="s">
        <v>90</v>
      </c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</row>
    <row r="20" spans="1:60" ht="22.5" outlineLevel="1">
      <c r="A20" s="114">
        <v>12</v>
      </c>
      <c r="B20" s="116" t="s">
        <v>53</v>
      </c>
      <c r="C20" s="138" t="s">
        <v>101</v>
      </c>
      <c r="D20" s="117" t="s">
        <v>89</v>
      </c>
      <c r="E20" s="120">
        <v>2</v>
      </c>
      <c r="F20" s="121"/>
      <c r="G20" s="122">
        <f t="shared" si="0"/>
        <v>0</v>
      </c>
      <c r="H20" s="121"/>
      <c r="I20" s="122">
        <f t="shared" si="1"/>
        <v>0</v>
      </c>
      <c r="J20" s="121"/>
      <c r="K20" s="122">
        <f t="shared" si="2"/>
        <v>0</v>
      </c>
      <c r="L20" s="122">
        <v>0</v>
      </c>
      <c r="M20" s="122">
        <f t="shared" si="3"/>
        <v>0</v>
      </c>
      <c r="N20" s="118">
        <v>0</v>
      </c>
      <c r="O20" s="118">
        <f t="shared" si="4"/>
        <v>0</v>
      </c>
      <c r="P20" s="118">
        <v>0</v>
      </c>
      <c r="Q20" s="118">
        <f t="shared" si="5"/>
        <v>0</v>
      </c>
      <c r="R20" s="118"/>
      <c r="S20" s="118"/>
      <c r="T20" s="119">
        <v>0</v>
      </c>
      <c r="U20" s="118">
        <f t="shared" si="6"/>
        <v>0</v>
      </c>
      <c r="V20" s="113"/>
      <c r="W20" s="113"/>
      <c r="X20" s="113"/>
      <c r="Y20" s="113"/>
      <c r="Z20" s="113"/>
      <c r="AA20" s="113"/>
      <c r="AB20" s="113"/>
      <c r="AC20" s="113"/>
      <c r="AD20" s="113"/>
      <c r="AE20" s="113" t="s">
        <v>90</v>
      </c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</row>
    <row r="21" spans="1:60" ht="22.5" outlineLevel="1">
      <c r="A21" s="114">
        <v>13</v>
      </c>
      <c r="B21" s="116" t="s">
        <v>53</v>
      </c>
      <c r="C21" s="138" t="s">
        <v>102</v>
      </c>
      <c r="D21" s="117" t="s">
        <v>89</v>
      </c>
      <c r="E21" s="120">
        <v>1</v>
      </c>
      <c r="F21" s="121"/>
      <c r="G21" s="122">
        <f t="shared" si="0"/>
        <v>0</v>
      </c>
      <c r="H21" s="121"/>
      <c r="I21" s="122">
        <f t="shared" si="1"/>
        <v>0</v>
      </c>
      <c r="J21" s="121"/>
      <c r="K21" s="122">
        <f t="shared" si="2"/>
        <v>0</v>
      </c>
      <c r="L21" s="122">
        <v>0</v>
      </c>
      <c r="M21" s="122">
        <f t="shared" si="3"/>
        <v>0</v>
      </c>
      <c r="N21" s="118">
        <v>0</v>
      </c>
      <c r="O21" s="118">
        <f t="shared" si="4"/>
        <v>0</v>
      </c>
      <c r="P21" s="118">
        <v>0</v>
      </c>
      <c r="Q21" s="118">
        <f t="shared" si="5"/>
        <v>0</v>
      </c>
      <c r="R21" s="118"/>
      <c r="S21" s="118"/>
      <c r="T21" s="119">
        <v>0</v>
      </c>
      <c r="U21" s="118">
        <f t="shared" si="6"/>
        <v>0</v>
      </c>
      <c r="V21" s="113"/>
      <c r="W21" s="113"/>
      <c r="X21" s="113"/>
      <c r="Y21" s="113"/>
      <c r="Z21" s="113"/>
      <c r="AA21" s="113"/>
      <c r="AB21" s="113"/>
      <c r="AC21" s="113"/>
      <c r="AD21" s="113"/>
      <c r="AE21" s="113" t="s">
        <v>90</v>
      </c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</row>
    <row r="22" spans="1:60" ht="22.5" outlineLevel="1">
      <c r="A22" s="114">
        <v>14</v>
      </c>
      <c r="B22" s="116" t="s">
        <v>53</v>
      </c>
      <c r="C22" s="138" t="s">
        <v>103</v>
      </c>
      <c r="D22" s="117" t="s">
        <v>89</v>
      </c>
      <c r="E22" s="120">
        <v>2</v>
      </c>
      <c r="F22" s="121"/>
      <c r="G22" s="122">
        <f t="shared" si="0"/>
        <v>0</v>
      </c>
      <c r="H22" s="121"/>
      <c r="I22" s="122">
        <f t="shared" si="1"/>
        <v>0</v>
      </c>
      <c r="J22" s="121"/>
      <c r="K22" s="122">
        <f t="shared" si="2"/>
        <v>0</v>
      </c>
      <c r="L22" s="122">
        <v>0</v>
      </c>
      <c r="M22" s="122">
        <f t="shared" si="3"/>
        <v>0</v>
      </c>
      <c r="N22" s="118">
        <v>0</v>
      </c>
      <c r="O22" s="118">
        <f t="shared" si="4"/>
        <v>0</v>
      </c>
      <c r="P22" s="118">
        <v>0</v>
      </c>
      <c r="Q22" s="118">
        <f t="shared" si="5"/>
        <v>0</v>
      </c>
      <c r="R22" s="118"/>
      <c r="S22" s="118"/>
      <c r="T22" s="119">
        <v>0</v>
      </c>
      <c r="U22" s="118">
        <f t="shared" si="6"/>
        <v>0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3" t="s">
        <v>90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</row>
    <row r="23" spans="1:60" ht="22.5" outlineLevel="1">
      <c r="A23" s="114">
        <v>15</v>
      </c>
      <c r="B23" s="116" t="s">
        <v>53</v>
      </c>
      <c r="C23" s="138" t="s">
        <v>104</v>
      </c>
      <c r="D23" s="117" t="s">
        <v>89</v>
      </c>
      <c r="E23" s="120">
        <v>1</v>
      </c>
      <c r="F23" s="121"/>
      <c r="G23" s="122">
        <f t="shared" si="0"/>
        <v>0</v>
      </c>
      <c r="H23" s="121"/>
      <c r="I23" s="122">
        <f t="shared" si="1"/>
        <v>0</v>
      </c>
      <c r="J23" s="121"/>
      <c r="K23" s="122">
        <f t="shared" si="2"/>
        <v>0</v>
      </c>
      <c r="L23" s="122">
        <v>0</v>
      </c>
      <c r="M23" s="122">
        <f t="shared" si="3"/>
        <v>0</v>
      </c>
      <c r="N23" s="118">
        <v>0</v>
      </c>
      <c r="O23" s="118">
        <f t="shared" si="4"/>
        <v>0</v>
      </c>
      <c r="P23" s="118">
        <v>0</v>
      </c>
      <c r="Q23" s="118">
        <f t="shared" si="5"/>
        <v>0</v>
      </c>
      <c r="R23" s="118"/>
      <c r="S23" s="118"/>
      <c r="T23" s="119">
        <v>0</v>
      </c>
      <c r="U23" s="118">
        <f t="shared" si="6"/>
        <v>0</v>
      </c>
      <c r="V23" s="113"/>
      <c r="W23" s="113"/>
      <c r="X23" s="113"/>
      <c r="Y23" s="113"/>
      <c r="Z23" s="113"/>
      <c r="AA23" s="113"/>
      <c r="AB23" s="113"/>
      <c r="AC23" s="113"/>
      <c r="AD23" s="113"/>
      <c r="AE23" s="113" t="s">
        <v>90</v>
      </c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</row>
    <row r="24" spans="1:60" outlineLevel="1">
      <c r="A24" s="114">
        <v>16</v>
      </c>
      <c r="B24" s="116" t="s">
        <v>53</v>
      </c>
      <c r="C24" s="138" t="s">
        <v>105</v>
      </c>
      <c r="D24" s="117" t="s">
        <v>89</v>
      </c>
      <c r="E24" s="120">
        <v>10</v>
      </c>
      <c r="F24" s="121"/>
      <c r="G24" s="122">
        <f t="shared" si="0"/>
        <v>0</v>
      </c>
      <c r="H24" s="121"/>
      <c r="I24" s="122">
        <f t="shared" si="1"/>
        <v>0</v>
      </c>
      <c r="J24" s="121"/>
      <c r="K24" s="122">
        <f t="shared" si="2"/>
        <v>0</v>
      </c>
      <c r="L24" s="122">
        <v>0</v>
      </c>
      <c r="M24" s="122">
        <f t="shared" si="3"/>
        <v>0</v>
      </c>
      <c r="N24" s="118">
        <v>0</v>
      </c>
      <c r="O24" s="118">
        <f t="shared" si="4"/>
        <v>0</v>
      </c>
      <c r="P24" s="118">
        <v>0</v>
      </c>
      <c r="Q24" s="118">
        <f t="shared" si="5"/>
        <v>0</v>
      </c>
      <c r="R24" s="118"/>
      <c r="S24" s="118"/>
      <c r="T24" s="119">
        <v>0</v>
      </c>
      <c r="U24" s="118">
        <f t="shared" si="6"/>
        <v>0</v>
      </c>
      <c r="V24" s="113"/>
      <c r="W24" s="113"/>
      <c r="X24" s="113"/>
      <c r="Y24" s="113"/>
      <c r="Z24" s="113"/>
      <c r="AA24" s="113"/>
      <c r="AB24" s="113"/>
      <c r="AC24" s="113"/>
      <c r="AD24" s="113"/>
      <c r="AE24" s="113" t="s">
        <v>90</v>
      </c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</row>
    <row r="25" spans="1:60" outlineLevel="1">
      <c r="A25" s="114">
        <v>17</v>
      </c>
      <c r="B25" s="116" t="s">
        <v>53</v>
      </c>
      <c r="C25" s="138" t="s">
        <v>106</v>
      </c>
      <c r="D25" s="117" t="s">
        <v>89</v>
      </c>
      <c r="E25" s="120">
        <v>13</v>
      </c>
      <c r="F25" s="121"/>
      <c r="G25" s="122">
        <f t="shared" si="0"/>
        <v>0</v>
      </c>
      <c r="H25" s="121"/>
      <c r="I25" s="122">
        <f t="shared" si="1"/>
        <v>0</v>
      </c>
      <c r="J25" s="121"/>
      <c r="K25" s="122">
        <f t="shared" si="2"/>
        <v>0</v>
      </c>
      <c r="L25" s="122">
        <v>0</v>
      </c>
      <c r="M25" s="122">
        <f t="shared" si="3"/>
        <v>0</v>
      </c>
      <c r="N25" s="118">
        <v>0</v>
      </c>
      <c r="O25" s="118">
        <f t="shared" si="4"/>
        <v>0</v>
      </c>
      <c r="P25" s="118">
        <v>0</v>
      </c>
      <c r="Q25" s="118">
        <f t="shared" si="5"/>
        <v>0</v>
      </c>
      <c r="R25" s="118"/>
      <c r="S25" s="118"/>
      <c r="T25" s="119">
        <v>0</v>
      </c>
      <c r="U25" s="118">
        <f t="shared" si="6"/>
        <v>0</v>
      </c>
      <c r="V25" s="113"/>
      <c r="W25" s="113"/>
      <c r="X25" s="113"/>
      <c r="Y25" s="113"/>
      <c r="Z25" s="113"/>
      <c r="AA25" s="113"/>
      <c r="AB25" s="113"/>
      <c r="AC25" s="113"/>
      <c r="AD25" s="113"/>
      <c r="AE25" s="113" t="s">
        <v>90</v>
      </c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</row>
    <row r="26" spans="1:60" outlineLevel="1">
      <c r="A26" s="114">
        <v>18</v>
      </c>
      <c r="B26" s="116" t="s">
        <v>53</v>
      </c>
      <c r="C26" s="138" t="s">
        <v>107</v>
      </c>
      <c r="D26" s="117" t="s">
        <v>89</v>
      </c>
      <c r="E26" s="120">
        <v>4</v>
      </c>
      <c r="F26" s="121"/>
      <c r="G26" s="122">
        <f t="shared" si="0"/>
        <v>0</v>
      </c>
      <c r="H26" s="121"/>
      <c r="I26" s="122">
        <f t="shared" si="1"/>
        <v>0</v>
      </c>
      <c r="J26" s="121"/>
      <c r="K26" s="122">
        <f t="shared" si="2"/>
        <v>0</v>
      </c>
      <c r="L26" s="122">
        <v>0</v>
      </c>
      <c r="M26" s="122">
        <f t="shared" si="3"/>
        <v>0</v>
      </c>
      <c r="N26" s="118">
        <v>0</v>
      </c>
      <c r="O26" s="118">
        <f t="shared" si="4"/>
        <v>0</v>
      </c>
      <c r="P26" s="118">
        <v>0</v>
      </c>
      <c r="Q26" s="118">
        <f t="shared" si="5"/>
        <v>0</v>
      </c>
      <c r="R26" s="118"/>
      <c r="S26" s="118"/>
      <c r="T26" s="119">
        <v>0</v>
      </c>
      <c r="U26" s="118">
        <f t="shared" si="6"/>
        <v>0</v>
      </c>
      <c r="V26" s="113"/>
      <c r="W26" s="113"/>
      <c r="X26" s="113"/>
      <c r="Y26" s="113"/>
      <c r="Z26" s="113"/>
      <c r="AA26" s="113"/>
      <c r="AB26" s="113"/>
      <c r="AC26" s="113"/>
      <c r="AD26" s="113"/>
      <c r="AE26" s="113" t="s">
        <v>90</v>
      </c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</row>
    <row r="27" spans="1:60" outlineLevel="1">
      <c r="A27" s="114">
        <v>19</v>
      </c>
      <c r="B27" s="116" t="s">
        <v>53</v>
      </c>
      <c r="C27" s="138" t="s">
        <v>108</v>
      </c>
      <c r="D27" s="117" t="s">
        <v>89</v>
      </c>
      <c r="E27" s="120">
        <v>17</v>
      </c>
      <c r="F27" s="121"/>
      <c r="G27" s="122">
        <f t="shared" si="0"/>
        <v>0</v>
      </c>
      <c r="H27" s="121"/>
      <c r="I27" s="122">
        <f t="shared" si="1"/>
        <v>0</v>
      </c>
      <c r="J27" s="121"/>
      <c r="K27" s="122">
        <f t="shared" si="2"/>
        <v>0</v>
      </c>
      <c r="L27" s="122">
        <v>0</v>
      </c>
      <c r="M27" s="122">
        <f t="shared" si="3"/>
        <v>0</v>
      </c>
      <c r="N27" s="118">
        <v>0</v>
      </c>
      <c r="O27" s="118">
        <f t="shared" si="4"/>
        <v>0</v>
      </c>
      <c r="P27" s="118">
        <v>0</v>
      </c>
      <c r="Q27" s="118">
        <f t="shared" si="5"/>
        <v>0</v>
      </c>
      <c r="R27" s="118"/>
      <c r="S27" s="118"/>
      <c r="T27" s="119">
        <v>0</v>
      </c>
      <c r="U27" s="118">
        <f t="shared" si="6"/>
        <v>0</v>
      </c>
      <c r="V27" s="113"/>
      <c r="W27" s="113"/>
      <c r="X27" s="113"/>
      <c r="Y27" s="113"/>
      <c r="Z27" s="113"/>
      <c r="AA27" s="113"/>
      <c r="AB27" s="113"/>
      <c r="AC27" s="113"/>
      <c r="AD27" s="113"/>
      <c r="AE27" s="113" t="s">
        <v>90</v>
      </c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</row>
    <row r="28" spans="1:60" outlineLevel="1">
      <c r="A28" s="114">
        <v>20</v>
      </c>
      <c r="B28" s="116" t="s">
        <v>53</v>
      </c>
      <c r="C28" s="138" t="s">
        <v>109</v>
      </c>
      <c r="D28" s="117" t="s">
        <v>89</v>
      </c>
      <c r="E28" s="120">
        <v>17</v>
      </c>
      <c r="F28" s="121"/>
      <c r="G28" s="122">
        <f t="shared" si="0"/>
        <v>0</v>
      </c>
      <c r="H28" s="121"/>
      <c r="I28" s="122">
        <f t="shared" si="1"/>
        <v>0</v>
      </c>
      <c r="J28" s="121"/>
      <c r="K28" s="122">
        <f t="shared" si="2"/>
        <v>0</v>
      </c>
      <c r="L28" s="122">
        <v>0</v>
      </c>
      <c r="M28" s="122">
        <f t="shared" si="3"/>
        <v>0</v>
      </c>
      <c r="N28" s="118">
        <v>0</v>
      </c>
      <c r="O28" s="118">
        <f t="shared" si="4"/>
        <v>0</v>
      </c>
      <c r="P28" s="118">
        <v>0</v>
      </c>
      <c r="Q28" s="118">
        <f t="shared" si="5"/>
        <v>0</v>
      </c>
      <c r="R28" s="118"/>
      <c r="S28" s="118"/>
      <c r="T28" s="119">
        <v>0</v>
      </c>
      <c r="U28" s="118">
        <f t="shared" si="6"/>
        <v>0</v>
      </c>
      <c r="V28" s="113"/>
      <c r="W28" s="113"/>
      <c r="X28" s="113"/>
      <c r="Y28" s="113"/>
      <c r="Z28" s="113"/>
      <c r="AA28" s="113"/>
      <c r="AB28" s="113"/>
      <c r="AC28" s="113"/>
      <c r="AD28" s="113"/>
      <c r="AE28" s="113" t="s">
        <v>90</v>
      </c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</row>
    <row r="29" spans="1:60" outlineLevel="1">
      <c r="A29" s="114">
        <v>21</v>
      </c>
      <c r="B29" s="116" t="s">
        <v>53</v>
      </c>
      <c r="C29" s="138" t="s">
        <v>110</v>
      </c>
      <c r="D29" s="117" t="s">
        <v>111</v>
      </c>
      <c r="E29" s="120">
        <v>1</v>
      </c>
      <c r="F29" s="121"/>
      <c r="G29" s="122">
        <f t="shared" si="0"/>
        <v>0</v>
      </c>
      <c r="H29" s="121"/>
      <c r="I29" s="122">
        <f t="shared" si="1"/>
        <v>0</v>
      </c>
      <c r="J29" s="121"/>
      <c r="K29" s="122">
        <f t="shared" si="2"/>
        <v>0</v>
      </c>
      <c r="L29" s="122">
        <v>0</v>
      </c>
      <c r="M29" s="122">
        <f t="shared" si="3"/>
        <v>0</v>
      </c>
      <c r="N29" s="118">
        <v>0</v>
      </c>
      <c r="O29" s="118">
        <f t="shared" si="4"/>
        <v>0</v>
      </c>
      <c r="P29" s="118">
        <v>0</v>
      </c>
      <c r="Q29" s="118">
        <f t="shared" si="5"/>
        <v>0</v>
      </c>
      <c r="R29" s="118"/>
      <c r="S29" s="118"/>
      <c r="T29" s="119">
        <v>0</v>
      </c>
      <c r="U29" s="118">
        <f t="shared" si="6"/>
        <v>0</v>
      </c>
      <c r="V29" s="113"/>
      <c r="W29" s="113"/>
      <c r="X29" s="113"/>
      <c r="Y29" s="113"/>
      <c r="Z29" s="113"/>
      <c r="AA29" s="113"/>
      <c r="AB29" s="113"/>
      <c r="AC29" s="113"/>
      <c r="AD29" s="113"/>
      <c r="AE29" s="113" t="s">
        <v>90</v>
      </c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</row>
    <row r="30" spans="1:60" outlineLevel="1">
      <c r="A30" s="114">
        <v>22</v>
      </c>
      <c r="B30" s="116" t="s">
        <v>53</v>
      </c>
      <c r="C30" s="138" t="s">
        <v>112</v>
      </c>
      <c r="D30" s="117" t="s">
        <v>89</v>
      </c>
      <c r="E30" s="120">
        <v>10</v>
      </c>
      <c r="F30" s="121"/>
      <c r="G30" s="122">
        <f t="shared" si="0"/>
        <v>0</v>
      </c>
      <c r="H30" s="121"/>
      <c r="I30" s="122">
        <f t="shared" si="1"/>
        <v>0</v>
      </c>
      <c r="J30" s="121"/>
      <c r="K30" s="122">
        <f t="shared" si="2"/>
        <v>0</v>
      </c>
      <c r="L30" s="122">
        <v>0</v>
      </c>
      <c r="M30" s="122">
        <f t="shared" si="3"/>
        <v>0</v>
      </c>
      <c r="N30" s="118">
        <v>0</v>
      </c>
      <c r="O30" s="118">
        <f t="shared" si="4"/>
        <v>0</v>
      </c>
      <c r="P30" s="118">
        <v>0</v>
      </c>
      <c r="Q30" s="118">
        <f t="shared" si="5"/>
        <v>0</v>
      </c>
      <c r="R30" s="118"/>
      <c r="S30" s="118"/>
      <c r="T30" s="119">
        <v>0</v>
      </c>
      <c r="U30" s="118">
        <f t="shared" si="6"/>
        <v>0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 t="s">
        <v>90</v>
      </c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</row>
    <row r="31" spans="1:60" outlineLevel="1">
      <c r="A31" s="114">
        <v>23</v>
      </c>
      <c r="B31" s="116" t="s">
        <v>53</v>
      </c>
      <c r="C31" s="138" t="s">
        <v>113</v>
      </c>
      <c r="D31" s="117" t="s">
        <v>114</v>
      </c>
      <c r="E31" s="120">
        <v>4</v>
      </c>
      <c r="F31" s="121"/>
      <c r="G31" s="122">
        <f t="shared" si="0"/>
        <v>0</v>
      </c>
      <c r="H31" s="121"/>
      <c r="I31" s="122">
        <f t="shared" si="1"/>
        <v>0</v>
      </c>
      <c r="J31" s="121"/>
      <c r="K31" s="122">
        <f t="shared" si="2"/>
        <v>0</v>
      </c>
      <c r="L31" s="122">
        <v>0</v>
      </c>
      <c r="M31" s="122">
        <f t="shared" si="3"/>
        <v>0</v>
      </c>
      <c r="N31" s="118">
        <v>0</v>
      </c>
      <c r="O31" s="118">
        <f t="shared" si="4"/>
        <v>0</v>
      </c>
      <c r="P31" s="118">
        <v>0</v>
      </c>
      <c r="Q31" s="118">
        <f t="shared" si="5"/>
        <v>0</v>
      </c>
      <c r="R31" s="118"/>
      <c r="S31" s="118"/>
      <c r="T31" s="119">
        <v>0</v>
      </c>
      <c r="U31" s="118">
        <f t="shared" si="6"/>
        <v>0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 t="s">
        <v>90</v>
      </c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</row>
    <row r="32" spans="1:60" outlineLevel="1">
      <c r="A32" s="130">
        <v>24</v>
      </c>
      <c r="B32" s="131" t="s">
        <v>53</v>
      </c>
      <c r="C32" s="139" t="s">
        <v>115</v>
      </c>
      <c r="D32" s="132" t="s">
        <v>89</v>
      </c>
      <c r="E32" s="133">
        <v>1</v>
      </c>
      <c r="F32" s="134"/>
      <c r="G32" s="135">
        <f t="shared" si="0"/>
        <v>0</v>
      </c>
      <c r="H32" s="134"/>
      <c r="I32" s="135">
        <f t="shared" si="1"/>
        <v>0</v>
      </c>
      <c r="J32" s="134"/>
      <c r="K32" s="135">
        <f t="shared" si="2"/>
        <v>0</v>
      </c>
      <c r="L32" s="135">
        <v>0</v>
      </c>
      <c r="M32" s="135">
        <f t="shared" si="3"/>
        <v>0</v>
      </c>
      <c r="N32" s="136">
        <v>0</v>
      </c>
      <c r="O32" s="136">
        <f t="shared" si="4"/>
        <v>0</v>
      </c>
      <c r="P32" s="136">
        <v>0</v>
      </c>
      <c r="Q32" s="136">
        <f t="shared" si="5"/>
        <v>0</v>
      </c>
      <c r="R32" s="136"/>
      <c r="S32" s="136"/>
      <c r="T32" s="137">
        <v>0</v>
      </c>
      <c r="U32" s="136">
        <f t="shared" si="6"/>
        <v>0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 t="s">
        <v>90</v>
      </c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</row>
    <row r="33" spans="1:31">
      <c r="A33" s="144"/>
      <c r="B33" s="7" t="s">
        <v>116</v>
      </c>
      <c r="C33" s="140" t="s">
        <v>116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AC33">
        <v>15</v>
      </c>
      <c r="AD33">
        <v>21</v>
      </c>
    </row>
    <row r="34" spans="1:31">
      <c r="A34" s="240"/>
      <c r="B34" s="241">
        <v>26</v>
      </c>
      <c r="C34" s="242" t="s">
        <v>116</v>
      </c>
      <c r="D34" s="243"/>
      <c r="E34" s="243"/>
      <c r="F34" s="243"/>
      <c r="G34" s="244">
        <f>G8</f>
        <v>0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AC34">
        <f>SUMIF(L7:L32,AC33,G7:G32)</f>
        <v>0</v>
      </c>
      <c r="AD34">
        <f>SUMIF(L7:L32,AD33,G7:G32)</f>
        <v>0</v>
      </c>
      <c r="AE34" t="s">
        <v>117</v>
      </c>
    </row>
    <row r="35" spans="1:31">
      <c r="A35" s="144"/>
      <c r="B35" s="7" t="s">
        <v>116</v>
      </c>
      <c r="C35" s="140" t="s">
        <v>116</v>
      </c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</row>
    <row r="36" spans="1:31">
      <c r="A36" s="144"/>
      <c r="B36" s="7" t="s">
        <v>116</v>
      </c>
      <c r="C36" s="140" t="s">
        <v>116</v>
      </c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</row>
    <row r="37" spans="1:31">
      <c r="A37" s="185">
        <v>33</v>
      </c>
      <c r="B37" s="185"/>
      <c r="C37" s="186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</row>
    <row r="38" spans="1:31">
      <c r="A38" s="172"/>
      <c r="B38" s="173"/>
      <c r="C38" s="174"/>
      <c r="D38" s="173"/>
      <c r="E38" s="173"/>
      <c r="F38" s="173"/>
      <c r="G38" s="175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AE38" t="s">
        <v>118</v>
      </c>
    </row>
    <row r="39" spans="1:31">
      <c r="A39" s="176"/>
      <c r="B39" s="177"/>
      <c r="C39" s="178"/>
      <c r="D39" s="177"/>
      <c r="E39" s="177"/>
      <c r="F39" s="177"/>
      <c r="G39" s="179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</row>
    <row r="40" spans="1:31">
      <c r="A40" s="176"/>
      <c r="B40" s="177"/>
      <c r="C40" s="178"/>
      <c r="D40" s="177"/>
      <c r="E40" s="177"/>
      <c r="F40" s="177"/>
      <c r="G40" s="179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</row>
    <row r="41" spans="1:31">
      <c r="A41" s="176"/>
      <c r="B41" s="177"/>
      <c r="C41" s="178"/>
      <c r="D41" s="177"/>
      <c r="E41" s="177"/>
      <c r="F41" s="177"/>
      <c r="G41" s="179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</row>
    <row r="42" spans="1:31">
      <c r="A42" s="180"/>
      <c r="B42" s="181"/>
      <c r="C42" s="182"/>
      <c r="D42" s="181"/>
      <c r="E42" s="181"/>
      <c r="F42" s="181"/>
      <c r="G42" s="183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</row>
    <row r="43" spans="1:31">
      <c r="A43" s="144"/>
      <c r="B43" s="7" t="s">
        <v>116</v>
      </c>
      <c r="C43" s="140" t="s">
        <v>116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</row>
    <row r="44" spans="1:31">
      <c r="C44" s="141"/>
      <c r="AE44" t="s">
        <v>119</v>
      </c>
    </row>
  </sheetData>
  <mergeCells count="6">
    <mergeCell ref="A38:G42"/>
    <mergeCell ref="A1:G1"/>
    <mergeCell ref="C2:G2"/>
    <mergeCell ref="C3:G3"/>
    <mergeCell ref="C4:G4"/>
    <mergeCell ref="A37:C37"/>
  </mergeCells>
  <pageMargins left="0.59055118110236204" right="0.39370078740157499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9" ma:contentTypeDescription="Vytvoří nový dokument" ma:contentTypeScope="" ma:versionID="fd0282908a25dd9d77b732b9b5b37454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29ffb62b1e6aefed170ed7c08ea2da95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71DCE-680C-4F96-B4E5-1EDC17AC51C4}"/>
</file>

<file path=customXml/itemProps2.xml><?xml version="1.0" encoding="utf-8"?>
<ds:datastoreItem xmlns:ds="http://schemas.openxmlformats.org/officeDocument/2006/customXml" ds:itemID="{0732DEE3-5AF3-4312-B6B1-068B3C0CC93D}"/>
</file>

<file path=customXml/itemProps3.xml><?xml version="1.0" encoding="utf-8"?>
<ds:datastoreItem xmlns:ds="http://schemas.openxmlformats.org/officeDocument/2006/customXml" ds:itemID="{13B03FB7-0EDD-4AFE-A4D1-D4366BB870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RTS,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Jaromír Stýblo</dc:creator>
  <cp:keywords/>
  <dc:description/>
  <cp:lastModifiedBy>Iveta Prášková</cp:lastModifiedBy>
  <cp:revision/>
  <dcterms:created xsi:type="dcterms:W3CDTF">2009-04-08T07:15:50Z</dcterms:created>
  <dcterms:modified xsi:type="dcterms:W3CDTF">2020-01-21T12:15:19Z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</Properties>
</file>