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výměna svítidel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'01 - výměna svítidel'!$C$120:$K$181</definedName>
    <definedName name="_xlnm.Print_Area" localSheetId="1">'01 - výměna svítidel'!$C$4:$J$76,'01 - výměna svítidel'!$C$82:$J$102,'01 - výměna svítidel'!$C$108:$K$181</definedName>
    <definedName name="_xlnm.Print_Titles" localSheetId="1">'01 - výměna svítidel'!$120:$120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180"/>
  <c r="BH180"/>
  <c r="BG180"/>
  <c r="BF180"/>
  <c r="T180"/>
  <c r="R180"/>
  <c r="P180"/>
  <c r="BK180"/>
  <c r="J180"/>
  <c r="BE180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69"/>
  <c r="BH169"/>
  <c r="BG169"/>
  <c r="BF169"/>
  <c r="T169"/>
  <c r="T168"/>
  <c r="R169"/>
  <c r="R168"/>
  <c r="P169"/>
  <c r="P168"/>
  <c r="BK169"/>
  <c r="BK168"/>
  <c r="J168"/>
  <c r="J169"/>
  <c r="BE169"/>
  <c r="J101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0"/>
  <c r="BH140"/>
  <c r="BG140"/>
  <c r="BF140"/>
  <c r="T140"/>
  <c r="R140"/>
  <c r="P140"/>
  <c r="BK140"/>
  <c r="J140"/>
  <c r="BE140"/>
  <c r="BI135"/>
  <c r="BH135"/>
  <c r="BG135"/>
  <c r="BF135"/>
  <c r="T135"/>
  <c r="T134"/>
  <c r="T133"/>
  <c r="R135"/>
  <c r="R134"/>
  <c r="R133"/>
  <c r="P135"/>
  <c r="P134"/>
  <c r="P133"/>
  <c r="BK135"/>
  <c r="BK134"/>
  <c r="J134"/>
  <c r="BK133"/>
  <c r="J133"/>
  <c r="J135"/>
  <c r="BE135"/>
  <c r="J100"/>
  <c r="J99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F37"/>
  <c i="1" r="BD95"/>
  <c i="2" r="BH124"/>
  <c r="F36"/>
  <c i="1" r="BC95"/>
  <c i="2" r="BG124"/>
  <c r="F35"/>
  <c i="1" r="BB95"/>
  <c i="2" r="BF124"/>
  <c r="J34"/>
  <c i="1" r="AW95"/>
  <c i="2" r="F34"/>
  <c i="1" r="BA95"/>
  <c i="2" r="T124"/>
  <c r="T123"/>
  <c r="T122"/>
  <c r="T121"/>
  <c r="R124"/>
  <c r="R123"/>
  <c r="R122"/>
  <c r="R121"/>
  <c r="P124"/>
  <c r="P123"/>
  <c r="P122"/>
  <c r="P121"/>
  <c i="1" r="AU95"/>
  <c i="2" r="BK124"/>
  <c r="BK123"/>
  <c r="J123"/>
  <c r="BK122"/>
  <c r="J122"/>
  <c r="BK121"/>
  <c r="J121"/>
  <c r="J96"/>
  <c r="J30"/>
  <c i="1" r="AG95"/>
  <c i="2" r="J124"/>
  <c r="BE124"/>
  <c r="J33"/>
  <c i="1" r="AV95"/>
  <c i="2" r="F33"/>
  <c i="1" r="AZ95"/>
  <c i="2" r="J98"/>
  <c r="J97"/>
  <c r="F115"/>
  <c r="E113"/>
  <c r="F89"/>
  <c r="E87"/>
  <c r="J39"/>
  <c r="J24"/>
  <c r="E24"/>
  <c r="J118"/>
  <c r="J92"/>
  <c r="J23"/>
  <c r="J21"/>
  <c r="E21"/>
  <c r="J117"/>
  <c r="J91"/>
  <c r="J20"/>
  <c r="J18"/>
  <c r="E18"/>
  <c r="F118"/>
  <c r="F92"/>
  <c r="J17"/>
  <c r="J15"/>
  <c r="E15"/>
  <c r="F117"/>
  <c r="F91"/>
  <c r="J14"/>
  <c r="J12"/>
  <c r="J115"/>
  <c r="J89"/>
  <c r="E7"/>
  <c r="E111"/>
  <c r="E85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<sst xmlns="http://schemas.openxmlformats.org/spreadsheetml/2006/main">
  <si>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</si>
  <si>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</si>
  <si>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</si>
  <si>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</si>
  <si>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</si>
  <si>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{d05350f1-4aff-4465-b9ca-04a2e7e5dea7}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</si>
  <si>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</si>
  <si>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</si>
  <si>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</si>
  <si>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</si>
  <si>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</si>
  <si>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</si>
  <si>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</si>
  <si>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</si>
  <si>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20190226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</si>
  <si>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</si>
  <si>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</si>
  <si>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Výměna svítidel OD Andy</t>
  </si>
  <si>
    <t>KSO:</t>
  </si>
  <si>
    <t>CC-CZ:</t>
  </si>
  <si>
    <t>Místo:</t>
  </si>
  <si>
    <t xml:space="preserve"> </t>
  </si>
  <si>
    <t>Datum:</t>
  </si>
  <si>
    <t>26. 2. 2019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</si>
  <si>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</si>
  <si>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</si>
  <si>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</si>
  <si>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</si>
  <si>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</si>
  <si>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</si>
  <si>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</si>
  <si>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</si>
  <si>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</si>
  <si>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</si>
  <si>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</si>
  <si>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</si>
  <si>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</si>
  <si>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</si>
  <si>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</si>
  <si>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</si>
  <si>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</si>
  <si>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</si>
  <si>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</si>
  <si>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</si>
  <si>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</si>
  <si>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</si>
  <si>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</si>
  <si>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</si>
  <si>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</si>
  <si>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</si>
  <si>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</si>
  <si>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</si>
  <si>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</si>
  <si>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</si>
  <si>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</si>
  <si>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</si>
  <si>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</si>
  <si>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</si>
  <si>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</si>
  <si>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</si>
  <si>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</si>
  <si>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</si>
  <si>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</si>
  <si>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</si>
  <si>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</si>
  <si>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</si>
  <si>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</si>
  <si>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</si>
  <si>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</si>
  <si>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</si>
  <si>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</si>
  <si>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</si>
  <si>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</si>
  <si>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</si>
  <si>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</si>
  <si>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</si>
  <si>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</si>
  <si>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</si>
  <si>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</si>
  <si>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výměna svítidel</t>
  </si>
  <si>
    <t>STA</t>
  </si>
  <si>
    <t>1</t>
  </si>
  <si>
    <t>{9329e949-b9da-4b0c-91aa-79fac9d55f02}</t>
  </si>
  <si>
    <t>2</t>
  </si>
  <si>
    <t>KRYCÍ LIST SOUPISU PRACÍ</t>
  </si>
  <si>
    <t>Objekt:</t>
  </si>
  <si>
    <t>01 - výměna svítidel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</si>
  <si>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</si>
  <si>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</si>
  <si>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</si>
  <si>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</si>
  <si>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</si>
  <si>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</si>
  <si>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997 - Přesun sutě</t>
  </si>
  <si>
    <t>PSV - Práce a dodávky PSV</t>
  </si>
  <si>
    <t xml:space="preserve">    741 - Elektroinstalace - silnoproud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</si>
  <si>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</si>
  <si>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</si>
  <si>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</si>
  <si>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</si>
  <si>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</si>
  <si>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</si>
  <si>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</si>
  <si>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</si>
  <si>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</si>
  <si>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</si>
  <si>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</si>
  <si>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</si>
  <si>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</si>
  <si>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</si>
  <si>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</si>
  <si>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</si>
  <si>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</si>
  <si>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997</t>
  </si>
  <si>
    <t>Přesun sutě</t>
  </si>
  <si>
    <t>K</t>
  </si>
  <si>
    <t>997013154</t>
  </si>
  <si>
    <t>Vnitrostaveništní doprava suti a vybouraných hmot pro budovy v do 15 m s omezením mechanizace</t>
  </si>
  <si>
    <t>t</t>
  </si>
  <si>
    <t>CS ÚRS 2019 01</t>
  </si>
  <si>
    <t>4</t>
  </si>
  <si>
    <t>-1226292741</t>
  </si>
  <si>
    <t>PP</t>
  </si>
  <si>
    <t xml:space="preserve">Vnitrostaveništní doprava suti a vybouraných hmot  vodorovně do 50 m svisle s omezením mechanizace pro budovy a haly výšky přes 12 do 15 m</t>
  </si>
  <si>
    <t>997013501</t>
  </si>
  <si>
    <t>Odvoz suti a vybouraných hmot na skládku nebo meziskládku do 1 km se složením</t>
  </si>
  <si>
    <t>-759034670</t>
  </si>
  <si>
    <t xml:space="preserve">Odvoz suti a vybouraných hmot na skládku nebo meziskládku  se složením, na vzdálenost do 1 km</t>
  </si>
  <si>
    <t>3</t>
  </si>
  <si>
    <t>997013509</t>
  </si>
  <si>
    <t>Příplatek k odvozu suti a vybouraných hmot na skládku ZKD 1 km přes 1 km</t>
  </si>
  <si>
    <t>1060039164</t>
  </si>
  <si>
    <t xml:space="preserve">Odvoz suti a vybouraných hmot na skládku nebo meziskládku  se složením, na vzdálenost Příplatek k ceně za každý další i započatý 1 km přes 1 km</t>
  </si>
  <si>
    <t>VV</t>
  </si>
  <si>
    <t>1,983*9 'Přepočtené koeficientem množství</t>
  </si>
  <si>
    <t>9972238R</t>
  </si>
  <si>
    <t>Poplatek za uložení na skládce (skládkovné) elektromateriálu</t>
  </si>
  <si>
    <t>1884202576</t>
  </si>
  <si>
    <t>PSV</t>
  </si>
  <si>
    <t>Práce a dodávky PSV</t>
  </si>
  <si>
    <t>741</t>
  </si>
  <si>
    <t>Elektroinstalace - silnoproud</t>
  </si>
  <si>
    <t>5</t>
  </si>
  <si>
    <t>741371823</t>
  </si>
  <si>
    <t>Demontáž osvětlovacího modulového systému zářivkového délky přes 1100 mm bez zachováním funkčnosti</t>
  </si>
  <si>
    <t>kus</t>
  </si>
  <si>
    <t>16</t>
  </si>
  <si>
    <t>1061816135</t>
  </si>
  <si>
    <t>Demontáž svítidel bez zachování funkčnosti (do suti) v bytových nebo společenských místnostech modulového systému zářivkových, délky přes 1100 mm</t>
  </si>
  <si>
    <t>1306"A</t>
  </si>
  <si>
    <t>14+43"F, G</t>
  </si>
  <si>
    <t>Součet</t>
  </si>
  <si>
    <t>6</t>
  </si>
  <si>
    <t>741371841</t>
  </si>
  <si>
    <t>Demontáž svítidla bytového se standardní paticí přisazeného do 0,09 m2 bez zachováním funkčnosti</t>
  </si>
  <si>
    <t>-352631853</t>
  </si>
  <si>
    <t>Demontáž svítidel bez zachování funkčnosti (do suti) v bytových nebo společenských místnostech se standardní paticí (E27, T5, GU10) přisazených, ploše do 0,09 m2</t>
  </si>
  <si>
    <t>10"D</t>
  </si>
  <si>
    <t>5+91"N, O</t>
  </si>
  <si>
    <t>156+2"J, M</t>
  </si>
  <si>
    <t>7</t>
  </si>
  <si>
    <t>741372061</t>
  </si>
  <si>
    <t>Montáž svítidlo LED bytové přisazené stropní panelové do 0,09 m2</t>
  </si>
  <si>
    <t>1203504348</t>
  </si>
  <si>
    <t>Montáž svítidel LED se zapojením vodičů bytových nebo společenských místností přisazených stropních panelových, obsahu do 0,09 m2</t>
  </si>
  <si>
    <t>10+156+2+5+91</t>
  </si>
  <si>
    <t>8</t>
  </si>
  <si>
    <t>M</t>
  </si>
  <si>
    <t>1507232</t>
  </si>
  <si>
    <t>svítidlo viz. příloha č. 3.1 Tech. spec. - svítidlo D</t>
  </si>
  <si>
    <t>32</t>
  </si>
  <si>
    <t>2063426587</t>
  </si>
  <si>
    <t>9</t>
  </si>
  <si>
    <t>1359504</t>
  </si>
  <si>
    <t xml:space="preserve"> svítidlo viz. příloha č. 3.1 Tech. spec. - svítidlo J</t>
  </si>
  <si>
    <t>-1515019977</t>
  </si>
  <si>
    <t>svítidlo viz. příloha č. 3.1 Tech. spec. - svítidlo J</t>
  </si>
  <si>
    <t>10</t>
  </si>
  <si>
    <t>1435091</t>
  </si>
  <si>
    <t>svítidlo viz. příloha č. 3.1 Tech. spec. - svítidlo M</t>
  </si>
  <si>
    <t>-759850380</t>
  </si>
  <si>
    <t>11</t>
  </si>
  <si>
    <t>1435092</t>
  </si>
  <si>
    <t xml:space="preserve">svítidlo viz. příloha č. 3.1 Tech. spec. - svítidlo N </t>
  </si>
  <si>
    <t>1413763353</t>
  </si>
  <si>
    <t>12</t>
  </si>
  <si>
    <t>1435093</t>
  </si>
  <si>
    <t xml:space="preserve">svítidlo viz. příloha č. 3.1 Tech. spec. - svítidlo O </t>
  </si>
  <si>
    <t>135654942</t>
  </si>
  <si>
    <t>13</t>
  </si>
  <si>
    <t>741372111</t>
  </si>
  <si>
    <t>Montáž svítidlo LED bytové vestavné podhledové čtvercové do 0,09 m2</t>
  </si>
  <si>
    <t>420304484</t>
  </si>
  <si>
    <t>Montáž svítidel LED se zapojením vodičů bytových nebo společenských místností vestavných podhledových čtvercových nebo obdélníkových, obsahu do 0,09 m2</t>
  </si>
  <si>
    <t>1306+14+43</t>
  </si>
  <si>
    <t>14</t>
  </si>
  <si>
    <t>1511175</t>
  </si>
  <si>
    <t>svítidlo viz. příloha č. 3.1 Tech. spec - svítidlo A</t>
  </si>
  <si>
    <t>-160772784</t>
  </si>
  <si>
    <t>1510905</t>
  </si>
  <si>
    <t>svítidlo viz. příloha č. 3.1 Tech. spec. - svítidlo F</t>
  </si>
  <si>
    <t>-482763718</t>
  </si>
  <si>
    <t>1510894</t>
  </si>
  <si>
    <t>svítidlo viz. příloha č. 3.1 Tech. spec. - svítidlo G</t>
  </si>
  <si>
    <t>1480146247</t>
  </si>
  <si>
    <t>767</t>
  </si>
  <si>
    <t>Konstrukce zámečnické</t>
  </si>
  <si>
    <t>17</t>
  </si>
  <si>
    <t>767584502</t>
  </si>
  <si>
    <t>Montáž podhledů kazetových 600x600 mm na ocelovou konstrukci</t>
  </si>
  <si>
    <t>m2</t>
  </si>
  <si>
    <t>-1516058183</t>
  </si>
  <si>
    <t xml:space="preserve">Montáž kovových podhledů  kazetových, na nosný rošt na ocelovou konstrukci, z kazet vel. 600 x 600 mm</t>
  </si>
  <si>
    <t>0,6*0,6*1306*2</t>
  </si>
  <si>
    <t>0,6*0,6*57*2</t>
  </si>
  <si>
    <t>18</t>
  </si>
  <si>
    <t>59036527</t>
  </si>
  <si>
    <t xml:space="preserve">deska podhledová minerální polodrážka jemně texturovaná bez perforace  bílá 17x600x600mm</t>
  </si>
  <si>
    <t>927573314</t>
  </si>
  <si>
    <t>981,36*1,02 'Přepočtené koeficientem množství</t>
  </si>
  <si>
    <t>19</t>
  </si>
  <si>
    <t>767585102</t>
  </si>
  <si>
    <t>Montáž podhledů - pomocné konstrukce šroubováním</t>
  </si>
  <si>
    <t>m</t>
  </si>
  <si>
    <t>-43192225</t>
  </si>
  <si>
    <t xml:space="preserve">Montáž kovových podhledů  doplňků podhledů pomocných konstrukcí z tenkostěnných profilů připevněných šroubováním</t>
  </si>
  <si>
    <t>(1306+14+43)*1,2*3"doplnění roštu</t>
  </si>
  <si>
    <t>20</t>
  </si>
  <si>
    <t>59036240</t>
  </si>
  <si>
    <t xml:space="preserve">rastr nosný kazetové minerální podhledy bílá  hlavní profil rošt š.15,L=3700mm</t>
  </si>
  <si>
    <t>862827224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</si>
</sst>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59080" cy="25908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14" customWidth="1"/>
    <col min="2" max="2" width="1.43" customWidth="1"/>
    <col min="3" max="3" width="3.57" customWidth="1"/>
    <col min="4" max="4" width="2.29" customWidth="1"/>
    <col min="5" max="5" width="2.29" customWidth="1"/>
    <col min="6" max="6" width="2.29" customWidth="1"/>
    <col min="7" max="7" width="2.29" customWidth="1"/>
    <col min="8" max="8" width="2.29" customWidth="1"/>
    <col min="9" max="9" width="2.29" customWidth="1"/>
    <col min="10" max="10" width="2.29" customWidth="1"/>
    <col min="11" max="11" width="2.29" customWidth="1"/>
    <col min="12" max="12" width="2.29" customWidth="1"/>
    <col min="13" max="13" width="2.29" customWidth="1"/>
    <col min="14" max="14" width="2.29" customWidth="1"/>
    <col min="15" max="15" width="2.29" customWidth="1"/>
    <col min="16" max="16" width="2.29" customWidth="1"/>
    <col min="17" max="17" width="2.29" customWidth="1"/>
    <col min="18" max="18" width="2.29" customWidth="1"/>
    <col min="19" max="19" width="2.29" customWidth="1"/>
    <col min="20" max="20" width="2.29" customWidth="1"/>
    <col min="21" max="21" width="2.29" customWidth="1"/>
    <col min="22" max="22" width="2.29" customWidth="1"/>
    <col min="23" max="23" width="2.29" customWidth="1"/>
    <col min="24" max="24" width="2.29" customWidth="1"/>
    <col min="25" max="25" width="2.29" customWidth="1"/>
    <col min="26" max="26" width="2.29" customWidth="1"/>
    <col min="27" max="27" width="2.29" customWidth="1"/>
    <col min="28" max="28" width="2.29" customWidth="1"/>
    <col min="29" max="29" width="2.29" customWidth="1"/>
    <col min="30" max="30" width="2.29" customWidth="1"/>
    <col min="31" max="31" width="2.29" customWidth="1"/>
    <col min="32" max="32" width="2.29" customWidth="1"/>
    <col min="33" max="33" width="2.29" customWidth="1"/>
    <col min="34" max="34" width="2.86" customWidth="1"/>
    <col min="35" max="35" width="27.14" customWidth="1"/>
    <col min="36" max="36" width="2.14" customWidth="1"/>
    <col min="37" max="37" width="2.14" customWidth="1"/>
    <col min="38" max="38" width="7.14" customWidth="1"/>
    <col min="39" max="39" width="2.86" customWidth="1"/>
    <col min="40" max="40" width="11.43" customWidth="1"/>
    <col min="41" max="41" width="6.43" customWidth="1"/>
    <col min="42" max="42" width="3.57" customWidth="1"/>
    <col min="43" max="43" width="13.43" hidden="1" customWidth="1"/>
    <col min="44" max="44" width="11.71" customWidth="1"/>
    <col min="45" max="45" width="22.14" hidden="1" customWidth="1"/>
    <col min="46" max="46" width="22.14" hidden="1" customWidth="1"/>
    <col min="47" max="47" width="22.14" hidden="1" customWidth="1"/>
    <col min="48" max="48" width="18.57" hidden="1" customWidth="1"/>
    <col min="49" max="49" width="18.57" hidden="1" customWidth="1"/>
    <col min="50" max="50" width="21.43" hidden="1" customWidth="1"/>
    <col min="51" max="51" width="21.43" hidden="1" customWidth="1"/>
    <col min="52" max="52" width="18.57" hidden="1" customWidth="1"/>
    <col min="53" max="53" width="16.43" hidden="1" customWidth="1"/>
    <col min="54" max="54" width="21.43" hidden="1" customWidth="1"/>
    <col min="55" max="55" width="18.57" hidden="1" customWidth="1"/>
    <col min="56" max="56" width="16.43" hidden="1" customWidth="1"/>
    <col min="57" max="57" width="57" customWidth="1"/>
    <col min="71" max="71" width="9.14" hidden="1"/>
    <col min="72" max="72" width="9.14" hidden="1"/>
    <col min="73" max="73" width="9.14" hidden="1"/>
    <col min="74" max="74" width="9.14" hidden="1"/>
    <col min="75" max="75" width="9.14" hidden="1"/>
    <col min="76" max="76" width="9.14" hidden="1"/>
    <col min="77" max="77" width="9.14" hidden="1"/>
    <col min="78" max="78" width="9.14" hidden="1"/>
    <col min="79" max="79" width="9.14" hidden="1"/>
    <col min="80" max="80" width="9.14" hidden="1"/>
    <col min="81" max="81" width="9.14" hidden="1"/>
    <col min="82" max="82" width="9.14" hidden="1"/>
    <col min="83" max="83" width="9.14" hidden="1"/>
    <col min="84" max="84" width="9.14" hidden="1"/>
    <col min="85" max="85" width="9.14" hidden="1"/>
    <col min="86" max="86" width="9.14" hidden="1"/>
    <col min="87" max="87" width="9.14" hidden="1"/>
    <col min="88" max="88" width="9.14" hidden="1"/>
    <col min="89" max="89" width="9.14" hidden="1"/>
    <col min="90" max="90" width="9.14" hidden="1"/>
    <col min="91" max="91" width="9.14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26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27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28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L14" s="20"/>
      <c r="AM14" s="20"/>
      <c r="AN14" s="32" t="s">
        <v>28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29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21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26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21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26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14.4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37</v>
      </c>
      <c r="E29" s="44"/>
      <c r="F29" s="30" t="s">
        <v>38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2" customFormat="1" ht="14.4" customHeight="1">
      <c r="B30" s="43"/>
      <c r="C30" s="44"/>
      <c r="D30" s="44"/>
      <c r="E30" s="44"/>
      <c r="F30" s="30" t="s">
        <v>39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2" customFormat="1" ht="14.4" customHeight="1">
      <c r="B31" s="43"/>
      <c r="C31" s="44"/>
      <c r="D31" s="44"/>
      <c r="E31" s="44"/>
      <c r="F31" s="30" t="s">
        <v>40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2" customFormat="1" ht="14.4" customHeight="1">
      <c r="B32" s="43"/>
      <c r="C32" s="44"/>
      <c r="D32" s="44"/>
      <c r="E32" s="44"/>
      <c r="F32" s="30" t="s">
        <v>41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2" customFormat="1" ht="14.4" customHeight="1">
      <c r="B33" s="43"/>
      <c r="C33" s="44"/>
      <c r="D33" s="44"/>
      <c r="E33" s="44"/>
      <c r="F33" s="30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9"/>
    </row>
    <row r="35" s="1" customFormat="1" ht="25.92" customHeight="1"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14.4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1" customFormat="1" ht="14.4" customHeight="1">
      <c r="B49" s="36"/>
      <c r="C49" s="37"/>
      <c r="D49" s="56" t="s">
        <v>46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6" t="s">
        <v>47</v>
      </c>
      <c r="AI49" s="57"/>
      <c r="AJ49" s="57"/>
      <c r="AK49" s="57"/>
      <c r="AL49" s="57"/>
      <c r="AM49" s="57"/>
      <c r="AN49" s="57"/>
      <c r="AO49" s="57"/>
      <c r="AP49" s="37"/>
      <c r="AQ49" s="37"/>
      <c r="AR49" s="41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1" customFormat="1">
      <c r="B60" s="36"/>
      <c r="C60" s="37"/>
      <c r="D60" s="58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8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8" t="s">
        <v>48</v>
      </c>
      <c r="AI60" s="39"/>
      <c r="AJ60" s="39"/>
      <c r="AK60" s="39"/>
      <c r="AL60" s="39"/>
      <c r="AM60" s="58" t="s">
        <v>49</v>
      </c>
      <c r="AN60" s="39"/>
      <c r="AO60" s="39"/>
      <c r="AP60" s="37"/>
      <c r="AQ60" s="37"/>
      <c r="AR60" s="41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1" customFormat="1">
      <c r="B64" s="36"/>
      <c r="C64" s="37"/>
      <c r="D64" s="56" t="s">
        <v>50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6" t="s">
        <v>51</v>
      </c>
      <c r="AI64" s="57"/>
      <c r="AJ64" s="57"/>
      <c r="AK64" s="57"/>
      <c r="AL64" s="57"/>
      <c r="AM64" s="57"/>
      <c r="AN64" s="57"/>
      <c r="AO64" s="57"/>
      <c r="AP64" s="37"/>
      <c r="AQ64" s="37"/>
      <c r="AR64" s="41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1" customFormat="1">
      <c r="B75" s="36"/>
      <c r="C75" s="37"/>
      <c r="D75" s="58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8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8" t="s">
        <v>48</v>
      </c>
      <c r="AI75" s="39"/>
      <c r="AJ75" s="39"/>
      <c r="AK75" s="39"/>
      <c r="AL75" s="39"/>
      <c r="AM75" s="58" t="s">
        <v>49</v>
      </c>
      <c r="AN75" s="39"/>
      <c r="AO75" s="39"/>
      <c r="AP75" s="37"/>
      <c r="AQ75" s="37"/>
      <c r="AR75" s="41"/>
    </row>
    <row r="76" s="1" customFormat="1"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</row>
    <row r="77" s="1" customFormat="1" ht="6.96" customHeight="1"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41"/>
    </row>
    <row r="81" s="1" customFormat="1" ht="6.96" customHeight="1"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41"/>
    </row>
    <row r="82" s="1" customFormat="1" ht="24.96" customHeight="1">
      <c r="B82" s="36"/>
      <c r="C82" s="21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</row>
    <row r="84" s="3" customFormat="1" ht="12" customHeight="1">
      <c r="B84" s="63"/>
      <c r="C84" s="30" t="s">
        <v>13</v>
      </c>
      <c r="D84" s="64"/>
      <c r="E84" s="64"/>
      <c r="F84" s="64"/>
      <c r="G84" s="64"/>
      <c r="H84" s="64"/>
      <c r="I84" s="64"/>
      <c r="J84" s="64"/>
      <c r="K84" s="64"/>
      <c r="L84" s="64" t="str">
        <f>K5</f>
        <v>20190226</v>
      </c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5"/>
    </row>
    <row r="85" s="4" customFormat="1" ht="36.96" customHeight="1">
      <c r="B85" s="66"/>
      <c r="C85" s="67" t="s">
        <v>16</v>
      </c>
      <c r="D85" s="68"/>
      <c r="E85" s="68"/>
      <c r="F85" s="68"/>
      <c r="G85" s="68"/>
      <c r="H85" s="68"/>
      <c r="I85" s="68"/>
      <c r="J85" s="68"/>
      <c r="K85" s="68"/>
      <c r="L85" s="69" t="str">
        <f>K6</f>
        <v>Výměna svítidel OD Andy</v>
      </c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70"/>
    </row>
    <row r="86" s="1" customFormat="1" ht="6.96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</row>
    <row r="87" s="1" customFormat="1" ht="12" customHeight="1"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7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72" t="str">
        <f>IF(AN8= "","",AN8)</f>
        <v>26. 2. 2019</v>
      </c>
      <c r="AN87" s="72"/>
      <c r="AO87" s="37"/>
      <c r="AP87" s="37"/>
      <c r="AQ87" s="37"/>
      <c r="AR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</row>
    <row r="89" s="1" customFormat="1" ht="15.6" customHeight="1"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29</v>
      </c>
      <c r="AJ89" s="37"/>
      <c r="AK89" s="37"/>
      <c r="AL89" s="37"/>
      <c r="AM89" s="73" t="str">
        <f>IF(E17="","",E17)</f>
        <v xml:space="preserve"> </v>
      </c>
      <c r="AN89" s="64"/>
      <c r="AO89" s="64"/>
      <c r="AP89" s="64"/>
      <c r="AQ89" s="37"/>
      <c r="AR89" s="41"/>
      <c r="AS89" s="74" t="s">
        <v>53</v>
      </c>
      <c r="AT89" s="75"/>
      <c r="AU89" s="76"/>
      <c r="AV89" s="76"/>
      <c r="AW89" s="76"/>
      <c r="AX89" s="76"/>
      <c r="AY89" s="76"/>
      <c r="AZ89" s="76"/>
      <c r="BA89" s="76"/>
      <c r="BB89" s="76"/>
      <c r="BC89" s="76"/>
      <c r="BD89" s="77"/>
    </row>
    <row r="90" s="1" customFormat="1" ht="15.6" customHeight="1">
      <c r="B90" s="36"/>
      <c r="C90" s="30" t="s">
        <v>27</v>
      </c>
      <c r="D90" s="37"/>
      <c r="E90" s="37"/>
      <c r="F90" s="37"/>
      <c r="G90" s="37"/>
      <c r="H90" s="37"/>
      <c r="I90" s="37"/>
      <c r="J90" s="37"/>
      <c r="K90" s="37"/>
      <c r="L90" s="6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31</v>
      </c>
      <c r="AJ90" s="37"/>
      <c r="AK90" s="37"/>
      <c r="AL90" s="37"/>
      <c r="AM90" s="73" t="str">
        <f>IF(E20="","",E20)</f>
        <v xml:space="preserve"> </v>
      </c>
      <c r="AN90" s="64"/>
      <c r="AO90" s="64"/>
      <c r="AP90" s="64"/>
      <c r="AQ90" s="37"/>
      <c r="AR90" s="41"/>
      <c r="AS90" s="78"/>
      <c r="AT90" s="79"/>
      <c r="AU90" s="80"/>
      <c r="AV90" s="80"/>
      <c r="AW90" s="80"/>
      <c r="AX90" s="80"/>
      <c r="AY90" s="80"/>
      <c r="AZ90" s="80"/>
      <c r="BA90" s="80"/>
      <c r="BB90" s="80"/>
      <c r="BC90" s="80"/>
      <c r="BD90" s="81"/>
    </row>
    <row r="91" s="1" customFormat="1" ht="10.8" customHeight="1"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2"/>
      <c r="AT91" s="83"/>
      <c r="AU91" s="84"/>
      <c r="AV91" s="84"/>
      <c r="AW91" s="84"/>
      <c r="AX91" s="84"/>
      <c r="AY91" s="84"/>
      <c r="AZ91" s="84"/>
      <c r="BA91" s="84"/>
      <c r="BB91" s="84"/>
      <c r="BC91" s="84"/>
      <c r="BD91" s="85"/>
    </row>
    <row r="92" s="1" customFormat="1" ht="29.28" customHeight="1">
      <c r="B92" s="36"/>
      <c r="C92" s="86" t="s">
        <v>54</v>
      </c>
      <c r="D92" s="87"/>
      <c r="E92" s="87"/>
      <c r="F92" s="87"/>
      <c r="G92" s="87"/>
      <c r="H92" s="88"/>
      <c r="I92" s="89" t="s">
        <v>55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90" t="s">
        <v>56</v>
      </c>
      <c r="AH92" s="87"/>
      <c r="AI92" s="87"/>
      <c r="AJ92" s="87"/>
      <c r="AK92" s="87"/>
      <c r="AL92" s="87"/>
      <c r="AM92" s="87"/>
      <c r="AN92" s="89" t="s">
        <v>57</v>
      </c>
      <c r="AO92" s="87"/>
      <c r="AP92" s="91"/>
      <c r="AQ92" s="92" t="s">
        <v>58</v>
      </c>
      <c r="AR92" s="41"/>
      <c r="AS92" s="93" t="s">
        <v>59</v>
      </c>
      <c r="AT92" s="94" t="s">
        <v>60</v>
      </c>
      <c r="AU92" s="94" t="s">
        <v>61</v>
      </c>
      <c r="AV92" s="94" t="s">
        <v>62</v>
      </c>
      <c r="AW92" s="94" t="s">
        <v>63</v>
      </c>
      <c r="AX92" s="94" t="s">
        <v>64</v>
      </c>
      <c r="AY92" s="94" t="s">
        <v>65</v>
      </c>
      <c r="AZ92" s="94" t="s">
        <v>66</v>
      </c>
      <c r="BA92" s="94" t="s">
        <v>67</v>
      </c>
      <c r="BB92" s="94" t="s">
        <v>68</v>
      </c>
      <c r="BC92" s="94" t="s">
        <v>69</v>
      </c>
      <c r="BD92" s="95" t="s">
        <v>70</v>
      </c>
    </row>
    <row r="93" s="1" customFormat="1" ht="10.8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96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8"/>
    </row>
    <row r="94" s="5" customFormat="1" ht="32.4" customHeight="1">
      <c r="B94" s="99"/>
      <c r="C94" s="100" t="s">
        <v>71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2">
        <f>ROUND(AG95,2)</f>
        <v>0</v>
      </c>
      <c r="AH94" s="102"/>
      <c r="AI94" s="102"/>
      <c r="AJ94" s="102"/>
      <c r="AK94" s="102"/>
      <c r="AL94" s="102"/>
      <c r="AM94" s="102"/>
      <c r="AN94" s="103">
        <f>SUM(AG94,AT94)</f>
        <v>0</v>
      </c>
      <c r="AO94" s="103"/>
      <c r="AP94" s="103"/>
      <c r="AQ94" s="104" t="s">
        <v>1</v>
      </c>
      <c r="AR94" s="105"/>
      <c r="AS94" s="106">
        <f>ROUND(AS95,2)</f>
        <v>0</v>
      </c>
      <c r="AT94" s="107">
        <f>ROUND(SUM(AV94:AW94),2)</f>
        <v>0</v>
      </c>
      <c r="AU94" s="108">
        <f>ROUND(AU95,5)</f>
        <v>0</v>
      </c>
      <c r="AV94" s="107">
        <f>ROUND(AZ94*L29,2)</f>
        <v>0</v>
      </c>
      <c r="AW94" s="107">
        <f>ROUND(BA94*L30,2)</f>
        <v>0</v>
      </c>
      <c r="AX94" s="107">
        <f>ROUND(BB94*L29,2)</f>
        <v>0</v>
      </c>
      <c r="AY94" s="107">
        <f>ROUND(BC94*L30,2)</f>
        <v>0</v>
      </c>
      <c r="AZ94" s="107">
        <f>ROUND(AZ95,2)</f>
        <v>0</v>
      </c>
      <c r="BA94" s="107">
        <f>ROUND(BA95,2)</f>
        <v>0</v>
      </c>
      <c r="BB94" s="107">
        <f>ROUND(BB95,2)</f>
        <v>0</v>
      </c>
      <c r="BC94" s="107">
        <f>ROUND(BC95,2)</f>
        <v>0</v>
      </c>
      <c r="BD94" s="109">
        <f>ROUND(BD95,2)</f>
        <v>0</v>
      </c>
      <c r="BS94" s="110" t="s">
        <v>72</v>
      </c>
      <c r="BT94" s="110" t="s">
        <v>73</v>
      </c>
      <c r="BU94" s="111" t="s">
        <v>74</v>
      </c>
      <c r="BV94" s="110" t="s">
        <v>75</v>
      </c>
      <c r="BW94" s="110" t="s">
        <v>5</v>
      </c>
      <c r="BX94" s="110" t="s">
        <v>76</v>
      </c>
      <c r="CL94" s="110" t="s">
        <v>1</v>
      </c>
    </row>
    <row r="95" s="6" customFormat="1" ht="14.4" customHeight="1">
      <c r="A95" s="112" t="s">
        <v>77</v>
      </c>
      <c r="B95" s="113"/>
      <c r="C95" s="114"/>
      <c r="D95" s="115" t="s">
        <v>78</v>
      </c>
      <c r="E95" s="115"/>
      <c r="F95" s="115"/>
      <c r="G95" s="115"/>
      <c r="H95" s="115"/>
      <c r="I95" s="116"/>
      <c r="J95" s="115" t="s">
        <v>79</v>
      </c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7">
        <f>'01 - výměna svítidel'!J30</f>
        <v>0</v>
      </c>
      <c r="AH95" s="116"/>
      <c r="AI95" s="116"/>
      <c r="AJ95" s="116"/>
      <c r="AK95" s="116"/>
      <c r="AL95" s="116"/>
      <c r="AM95" s="116"/>
      <c r="AN95" s="117">
        <f>SUM(AG95,AT95)</f>
        <v>0</v>
      </c>
      <c r="AO95" s="116"/>
      <c r="AP95" s="116"/>
      <c r="AQ95" s="118" t="s">
        <v>80</v>
      </c>
      <c r="AR95" s="119"/>
      <c r="AS95" s="120">
        <v>0</v>
      </c>
      <c r="AT95" s="121">
        <f>ROUND(SUM(AV95:AW95),2)</f>
        <v>0</v>
      </c>
      <c r="AU95" s="122">
        <f>'01 - výměna svítidel'!P121</f>
        <v>0</v>
      </c>
      <c r="AV95" s="121">
        <f>'01 - výměna svítidel'!J33</f>
        <v>0</v>
      </c>
      <c r="AW95" s="121">
        <f>'01 - výměna svítidel'!J34</f>
        <v>0</v>
      </c>
      <c r="AX95" s="121">
        <f>'01 - výměna svítidel'!J35</f>
        <v>0</v>
      </c>
      <c r="AY95" s="121">
        <f>'01 - výměna svítidel'!J36</f>
        <v>0</v>
      </c>
      <c r="AZ95" s="121">
        <f>'01 - výměna svítidel'!F33</f>
        <v>0</v>
      </c>
      <c r="BA95" s="121">
        <f>'01 - výměna svítidel'!F34</f>
        <v>0</v>
      </c>
      <c r="BB95" s="121">
        <f>'01 - výměna svítidel'!F35</f>
        <v>0</v>
      </c>
      <c r="BC95" s="121">
        <f>'01 - výměna svítidel'!F36</f>
        <v>0</v>
      </c>
      <c r="BD95" s="123">
        <f>'01 - výměna svítidel'!F37</f>
        <v>0</v>
      </c>
      <c r="BT95" s="124" t="s">
        <v>81</v>
      </c>
      <c r="BV95" s="124" t="s">
        <v>75</v>
      </c>
      <c r="BW95" s="124" t="s">
        <v>82</v>
      </c>
      <c r="BX95" s="124" t="s">
        <v>5</v>
      </c>
      <c r="CL95" s="124" t="s">
        <v>1</v>
      </c>
      <c r="CM95" s="124" t="s">
        <v>83</v>
      </c>
    </row>
    <row r="96" s="1" customFormat="1" ht="30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</row>
    <row r="97" s="1" customFormat="1" ht="6.96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41"/>
    </row>
  </sheetData>
  <sheetProtection sheet="1" formatColumns="0" formatRows="0" objects="1" scenarios="1" spinCount="100000" saltValue="Caf8JFmEOnU4hBgdMrWvUQISaui0BB+FWMblHvDvG7kBT/s54yN2l+FpNQr9Zinzv2sCZKIjnyDVMSRQuXwh9w==" hashValue="HoaJDX2T3d0ZRK1KiJYxBPiF88V8aovgE7po4qWxyu8VueSZ68sFhE/20SR40/5JfgMOsdACaC2NScu+YU7n3w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 - výměna svítidel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14" customWidth="1"/>
    <col min="2" max="2" width="1.43" customWidth="1"/>
    <col min="3" max="3" width="3.57" customWidth="1"/>
    <col min="4" max="4" width="3.71" customWidth="1"/>
    <col min="5" max="5" width="14.71" customWidth="1"/>
    <col min="6" max="6" width="43.57" customWidth="1"/>
    <col min="7" max="7" width="6" customWidth="1"/>
    <col min="8" max="8" width="9.86" customWidth="1"/>
    <col min="9" max="9" width="17.29" style="125" customWidth="1"/>
    <col min="10" max="10" width="17.29" customWidth="1"/>
    <col min="11" max="11" width="17.29" customWidth="1"/>
    <col min="12" max="12" width="8" customWidth="1"/>
    <col min="13" max="13" width="9.29" hidden="1" customWidth="1"/>
    <col min="14" max="14" width="9.14" hidden="1"/>
    <col min="15" max="15" width="12.14" hidden="1" customWidth="1"/>
    <col min="16" max="16" width="12.14" hidden="1" customWidth="1"/>
    <col min="17" max="17" width="12.14" hidden="1" customWidth="1"/>
    <col min="18" max="18" width="12.14" hidden="1" customWidth="1"/>
    <col min="19" max="19" width="12.14" hidden="1" customWidth="1"/>
    <col min="20" max="20" width="12.14" hidden="1" customWidth="1"/>
    <col min="21" max="21" width="14" hidden="1" customWidth="1"/>
    <col min="22" max="22" width="10.57" customWidth="1"/>
    <col min="23" max="23" width="14" customWidth="1"/>
    <col min="24" max="24" width="10.57" customWidth="1"/>
    <col min="25" max="25" width="12.86" customWidth="1"/>
    <col min="26" max="26" width="9.43" customWidth="1"/>
    <col min="27" max="27" width="12.86" customWidth="1"/>
    <col min="28" max="28" width="14" customWidth="1"/>
    <col min="29" max="29" width="9.43" customWidth="1"/>
    <col min="30" max="30" width="12.86" customWidth="1"/>
    <col min="31" max="31" width="14" customWidth="1"/>
    <col min="44" max="44" width="9.14" hidden="1"/>
    <col min="45" max="45" width="9.14" hidden="1"/>
    <col min="46" max="46" width="9.14" hidden="1"/>
    <col min="47" max="47" width="9.14" hidden="1"/>
    <col min="48" max="48" width="9.14" hidden="1"/>
    <col min="49" max="49" width="9.14" hidden="1"/>
    <col min="50" max="50" width="9.14" hidden="1"/>
    <col min="51" max="51" width="9.14" hidden="1"/>
    <col min="52" max="52" width="9.14" hidden="1"/>
    <col min="53" max="53" width="9.14" hidden="1"/>
    <col min="54" max="54" width="9.14" hidden="1"/>
    <col min="55" max="55" width="9.14" hidden="1"/>
    <col min="56" max="56" width="9.14" hidden="1"/>
    <col min="57" max="57" width="9.14" hidden="1"/>
    <col min="58" max="58" width="9.14" hidden="1"/>
    <col min="59" max="59" width="9.14" hidden="1"/>
    <col min="60" max="60" width="9.14" hidden="1"/>
    <col min="61" max="61" width="9.14" hidden="1"/>
    <col min="62" max="62" width="9.14" hidden="1"/>
    <col min="63" max="63" width="9.14" hidden="1"/>
    <col min="64" max="64" width="9.14" hidden="1"/>
    <col min="65" max="65" width="9.14" hidden="1"/>
  </cols>
  <sheetData>
    <row r="2" ht="36.96" customHeight="1">
      <c r="L2"/>
      <c r="AT2" s="15" t="s">
        <v>82</v>
      </c>
    </row>
    <row r="3" ht="6.96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18"/>
      <c r="AT3" s="15" t="s">
        <v>83</v>
      </c>
    </row>
    <row r="4" ht="24.96" customHeight="1">
      <c r="B4" s="18"/>
      <c r="D4" s="129" t="s">
        <v>84</v>
      </c>
      <c r="L4" s="18"/>
      <c r="M4" s="130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31" t="s">
        <v>16</v>
      </c>
      <c r="L6" s="18"/>
    </row>
    <row r="7" ht="14.4" customHeight="1">
      <c r="B7" s="18"/>
      <c r="E7" s="132" t="str">
        <f>'Rekapitulace stavby'!K6</f>
        <v>Výměna svítidel OD Andy</v>
      </c>
      <c r="F7" s="131"/>
      <c r="G7" s="131"/>
      <c r="H7" s="131"/>
      <c r="L7" s="18"/>
    </row>
    <row r="8" s="1" customFormat="1" ht="12" customHeight="1">
      <c r="B8" s="41"/>
      <c r="D8" s="131" t="s">
        <v>85</v>
      </c>
      <c r="I8" s="133"/>
      <c r="L8" s="41"/>
    </row>
    <row r="9" s="1" customFormat="1" ht="36.96" customHeight="1">
      <c r="B9" s="41"/>
      <c r="E9" s="134" t="s">
        <v>86</v>
      </c>
      <c r="F9" s="1"/>
      <c r="G9" s="1"/>
      <c r="H9" s="1"/>
      <c r="I9" s="133"/>
      <c r="L9" s="41"/>
    </row>
    <row r="10" s="1" customFormat="1">
      <c r="B10" s="41"/>
      <c r="I10" s="133"/>
      <c r="L10" s="41"/>
    </row>
    <row r="11" s="1" customFormat="1" ht="12" customHeight="1">
      <c r="B11" s="41"/>
      <c r="D11" s="131" t="s">
        <v>18</v>
      </c>
      <c r="F11" s="135" t="s">
        <v>1</v>
      </c>
      <c r="I11" s="136" t="s">
        <v>19</v>
      </c>
      <c r="J11" s="135" t="s">
        <v>1</v>
      </c>
      <c r="L11" s="41"/>
    </row>
    <row r="12" s="1" customFormat="1" ht="12" customHeight="1">
      <c r="B12" s="41"/>
      <c r="D12" s="131" t="s">
        <v>20</v>
      </c>
      <c r="F12" s="135" t="s">
        <v>21</v>
      </c>
      <c r="I12" s="136" t="s">
        <v>22</v>
      </c>
      <c r="J12" s="137" t="str">
        <f>'Rekapitulace stavby'!AN8</f>
        <v>26. 2. 2019</v>
      </c>
      <c r="L12" s="41"/>
    </row>
    <row r="13" s="1" customFormat="1" ht="10.8" customHeight="1">
      <c r="B13" s="41"/>
      <c r="I13" s="133"/>
      <c r="L13" s="41"/>
    </row>
    <row r="14" s="1" customFormat="1" ht="12" customHeight="1">
      <c r="B14" s="41"/>
      <c r="D14" s="131" t="s">
        <v>24</v>
      </c>
      <c r="I14" s="136" t="s">
        <v>25</v>
      </c>
      <c r="J14" s="135" t="str">
        <f>IF('Rekapitulace stavby'!AN10="","",'Rekapitulace stavby'!AN10)</f>
        <v/>
      </c>
      <c r="L14" s="41"/>
    </row>
    <row r="15" s="1" customFormat="1" ht="18" customHeight="1">
      <c r="B15" s="41"/>
      <c r="E15" s="135" t="str">
        <f>IF('Rekapitulace stavby'!E11="","",'Rekapitulace stavby'!E11)</f>
        <v xml:space="preserve"> </v>
      </c>
      <c r="I15" s="136" t="s">
        <v>26</v>
      </c>
      <c r="J15" s="135" t="str">
        <f>IF('Rekapitulace stavby'!AN11="","",'Rekapitulace stavby'!AN11)</f>
        <v/>
      </c>
      <c r="L15" s="41"/>
    </row>
    <row r="16" s="1" customFormat="1" ht="6.96" customHeight="1">
      <c r="B16" s="41"/>
      <c r="I16" s="133"/>
      <c r="L16" s="41"/>
    </row>
    <row r="17" s="1" customFormat="1" ht="12" customHeight="1">
      <c r="B17" s="41"/>
      <c r="D17" s="131" t="s">
        <v>27</v>
      </c>
      <c r="I17" s="136" t="s">
        <v>25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35"/>
      <c r="G18" s="135"/>
      <c r="H18" s="135"/>
      <c r="I18" s="136" t="s">
        <v>26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33"/>
      <c r="L19" s="41"/>
    </row>
    <row r="20" s="1" customFormat="1" ht="12" customHeight="1">
      <c r="B20" s="41"/>
      <c r="D20" s="131" t="s">
        <v>29</v>
      </c>
      <c r="I20" s="136" t="s">
        <v>25</v>
      </c>
      <c r="J20" s="135" t="str">
        <f>IF('Rekapitulace stavby'!AN16="","",'Rekapitulace stavby'!AN16)</f>
        <v/>
      </c>
      <c r="L20" s="41"/>
    </row>
    <row r="21" s="1" customFormat="1" ht="18" customHeight="1">
      <c r="B21" s="41"/>
      <c r="E21" s="135" t="str">
        <f>IF('Rekapitulace stavby'!E17="","",'Rekapitulace stavby'!E17)</f>
        <v xml:space="preserve"> </v>
      </c>
      <c r="I21" s="136" t="s">
        <v>26</v>
      </c>
      <c r="J21" s="135" t="str">
        <f>IF('Rekapitulace stavby'!AN17="","",'Rekapitulace stavby'!AN17)</f>
        <v/>
      </c>
      <c r="L21" s="41"/>
    </row>
    <row r="22" s="1" customFormat="1" ht="6.96" customHeight="1">
      <c r="B22" s="41"/>
      <c r="I22" s="133"/>
      <c r="L22" s="41"/>
    </row>
    <row r="23" s="1" customFormat="1" ht="12" customHeight="1">
      <c r="B23" s="41"/>
      <c r="D23" s="131" t="s">
        <v>31</v>
      </c>
      <c r="I23" s="136" t="s">
        <v>25</v>
      </c>
      <c r="J23" s="135" t="str">
        <f>IF('Rekapitulace stavby'!AN19="","",'Rekapitulace stavby'!AN19)</f>
        <v/>
      </c>
      <c r="L23" s="41"/>
    </row>
    <row r="24" s="1" customFormat="1" ht="18" customHeight="1">
      <c r="B24" s="41"/>
      <c r="E24" s="135" t="str">
        <f>IF('Rekapitulace stavby'!E20="","",'Rekapitulace stavby'!E20)</f>
        <v xml:space="preserve"> </v>
      </c>
      <c r="I24" s="136" t="s">
        <v>26</v>
      </c>
      <c r="J24" s="135" t="str">
        <f>IF('Rekapitulace stavby'!AN20="","",'Rekapitulace stavby'!AN20)</f>
        <v/>
      </c>
      <c r="L24" s="41"/>
    </row>
    <row r="25" s="1" customFormat="1" ht="6.96" customHeight="1">
      <c r="B25" s="41"/>
      <c r="I25" s="133"/>
      <c r="L25" s="41"/>
    </row>
    <row r="26" s="1" customFormat="1" ht="12" customHeight="1">
      <c r="B26" s="41"/>
      <c r="D26" s="131" t="s">
        <v>32</v>
      </c>
      <c r="I26" s="133"/>
      <c r="L26" s="41"/>
    </row>
    <row r="27" s="7" customFormat="1" ht="14.4" customHeight="1">
      <c r="B27" s="138"/>
      <c r="E27" s="139" t="s">
        <v>1</v>
      </c>
      <c r="F27" s="139"/>
      <c r="G27" s="139"/>
      <c r="H27" s="139"/>
      <c r="I27" s="140"/>
      <c r="L27" s="138"/>
    </row>
    <row r="28" s="1" customFormat="1" ht="6.96" customHeight="1">
      <c r="B28" s="41"/>
      <c r="I28" s="133"/>
      <c r="L28" s="41"/>
    </row>
    <row r="29" s="1" customFormat="1" ht="6.96" customHeight="1">
      <c r="B29" s="41"/>
      <c r="D29" s="76"/>
      <c r="E29" s="76"/>
      <c r="F29" s="76"/>
      <c r="G29" s="76"/>
      <c r="H29" s="76"/>
      <c r="I29" s="141"/>
      <c r="J29" s="76"/>
      <c r="K29" s="76"/>
      <c r="L29" s="41"/>
    </row>
    <row r="30" s="1" customFormat="1" ht="25.44" customHeight="1">
      <c r="B30" s="41"/>
      <c r="D30" s="142" t="s">
        <v>33</v>
      </c>
      <c r="I30" s="133"/>
      <c r="J30" s="143">
        <f>ROUND(J121, 2)</f>
        <v>0</v>
      </c>
      <c r="L30" s="41"/>
    </row>
    <row r="31" s="1" customFormat="1" ht="6.96" customHeight="1">
      <c r="B31" s="41"/>
      <c r="D31" s="76"/>
      <c r="E31" s="76"/>
      <c r="F31" s="76"/>
      <c r="G31" s="76"/>
      <c r="H31" s="76"/>
      <c r="I31" s="141"/>
      <c r="J31" s="76"/>
      <c r="K31" s="76"/>
      <c r="L31" s="41"/>
    </row>
    <row r="32" s="1" customFormat="1" ht="14.4" customHeight="1">
      <c r="B32" s="41"/>
      <c r="F32" s="144" t="s">
        <v>35</v>
      </c>
      <c r="I32" s="145" t="s">
        <v>34</v>
      </c>
      <c r="J32" s="144" t="s">
        <v>36</v>
      </c>
      <c r="L32" s="41"/>
    </row>
    <row r="33" s="1" customFormat="1" ht="14.4" customHeight="1">
      <c r="B33" s="41"/>
      <c r="D33" s="146" t="s">
        <v>37</v>
      </c>
      <c r="E33" s="131" t="s">
        <v>38</v>
      </c>
      <c r="F33" s="147">
        <f>ROUND((SUM(BE121:BE181)),  2)</f>
        <v>0</v>
      </c>
      <c r="I33" s="148">
        <v>0.20999999999999999</v>
      </c>
      <c r="J33" s="147">
        <f>ROUND(((SUM(BE121:BE181))*I33),  2)</f>
        <v>0</v>
      </c>
      <c r="L33" s="41"/>
    </row>
    <row r="34" s="1" customFormat="1" ht="14.4" customHeight="1">
      <c r="B34" s="41"/>
      <c r="E34" s="131" t="s">
        <v>39</v>
      </c>
      <c r="F34" s="147">
        <f>ROUND((SUM(BF121:BF181)),  2)</f>
        <v>0</v>
      </c>
      <c r="I34" s="148">
        <v>0.14999999999999999</v>
      </c>
      <c r="J34" s="147">
        <f>ROUND(((SUM(BF121:BF181))*I34),  2)</f>
        <v>0</v>
      </c>
      <c r="L34" s="41"/>
    </row>
    <row r="35" hidden="1" s="1" customFormat="1" ht="14.4" customHeight="1">
      <c r="B35" s="41"/>
      <c r="E35" s="131" t="s">
        <v>40</v>
      </c>
      <c r="F35" s="147">
        <f>ROUND((SUM(BG121:BG181)),  2)</f>
        <v>0</v>
      </c>
      <c r="I35" s="148">
        <v>0.20999999999999999</v>
      </c>
      <c r="J35" s="147">
        <f>0</f>
        <v>0</v>
      </c>
      <c r="L35" s="41"/>
    </row>
    <row r="36" hidden="1" s="1" customFormat="1" ht="14.4" customHeight="1">
      <c r="B36" s="41"/>
      <c r="E36" s="131" t="s">
        <v>41</v>
      </c>
      <c r="F36" s="147">
        <f>ROUND((SUM(BH121:BH181)),  2)</f>
        <v>0</v>
      </c>
      <c r="I36" s="148">
        <v>0.14999999999999999</v>
      </c>
      <c r="J36" s="147">
        <f>0</f>
        <v>0</v>
      </c>
      <c r="L36" s="41"/>
    </row>
    <row r="37" hidden="1" s="1" customFormat="1" ht="14.4" customHeight="1">
      <c r="B37" s="41"/>
      <c r="E37" s="131" t="s">
        <v>42</v>
      </c>
      <c r="F37" s="147">
        <f>ROUND((SUM(BI121:BI181)),  2)</f>
        <v>0</v>
      </c>
      <c r="I37" s="148">
        <v>0</v>
      </c>
      <c r="J37" s="147">
        <f>0</f>
        <v>0</v>
      </c>
      <c r="L37" s="41"/>
    </row>
    <row r="38" s="1" customFormat="1" ht="6.96" customHeight="1">
      <c r="B38" s="41"/>
      <c r="I38" s="133"/>
      <c r="L38" s="41"/>
    </row>
    <row r="39" s="1" customFormat="1" ht="25.44" customHeight="1"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4"/>
      <c r="J39" s="155">
        <f>SUM(J30:J37)</f>
        <v>0</v>
      </c>
      <c r="K39" s="156"/>
      <c r="L39" s="41"/>
    </row>
    <row r="40" s="1" customFormat="1" ht="14.4" customHeight="1">
      <c r="B40" s="41"/>
      <c r="I40" s="133"/>
      <c r="L40" s="41"/>
    </row>
    <row r="41" ht="14.4" customHeight="1">
      <c r="B41" s="18"/>
      <c r="L41" s="18"/>
    </row>
    <row r="42" ht="14.4" customHeight="1">
      <c r="B42" s="18"/>
      <c r="L42" s="18"/>
    </row>
    <row r="43" ht="14.4" customHeight="1">
      <c r="B43" s="18"/>
      <c r="L43" s="18"/>
    </row>
    <row r="44" ht="14.4" customHeight="1">
      <c r="B44" s="18"/>
      <c r="L44" s="18"/>
    </row>
    <row r="45" ht="14.4" customHeight="1">
      <c r="B45" s="18"/>
      <c r="L45" s="18"/>
    </row>
    <row r="46" ht="14.4" customHeight="1">
      <c r="B46" s="18"/>
      <c r="L46" s="18"/>
    </row>
    <row r="47" ht="14.4" customHeight="1">
      <c r="B47" s="18"/>
      <c r="L47" s="18"/>
    </row>
    <row r="48" ht="14.4" customHeight="1">
      <c r="B48" s="18"/>
      <c r="L48" s="18"/>
    </row>
    <row r="49" ht="14.4" customHeight="1">
      <c r="B49" s="18"/>
      <c r="L49" s="18"/>
    </row>
    <row r="50" s="1" customFormat="1" ht="14.4" customHeight="1">
      <c r="B50" s="41"/>
      <c r="D50" s="157" t="s">
        <v>46</v>
      </c>
      <c r="E50" s="158"/>
      <c r="F50" s="158"/>
      <c r="G50" s="157" t="s">
        <v>47</v>
      </c>
      <c r="H50" s="158"/>
      <c r="I50" s="159"/>
      <c r="J50" s="158"/>
      <c r="K50" s="158"/>
      <c r="L50" s="41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1" customFormat="1">
      <c r="B61" s="41"/>
      <c r="D61" s="160" t="s">
        <v>48</v>
      </c>
      <c r="E61" s="161"/>
      <c r="F61" s="162" t="s">
        <v>49</v>
      </c>
      <c r="G61" s="160" t="s">
        <v>48</v>
      </c>
      <c r="H61" s="161"/>
      <c r="I61" s="163"/>
      <c r="J61" s="164" t="s">
        <v>49</v>
      </c>
      <c r="K61" s="161"/>
      <c r="L61" s="41"/>
    </row>
    <row r="62">
      <c r="B62" s="18"/>
      <c r="L62" s="18"/>
    </row>
    <row r="63">
      <c r="B63" s="18"/>
      <c r="L63" s="18"/>
    </row>
    <row r="64">
      <c r="B64" s="18"/>
      <c r="L64" s="18"/>
    </row>
    <row r="65" s="1" customFormat="1">
      <c r="B65" s="41"/>
      <c r="D65" s="157" t="s">
        <v>50</v>
      </c>
      <c r="E65" s="158"/>
      <c r="F65" s="158"/>
      <c r="G65" s="157" t="s">
        <v>51</v>
      </c>
      <c r="H65" s="158"/>
      <c r="I65" s="159"/>
      <c r="J65" s="158"/>
      <c r="K65" s="158"/>
      <c r="L65" s="41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1" customFormat="1">
      <c r="B76" s="41"/>
      <c r="D76" s="160" t="s">
        <v>48</v>
      </c>
      <c r="E76" s="161"/>
      <c r="F76" s="162" t="s">
        <v>49</v>
      </c>
      <c r="G76" s="160" t="s">
        <v>48</v>
      </c>
      <c r="H76" s="161"/>
      <c r="I76" s="163"/>
      <c r="J76" s="164" t="s">
        <v>49</v>
      </c>
      <c r="K76" s="161"/>
      <c r="L76" s="41"/>
    </row>
    <row r="77" s="1" customFormat="1" ht="14.4" customHeight="1">
      <c r="B77" s="165"/>
      <c r="C77" s="166"/>
      <c r="D77" s="166"/>
      <c r="E77" s="166"/>
      <c r="F77" s="166"/>
      <c r="G77" s="166"/>
      <c r="H77" s="166"/>
      <c r="I77" s="167"/>
      <c r="J77" s="166"/>
      <c r="K77" s="166"/>
      <c r="L77" s="41"/>
    </row>
    <row r="81" s="1" customFormat="1" ht="6.96" customHeight="1">
      <c r="B81" s="168"/>
      <c r="C81" s="169"/>
      <c r="D81" s="169"/>
      <c r="E81" s="169"/>
      <c r="F81" s="169"/>
      <c r="G81" s="169"/>
      <c r="H81" s="169"/>
      <c r="I81" s="170"/>
      <c r="J81" s="169"/>
      <c r="K81" s="169"/>
      <c r="L81" s="41"/>
    </row>
    <row r="82" s="1" customFormat="1" ht="24.96" customHeight="1">
      <c r="B82" s="36"/>
      <c r="C82" s="21" t="s">
        <v>87</v>
      </c>
      <c r="D82" s="37"/>
      <c r="E82" s="37"/>
      <c r="F82" s="37"/>
      <c r="G82" s="37"/>
      <c r="H82" s="37"/>
      <c r="I82" s="133"/>
      <c r="J82" s="37"/>
      <c r="K82" s="37"/>
      <c r="L82" s="41"/>
    </row>
    <row r="83" s="1" customFormat="1" ht="6.96" customHeight="1">
      <c r="B83" s="36"/>
      <c r="C83" s="37"/>
      <c r="D83" s="37"/>
      <c r="E83" s="37"/>
      <c r="F83" s="37"/>
      <c r="G83" s="37"/>
      <c r="H83" s="37"/>
      <c r="I83" s="133"/>
      <c r="J83" s="37"/>
      <c r="K83" s="37"/>
      <c r="L83" s="41"/>
    </row>
    <row r="84" s="1" customFormat="1" ht="12" customHeight="1">
      <c r="B84" s="36"/>
      <c r="C84" s="30" t="s">
        <v>16</v>
      </c>
      <c r="D84" s="37"/>
      <c r="E84" s="37"/>
      <c r="F84" s="37"/>
      <c r="G84" s="37"/>
      <c r="H84" s="37"/>
      <c r="I84" s="133"/>
      <c r="J84" s="37"/>
      <c r="K84" s="37"/>
      <c r="L84" s="41"/>
    </row>
    <row r="85" s="1" customFormat="1" ht="14.4" customHeight="1">
      <c r="B85" s="36"/>
      <c r="C85" s="37"/>
      <c r="D85" s="37"/>
      <c r="E85" s="171" t="str">
        <f>E7</f>
        <v>Výměna svítidel OD Andy</v>
      </c>
      <c r="F85" s="30"/>
      <c r="G85" s="30"/>
      <c r="H85" s="30"/>
      <c r="I85" s="133"/>
      <c r="J85" s="37"/>
      <c r="K85" s="37"/>
      <c r="L85" s="41"/>
    </row>
    <row r="86" s="1" customFormat="1" ht="12" customHeight="1">
      <c r="B86" s="36"/>
      <c r="C86" s="30" t="s">
        <v>85</v>
      </c>
      <c r="D86" s="37"/>
      <c r="E86" s="37"/>
      <c r="F86" s="37"/>
      <c r="G86" s="37"/>
      <c r="H86" s="37"/>
      <c r="I86" s="133"/>
      <c r="J86" s="37"/>
      <c r="K86" s="37"/>
      <c r="L86" s="41"/>
    </row>
    <row r="87" s="1" customFormat="1" ht="14.4" customHeight="1">
      <c r="B87" s="36"/>
      <c r="C87" s="37"/>
      <c r="D87" s="37"/>
      <c r="E87" s="69" t="str">
        <f>E9</f>
        <v>01 - výměna svítidel</v>
      </c>
      <c r="F87" s="37"/>
      <c r="G87" s="37"/>
      <c r="H87" s="37"/>
      <c r="I87" s="133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3"/>
      <c r="J88" s="37"/>
      <c r="K88" s="37"/>
      <c r="L88" s="41"/>
    </row>
    <row r="89" s="1" customFormat="1" ht="12" customHeight="1">
      <c r="B89" s="36"/>
      <c r="C89" s="30" t="s">
        <v>20</v>
      </c>
      <c r="D89" s="37"/>
      <c r="E89" s="37"/>
      <c r="F89" s="25" t="str">
        <f>F12</f>
        <v xml:space="preserve"> </v>
      </c>
      <c r="G89" s="37"/>
      <c r="H89" s="37"/>
      <c r="I89" s="136" t="s">
        <v>22</v>
      </c>
      <c r="J89" s="72" t="str">
        <f>IF(J12="","",J12)</f>
        <v>26. 2. 2019</v>
      </c>
      <c r="K89" s="37"/>
      <c r="L89" s="41"/>
    </row>
    <row r="90" s="1" customFormat="1" ht="6.96" customHeight="1">
      <c r="B90" s="36"/>
      <c r="C90" s="37"/>
      <c r="D90" s="37"/>
      <c r="E90" s="37"/>
      <c r="F90" s="37"/>
      <c r="G90" s="37"/>
      <c r="H90" s="37"/>
      <c r="I90" s="133"/>
      <c r="J90" s="37"/>
      <c r="K90" s="37"/>
      <c r="L90" s="41"/>
    </row>
    <row r="91" s="1" customFormat="1" ht="15.6" customHeight="1">
      <c r="B91" s="36"/>
      <c r="C91" s="30" t="s">
        <v>24</v>
      </c>
      <c r="D91" s="37"/>
      <c r="E91" s="37"/>
      <c r="F91" s="25" t="str">
        <f>E15</f>
        <v xml:space="preserve"> </v>
      </c>
      <c r="G91" s="37"/>
      <c r="H91" s="37"/>
      <c r="I91" s="136" t="s">
        <v>29</v>
      </c>
      <c r="J91" s="34" t="str">
        <f>E21</f>
        <v xml:space="preserve"> </v>
      </c>
      <c r="K91" s="37"/>
      <c r="L91" s="41"/>
    </row>
    <row r="92" s="1" customFormat="1" ht="15.6" customHeight="1">
      <c r="B92" s="36"/>
      <c r="C92" s="30" t="s">
        <v>27</v>
      </c>
      <c r="D92" s="37"/>
      <c r="E92" s="37"/>
      <c r="F92" s="25" t="str">
        <f>IF(E18="","",E18)</f>
        <v>Vyplň údaj</v>
      </c>
      <c r="G92" s="37"/>
      <c r="H92" s="37"/>
      <c r="I92" s="136" t="s">
        <v>31</v>
      </c>
      <c r="J92" s="34" t="str">
        <f>E24</f>
        <v xml:space="preserve"> </v>
      </c>
      <c r="K92" s="37"/>
      <c r="L92" s="41"/>
    </row>
    <row r="93" s="1" customFormat="1" ht="10.32" customHeight="1">
      <c r="B93" s="36"/>
      <c r="C93" s="37"/>
      <c r="D93" s="37"/>
      <c r="E93" s="37"/>
      <c r="F93" s="37"/>
      <c r="G93" s="37"/>
      <c r="H93" s="37"/>
      <c r="I93" s="133"/>
      <c r="J93" s="37"/>
      <c r="K93" s="37"/>
      <c r="L93" s="41"/>
    </row>
    <row r="94" s="1" customFormat="1" ht="29.28" customHeight="1">
      <c r="B94" s="36"/>
      <c r="C94" s="172" t="s">
        <v>88</v>
      </c>
      <c r="D94" s="173"/>
      <c r="E94" s="173"/>
      <c r="F94" s="173"/>
      <c r="G94" s="173"/>
      <c r="H94" s="173"/>
      <c r="I94" s="174"/>
      <c r="J94" s="175" t="s">
        <v>89</v>
      </c>
      <c r="K94" s="173"/>
      <c r="L94" s="41"/>
    </row>
    <row r="95" s="1" customFormat="1" ht="10.32" customHeight="1">
      <c r="B95" s="36"/>
      <c r="C95" s="37"/>
      <c r="D95" s="37"/>
      <c r="E95" s="37"/>
      <c r="F95" s="37"/>
      <c r="G95" s="37"/>
      <c r="H95" s="37"/>
      <c r="I95" s="133"/>
      <c r="J95" s="37"/>
      <c r="K95" s="37"/>
      <c r="L95" s="41"/>
    </row>
    <row r="96" s="1" customFormat="1" ht="22.8" customHeight="1">
      <c r="B96" s="36"/>
      <c r="C96" s="176" t="s">
        <v>90</v>
      </c>
      <c r="D96" s="37"/>
      <c r="E96" s="37"/>
      <c r="F96" s="37"/>
      <c r="G96" s="37"/>
      <c r="H96" s="37"/>
      <c r="I96" s="133"/>
      <c r="J96" s="103">
        <f>J121</f>
        <v>0</v>
      </c>
      <c r="K96" s="37"/>
      <c r="L96" s="41"/>
      <c r="AU96" s="15" t="s">
        <v>91</v>
      </c>
    </row>
    <row r="97" s="8" customFormat="1" ht="24.96" customHeight="1">
      <c r="B97" s="177"/>
      <c r="C97" s="178"/>
      <c r="D97" s="179" t="s">
        <v>92</v>
      </c>
      <c r="E97" s="180"/>
      <c r="F97" s="180"/>
      <c r="G97" s="180"/>
      <c r="H97" s="180"/>
      <c r="I97" s="181"/>
      <c r="J97" s="182">
        <f>J122</f>
        <v>0</v>
      </c>
      <c r="K97" s="178"/>
      <c r="L97" s="183"/>
    </row>
    <row r="98" s="9" customFormat="1" ht="19.92" customHeight="1">
      <c r="B98" s="184"/>
      <c r="C98" s="185"/>
      <c r="D98" s="186" t="s">
        <v>93</v>
      </c>
      <c r="E98" s="187"/>
      <c r="F98" s="187"/>
      <c r="G98" s="187"/>
      <c r="H98" s="187"/>
      <c r="I98" s="188"/>
      <c r="J98" s="189">
        <f>J123</f>
        <v>0</v>
      </c>
      <c r="K98" s="185"/>
      <c r="L98" s="190"/>
    </row>
    <row r="99" s="8" customFormat="1" ht="24.96" customHeight="1">
      <c r="B99" s="177"/>
      <c r="C99" s="178"/>
      <c r="D99" s="179" t="s">
        <v>94</v>
      </c>
      <c r="E99" s="180"/>
      <c r="F99" s="180"/>
      <c r="G99" s="180"/>
      <c r="H99" s="180"/>
      <c r="I99" s="181"/>
      <c r="J99" s="182">
        <f>J133</f>
        <v>0</v>
      </c>
      <c r="K99" s="178"/>
      <c r="L99" s="183"/>
    </row>
    <row r="100" s="9" customFormat="1" ht="19.92" customHeight="1">
      <c r="B100" s="184"/>
      <c r="C100" s="185"/>
      <c r="D100" s="186" t="s">
        <v>95</v>
      </c>
      <c r="E100" s="187"/>
      <c r="F100" s="187"/>
      <c r="G100" s="187"/>
      <c r="H100" s="187"/>
      <c r="I100" s="188"/>
      <c r="J100" s="189">
        <f>J134</f>
        <v>0</v>
      </c>
      <c r="K100" s="185"/>
      <c r="L100" s="190"/>
    </row>
    <row r="101" s="9" customFormat="1" ht="19.92" customHeight="1">
      <c r="B101" s="184"/>
      <c r="C101" s="185"/>
      <c r="D101" s="186" t="s">
        <v>96</v>
      </c>
      <c r="E101" s="187"/>
      <c r="F101" s="187"/>
      <c r="G101" s="187"/>
      <c r="H101" s="187"/>
      <c r="I101" s="188"/>
      <c r="J101" s="189">
        <f>J168</f>
        <v>0</v>
      </c>
      <c r="K101" s="185"/>
      <c r="L101" s="190"/>
    </row>
    <row r="102" s="1" customFormat="1" ht="21.84" customHeight="1">
      <c r="B102" s="36"/>
      <c r="C102" s="37"/>
      <c r="D102" s="37"/>
      <c r="E102" s="37"/>
      <c r="F102" s="37"/>
      <c r="G102" s="37"/>
      <c r="H102" s="37"/>
      <c r="I102" s="133"/>
      <c r="J102" s="37"/>
      <c r="K102" s="37"/>
      <c r="L102" s="41"/>
    </row>
    <row r="103" s="1" customFormat="1" ht="6.96" customHeight="1">
      <c r="B103" s="59"/>
      <c r="C103" s="60"/>
      <c r="D103" s="60"/>
      <c r="E103" s="60"/>
      <c r="F103" s="60"/>
      <c r="G103" s="60"/>
      <c r="H103" s="60"/>
      <c r="I103" s="167"/>
      <c r="J103" s="60"/>
      <c r="K103" s="60"/>
      <c r="L103" s="41"/>
    </row>
    <row r="107" s="1" customFormat="1" ht="6.96" customHeight="1">
      <c r="B107" s="61"/>
      <c r="C107" s="62"/>
      <c r="D107" s="62"/>
      <c r="E107" s="62"/>
      <c r="F107" s="62"/>
      <c r="G107" s="62"/>
      <c r="H107" s="62"/>
      <c r="I107" s="170"/>
      <c r="J107" s="62"/>
      <c r="K107" s="62"/>
      <c r="L107" s="41"/>
    </row>
    <row r="108" s="1" customFormat="1" ht="24.96" customHeight="1">
      <c r="B108" s="36"/>
      <c r="C108" s="21" t="s">
        <v>97</v>
      </c>
      <c r="D108" s="37"/>
      <c r="E108" s="37"/>
      <c r="F108" s="37"/>
      <c r="G108" s="37"/>
      <c r="H108" s="37"/>
      <c r="I108" s="133"/>
      <c r="J108" s="37"/>
      <c r="K108" s="37"/>
      <c r="L108" s="41"/>
    </row>
    <row r="109" s="1" customFormat="1" ht="6.96" customHeight="1">
      <c r="B109" s="36"/>
      <c r="C109" s="37"/>
      <c r="D109" s="37"/>
      <c r="E109" s="37"/>
      <c r="F109" s="37"/>
      <c r="G109" s="37"/>
      <c r="H109" s="37"/>
      <c r="I109" s="133"/>
      <c r="J109" s="37"/>
      <c r="K109" s="37"/>
      <c r="L109" s="41"/>
    </row>
    <row r="110" s="1" customFormat="1" ht="12" customHeight="1">
      <c r="B110" s="36"/>
      <c r="C110" s="30" t="s">
        <v>16</v>
      </c>
      <c r="D110" s="37"/>
      <c r="E110" s="37"/>
      <c r="F110" s="37"/>
      <c r="G110" s="37"/>
      <c r="H110" s="37"/>
      <c r="I110" s="133"/>
      <c r="J110" s="37"/>
      <c r="K110" s="37"/>
      <c r="L110" s="41"/>
    </row>
    <row r="111" s="1" customFormat="1" ht="14.4" customHeight="1">
      <c r="B111" s="36"/>
      <c r="C111" s="37"/>
      <c r="D111" s="37"/>
      <c r="E111" s="171" t="str">
        <f>E7</f>
        <v>Výměna svítidel OD Andy</v>
      </c>
      <c r="F111" s="30"/>
      <c r="G111" s="30"/>
      <c r="H111" s="30"/>
      <c r="I111" s="133"/>
      <c r="J111" s="37"/>
      <c r="K111" s="37"/>
      <c r="L111" s="41"/>
    </row>
    <row r="112" s="1" customFormat="1" ht="12" customHeight="1">
      <c r="B112" s="36"/>
      <c r="C112" s="30" t="s">
        <v>85</v>
      </c>
      <c r="D112" s="37"/>
      <c r="E112" s="37"/>
      <c r="F112" s="37"/>
      <c r="G112" s="37"/>
      <c r="H112" s="37"/>
      <c r="I112" s="133"/>
      <c r="J112" s="37"/>
      <c r="K112" s="37"/>
      <c r="L112" s="41"/>
    </row>
    <row r="113" s="1" customFormat="1" ht="14.4" customHeight="1">
      <c r="B113" s="36"/>
      <c r="C113" s="37"/>
      <c r="D113" s="37"/>
      <c r="E113" s="69" t="str">
        <f>E9</f>
        <v>01 - výměna svítidel</v>
      </c>
      <c r="F113" s="37"/>
      <c r="G113" s="37"/>
      <c r="H113" s="37"/>
      <c r="I113" s="133"/>
      <c r="J113" s="37"/>
      <c r="K113" s="37"/>
      <c r="L113" s="41"/>
    </row>
    <row r="114" s="1" customFormat="1" ht="6.96" customHeight="1">
      <c r="B114" s="36"/>
      <c r="C114" s="37"/>
      <c r="D114" s="37"/>
      <c r="E114" s="37"/>
      <c r="F114" s="37"/>
      <c r="G114" s="37"/>
      <c r="H114" s="37"/>
      <c r="I114" s="133"/>
      <c r="J114" s="37"/>
      <c r="K114" s="37"/>
      <c r="L114" s="41"/>
    </row>
    <row r="115" s="1" customFormat="1" ht="12" customHeight="1">
      <c r="B115" s="36"/>
      <c r="C115" s="30" t="s">
        <v>20</v>
      </c>
      <c r="D115" s="37"/>
      <c r="E115" s="37"/>
      <c r="F115" s="25" t="str">
        <f>F12</f>
        <v xml:space="preserve"> </v>
      </c>
      <c r="G115" s="37"/>
      <c r="H115" s="37"/>
      <c r="I115" s="136" t="s">
        <v>22</v>
      </c>
      <c r="J115" s="72" t="str">
        <f>IF(J12="","",J12)</f>
        <v>26. 2. 2019</v>
      </c>
      <c r="K115" s="37"/>
      <c r="L115" s="41"/>
    </row>
    <row r="116" s="1" customFormat="1" ht="6.96" customHeight="1">
      <c r="B116" s="36"/>
      <c r="C116" s="37"/>
      <c r="D116" s="37"/>
      <c r="E116" s="37"/>
      <c r="F116" s="37"/>
      <c r="G116" s="37"/>
      <c r="H116" s="37"/>
      <c r="I116" s="133"/>
      <c r="J116" s="37"/>
      <c r="K116" s="37"/>
      <c r="L116" s="41"/>
    </row>
    <row r="117" s="1" customFormat="1" ht="15.6" customHeight="1">
      <c r="B117" s="36"/>
      <c r="C117" s="30" t="s">
        <v>24</v>
      </c>
      <c r="D117" s="37"/>
      <c r="E117" s="37"/>
      <c r="F117" s="25" t="str">
        <f>E15</f>
        <v xml:space="preserve"> </v>
      </c>
      <c r="G117" s="37"/>
      <c r="H117" s="37"/>
      <c r="I117" s="136" t="s">
        <v>29</v>
      </c>
      <c r="J117" s="34" t="str">
        <f>E21</f>
        <v xml:space="preserve"> </v>
      </c>
      <c r="K117" s="37"/>
      <c r="L117" s="41"/>
    </row>
    <row r="118" s="1" customFormat="1" ht="15.6" customHeight="1">
      <c r="B118" s="36"/>
      <c r="C118" s="30" t="s">
        <v>27</v>
      </c>
      <c r="D118" s="37"/>
      <c r="E118" s="37"/>
      <c r="F118" s="25" t="str">
        <f>IF(E18="","",E18)</f>
        <v>Vyplň údaj</v>
      </c>
      <c r="G118" s="37"/>
      <c r="H118" s="37"/>
      <c r="I118" s="136" t="s">
        <v>31</v>
      </c>
      <c r="J118" s="34" t="str">
        <f>E24</f>
        <v xml:space="preserve"> </v>
      </c>
      <c r="K118" s="37"/>
      <c r="L118" s="41"/>
    </row>
    <row r="119" s="1" customFormat="1" ht="10.32" customHeight="1">
      <c r="B119" s="36"/>
      <c r="C119" s="37"/>
      <c r="D119" s="37"/>
      <c r="E119" s="37"/>
      <c r="F119" s="37"/>
      <c r="G119" s="37"/>
      <c r="H119" s="37"/>
      <c r="I119" s="133"/>
      <c r="J119" s="37"/>
      <c r="K119" s="37"/>
      <c r="L119" s="41"/>
    </row>
    <row r="120" s="10" customFormat="1" ht="29.28" customHeight="1">
      <c r="B120" s="191"/>
      <c r="C120" s="192" t="s">
        <v>98</v>
      </c>
      <c r="D120" s="193" t="s">
        <v>58</v>
      </c>
      <c r="E120" s="193" t="s">
        <v>54</v>
      </c>
      <c r="F120" s="193" t="s">
        <v>55</v>
      </c>
      <c r="G120" s="193" t="s">
        <v>99</v>
      </c>
      <c r="H120" s="193" t="s">
        <v>100</v>
      </c>
      <c r="I120" s="194" t="s">
        <v>101</v>
      </c>
      <c r="J120" s="193" t="s">
        <v>89</v>
      </c>
      <c r="K120" s="195" t="s">
        <v>102</v>
      </c>
      <c r="L120" s="196"/>
      <c r="M120" s="93" t="s">
        <v>1</v>
      </c>
      <c r="N120" s="94" t="s">
        <v>37</v>
      </c>
      <c r="O120" s="94" t="s">
        <v>103</v>
      </c>
      <c r="P120" s="94" t="s">
        <v>104</v>
      </c>
      <c r="Q120" s="94" t="s">
        <v>105</v>
      </c>
      <c r="R120" s="94" t="s">
        <v>106</v>
      </c>
      <c r="S120" s="94" t="s">
        <v>107</v>
      </c>
      <c r="T120" s="95" t="s">
        <v>108</v>
      </c>
    </row>
    <row r="121" s="1" customFormat="1" ht="22.8" customHeight="1">
      <c r="B121" s="36"/>
      <c r="C121" s="100" t="s">
        <v>109</v>
      </c>
      <c r="D121" s="37"/>
      <c r="E121" s="37"/>
      <c r="F121" s="37"/>
      <c r="G121" s="37"/>
      <c r="H121" s="37"/>
      <c r="I121" s="133"/>
      <c r="J121" s="197">
        <f>BK121</f>
        <v>0</v>
      </c>
      <c r="K121" s="37"/>
      <c r="L121" s="41"/>
      <c r="M121" s="96"/>
      <c r="N121" s="97"/>
      <c r="O121" s="97"/>
      <c r="P121" s="198">
        <f>P122+P133</f>
        <v>0</v>
      </c>
      <c r="Q121" s="97"/>
      <c r="R121" s="198">
        <f>R122+R133</f>
        <v>5910.6404950999995</v>
      </c>
      <c r="S121" s="97"/>
      <c r="T121" s="199">
        <f>T122+T133</f>
        <v>1.9830999999999999</v>
      </c>
      <c r="AT121" s="15" t="s">
        <v>72</v>
      </c>
      <c r="AU121" s="15" t="s">
        <v>91</v>
      </c>
      <c r="BK121" s="200">
        <f>BK122+BK133</f>
        <v>0</v>
      </c>
    </row>
    <row r="122" s="11" customFormat="1" ht="25.92" customHeight="1">
      <c r="B122" s="201"/>
      <c r="C122" s="202"/>
      <c r="D122" s="203" t="s">
        <v>72</v>
      </c>
      <c r="E122" s="204" t="s">
        <v>110</v>
      </c>
      <c r="F122" s="204" t="s">
        <v>111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AR122" s="212" t="s">
        <v>81</v>
      </c>
      <c r="AT122" s="213" t="s">
        <v>72</v>
      </c>
      <c r="AU122" s="213" t="s">
        <v>73</v>
      </c>
      <c r="AY122" s="212" t="s">
        <v>112</v>
      </c>
      <c r="BK122" s="214">
        <f>BK123</f>
        <v>0</v>
      </c>
    </row>
    <row r="123" s="11" customFormat="1" ht="22.8" customHeight="1">
      <c r="B123" s="201"/>
      <c r="C123" s="202"/>
      <c r="D123" s="203" t="s">
        <v>72</v>
      </c>
      <c r="E123" s="215" t="s">
        <v>113</v>
      </c>
      <c r="F123" s="215" t="s">
        <v>114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SUM(P124:P132)</f>
        <v>0</v>
      </c>
      <c r="Q123" s="209"/>
      <c r="R123" s="210">
        <f>SUM(R124:R132)</f>
        <v>0</v>
      </c>
      <c r="S123" s="209"/>
      <c r="T123" s="211">
        <f>SUM(T124:T132)</f>
        <v>0</v>
      </c>
      <c r="AR123" s="212" t="s">
        <v>81</v>
      </c>
      <c r="AT123" s="213" t="s">
        <v>72</v>
      </c>
      <c r="AU123" s="213" t="s">
        <v>81</v>
      </c>
      <c r="AY123" s="212" t="s">
        <v>112</v>
      </c>
      <c r="BK123" s="214">
        <f>SUM(BK124:BK132)</f>
        <v>0</v>
      </c>
    </row>
    <row r="124" s="1" customFormat="1" ht="32.4" customHeight="1">
      <c r="B124" s="36"/>
      <c r="C124" s="217" t="s">
        <v>81</v>
      </c>
      <c r="D124" s="217" t="s">
        <v>115</v>
      </c>
      <c r="E124" s="218" t="s">
        <v>116</v>
      </c>
      <c r="F124" s="219" t="s">
        <v>117</v>
      </c>
      <c r="G124" s="220" t="s">
        <v>118</v>
      </c>
      <c r="H124" s="221">
        <v>1.9830000000000001</v>
      </c>
      <c r="I124" s="222"/>
      <c r="J124" s="223">
        <f>ROUND(I124*H124,2)</f>
        <v>0</v>
      </c>
      <c r="K124" s="219" t="s">
        <v>119</v>
      </c>
      <c r="L124" s="41"/>
      <c r="M124" s="224" t="s">
        <v>1</v>
      </c>
      <c r="N124" s="225" t="s">
        <v>38</v>
      </c>
      <c r="O124" s="84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28" t="s">
        <v>120</v>
      </c>
      <c r="AT124" s="228" t="s">
        <v>115</v>
      </c>
      <c r="AU124" s="228" t="s">
        <v>83</v>
      </c>
      <c r="AY124" s="15" t="s">
        <v>112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5" t="s">
        <v>81</v>
      </c>
      <c r="BK124" s="229">
        <f>ROUND(I124*H124,2)</f>
        <v>0</v>
      </c>
      <c r="BL124" s="15" t="s">
        <v>120</v>
      </c>
      <c r="BM124" s="228" t="s">
        <v>121</v>
      </c>
    </row>
    <row r="125" s="1" customFormat="1">
      <c r="B125" s="36"/>
      <c r="C125" s="37"/>
      <c r="D125" s="230" t="s">
        <v>122</v>
      </c>
      <c r="E125" s="37"/>
      <c r="F125" s="231" t="s">
        <v>123</v>
      </c>
      <c r="G125" s="37"/>
      <c r="H125" s="37"/>
      <c r="I125" s="133"/>
      <c r="J125" s="37"/>
      <c r="K125" s="37"/>
      <c r="L125" s="41"/>
      <c r="M125" s="232"/>
      <c r="N125" s="84"/>
      <c r="O125" s="84"/>
      <c r="P125" s="84"/>
      <c r="Q125" s="84"/>
      <c r="R125" s="84"/>
      <c r="S125" s="84"/>
      <c r="T125" s="85"/>
      <c r="AT125" s="15" t="s">
        <v>122</v>
      </c>
      <c r="AU125" s="15" t="s">
        <v>83</v>
      </c>
    </row>
    <row r="126" s="1" customFormat="1" ht="21.6" customHeight="1">
      <c r="B126" s="36"/>
      <c r="C126" s="217" t="s">
        <v>83</v>
      </c>
      <c r="D126" s="217" t="s">
        <v>115</v>
      </c>
      <c r="E126" s="218" t="s">
        <v>124</v>
      </c>
      <c r="F126" s="219" t="s">
        <v>125</v>
      </c>
      <c r="G126" s="220" t="s">
        <v>118</v>
      </c>
      <c r="H126" s="221">
        <v>1.9830000000000001</v>
      </c>
      <c r="I126" s="222"/>
      <c r="J126" s="223">
        <f>ROUND(I126*H126,2)</f>
        <v>0</v>
      </c>
      <c r="K126" s="219" t="s">
        <v>119</v>
      </c>
      <c r="L126" s="41"/>
      <c r="M126" s="224" t="s">
        <v>1</v>
      </c>
      <c r="N126" s="225" t="s">
        <v>38</v>
      </c>
      <c r="O126" s="84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228" t="s">
        <v>120</v>
      </c>
      <c r="AT126" s="228" t="s">
        <v>115</v>
      </c>
      <c r="AU126" s="228" t="s">
        <v>83</v>
      </c>
      <c r="AY126" s="15" t="s">
        <v>112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5" t="s">
        <v>81</v>
      </c>
      <c r="BK126" s="229">
        <f>ROUND(I126*H126,2)</f>
        <v>0</v>
      </c>
      <c r="BL126" s="15" t="s">
        <v>120</v>
      </c>
      <c r="BM126" s="228" t="s">
        <v>126</v>
      </c>
    </row>
    <row r="127" s="1" customFormat="1">
      <c r="B127" s="36"/>
      <c r="C127" s="37"/>
      <c r="D127" s="230" t="s">
        <v>122</v>
      </c>
      <c r="E127" s="37"/>
      <c r="F127" s="231" t="s">
        <v>127</v>
      </c>
      <c r="G127" s="37"/>
      <c r="H127" s="37"/>
      <c r="I127" s="133"/>
      <c r="J127" s="37"/>
      <c r="K127" s="37"/>
      <c r="L127" s="41"/>
      <c r="M127" s="232"/>
      <c r="N127" s="84"/>
      <c r="O127" s="84"/>
      <c r="P127" s="84"/>
      <c r="Q127" s="84"/>
      <c r="R127" s="84"/>
      <c r="S127" s="84"/>
      <c r="T127" s="85"/>
      <c r="AT127" s="15" t="s">
        <v>122</v>
      </c>
      <c r="AU127" s="15" t="s">
        <v>83</v>
      </c>
    </row>
    <row r="128" s="1" customFormat="1" ht="21.6" customHeight="1">
      <c r="B128" s="36"/>
      <c r="C128" s="217" t="s">
        <v>128</v>
      </c>
      <c r="D128" s="217" t="s">
        <v>115</v>
      </c>
      <c r="E128" s="218" t="s">
        <v>129</v>
      </c>
      <c r="F128" s="219" t="s">
        <v>130</v>
      </c>
      <c r="G128" s="220" t="s">
        <v>118</v>
      </c>
      <c r="H128" s="221">
        <v>17.847000000000001</v>
      </c>
      <c r="I128" s="222"/>
      <c r="J128" s="223">
        <f>ROUND(I128*H128,2)</f>
        <v>0</v>
      </c>
      <c r="K128" s="219" t="s">
        <v>119</v>
      </c>
      <c r="L128" s="41"/>
      <c r="M128" s="224" t="s">
        <v>1</v>
      </c>
      <c r="N128" s="225" t="s">
        <v>38</v>
      </c>
      <c r="O128" s="84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228" t="s">
        <v>120</v>
      </c>
      <c r="AT128" s="228" t="s">
        <v>115</v>
      </c>
      <c r="AU128" s="228" t="s">
        <v>83</v>
      </c>
      <c r="AY128" s="15" t="s">
        <v>112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5" t="s">
        <v>81</v>
      </c>
      <c r="BK128" s="229">
        <f>ROUND(I128*H128,2)</f>
        <v>0</v>
      </c>
      <c r="BL128" s="15" t="s">
        <v>120</v>
      </c>
      <c r="BM128" s="228" t="s">
        <v>131</v>
      </c>
    </row>
    <row r="129" s="1" customFormat="1">
      <c r="B129" s="36"/>
      <c r="C129" s="37"/>
      <c r="D129" s="230" t="s">
        <v>122</v>
      </c>
      <c r="E129" s="37"/>
      <c r="F129" s="231" t="s">
        <v>132</v>
      </c>
      <c r="G129" s="37"/>
      <c r="H129" s="37"/>
      <c r="I129" s="133"/>
      <c r="J129" s="37"/>
      <c r="K129" s="37"/>
      <c r="L129" s="41"/>
      <c r="M129" s="232"/>
      <c r="N129" s="84"/>
      <c r="O129" s="84"/>
      <c r="P129" s="84"/>
      <c r="Q129" s="84"/>
      <c r="R129" s="84"/>
      <c r="S129" s="84"/>
      <c r="T129" s="85"/>
      <c r="AT129" s="15" t="s">
        <v>122</v>
      </c>
      <c r="AU129" s="15" t="s">
        <v>83</v>
      </c>
    </row>
    <row r="130" s="12" customFormat="1">
      <c r="B130" s="233"/>
      <c r="C130" s="234"/>
      <c r="D130" s="230" t="s">
        <v>133</v>
      </c>
      <c r="E130" s="234"/>
      <c r="F130" s="235" t="s">
        <v>134</v>
      </c>
      <c r="G130" s="234"/>
      <c r="H130" s="236">
        <v>17.847000000000001</v>
      </c>
      <c r="I130" s="237"/>
      <c r="J130" s="234"/>
      <c r="K130" s="234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133</v>
      </c>
      <c r="AU130" s="242" t="s">
        <v>83</v>
      </c>
      <c r="AV130" s="12" t="s">
        <v>83</v>
      </c>
      <c r="AW130" s="12" t="s">
        <v>4</v>
      </c>
      <c r="AX130" s="12" t="s">
        <v>81</v>
      </c>
      <c r="AY130" s="242" t="s">
        <v>112</v>
      </c>
    </row>
    <row r="131" s="1" customFormat="1" ht="21.6" customHeight="1">
      <c r="B131" s="36"/>
      <c r="C131" s="217" t="s">
        <v>120</v>
      </c>
      <c r="D131" s="217" t="s">
        <v>115</v>
      </c>
      <c r="E131" s="218" t="s">
        <v>135</v>
      </c>
      <c r="F131" s="219" t="s">
        <v>136</v>
      </c>
      <c r="G131" s="220" t="s">
        <v>118</v>
      </c>
      <c r="H131" s="221">
        <v>1.9830000000000001</v>
      </c>
      <c r="I131" s="222"/>
      <c r="J131" s="223">
        <f>ROUND(I131*H131,2)</f>
        <v>0</v>
      </c>
      <c r="K131" s="219" t="s">
        <v>1</v>
      </c>
      <c r="L131" s="41"/>
      <c r="M131" s="224" t="s">
        <v>1</v>
      </c>
      <c r="N131" s="225" t="s">
        <v>38</v>
      </c>
      <c r="O131" s="84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228" t="s">
        <v>120</v>
      </c>
      <c r="AT131" s="228" t="s">
        <v>115</v>
      </c>
      <c r="AU131" s="228" t="s">
        <v>83</v>
      </c>
      <c r="AY131" s="15" t="s">
        <v>112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5" t="s">
        <v>81</v>
      </c>
      <c r="BK131" s="229">
        <f>ROUND(I131*H131,2)</f>
        <v>0</v>
      </c>
      <c r="BL131" s="15" t="s">
        <v>120</v>
      </c>
      <c r="BM131" s="228" t="s">
        <v>137</v>
      </c>
    </row>
    <row r="132" s="1" customFormat="1">
      <c r="B132" s="36"/>
      <c r="C132" s="37"/>
      <c r="D132" s="230" t="s">
        <v>122</v>
      </c>
      <c r="E132" s="37"/>
      <c r="F132" s="231" t="s">
        <v>136</v>
      </c>
      <c r="G132" s="37"/>
      <c r="H132" s="37"/>
      <c r="I132" s="133"/>
      <c r="J132" s="37"/>
      <c r="K132" s="37"/>
      <c r="L132" s="41"/>
      <c r="M132" s="232"/>
      <c r="N132" s="84"/>
      <c r="O132" s="84"/>
      <c r="P132" s="84"/>
      <c r="Q132" s="84"/>
      <c r="R132" s="84"/>
      <c r="S132" s="84"/>
      <c r="T132" s="85"/>
      <c r="AT132" s="15" t="s">
        <v>122</v>
      </c>
      <c r="AU132" s="15" t="s">
        <v>83</v>
      </c>
    </row>
    <row r="133" s="11" customFormat="1" ht="25.92" customHeight="1">
      <c r="B133" s="201"/>
      <c r="C133" s="202"/>
      <c r="D133" s="203" t="s">
        <v>72</v>
      </c>
      <c r="E133" s="204" t="s">
        <v>138</v>
      </c>
      <c r="F133" s="204" t="s">
        <v>139</v>
      </c>
      <c r="G133" s="202"/>
      <c r="H133" s="202"/>
      <c r="I133" s="205"/>
      <c r="J133" s="206">
        <f>BK133</f>
        <v>0</v>
      </c>
      <c r="K133" s="202"/>
      <c r="L133" s="207"/>
      <c r="M133" s="208"/>
      <c r="N133" s="209"/>
      <c r="O133" s="209"/>
      <c r="P133" s="210">
        <f>P134+P168</f>
        <v>0</v>
      </c>
      <c r="Q133" s="209"/>
      <c r="R133" s="210">
        <f>R134+R168</f>
        <v>5910.6404950999995</v>
      </c>
      <c r="S133" s="209"/>
      <c r="T133" s="211">
        <f>T134+T168</f>
        <v>1.9830999999999999</v>
      </c>
      <c r="AR133" s="212" t="s">
        <v>83</v>
      </c>
      <c r="AT133" s="213" t="s">
        <v>72</v>
      </c>
      <c r="AU133" s="213" t="s">
        <v>73</v>
      </c>
      <c r="AY133" s="212" t="s">
        <v>112</v>
      </c>
      <c r="BK133" s="214">
        <f>BK134+BK168</f>
        <v>0</v>
      </c>
    </row>
    <row r="134" s="11" customFormat="1" ht="22.8" customHeight="1">
      <c r="B134" s="201"/>
      <c r="C134" s="202"/>
      <c r="D134" s="203" t="s">
        <v>72</v>
      </c>
      <c r="E134" s="215" t="s">
        <v>140</v>
      </c>
      <c r="F134" s="215" t="s">
        <v>141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SUM(P135:P167)</f>
        <v>0</v>
      </c>
      <c r="Q134" s="209"/>
      <c r="R134" s="210">
        <f>SUM(R135:R167)</f>
        <v>5904.6541999999999</v>
      </c>
      <c r="S134" s="209"/>
      <c r="T134" s="211">
        <f>SUM(T135:T167)</f>
        <v>1.9830999999999999</v>
      </c>
      <c r="AR134" s="212" t="s">
        <v>83</v>
      </c>
      <c r="AT134" s="213" t="s">
        <v>72</v>
      </c>
      <c r="AU134" s="213" t="s">
        <v>81</v>
      </c>
      <c r="AY134" s="212" t="s">
        <v>112</v>
      </c>
      <c r="BK134" s="214">
        <f>SUM(BK135:BK167)</f>
        <v>0</v>
      </c>
    </row>
    <row r="135" s="1" customFormat="1" ht="32.4" customHeight="1">
      <c r="B135" s="36"/>
      <c r="C135" s="217" t="s">
        <v>142</v>
      </c>
      <c r="D135" s="217" t="s">
        <v>115</v>
      </c>
      <c r="E135" s="218" t="s">
        <v>143</v>
      </c>
      <c r="F135" s="219" t="s">
        <v>144</v>
      </c>
      <c r="G135" s="220" t="s">
        <v>145</v>
      </c>
      <c r="H135" s="221">
        <v>1363</v>
      </c>
      <c r="I135" s="222"/>
      <c r="J135" s="223">
        <f>ROUND(I135*H135,2)</f>
        <v>0</v>
      </c>
      <c r="K135" s="219" t="s">
        <v>119</v>
      </c>
      <c r="L135" s="41"/>
      <c r="M135" s="224" t="s">
        <v>1</v>
      </c>
      <c r="N135" s="225" t="s">
        <v>38</v>
      </c>
      <c r="O135" s="84"/>
      <c r="P135" s="226">
        <f>O135*H135</f>
        <v>0</v>
      </c>
      <c r="Q135" s="226">
        <v>0</v>
      </c>
      <c r="R135" s="226">
        <f>Q135*H135</f>
        <v>0</v>
      </c>
      <c r="S135" s="226">
        <v>0.0012999999999999999</v>
      </c>
      <c r="T135" s="227">
        <f>S135*H135</f>
        <v>1.7718999999999998</v>
      </c>
      <c r="AR135" s="228" t="s">
        <v>146</v>
      </c>
      <c r="AT135" s="228" t="s">
        <v>115</v>
      </c>
      <c r="AU135" s="228" t="s">
        <v>83</v>
      </c>
      <c r="AY135" s="15" t="s">
        <v>112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5" t="s">
        <v>81</v>
      </c>
      <c r="BK135" s="229">
        <f>ROUND(I135*H135,2)</f>
        <v>0</v>
      </c>
      <c r="BL135" s="15" t="s">
        <v>146</v>
      </c>
      <c r="BM135" s="228" t="s">
        <v>147</v>
      </c>
    </row>
    <row r="136" s="1" customFormat="1">
      <c r="B136" s="36"/>
      <c r="C136" s="37"/>
      <c r="D136" s="230" t="s">
        <v>122</v>
      </c>
      <c r="E136" s="37"/>
      <c r="F136" s="231" t="s">
        <v>148</v>
      </c>
      <c r="G136" s="37"/>
      <c r="H136" s="37"/>
      <c r="I136" s="133"/>
      <c r="J136" s="37"/>
      <c r="K136" s="37"/>
      <c r="L136" s="41"/>
      <c r="M136" s="232"/>
      <c r="N136" s="84"/>
      <c r="O136" s="84"/>
      <c r="P136" s="84"/>
      <c r="Q136" s="84"/>
      <c r="R136" s="84"/>
      <c r="S136" s="84"/>
      <c r="T136" s="85"/>
      <c r="AT136" s="15" t="s">
        <v>122</v>
      </c>
      <c r="AU136" s="15" t="s">
        <v>83</v>
      </c>
    </row>
    <row r="137" s="12" customFormat="1">
      <c r="B137" s="233"/>
      <c r="C137" s="234"/>
      <c r="D137" s="230" t="s">
        <v>133</v>
      </c>
      <c r="E137" s="243" t="s">
        <v>1</v>
      </c>
      <c r="F137" s="235" t="s">
        <v>149</v>
      </c>
      <c r="G137" s="234"/>
      <c r="H137" s="236">
        <v>1306</v>
      </c>
      <c r="I137" s="237"/>
      <c r="J137" s="234"/>
      <c r="K137" s="234"/>
      <c r="L137" s="238"/>
      <c r="M137" s="239"/>
      <c r="N137" s="240"/>
      <c r="O137" s="240"/>
      <c r="P137" s="240"/>
      <c r="Q137" s="240"/>
      <c r="R137" s="240"/>
      <c r="S137" s="240"/>
      <c r="T137" s="241"/>
      <c r="AT137" s="242" t="s">
        <v>133</v>
      </c>
      <c r="AU137" s="242" t="s">
        <v>83</v>
      </c>
      <c r="AV137" s="12" t="s">
        <v>83</v>
      </c>
      <c r="AW137" s="12" t="s">
        <v>30</v>
      </c>
      <c r="AX137" s="12" t="s">
        <v>73</v>
      </c>
      <c r="AY137" s="242" t="s">
        <v>112</v>
      </c>
    </row>
    <row r="138" s="12" customFormat="1">
      <c r="B138" s="233"/>
      <c r="C138" s="234"/>
      <c r="D138" s="230" t="s">
        <v>133</v>
      </c>
      <c r="E138" s="243" t="s">
        <v>1</v>
      </c>
      <c r="F138" s="235" t="s">
        <v>150</v>
      </c>
      <c r="G138" s="234"/>
      <c r="H138" s="236">
        <v>57</v>
      </c>
      <c r="I138" s="237"/>
      <c r="J138" s="234"/>
      <c r="K138" s="234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133</v>
      </c>
      <c r="AU138" s="242" t="s">
        <v>83</v>
      </c>
      <c r="AV138" s="12" t="s">
        <v>83</v>
      </c>
      <c r="AW138" s="12" t="s">
        <v>30</v>
      </c>
      <c r="AX138" s="12" t="s">
        <v>73</v>
      </c>
      <c r="AY138" s="242" t="s">
        <v>112</v>
      </c>
    </row>
    <row r="139" s="13" customFormat="1">
      <c r="B139" s="244"/>
      <c r="C139" s="245"/>
      <c r="D139" s="230" t="s">
        <v>133</v>
      </c>
      <c r="E139" s="246" t="s">
        <v>1</v>
      </c>
      <c r="F139" s="247" t="s">
        <v>151</v>
      </c>
      <c r="G139" s="245"/>
      <c r="H139" s="248">
        <v>1363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AT139" s="254" t="s">
        <v>133</v>
      </c>
      <c r="AU139" s="254" t="s">
        <v>83</v>
      </c>
      <c r="AV139" s="13" t="s">
        <v>120</v>
      </c>
      <c r="AW139" s="13" t="s">
        <v>30</v>
      </c>
      <c r="AX139" s="13" t="s">
        <v>81</v>
      </c>
      <c r="AY139" s="254" t="s">
        <v>112</v>
      </c>
    </row>
    <row r="140" s="1" customFormat="1" ht="32.4" customHeight="1">
      <c r="B140" s="36"/>
      <c r="C140" s="217" t="s">
        <v>152</v>
      </c>
      <c r="D140" s="217" t="s">
        <v>115</v>
      </c>
      <c r="E140" s="218" t="s">
        <v>153</v>
      </c>
      <c r="F140" s="219" t="s">
        <v>154</v>
      </c>
      <c r="G140" s="220" t="s">
        <v>145</v>
      </c>
      <c r="H140" s="221">
        <v>264</v>
      </c>
      <c r="I140" s="222"/>
      <c r="J140" s="223">
        <f>ROUND(I140*H140,2)</f>
        <v>0</v>
      </c>
      <c r="K140" s="219" t="s">
        <v>119</v>
      </c>
      <c r="L140" s="41"/>
      <c r="M140" s="224" t="s">
        <v>1</v>
      </c>
      <c r="N140" s="225" t="s">
        <v>38</v>
      </c>
      <c r="O140" s="84"/>
      <c r="P140" s="226">
        <f>O140*H140</f>
        <v>0</v>
      </c>
      <c r="Q140" s="226">
        <v>0</v>
      </c>
      <c r="R140" s="226">
        <f>Q140*H140</f>
        <v>0</v>
      </c>
      <c r="S140" s="226">
        <v>0.00080000000000000004</v>
      </c>
      <c r="T140" s="227">
        <f>S140*H140</f>
        <v>0.2112</v>
      </c>
      <c r="AR140" s="228" t="s">
        <v>146</v>
      </c>
      <c r="AT140" s="228" t="s">
        <v>115</v>
      </c>
      <c r="AU140" s="228" t="s">
        <v>83</v>
      </c>
      <c r="AY140" s="15" t="s">
        <v>112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5" t="s">
        <v>81</v>
      </c>
      <c r="BK140" s="229">
        <f>ROUND(I140*H140,2)</f>
        <v>0</v>
      </c>
      <c r="BL140" s="15" t="s">
        <v>146</v>
      </c>
      <c r="BM140" s="228" t="s">
        <v>155</v>
      </c>
    </row>
    <row r="141" s="1" customFormat="1">
      <c r="B141" s="36"/>
      <c r="C141" s="37"/>
      <c r="D141" s="230" t="s">
        <v>122</v>
      </c>
      <c r="E141" s="37"/>
      <c r="F141" s="231" t="s">
        <v>156</v>
      </c>
      <c r="G141" s="37"/>
      <c r="H141" s="37"/>
      <c r="I141" s="133"/>
      <c r="J141" s="37"/>
      <c r="K141" s="37"/>
      <c r="L141" s="41"/>
      <c r="M141" s="232"/>
      <c r="N141" s="84"/>
      <c r="O141" s="84"/>
      <c r="P141" s="84"/>
      <c r="Q141" s="84"/>
      <c r="R141" s="84"/>
      <c r="S141" s="84"/>
      <c r="T141" s="85"/>
      <c r="AT141" s="15" t="s">
        <v>122</v>
      </c>
      <c r="AU141" s="15" t="s">
        <v>83</v>
      </c>
    </row>
    <row r="142" s="12" customFormat="1">
      <c r="B142" s="233"/>
      <c r="C142" s="234"/>
      <c r="D142" s="230" t="s">
        <v>133</v>
      </c>
      <c r="E142" s="243" t="s">
        <v>1</v>
      </c>
      <c r="F142" s="235" t="s">
        <v>157</v>
      </c>
      <c r="G142" s="234"/>
      <c r="H142" s="236">
        <v>10</v>
      </c>
      <c r="I142" s="237"/>
      <c r="J142" s="234"/>
      <c r="K142" s="234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133</v>
      </c>
      <c r="AU142" s="242" t="s">
        <v>83</v>
      </c>
      <c r="AV142" s="12" t="s">
        <v>83</v>
      </c>
      <c r="AW142" s="12" t="s">
        <v>30</v>
      </c>
      <c r="AX142" s="12" t="s">
        <v>73</v>
      </c>
      <c r="AY142" s="242" t="s">
        <v>112</v>
      </c>
    </row>
    <row r="143" s="12" customFormat="1">
      <c r="B143" s="233"/>
      <c r="C143" s="234"/>
      <c r="D143" s="230" t="s">
        <v>133</v>
      </c>
      <c r="E143" s="243" t="s">
        <v>1</v>
      </c>
      <c r="F143" s="235" t="s">
        <v>158</v>
      </c>
      <c r="G143" s="234"/>
      <c r="H143" s="236">
        <v>96</v>
      </c>
      <c r="I143" s="237"/>
      <c r="J143" s="234"/>
      <c r="K143" s="234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133</v>
      </c>
      <c r="AU143" s="242" t="s">
        <v>83</v>
      </c>
      <c r="AV143" s="12" t="s">
        <v>83</v>
      </c>
      <c r="AW143" s="12" t="s">
        <v>30</v>
      </c>
      <c r="AX143" s="12" t="s">
        <v>73</v>
      </c>
      <c r="AY143" s="242" t="s">
        <v>112</v>
      </c>
    </row>
    <row r="144" s="12" customFormat="1">
      <c r="B144" s="233"/>
      <c r="C144" s="234"/>
      <c r="D144" s="230" t="s">
        <v>133</v>
      </c>
      <c r="E144" s="243" t="s">
        <v>1</v>
      </c>
      <c r="F144" s="235" t="s">
        <v>159</v>
      </c>
      <c r="G144" s="234"/>
      <c r="H144" s="236">
        <v>158</v>
      </c>
      <c r="I144" s="237"/>
      <c r="J144" s="234"/>
      <c r="K144" s="234"/>
      <c r="L144" s="238"/>
      <c r="M144" s="239"/>
      <c r="N144" s="240"/>
      <c r="O144" s="240"/>
      <c r="P144" s="240"/>
      <c r="Q144" s="240"/>
      <c r="R144" s="240"/>
      <c r="S144" s="240"/>
      <c r="T144" s="241"/>
      <c r="AT144" s="242" t="s">
        <v>133</v>
      </c>
      <c r="AU144" s="242" t="s">
        <v>83</v>
      </c>
      <c r="AV144" s="12" t="s">
        <v>83</v>
      </c>
      <c r="AW144" s="12" t="s">
        <v>30</v>
      </c>
      <c r="AX144" s="12" t="s">
        <v>73</v>
      </c>
      <c r="AY144" s="242" t="s">
        <v>112</v>
      </c>
    </row>
    <row r="145" s="13" customFormat="1">
      <c r="B145" s="244"/>
      <c r="C145" s="245"/>
      <c r="D145" s="230" t="s">
        <v>133</v>
      </c>
      <c r="E145" s="246" t="s">
        <v>1</v>
      </c>
      <c r="F145" s="247" t="s">
        <v>151</v>
      </c>
      <c r="G145" s="245"/>
      <c r="H145" s="248">
        <v>264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133</v>
      </c>
      <c r="AU145" s="254" t="s">
        <v>83</v>
      </c>
      <c r="AV145" s="13" t="s">
        <v>120</v>
      </c>
      <c r="AW145" s="13" t="s">
        <v>30</v>
      </c>
      <c r="AX145" s="13" t="s">
        <v>81</v>
      </c>
      <c r="AY145" s="254" t="s">
        <v>112</v>
      </c>
    </row>
    <row r="146" s="1" customFormat="1" ht="21.6" customHeight="1">
      <c r="B146" s="36"/>
      <c r="C146" s="217" t="s">
        <v>160</v>
      </c>
      <c r="D146" s="217" t="s">
        <v>115</v>
      </c>
      <c r="E146" s="218" t="s">
        <v>161</v>
      </c>
      <c r="F146" s="219" t="s">
        <v>162</v>
      </c>
      <c r="G146" s="220" t="s">
        <v>145</v>
      </c>
      <c r="H146" s="221">
        <v>264</v>
      </c>
      <c r="I146" s="222"/>
      <c r="J146" s="223">
        <f>ROUND(I146*H146,2)</f>
        <v>0</v>
      </c>
      <c r="K146" s="219" t="s">
        <v>119</v>
      </c>
      <c r="L146" s="41"/>
      <c r="M146" s="224" t="s">
        <v>1</v>
      </c>
      <c r="N146" s="225" t="s">
        <v>38</v>
      </c>
      <c r="O146" s="84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AR146" s="228" t="s">
        <v>146</v>
      </c>
      <c r="AT146" s="228" t="s">
        <v>115</v>
      </c>
      <c r="AU146" s="228" t="s">
        <v>83</v>
      </c>
      <c r="AY146" s="15" t="s">
        <v>112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5" t="s">
        <v>81</v>
      </c>
      <c r="BK146" s="229">
        <f>ROUND(I146*H146,2)</f>
        <v>0</v>
      </c>
      <c r="BL146" s="15" t="s">
        <v>146</v>
      </c>
      <c r="BM146" s="228" t="s">
        <v>163</v>
      </c>
    </row>
    <row r="147" s="1" customFormat="1">
      <c r="B147" s="36"/>
      <c r="C147" s="37"/>
      <c r="D147" s="230" t="s">
        <v>122</v>
      </c>
      <c r="E147" s="37"/>
      <c r="F147" s="231" t="s">
        <v>164</v>
      </c>
      <c r="G147" s="37"/>
      <c r="H147" s="37"/>
      <c r="I147" s="133"/>
      <c r="J147" s="37"/>
      <c r="K147" s="37"/>
      <c r="L147" s="41"/>
      <c r="M147" s="232"/>
      <c r="N147" s="84"/>
      <c r="O147" s="84"/>
      <c r="P147" s="84"/>
      <c r="Q147" s="84"/>
      <c r="R147" s="84"/>
      <c r="S147" s="84"/>
      <c r="T147" s="85"/>
      <c r="AT147" s="15" t="s">
        <v>122</v>
      </c>
      <c r="AU147" s="15" t="s">
        <v>83</v>
      </c>
    </row>
    <row r="148" s="12" customFormat="1">
      <c r="B148" s="233"/>
      <c r="C148" s="234"/>
      <c r="D148" s="230" t="s">
        <v>133</v>
      </c>
      <c r="E148" s="243" t="s">
        <v>1</v>
      </c>
      <c r="F148" s="235" t="s">
        <v>165</v>
      </c>
      <c r="G148" s="234"/>
      <c r="H148" s="236">
        <v>264</v>
      </c>
      <c r="I148" s="237"/>
      <c r="J148" s="234"/>
      <c r="K148" s="234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133</v>
      </c>
      <c r="AU148" s="242" t="s">
        <v>83</v>
      </c>
      <c r="AV148" s="12" t="s">
        <v>83</v>
      </c>
      <c r="AW148" s="12" t="s">
        <v>30</v>
      </c>
      <c r="AX148" s="12" t="s">
        <v>81</v>
      </c>
      <c r="AY148" s="242" t="s">
        <v>112</v>
      </c>
    </row>
    <row r="149" s="1" customFormat="1" ht="21.6" customHeight="1">
      <c r="B149" s="36"/>
      <c r="C149" s="255" t="s">
        <v>166</v>
      </c>
      <c r="D149" s="255" t="s">
        <v>167</v>
      </c>
      <c r="E149" s="256" t="s">
        <v>168</v>
      </c>
      <c r="F149" s="257" t="s">
        <v>169</v>
      </c>
      <c r="G149" s="258" t="s">
        <v>145</v>
      </c>
      <c r="H149" s="259">
        <v>10</v>
      </c>
      <c r="I149" s="260"/>
      <c r="J149" s="261">
        <f>ROUND(I149*H149,2)</f>
        <v>0</v>
      </c>
      <c r="K149" s="257" t="s">
        <v>1</v>
      </c>
      <c r="L149" s="262"/>
      <c r="M149" s="263" t="s">
        <v>1</v>
      </c>
      <c r="N149" s="264" t="s">
        <v>38</v>
      </c>
      <c r="O149" s="84"/>
      <c r="P149" s="226">
        <f>O149*H149</f>
        <v>0</v>
      </c>
      <c r="Q149" s="226">
        <v>1.47</v>
      </c>
      <c r="R149" s="226">
        <f>Q149*H149</f>
        <v>14.699999999999999</v>
      </c>
      <c r="S149" s="226">
        <v>0</v>
      </c>
      <c r="T149" s="227">
        <f>S149*H149</f>
        <v>0</v>
      </c>
      <c r="AR149" s="228" t="s">
        <v>170</v>
      </c>
      <c r="AT149" s="228" t="s">
        <v>167</v>
      </c>
      <c r="AU149" s="228" t="s">
        <v>83</v>
      </c>
      <c r="AY149" s="15" t="s">
        <v>112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5" t="s">
        <v>81</v>
      </c>
      <c r="BK149" s="229">
        <f>ROUND(I149*H149,2)</f>
        <v>0</v>
      </c>
      <c r="BL149" s="15" t="s">
        <v>146</v>
      </c>
      <c r="BM149" s="228" t="s">
        <v>171</v>
      </c>
    </row>
    <row r="150" s="1" customFormat="1">
      <c r="B150" s="36"/>
      <c r="C150" s="37"/>
      <c r="D150" s="230" t="s">
        <v>122</v>
      </c>
      <c r="E150" s="37"/>
      <c r="F150" s="231" t="s">
        <v>169</v>
      </c>
      <c r="G150" s="37"/>
      <c r="H150" s="37"/>
      <c r="I150" s="133"/>
      <c r="J150" s="37"/>
      <c r="K150" s="37"/>
      <c r="L150" s="41"/>
      <c r="M150" s="232"/>
      <c r="N150" s="84"/>
      <c r="O150" s="84"/>
      <c r="P150" s="84"/>
      <c r="Q150" s="84"/>
      <c r="R150" s="84"/>
      <c r="S150" s="84"/>
      <c r="T150" s="85"/>
      <c r="AT150" s="15" t="s">
        <v>122</v>
      </c>
      <c r="AU150" s="15" t="s">
        <v>83</v>
      </c>
    </row>
    <row r="151" s="1" customFormat="1" ht="21.6" customHeight="1">
      <c r="B151" s="36"/>
      <c r="C151" s="255" t="s">
        <v>172</v>
      </c>
      <c r="D151" s="255" t="s">
        <v>167</v>
      </c>
      <c r="E151" s="256" t="s">
        <v>173</v>
      </c>
      <c r="F151" s="257" t="s">
        <v>174</v>
      </c>
      <c r="G151" s="258" t="s">
        <v>145</v>
      </c>
      <c r="H151" s="259">
        <v>156</v>
      </c>
      <c r="I151" s="260"/>
      <c r="J151" s="261">
        <f>ROUND(I151*H151,2)</f>
        <v>0</v>
      </c>
      <c r="K151" s="257" t="s">
        <v>1</v>
      </c>
      <c r="L151" s="262"/>
      <c r="M151" s="263" t="s">
        <v>1</v>
      </c>
      <c r="N151" s="264" t="s">
        <v>38</v>
      </c>
      <c r="O151" s="84"/>
      <c r="P151" s="226">
        <f>O151*H151</f>
        <v>0</v>
      </c>
      <c r="Q151" s="226">
        <v>2.1301999999999999</v>
      </c>
      <c r="R151" s="226">
        <f>Q151*H151</f>
        <v>332.31119999999999</v>
      </c>
      <c r="S151" s="226">
        <v>0</v>
      </c>
      <c r="T151" s="227">
        <f>S151*H151</f>
        <v>0</v>
      </c>
      <c r="AR151" s="228" t="s">
        <v>170</v>
      </c>
      <c r="AT151" s="228" t="s">
        <v>167</v>
      </c>
      <c r="AU151" s="228" t="s">
        <v>83</v>
      </c>
      <c r="AY151" s="15" t="s">
        <v>112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5" t="s">
        <v>81</v>
      </c>
      <c r="BK151" s="229">
        <f>ROUND(I151*H151,2)</f>
        <v>0</v>
      </c>
      <c r="BL151" s="15" t="s">
        <v>146</v>
      </c>
      <c r="BM151" s="228" t="s">
        <v>175</v>
      </c>
    </row>
    <row r="152" s="1" customFormat="1">
      <c r="B152" s="36"/>
      <c r="C152" s="37"/>
      <c r="D152" s="230" t="s">
        <v>122</v>
      </c>
      <c r="E152" s="37"/>
      <c r="F152" s="231" t="s">
        <v>176</v>
      </c>
      <c r="G152" s="37"/>
      <c r="H152" s="37"/>
      <c r="I152" s="133"/>
      <c r="J152" s="37"/>
      <c r="K152" s="37"/>
      <c r="L152" s="41"/>
      <c r="M152" s="232"/>
      <c r="N152" s="84"/>
      <c r="O152" s="84"/>
      <c r="P152" s="84"/>
      <c r="Q152" s="84"/>
      <c r="R152" s="84"/>
      <c r="S152" s="84"/>
      <c r="T152" s="85"/>
      <c r="AT152" s="15" t="s">
        <v>122</v>
      </c>
      <c r="AU152" s="15" t="s">
        <v>83</v>
      </c>
    </row>
    <row r="153" s="1" customFormat="1" ht="21.6" customHeight="1">
      <c r="B153" s="36"/>
      <c r="C153" s="255" t="s">
        <v>177</v>
      </c>
      <c r="D153" s="255" t="s">
        <v>167</v>
      </c>
      <c r="E153" s="256" t="s">
        <v>178</v>
      </c>
      <c r="F153" s="257" t="s">
        <v>179</v>
      </c>
      <c r="G153" s="258" t="s">
        <v>145</v>
      </c>
      <c r="H153" s="259">
        <v>2</v>
      </c>
      <c r="I153" s="260"/>
      <c r="J153" s="261">
        <f>ROUND(I153*H153,2)</f>
        <v>0</v>
      </c>
      <c r="K153" s="257" t="s">
        <v>1</v>
      </c>
      <c r="L153" s="262"/>
      <c r="M153" s="263" t="s">
        <v>1</v>
      </c>
      <c r="N153" s="264" t="s">
        <v>38</v>
      </c>
      <c r="O153" s="84"/>
      <c r="P153" s="226">
        <f>O153*H153</f>
        <v>0</v>
      </c>
      <c r="Q153" s="226">
        <v>1.204</v>
      </c>
      <c r="R153" s="226">
        <f>Q153*H153</f>
        <v>2.4079999999999999</v>
      </c>
      <c r="S153" s="226">
        <v>0</v>
      </c>
      <c r="T153" s="227">
        <f>S153*H153</f>
        <v>0</v>
      </c>
      <c r="AR153" s="228" t="s">
        <v>170</v>
      </c>
      <c r="AT153" s="228" t="s">
        <v>167</v>
      </c>
      <c r="AU153" s="228" t="s">
        <v>83</v>
      </c>
      <c r="AY153" s="15" t="s">
        <v>112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5" t="s">
        <v>81</v>
      </c>
      <c r="BK153" s="229">
        <f>ROUND(I153*H153,2)</f>
        <v>0</v>
      </c>
      <c r="BL153" s="15" t="s">
        <v>146</v>
      </c>
      <c r="BM153" s="228" t="s">
        <v>180</v>
      </c>
    </row>
    <row r="154" s="1" customFormat="1">
      <c r="B154" s="36"/>
      <c r="C154" s="37"/>
      <c r="D154" s="230" t="s">
        <v>122</v>
      </c>
      <c r="E154" s="37"/>
      <c r="F154" s="231" t="s">
        <v>179</v>
      </c>
      <c r="G154" s="37"/>
      <c r="H154" s="37"/>
      <c r="I154" s="133"/>
      <c r="J154" s="37"/>
      <c r="K154" s="37"/>
      <c r="L154" s="41"/>
      <c r="M154" s="232"/>
      <c r="N154" s="84"/>
      <c r="O154" s="84"/>
      <c r="P154" s="84"/>
      <c r="Q154" s="84"/>
      <c r="R154" s="84"/>
      <c r="S154" s="84"/>
      <c r="T154" s="85"/>
      <c r="AT154" s="15" t="s">
        <v>122</v>
      </c>
      <c r="AU154" s="15" t="s">
        <v>83</v>
      </c>
    </row>
    <row r="155" s="1" customFormat="1" ht="21.6" customHeight="1">
      <c r="B155" s="36"/>
      <c r="C155" s="255" t="s">
        <v>181</v>
      </c>
      <c r="D155" s="255" t="s">
        <v>167</v>
      </c>
      <c r="E155" s="256" t="s">
        <v>182</v>
      </c>
      <c r="F155" s="257" t="s">
        <v>183</v>
      </c>
      <c r="G155" s="258" t="s">
        <v>145</v>
      </c>
      <c r="H155" s="259">
        <v>5</v>
      </c>
      <c r="I155" s="260"/>
      <c r="J155" s="261">
        <f>ROUND(I155*H155,2)</f>
        <v>0</v>
      </c>
      <c r="K155" s="257" t="s">
        <v>1</v>
      </c>
      <c r="L155" s="262"/>
      <c r="M155" s="263" t="s">
        <v>1</v>
      </c>
      <c r="N155" s="264" t="s">
        <v>38</v>
      </c>
      <c r="O155" s="84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228" t="s">
        <v>170</v>
      </c>
      <c r="AT155" s="228" t="s">
        <v>167</v>
      </c>
      <c r="AU155" s="228" t="s">
        <v>83</v>
      </c>
      <c r="AY155" s="15" t="s">
        <v>112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5" t="s">
        <v>81</v>
      </c>
      <c r="BK155" s="229">
        <f>ROUND(I155*H155,2)</f>
        <v>0</v>
      </c>
      <c r="BL155" s="15" t="s">
        <v>146</v>
      </c>
      <c r="BM155" s="228" t="s">
        <v>184</v>
      </c>
    </row>
    <row r="156" s="1" customFormat="1">
      <c r="B156" s="36"/>
      <c r="C156" s="37"/>
      <c r="D156" s="230" t="s">
        <v>122</v>
      </c>
      <c r="E156" s="37"/>
      <c r="F156" s="231" t="s">
        <v>183</v>
      </c>
      <c r="G156" s="37"/>
      <c r="H156" s="37"/>
      <c r="I156" s="133"/>
      <c r="J156" s="37"/>
      <c r="K156" s="37"/>
      <c r="L156" s="41"/>
      <c r="M156" s="232"/>
      <c r="N156" s="84"/>
      <c r="O156" s="84"/>
      <c r="P156" s="84"/>
      <c r="Q156" s="84"/>
      <c r="R156" s="84"/>
      <c r="S156" s="84"/>
      <c r="T156" s="85"/>
      <c r="AT156" s="15" t="s">
        <v>122</v>
      </c>
      <c r="AU156" s="15" t="s">
        <v>83</v>
      </c>
    </row>
    <row r="157" s="1" customFormat="1" ht="21.6" customHeight="1">
      <c r="B157" s="36"/>
      <c r="C157" s="255" t="s">
        <v>185</v>
      </c>
      <c r="D157" s="255" t="s">
        <v>167</v>
      </c>
      <c r="E157" s="256" t="s">
        <v>186</v>
      </c>
      <c r="F157" s="257" t="s">
        <v>187</v>
      </c>
      <c r="G157" s="258" t="s">
        <v>145</v>
      </c>
      <c r="H157" s="259">
        <v>91</v>
      </c>
      <c r="I157" s="260"/>
      <c r="J157" s="261">
        <f>ROUND(I157*H157,2)</f>
        <v>0</v>
      </c>
      <c r="K157" s="257" t="s">
        <v>1</v>
      </c>
      <c r="L157" s="262"/>
      <c r="M157" s="263" t="s">
        <v>1</v>
      </c>
      <c r="N157" s="264" t="s">
        <v>38</v>
      </c>
      <c r="O157" s="84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228" t="s">
        <v>170</v>
      </c>
      <c r="AT157" s="228" t="s">
        <v>167</v>
      </c>
      <c r="AU157" s="228" t="s">
        <v>83</v>
      </c>
      <c r="AY157" s="15" t="s">
        <v>112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5" t="s">
        <v>81</v>
      </c>
      <c r="BK157" s="229">
        <f>ROUND(I157*H157,2)</f>
        <v>0</v>
      </c>
      <c r="BL157" s="15" t="s">
        <v>146</v>
      </c>
      <c r="BM157" s="228" t="s">
        <v>188</v>
      </c>
    </row>
    <row r="158" s="1" customFormat="1">
      <c r="B158" s="36"/>
      <c r="C158" s="37"/>
      <c r="D158" s="230" t="s">
        <v>122</v>
      </c>
      <c r="E158" s="37"/>
      <c r="F158" s="231" t="s">
        <v>187</v>
      </c>
      <c r="G158" s="37"/>
      <c r="H158" s="37"/>
      <c r="I158" s="133"/>
      <c r="J158" s="37"/>
      <c r="K158" s="37"/>
      <c r="L158" s="41"/>
      <c r="M158" s="232"/>
      <c r="N158" s="84"/>
      <c r="O158" s="84"/>
      <c r="P158" s="84"/>
      <c r="Q158" s="84"/>
      <c r="R158" s="84"/>
      <c r="S158" s="84"/>
      <c r="T158" s="85"/>
      <c r="AT158" s="15" t="s">
        <v>122</v>
      </c>
      <c r="AU158" s="15" t="s">
        <v>83</v>
      </c>
    </row>
    <row r="159" s="1" customFormat="1" ht="21.6" customHeight="1">
      <c r="B159" s="36"/>
      <c r="C159" s="217" t="s">
        <v>189</v>
      </c>
      <c r="D159" s="217" t="s">
        <v>115</v>
      </c>
      <c r="E159" s="218" t="s">
        <v>190</v>
      </c>
      <c r="F159" s="219" t="s">
        <v>191</v>
      </c>
      <c r="G159" s="220" t="s">
        <v>145</v>
      </c>
      <c r="H159" s="221">
        <v>1363</v>
      </c>
      <c r="I159" s="222"/>
      <c r="J159" s="223">
        <f>ROUND(I159*H159,2)</f>
        <v>0</v>
      </c>
      <c r="K159" s="219" t="s">
        <v>119</v>
      </c>
      <c r="L159" s="41"/>
      <c r="M159" s="224" t="s">
        <v>1</v>
      </c>
      <c r="N159" s="225" t="s">
        <v>38</v>
      </c>
      <c r="O159" s="84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228" t="s">
        <v>146</v>
      </c>
      <c r="AT159" s="228" t="s">
        <v>115</v>
      </c>
      <c r="AU159" s="228" t="s">
        <v>83</v>
      </c>
      <c r="AY159" s="15" t="s">
        <v>112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5" t="s">
        <v>81</v>
      </c>
      <c r="BK159" s="229">
        <f>ROUND(I159*H159,2)</f>
        <v>0</v>
      </c>
      <c r="BL159" s="15" t="s">
        <v>146</v>
      </c>
      <c r="BM159" s="228" t="s">
        <v>192</v>
      </c>
    </row>
    <row r="160" s="1" customFormat="1">
      <c r="B160" s="36"/>
      <c r="C160" s="37"/>
      <c r="D160" s="230" t="s">
        <v>122</v>
      </c>
      <c r="E160" s="37"/>
      <c r="F160" s="231" t="s">
        <v>193</v>
      </c>
      <c r="G160" s="37"/>
      <c r="H160" s="37"/>
      <c r="I160" s="133"/>
      <c r="J160" s="37"/>
      <c r="K160" s="37"/>
      <c r="L160" s="41"/>
      <c r="M160" s="232"/>
      <c r="N160" s="84"/>
      <c r="O160" s="84"/>
      <c r="P160" s="84"/>
      <c r="Q160" s="84"/>
      <c r="R160" s="84"/>
      <c r="S160" s="84"/>
      <c r="T160" s="85"/>
      <c r="AT160" s="15" t="s">
        <v>122</v>
      </c>
      <c r="AU160" s="15" t="s">
        <v>83</v>
      </c>
    </row>
    <row r="161" s="12" customFormat="1">
      <c r="B161" s="233"/>
      <c r="C161" s="234"/>
      <c r="D161" s="230" t="s">
        <v>133</v>
      </c>
      <c r="E161" s="243" t="s">
        <v>1</v>
      </c>
      <c r="F161" s="235" t="s">
        <v>194</v>
      </c>
      <c r="G161" s="234"/>
      <c r="H161" s="236">
        <v>1363</v>
      </c>
      <c r="I161" s="237"/>
      <c r="J161" s="234"/>
      <c r="K161" s="234"/>
      <c r="L161" s="238"/>
      <c r="M161" s="239"/>
      <c r="N161" s="240"/>
      <c r="O161" s="240"/>
      <c r="P161" s="240"/>
      <c r="Q161" s="240"/>
      <c r="R161" s="240"/>
      <c r="S161" s="240"/>
      <c r="T161" s="241"/>
      <c r="AT161" s="242" t="s">
        <v>133</v>
      </c>
      <c r="AU161" s="242" t="s">
        <v>83</v>
      </c>
      <c r="AV161" s="12" t="s">
        <v>83</v>
      </c>
      <c r="AW161" s="12" t="s">
        <v>30</v>
      </c>
      <c r="AX161" s="12" t="s">
        <v>81</v>
      </c>
      <c r="AY161" s="242" t="s">
        <v>112</v>
      </c>
    </row>
    <row r="162" s="1" customFormat="1" ht="21.6" customHeight="1">
      <c r="B162" s="36"/>
      <c r="C162" s="255" t="s">
        <v>195</v>
      </c>
      <c r="D162" s="255" t="s">
        <v>167</v>
      </c>
      <c r="E162" s="256" t="s">
        <v>196</v>
      </c>
      <c r="F162" s="257" t="s">
        <v>197</v>
      </c>
      <c r="G162" s="258" t="s">
        <v>145</v>
      </c>
      <c r="H162" s="259">
        <v>1306</v>
      </c>
      <c r="I162" s="260"/>
      <c r="J162" s="261">
        <f>ROUND(I162*H162,2)</f>
        <v>0</v>
      </c>
      <c r="K162" s="257" t="s">
        <v>1</v>
      </c>
      <c r="L162" s="262"/>
      <c r="M162" s="263" t="s">
        <v>1</v>
      </c>
      <c r="N162" s="264" t="s">
        <v>38</v>
      </c>
      <c r="O162" s="84"/>
      <c r="P162" s="226">
        <f>O162*H162</f>
        <v>0</v>
      </c>
      <c r="Q162" s="226">
        <v>4.2000000000000002</v>
      </c>
      <c r="R162" s="226">
        <f>Q162*H162</f>
        <v>5485.1999999999998</v>
      </c>
      <c r="S162" s="226">
        <v>0</v>
      </c>
      <c r="T162" s="227">
        <f>S162*H162</f>
        <v>0</v>
      </c>
      <c r="AR162" s="228" t="s">
        <v>170</v>
      </c>
      <c r="AT162" s="228" t="s">
        <v>167</v>
      </c>
      <c r="AU162" s="228" t="s">
        <v>83</v>
      </c>
      <c r="AY162" s="15" t="s">
        <v>112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5" t="s">
        <v>81</v>
      </c>
      <c r="BK162" s="229">
        <f>ROUND(I162*H162,2)</f>
        <v>0</v>
      </c>
      <c r="BL162" s="15" t="s">
        <v>146</v>
      </c>
      <c r="BM162" s="228" t="s">
        <v>198</v>
      </c>
    </row>
    <row r="163" s="1" customFormat="1">
      <c r="B163" s="36"/>
      <c r="C163" s="37"/>
      <c r="D163" s="230" t="s">
        <v>122</v>
      </c>
      <c r="E163" s="37"/>
      <c r="F163" s="231" t="s">
        <v>197</v>
      </c>
      <c r="G163" s="37"/>
      <c r="H163" s="37"/>
      <c r="I163" s="133"/>
      <c r="J163" s="37"/>
      <c r="K163" s="37"/>
      <c r="L163" s="41"/>
      <c r="M163" s="232"/>
      <c r="N163" s="84"/>
      <c r="O163" s="84"/>
      <c r="P163" s="84"/>
      <c r="Q163" s="84"/>
      <c r="R163" s="84"/>
      <c r="S163" s="84"/>
      <c r="T163" s="85"/>
      <c r="AT163" s="15" t="s">
        <v>122</v>
      </c>
      <c r="AU163" s="15" t="s">
        <v>83</v>
      </c>
    </row>
    <row r="164" s="1" customFormat="1" ht="21.6" customHeight="1">
      <c r="B164" s="36"/>
      <c r="C164" s="255" t="s">
        <v>8</v>
      </c>
      <c r="D164" s="255" t="s">
        <v>167</v>
      </c>
      <c r="E164" s="256" t="s">
        <v>199</v>
      </c>
      <c r="F164" s="257" t="s">
        <v>200</v>
      </c>
      <c r="G164" s="258" t="s">
        <v>145</v>
      </c>
      <c r="H164" s="259">
        <v>14</v>
      </c>
      <c r="I164" s="260"/>
      <c r="J164" s="261">
        <f>ROUND(I164*H164,2)</f>
        <v>0</v>
      </c>
      <c r="K164" s="257" t="s">
        <v>1</v>
      </c>
      <c r="L164" s="262"/>
      <c r="M164" s="263" t="s">
        <v>1</v>
      </c>
      <c r="N164" s="264" t="s">
        <v>38</v>
      </c>
      <c r="O164" s="84"/>
      <c r="P164" s="226">
        <f>O164*H164</f>
        <v>0</v>
      </c>
      <c r="Q164" s="226">
        <v>2.1000000000000001</v>
      </c>
      <c r="R164" s="226">
        <f>Q164*H164</f>
        <v>29.400000000000002</v>
      </c>
      <c r="S164" s="226">
        <v>0</v>
      </c>
      <c r="T164" s="227">
        <f>S164*H164</f>
        <v>0</v>
      </c>
      <c r="AR164" s="228" t="s">
        <v>170</v>
      </c>
      <c r="AT164" s="228" t="s">
        <v>167</v>
      </c>
      <c r="AU164" s="228" t="s">
        <v>83</v>
      </c>
      <c r="AY164" s="15" t="s">
        <v>112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5" t="s">
        <v>81</v>
      </c>
      <c r="BK164" s="229">
        <f>ROUND(I164*H164,2)</f>
        <v>0</v>
      </c>
      <c r="BL164" s="15" t="s">
        <v>146</v>
      </c>
      <c r="BM164" s="228" t="s">
        <v>201</v>
      </c>
    </row>
    <row r="165" s="1" customFormat="1">
      <c r="B165" s="36"/>
      <c r="C165" s="37"/>
      <c r="D165" s="230" t="s">
        <v>122</v>
      </c>
      <c r="E165" s="37"/>
      <c r="F165" s="231" t="s">
        <v>200</v>
      </c>
      <c r="G165" s="37"/>
      <c r="H165" s="37"/>
      <c r="I165" s="133"/>
      <c r="J165" s="37"/>
      <c r="K165" s="37"/>
      <c r="L165" s="41"/>
      <c r="M165" s="232"/>
      <c r="N165" s="84"/>
      <c r="O165" s="84"/>
      <c r="P165" s="84"/>
      <c r="Q165" s="84"/>
      <c r="R165" s="84"/>
      <c r="S165" s="84"/>
      <c r="T165" s="85"/>
      <c r="AT165" s="15" t="s">
        <v>122</v>
      </c>
      <c r="AU165" s="15" t="s">
        <v>83</v>
      </c>
    </row>
    <row r="166" s="1" customFormat="1" ht="21.6" customHeight="1">
      <c r="B166" s="36"/>
      <c r="C166" s="255" t="s">
        <v>146</v>
      </c>
      <c r="D166" s="255" t="s">
        <v>167</v>
      </c>
      <c r="E166" s="256" t="s">
        <v>202</v>
      </c>
      <c r="F166" s="257" t="s">
        <v>203</v>
      </c>
      <c r="G166" s="258" t="s">
        <v>145</v>
      </c>
      <c r="H166" s="259">
        <v>43</v>
      </c>
      <c r="I166" s="260"/>
      <c r="J166" s="261">
        <f>ROUND(I166*H166,2)</f>
        <v>0</v>
      </c>
      <c r="K166" s="257" t="s">
        <v>1</v>
      </c>
      <c r="L166" s="262"/>
      <c r="M166" s="263" t="s">
        <v>1</v>
      </c>
      <c r="N166" s="264" t="s">
        <v>38</v>
      </c>
      <c r="O166" s="84"/>
      <c r="P166" s="226">
        <f>O166*H166</f>
        <v>0</v>
      </c>
      <c r="Q166" s="226">
        <v>0.94499999999999995</v>
      </c>
      <c r="R166" s="226">
        <f>Q166*H166</f>
        <v>40.634999999999998</v>
      </c>
      <c r="S166" s="226">
        <v>0</v>
      </c>
      <c r="T166" s="227">
        <f>S166*H166</f>
        <v>0</v>
      </c>
      <c r="AR166" s="228" t="s">
        <v>170</v>
      </c>
      <c r="AT166" s="228" t="s">
        <v>167</v>
      </c>
      <c r="AU166" s="228" t="s">
        <v>83</v>
      </c>
      <c r="AY166" s="15" t="s">
        <v>112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5" t="s">
        <v>81</v>
      </c>
      <c r="BK166" s="229">
        <f>ROUND(I166*H166,2)</f>
        <v>0</v>
      </c>
      <c r="BL166" s="15" t="s">
        <v>146</v>
      </c>
      <c r="BM166" s="228" t="s">
        <v>204</v>
      </c>
    </row>
    <row r="167" s="1" customFormat="1">
      <c r="B167" s="36"/>
      <c r="C167" s="37"/>
      <c r="D167" s="230" t="s">
        <v>122</v>
      </c>
      <c r="E167" s="37"/>
      <c r="F167" s="231" t="s">
        <v>203</v>
      </c>
      <c r="G167" s="37"/>
      <c r="H167" s="37"/>
      <c r="I167" s="133"/>
      <c r="J167" s="37"/>
      <c r="K167" s="37"/>
      <c r="L167" s="41"/>
      <c r="M167" s="232"/>
      <c r="N167" s="84"/>
      <c r="O167" s="84"/>
      <c r="P167" s="84"/>
      <c r="Q167" s="84"/>
      <c r="R167" s="84"/>
      <c r="S167" s="84"/>
      <c r="T167" s="85"/>
      <c r="AT167" s="15" t="s">
        <v>122</v>
      </c>
      <c r="AU167" s="15" t="s">
        <v>83</v>
      </c>
    </row>
    <row r="168" s="11" customFormat="1" ht="22.8" customHeight="1">
      <c r="B168" s="201"/>
      <c r="C168" s="202"/>
      <c r="D168" s="203" t="s">
        <v>72</v>
      </c>
      <c r="E168" s="215" t="s">
        <v>205</v>
      </c>
      <c r="F168" s="215" t="s">
        <v>206</v>
      </c>
      <c r="G168" s="202"/>
      <c r="H168" s="202"/>
      <c r="I168" s="205"/>
      <c r="J168" s="216">
        <f>BK168</f>
        <v>0</v>
      </c>
      <c r="K168" s="202"/>
      <c r="L168" s="207"/>
      <c r="M168" s="208"/>
      <c r="N168" s="209"/>
      <c r="O168" s="209"/>
      <c r="P168" s="210">
        <f>SUM(P169:P181)</f>
        <v>0</v>
      </c>
      <c r="Q168" s="209"/>
      <c r="R168" s="210">
        <f>SUM(R169:R181)</f>
        <v>5.9862951000000004</v>
      </c>
      <c r="S168" s="209"/>
      <c r="T168" s="211">
        <f>SUM(T169:T181)</f>
        <v>0</v>
      </c>
      <c r="AR168" s="212" t="s">
        <v>83</v>
      </c>
      <c r="AT168" s="213" t="s">
        <v>72</v>
      </c>
      <c r="AU168" s="213" t="s">
        <v>81</v>
      </c>
      <c r="AY168" s="212" t="s">
        <v>112</v>
      </c>
      <c r="BK168" s="214">
        <f>SUM(BK169:BK181)</f>
        <v>0</v>
      </c>
    </row>
    <row r="169" s="1" customFormat="1" ht="21.6" customHeight="1">
      <c r="B169" s="36"/>
      <c r="C169" s="217" t="s">
        <v>207</v>
      </c>
      <c r="D169" s="217" t="s">
        <v>115</v>
      </c>
      <c r="E169" s="218" t="s">
        <v>208</v>
      </c>
      <c r="F169" s="219" t="s">
        <v>209</v>
      </c>
      <c r="G169" s="220" t="s">
        <v>210</v>
      </c>
      <c r="H169" s="221">
        <v>981.36000000000001</v>
      </c>
      <c r="I169" s="222"/>
      <c r="J169" s="223">
        <f>ROUND(I169*H169,2)</f>
        <v>0</v>
      </c>
      <c r="K169" s="219" t="s">
        <v>119</v>
      </c>
      <c r="L169" s="41"/>
      <c r="M169" s="224" t="s">
        <v>1</v>
      </c>
      <c r="N169" s="225" t="s">
        <v>38</v>
      </c>
      <c r="O169" s="84"/>
      <c r="P169" s="226">
        <f>O169*H169</f>
        <v>0</v>
      </c>
      <c r="Q169" s="226">
        <v>6.0000000000000002E-05</v>
      </c>
      <c r="R169" s="226">
        <f>Q169*H169</f>
        <v>0.058881599999999999</v>
      </c>
      <c r="S169" s="226">
        <v>0</v>
      </c>
      <c r="T169" s="227">
        <f>S169*H169</f>
        <v>0</v>
      </c>
      <c r="AR169" s="228" t="s">
        <v>146</v>
      </c>
      <c r="AT169" s="228" t="s">
        <v>115</v>
      </c>
      <c r="AU169" s="228" t="s">
        <v>83</v>
      </c>
      <c r="AY169" s="15" t="s">
        <v>112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5" t="s">
        <v>81</v>
      </c>
      <c r="BK169" s="229">
        <f>ROUND(I169*H169,2)</f>
        <v>0</v>
      </c>
      <c r="BL169" s="15" t="s">
        <v>146</v>
      </c>
      <c r="BM169" s="228" t="s">
        <v>211</v>
      </c>
    </row>
    <row r="170" s="1" customFormat="1">
      <c r="B170" s="36"/>
      <c r="C170" s="37"/>
      <c r="D170" s="230" t="s">
        <v>122</v>
      </c>
      <c r="E170" s="37"/>
      <c r="F170" s="231" t="s">
        <v>212</v>
      </c>
      <c r="G170" s="37"/>
      <c r="H170" s="37"/>
      <c r="I170" s="133"/>
      <c r="J170" s="37"/>
      <c r="K170" s="37"/>
      <c r="L170" s="41"/>
      <c r="M170" s="232"/>
      <c r="N170" s="84"/>
      <c r="O170" s="84"/>
      <c r="P170" s="84"/>
      <c r="Q170" s="84"/>
      <c r="R170" s="84"/>
      <c r="S170" s="84"/>
      <c r="T170" s="85"/>
      <c r="AT170" s="15" t="s">
        <v>122</v>
      </c>
      <c r="AU170" s="15" t="s">
        <v>83</v>
      </c>
    </row>
    <row r="171" s="12" customFormat="1">
      <c r="B171" s="233"/>
      <c r="C171" s="234"/>
      <c r="D171" s="230" t="s">
        <v>133</v>
      </c>
      <c r="E171" s="243" t="s">
        <v>1</v>
      </c>
      <c r="F171" s="235" t="s">
        <v>213</v>
      </c>
      <c r="G171" s="234"/>
      <c r="H171" s="236">
        <v>940.32000000000005</v>
      </c>
      <c r="I171" s="237"/>
      <c r="J171" s="234"/>
      <c r="K171" s="234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133</v>
      </c>
      <c r="AU171" s="242" t="s">
        <v>83</v>
      </c>
      <c r="AV171" s="12" t="s">
        <v>83</v>
      </c>
      <c r="AW171" s="12" t="s">
        <v>30</v>
      </c>
      <c r="AX171" s="12" t="s">
        <v>73</v>
      </c>
      <c r="AY171" s="242" t="s">
        <v>112</v>
      </c>
    </row>
    <row r="172" s="12" customFormat="1">
      <c r="B172" s="233"/>
      <c r="C172" s="234"/>
      <c r="D172" s="230" t="s">
        <v>133</v>
      </c>
      <c r="E172" s="243" t="s">
        <v>1</v>
      </c>
      <c r="F172" s="235" t="s">
        <v>214</v>
      </c>
      <c r="G172" s="234"/>
      <c r="H172" s="236">
        <v>41.039999999999999</v>
      </c>
      <c r="I172" s="237"/>
      <c r="J172" s="234"/>
      <c r="K172" s="234"/>
      <c r="L172" s="238"/>
      <c r="M172" s="239"/>
      <c r="N172" s="240"/>
      <c r="O172" s="240"/>
      <c r="P172" s="240"/>
      <c r="Q172" s="240"/>
      <c r="R172" s="240"/>
      <c r="S172" s="240"/>
      <c r="T172" s="241"/>
      <c r="AT172" s="242" t="s">
        <v>133</v>
      </c>
      <c r="AU172" s="242" t="s">
        <v>83</v>
      </c>
      <c r="AV172" s="12" t="s">
        <v>83</v>
      </c>
      <c r="AW172" s="12" t="s">
        <v>30</v>
      </c>
      <c r="AX172" s="12" t="s">
        <v>73</v>
      </c>
      <c r="AY172" s="242" t="s">
        <v>112</v>
      </c>
    </row>
    <row r="173" s="13" customFormat="1">
      <c r="B173" s="244"/>
      <c r="C173" s="245"/>
      <c r="D173" s="230" t="s">
        <v>133</v>
      </c>
      <c r="E173" s="246" t="s">
        <v>1</v>
      </c>
      <c r="F173" s="247" t="s">
        <v>151</v>
      </c>
      <c r="G173" s="245"/>
      <c r="H173" s="248">
        <v>981.36000000000001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AT173" s="254" t="s">
        <v>133</v>
      </c>
      <c r="AU173" s="254" t="s">
        <v>83</v>
      </c>
      <c r="AV173" s="13" t="s">
        <v>120</v>
      </c>
      <c r="AW173" s="13" t="s">
        <v>30</v>
      </c>
      <c r="AX173" s="13" t="s">
        <v>81</v>
      </c>
      <c r="AY173" s="254" t="s">
        <v>112</v>
      </c>
    </row>
    <row r="174" s="1" customFormat="1" ht="32.4" customHeight="1">
      <c r="B174" s="36"/>
      <c r="C174" s="255" t="s">
        <v>215</v>
      </c>
      <c r="D174" s="255" t="s">
        <v>167</v>
      </c>
      <c r="E174" s="256" t="s">
        <v>216</v>
      </c>
      <c r="F174" s="257" t="s">
        <v>217</v>
      </c>
      <c r="G174" s="258" t="s">
        <v>210</v>
      </c>
      <c r="H174" s="259">
        <v>1000.987</v>
      </c>
      <c r="I174" s="260"/>
      <c r="J174" s="261">
        <f>ROUND(I174*H174,2)</f>
        <v>0</v>
      </c>
      <c r="K174" s="257" t="s">
        <v>119</v>
      </c>
      <c r="L174" s="262"/>
      <c r="M174" s="263" t="s">
        <v>1</v>
      </c>
      <c r="N174" s="264" t="s">
        <v>38</v>
      </c>
      <c r="O174" s="84"/>
      <c r="P174" s="226">
        <f>O174*H174</f>
        <v>0</v>
      </c>
      <c r="Q174" s="226">
        <v>0.0044999999999999997</v>
      </c>
      <c r="R174" s="226">
        <f>Q174*H174</f>
        <v>4.5044414999999995</v>
      </c>
      <c r="S174" s="226">
        <v>0</v>
      </c>
      <c r="T174" s="227">
        <f>S174*H174</f>
        <v>0</v>
      </c>
      <c r="AR174" s="228" t="s">
        <v>170</v>
      </c>
      <c r="AT174" s="228" t="s">
        <v>167</v>
      </c>
      <c r="AU174" s="228" t="s">
        <v>83</v>
      </c>
      <c r="AY174" s="15" t="s">
        <v>112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5" t="s">
        <v>81</v>
      </c>
      <c r="BK174" s="229">
        <f>ROUND(I174*H174,2)</f>
        <v>0</v>
      </c>
      <c r="BL174" s="15" t="s">
        <v>146</v>
      </c>
      <c r="BM174" s="228" t="s">
        <v>218</v>
      </c>
    </row>
    <row r="175" s="1" customFormat="1">
      <c r="B175" s="36"/>
      <c r="C175" s="37"/>
      <c r="D175" s="230" t="s">
        <v>122</v>
      </c>
      <c r="E175" s="37"/>
      <c r="F175" s="231" t="s">
        <v>217</v>
      </c>
      <c r="G175" s="37"/>
      <c r="H175" s="37"/>
      <c r="I175" s="133"/>
      <c r="J175" s="37"/>
      <c r="K175" s="37"/>
      <c r="L175" s="41"/>
      <c r="M175" s="232"/>
      <c r="N175" s="84"/>
      <c r="O175" s="84"/>
      <c r="P175" s="84"/>
      <c r="Q175" s="84"/>
      <c r="R175" s="84"/>
      <c r="S175" s="84"/>
      <c r="T175" s="85"/>
      <c r="AT175" s="15" t="s">
        <v>122</v>
      </c>
      <c r="AU175" s="15" t="s">
        <v>83</v>
      </c>
    </row>
    <row r="176" s="12" customFormat="1">
      <c r="B176" s="233"/>
      <c r="C176" s="234"/>
      <c r="D176" s="230" t="s">
        <v>133</v>
      </c>
      <c r="E176" s="234"/>
      <c r="F176" s="235" t="s">
        <v>219</v>
      </c>
      <c r="G176" s="234"/>
      <c r="H176" s="236">
        <v>1000.987</v>
      </c>
      <c r="I176" s="237"/>
      <c r="J176" s="234"/>
      <c r="K176" s="234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133</v>
      </c>
      <c r="AU176" s="242" t="s">
        <v>83</v>
      </c>
      <c r="AV176" s="12" t="s">
        <v>83</v>
      </c>
      <c r="AW176" s="12" t="s">
        <v>4</v>
      </c>
      <c r="AX176" s="12" t="s">
        <v>81</v>
      </c>
      <c r="AY176" s="242" t="s">
        <v>112</v>
      </c>
    </row>
    <row r="177" s="1" customFormat="1" ht="21.6" customHeight="1">
      <c r="B177" s="36"/>
      <c r="C177" s="217" t="s">
        <v>220</v>
      </c>
      <c r="D177" s="217" t="s">
        <v>115</v>
      </c>
      <c r="E177" s="218" t="s">
        <v>221</v>
      </c>
      <c r="F177" s="219" t="s">
        <v>222</v>
      </c>
      <c r="G177" s="220" t="s">
        <v>223</v>
      </c>
      <c r="H177" s="221">
        <v>4906.8000000000002</v>
      </c>
      <c r="I177" s="222"/>
      <c r="J177" s="223">
        <f>ROUND(I177*H177,2)</f>
        <v>0</v>
      </c>
      <c r="K177" s="219" t="s">
        <v>119</v>
      </c>
      <c r="L177" s="41"/>
      <c r="M177" s="224" t="s">
        <v>1</v>
      </c>
      <c r="N177" s="225" t="s">
        <v>38</v>
      </c>
      <c r="O177" s="84"/>
      <c r="P177" s="226">
        <f>O177*H177</f>
        <v>0</v>
      </c>
      <c r="Q177" s="226">
        <v>2.0000000000000002E-05</v>
      </c>
      <c r="R177" s="226">
        <f>Q177*H177</f>
        <v>0.098136000000000015</v>
      </c>
      <c r="S177" s="226">
        <v>0</v>
      </c>
      <c r="T177" s="227">
        <f>S177*H177</f>
        <v>0</v>
      </c>
      <c r="AR177" s="228" t="s">
        <v>146</v>
      </c>
      <c r="AT177" s="228" t="s">
        <v>115</v>
      </c>
      <c r="AU177" s="228" t="s">
        <v>83</v>
      </c>
      <c r="AY177" s="15" t="s">
        <v>112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5" t="s">
        <v>81</v>
      </c>
      <c r="BK177" s="229">
        <f>ROUND(I177*H177,2)</f>
        <v>0</v>
      </c>
      <c r="BL177" s="15" t="s">
        <v>146</v>
      </c>
      <c r="BM177" s="228" t="s">
        <v>224</v>
      </c>
    </row>
    <row r="178" s="1" customFormat="1">
      <c r="B178" s="36"/>
      <c r="C178" s="37"/>
      <c r="D178" s="230" t="s">
        <v>122</v>
      </c>
      <c r="E178" s="37"/>
      <c r="F178" s="231" t="s">
        <v>225</v>
      </c>
      <c r="G178" s="37"/>
      <c r="H178" s="37"/>
      <c r="I178" s="133"/>
      <c r="J178" s="37"/>
      <c r="K178" s="37"/>
      <c r="L178" s="41"/>
      <c r="M178" s="232"/>
      <c r="N178" s="84"/>
      <c r="O178" s="84"/>
      <c r="P178" s="84"/>
      <c r="Q178" s="84"/>
      <c r="R178" s="84"/>
      <c r="S178" s="84"/>
      <c r="T178" s="85"/>
      <c r="AT178" s="15" t="s">
        <v>122</v>
      </c>
      <c r="AU178" s="15" t="s">
        <v>83</v>
      </c>
    </row>
    <row r="179" s="12" customFormat="1">
      <c r="B179" s="233"/>
      <c r="C179" s="234"/>
      <c r="D179" s="230" t="s">
        <v>133</v>
      </c>
      <c r="E179" s="243" t="s">
        <v>1</v>
      </c>
      <c r="F179" s="235" t="s">
        <v>226</v>
      </c>
      <c r="G179" s="234"/>
      <c r="H179" s="236">
        <v>4906.8000000000002</v>
      </c>
      <c r="I179" s="237"/>
      <c r="J179" s="234"/>
      <c r="K179" s="234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133</v>
      </c>
      <c r="AU179" s="242" t="s">
        <v>83</v>
      </c>
      <c r="AV179" s="12" t="s">
        <v>83</v>
      </c>
      <c r="AW179" s="12" t="s">
        <v>30</v>
      </c>
      <c r="AX179" s="12" t="s">
        <v>81</v>
      </c>
      <c r="AY179" s="242" t="s">
        <v>112</v>
      </c>
    </row>
    <row r="180" s="1" customFormat="1" ht="21.6" customHeight="1">
      <c r="B180" s="36"/>
      <c r="C180" s="255" t="s">
        <v>227</v>
      </c>
      <c r="D180" s="255" t="s">
        <v>167</v>
      </c>
      <c r="E180" s="256" t="s">
        <v>228</v>
      </c>
      <c r="F180" s="257" t="s">
        <v>229</v>
      </c>
      <c r="G180" s="258" t="s">
        <v>223</v>
      </c>
      <c r="H180" s="259">
        <v>4906.8000000000002</v>
      </c>
      <c r="I180" s="260"/>
      <c r="J180" s="261">
        <f>ROUND(I180*H180,2)</f>
        <v>0</v>
      </c>
      <c r="K180" s="257" t="s">
        <v>119</v>
      </c>
      <c r="L180" s="262"/>
      <c r="M180" s="263" t="s">
        <v>1</v>
      </c>
      <c r="N180" s="264" t="s">
        <v>38</v>
      </c>
      <c r="O180" s="84"/>
      <c r="P180" s="226">
        <f>O180*H180</f>
        <v>0</v>
      </c>
      <c r="Q180" s="226">
        <v>0.00027</v>
      </c>
      <c r="R180" s="226">
        <f>Q180*H180</f>
        <v>1.3248360000000001</v>
      </c>
      <c r="S180" s="226">
        <v>0</v>
      </c>
      <c r="T180" s="227">
        <f>S180*H180</f>
        <v>0</v>
      </c>
      <c r="AR180" s="228" t="s">
        <v>170</v>
      </c>
      <c r="AT180" s="228" t="s">
        <v>167</v>
      </c>
      <c r="AU180" s="228" t="s">
        <v>83</v>
      </c>
      <c r="AY180" s="15" t="s">
        <v>112</v>
      </c>
      <c r="BE180" s="229">
        <f>IF(N180="základní",J180,0)</f>
        <v>0</v>
      </c>
      <c r="BF180" s="229">
        <f>IF(N180="snížená",J180,0)</f>
        <v>0</v>
      </c>
      <c r="BG180" s="229">
        <f>IF(N180="zákl. přenesená",J180,0)</f>
        <v>0</v>
      </c>
      <c r="BH180" s="229">
        <f>IF(N180="sníž. přenesená",J180,0)</f>
        <v>0</v>
      </c>
      <c r="BI180" s="229">
        <f>IF(N180="nulová",J180,0)</f>
        <v>0</v>
      </c>
      <c r="BJ180" s="15" t="s">
        <v>81</v>
      </c>
      <c r="BK180" s="229">
        <f>ROUND(I180*H180,2)</f>
        <v>0</v>
      </c>
      <c r="BL180" s="15" t="s">
        <v>146</v>
      </c>
      <c r="BM180" s="228" t="s">
        <v>230</v>
      </c>
    </row>
    <row r="181" s="1" customFormat="1">
      <c r="B181" s="36"/>
      <c r="C181" s="37"/>
      <c r="D181" s="230" t="s">
        <v>122</v>
      </c>
      <c r="E181" s="37"/>
      <c r="F181" s="231" t="s">
        <v>229</v>
      </c>
      <c r="G181" s="37"/>
      <c r="H181" s="37"/>
      <c r="I181" s="133"/>
      <c r="J181" s="37"/>
      <c r="K181" s="37"/>
      <c r="L181" s="41"/>
      <c r="M181" s="265"/>
      <c r="N181" s="266"/>
      <c r="O181" s="266"/>
      <c r="P181" s="266"/>
      <c r="Q181" s="266"/>
      <c r="R181" s="266"/>
      <c r="S181" s="266"/>
      <c r="T181" s="267"/>
      <c r="AT181" s="15" t="s">
        <v>122</v>
      </c>
      <c r="AU181" s="15" t="s">
        <v>83</v>
      </c>
    </row>
    <row r="182" s="1" customFormat="1" ht="6.96" customHeight="1">
      <c r="B182" s="59"/>
      <c r="C182" s="60"/>
      <c r="D182" s="60"/>
      <c r="E182" s="60"/>
      <c r="F182" s="60"/>
      <c r="G182" s="60"/>
      <c r="H182" s="60"/>
      <c r="I182" s="167"/>
      <c r="J182" s="60"/>
      <c r="K182" s="60"/>
      <c r="L182" s="41"/>
    </row>
  </sheetData>
  <sheetProtection sheet="1" autoFilter="0" formatColumns="0" formatRows="0" objects="1" scenarios="1" spinCount="100000" saltValue="ARYZWbiQykFdxxkfSt/GJtazp0R3GVIkVh2B8ntsqJHLjzdL6sQwvcGeYPO8Vjt8HQsBNIyjTBZ0BCvO/Nctuw==" hashValue="36zwxFtSP8B1wyGY+eHngp2GsV+fpjeU5woTyiNdvSuK3etO4byEYAeI+VYFPDOnFmAWtztkJm98JeYSZaS04Q==" algorithmName="SHA-512" password="CC35"/>
  <autoFilter ref="C120:K18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DT178731\Nesnera</dc:creator>
  <cp:lastModifiedBy>DT178731\Nesnera</cp:lastModifiedBy>
  <dcterms:created xsi:type="dcterms:W3CDTF">2019-07-11T09:27:26Z</dcterms:created>
  <dcterms:modified xsi:type="dcterms:W3CDTF">2019-07-11T09:27:27Z</dcterms:modified>
</cp:coreProperties>
</file>