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Profese - ZTI, ÚT, V..." sheetId="3" r:id="rId3"/>
    <sheet name="03 - Elektroinstalace" sheetId="4" r:id="rId4"/>
    <sheet name="04 - Bourací práce" sheetId="5" r:id="rId5"/>
    <sheet name="01 - Venkovní úpravy - zp..." sheetId="6" r:id="rId6"/>
    <sheet name="02 - Venkovní úpravy - op..." sheetId="7" r:id="rId7"/>
    <sheet name="VON - Vedlejší a ostatní ..." sheetId="8" r:id="rId8"/>
    <sheet name="Seznam figur" sheetId="9" r:id="rId9"/>
  </sheets>
  <definedNames>
    <definedName name="_xlnm.Print_Area" localSheetId="0">'Rekapitulace stavby'!$D$4:$AO$76,'Rekapitulace stavby'!$C$82:$AQ$104</definedName>
    <definedName name="_xlnm._FilterDatabase" localSheetId="1" hidden="1">'01 - Stavební část'!$C$153:$K$936</definedName>
    <definedName name="_xlnm.Print_Area" localSheetId="1">'01 - Stavební část'!$C$4:$J$76,'01 - Stavební část'!$C$82:$J$133,'01 - Stavební část'!$C$139:$K$936</definedName>
    <definedName name="_xlnm._FilterDatabase" localSheetId="2" hidden="1">'02 - Profese - ZTI, ÚT, V...'!$C$132:$K$321</definedName>
    <definedName name="_xlnm.Print_Area" localSheetId="2">'02 - Profese - ZTI, ÚT, V...'!$C$4:$J$76,'02 - Profese - ZTI, ÚT, V...'!$C$82:$J$112,'02 - Profese - ZTI, ÚT, V...'!$C$118:$K$321</definedName>
    <definedName name="_xlnm._FilterDatabase" localSheetId="3" hidden="1">'03 - Elektroinstalace'!$C$135:$K$297</definedName>
    <definedName name="_xlnm.Print_Area" localSheetId="3">'03 - Elektroinstalace'!$C$4:$J$76,'03 - Elektroinstalace'!$C$82:$J$115,'03 - Elektroinstalace'!$C$121:$K$297</definedName>
    <definedName name="_xlnm._FilterDatabase" localSheetId="4" hidden="1">'04 - Bourací práce'!$C$122:$K$153</definedName>
    <definedName name="_xlnm.Print_Area" localSheetId="4">'04 - Bourací práce'!$C$4:$J$76,'04 - Bourací práce'!$C$82:$J$102,'04 - Bourací práce'!$C$108:$K$153</definedName>
    <definedName name="_xlnm._FilterDatabase" localSheetId="5" hidden="1">'01 - Venkovní úpravy - zp...'!$C$124:$K$245</definedName>
    <definedName name="_xlnm.Print_Area" localSheetId="5">'01 - Venkovní úpravy - zp...'!$C$4:$J$76,'01 - Venkovní úpravy - zp...'!$C$82:$J$104,'01 - Venkovní úpravy - zp...'!$C$110:$K$245</definedName>
    <definedName name="_xlnm._FilterDatabase" localSheetId="6" hidden="1">'02 - Venkovní úpravy - op...'!$C$125:$K$220</definedName>
    <definedName name="_xlnm.Print_Area" localSheetId="6">'02 - Venkovní úpravy - op...'!$C$4:$J$76,'02 - Venkovní úpravy - op...'!$C$82:$J$105,'02 - Venkovní úpravy - op...'!$C$111:$K$220</definedName>
    <definedName name="_xlnm._FilterDatabase" localSheetId="7" hidden="1">'VON - Vedlejší a ostatní ...'!$C$119:$K$140</definedName>
    <definedName name="_xlnm.Print_Area" localSheetId="7">'VON - Vedlejší a ostatní ...'!$C$4:$J$76,'VON - Vedlejší a ostatní ...'!$C$82:$J$101,'VON - Vedlejší a ostatní ...'!$C$107:$K$140</definedName>
    <definedName name="_xlnm.Print_Area" localSheetId="8">'Seznam figur'!$C$4:$G$70</definedName>
    <definedName name="_xlnm.Print_Titles" localSheetId="0">'Rekapitulace stavby'!$92:$92</definedName>
    <definedName name="_xlnm.Print_Titles" localSheetId="1">'01 - Stavební část'!$153:$153</definedName>
    <definedName name="_xlnm.Print_Titles" localSheetId="3">'03 - Elektroinstalace'!$135:$135</definedName>
    <definedName name="_xlnm.Print_Titles" localSheetId="4">'04 - Bourací práce'!$122:$122</definedName>
    <definedName name="_xlnm.Print_Titles" localSheetId="5">'01 - Venkovní úpravy - zp...'!$124:$124</definedName>
    <definedName name="_xlnm.Print_Titles" localSheetId="6">'02 - Venkovní úpravy - op...'!$125:$125</definedName>
    <definedName name="_xlnm.Print_Titles" localSheetId="7">'VON - Vedlejší a ostatní ...'!$119:$119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<sst xmlns="http://schemas.openxmlformats.org/spreadsheetml/2006/main" count="18072" uniqueCount="2731">
  <si>
    <t>Export Komplet</t>
  </si>
  <si>
    <t/>
  </si>
  <si>
    <t>2.0</t>
  </si>
  <si>
    <t>ZAMOK</t>
  </si>
  <si>
    <t>False</t>
  </si>
  <si>
    <t>{af91fa62-9ced-45aa-950a-c7eb2991bfd5}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</si>
  <si>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</si>
  <si>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</si>
  <si>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</si>
  <si>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</si>
  <si>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</si>
  <si>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</si>
  <si>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</si>
  <si>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</si>
  <si>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2021-12-01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</si>
  <si>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</si>
  <si>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</si>
  <si>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Komunitní dům Drobovice</t>
  </si>
  <si>
    <t>KSO:</t>
  </si>
  <si>
    <t>CC-CZ:</t>
  </si>
  <si>
    <t>Místo:</t>
  </si>
  <si>
    <t>Drobovice</t>
  </si>
  <si>
    <t>Datum:</t>
  </si>
  <si>
    <t>2. 12. 2021</t>
  </si>
  <si>
    <t>Zadavatel:</t>
  </si>
  <si>
    <t>IČ:</t>
  </si>
  <si>
    <t>Obec Drobovice</t>
  </si>
  <si>
    <t>DIČ:</t>
  </si>
  <si>
    <t>Uchazeč:</t>
  </si>
  <si>
    <t>Vyplň údaj</t>
  </si>
  <si>
    <t>Projektant:</t>
  </si>
  <si>
    <t>f-plan spol.s r.o., Ing.Jiří Kopr</t>
  </si>
  <si>
    <t>True</t>
  </si>
  <si>
    <t>1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</si>
  <si>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</si>
  <si>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</si>
  <si>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</si>
  <si>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</si>
  <si>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</si>
  <si>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</si>
  <si>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</si>
  <si>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</si>
  <si>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</si>
  <si>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</si>
  <si>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</si>
  <si>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</si>
  <si>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</si>
  <si>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</si>
  <si>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</si>
  <si>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</si>
  <si>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</si>
  <si>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</si>
  <si>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</si>
  <si>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</si>
  <si>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</si>
  <si>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</si>
  <si>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</si>
  <si>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</si>
  <si>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</si>
  <si>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</si>
  <si>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</si>
  <si>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</si>
  <si>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</si>
  <si>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</si>
  <si>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</si>
  <si>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</si>
  <si>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</si>
  <si>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</si>
  <si>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</si>
  <si>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</si>
  <si>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</si>
  <si>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</si>
  <si>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</si>
  <si>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</si>
  <si>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</si>
  <si>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</si>
  <si>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</si>
  <si>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</si>
  <si>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</si>
  <si>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</si>
  <si>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</si>
  <si>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SO01</t>
  </si>
  <si>
    <t>Komunitní dům</t>
  </si>
  <si>
    <t>STA</t>
  </si>
  <si>
    <t>{1442e9b2-feed-436f-804f-23f41f8e6f8e}</t>
  </si>
  <si>
    <t>2</t>
  </si>
  <si>
    <t>/</t>
  </si>
  <si>
    <t>01</t>
  </si>
  <si>
    <t>Stavební část</t>
  </si>
  <si>
    <t>Soupis</t>
  </si>
  <si>
    <t>{df7cda36-899c-4a70-a6fe-eb723f980cc6}</t>
  </si>
  <si>
    <t>02</t>
  </si>
  <si>
    <t>Profese - ZTI, ÚT, VZT, kanalizace, plyn</t>
  </si>
  <si>
    <t>{03260e53-eb0c-402b-9823-1dfe95d75544}</t>
  </si>
  <si>
    <t>03</t>
  </si>
  <si>
    <t>Elektroinstalace</t>
  </si>
  <si>
    <t>{fbe5ced9-b844-4b0e-8ca6-0849c32cbe5e}</t>
  </si>
  <si>
    <t>04</t>
  </si>
  <si>
    <t>Bourací práce</t>
  </si>
  <si>
    <t>{5ccbb538-d148-4123-b191-f375fc83c02b}</t>
  </si>
  <si>
    <t>SO02</t>
  </si>
  <si>
    <t>Venkovní úpravy</t>
  </si>
  <si>
    <t>{292f1f06-56c2-41d5-96a2-31b9ba361694}</t>
  </si>
  <si>
    <t>Venkovní úpravy - zpevněné plochy</t>
  </si>
  <si>
    <t>{1c9623ab-afba-4a0f-9072-9541699ffc0f}</t>
  </si>
  <si>
    <t>Venkovní úpravy - oplocení, opěrné stěny</t>
  </si>
  <si>
    <t>{c8ef9540-0ec0-4f50-9959-123319bf9962}</t>
  </si>
  <si>
    <t>VON</t>
  </si>
  <si>
    <t>Vedlejší a ostatní náklady</t>
  </si>
  <si>
    <t>{ad6460c7-6829-4074-b54e-7fa3ee86cb6d}</t>
  </si>
  <si>
    <t>KRYCÍ LIST SOUPISU PRACÍ</t>
  </si>
  <si>
    <t>Objekt:</t>
  </si>
  <si>
    <t>SO01 - Komunitní dům</t>
  </si>
  <si>
    <t>Soupis:</t>
  </si>
  <si>
    <t>01 - Stavební část</t>
  </si>
  <si>
    <t>Martin Lang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</si>
  <si>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</si>
  <si>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</si>
  <si>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</si>
  <si>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</si>
  <si>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</si>
  <si>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</si>
  <si>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</si>
  <si>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Základy,zvláštní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</si>
  <si>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</si>
  <si>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</si>
  <si>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</si>
  <si>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61 - Upravy povrchů vnitřní</t>
  </si>
  <si>
    <t xml:space="preserve">    62 - Upravy povrchů vnější</t>
  </si>
  <si>
    <t xml:space="preserve">    63 - Podlahy a podlahové konstrukce</t>
  </si>
  <si>
    <t xml:space="preserve">    64 - Výplně otvorů</t>
  </si>
  <si>
    <t xml:space="preserve">    8 - Trubní vedení</t>
  </si>
  <si>
    <t xml:space="preserve">    9 - Ostatní konstrukce a práce, bourání</t>
  </si>
  <si>
    <t xml:space="preserve">    93 - Dokončovací práce inž.staveb</t>
  </si>
  <si>
    <t xml:space="preserve">    94 - Lešení a stavební výtahy</t>
  </si>
  <si>
    <t xml:space="preserve">    95 - Dokončovací kce na pozem.stav.</t>
  </si>
  <si>
    <t xml:space="preserve">    99 - Staveništní přesun hmot</t>
  </si>
  <si>
    <t>PSV - Práce a dodávky PSV</t>
  </si>
  <si>
    <t xml:space="preserve">    711 - Izolace proti vodě</t>
  </si>
  <si>
    <t xml:space="preserve">    713 - Izolace tepelné</t>
  </si>
  <si>
    <t xml:space="preserve">    721 - Vnitřní kanalizace</t>
  </si>
  <si>
    <t xml:space="preserve">    725 - Zařizovací předměty</t>
  </si>
  <si>
    <t xml:space="preserve">    762 - Konstrukce tesařské</t>
  </si>
  <si>
    <t xml:space="preserve">    763 - Dřevostavby</t>
  </si>
  <si>
    <t xml:space="preserve">    764 - Konstrukce klempířské</t>
  </si>
  <si>
    <t xml:space="preserve">    765 - Krytiny tvrdé</t>
  </si>
  <si>
    <t xml:space="preserve">    766 - Konstrukce truhlářské</t>
  </si>
  <si>
    <t xml:space="preserve">    767 - Konstrukce zámečnické</t>
  </si>
  <si>
    <t xml:space="preserve">    771 - Podlahy z dlaždic a obklady</t>
  </si>
  <si>
    <t xml:space="preserve">    776 - Podlahy povlakové</t>
  </si>
  <si>
    <t xml:space="preserve">    781 - Obklady keramické</t>
  </si>
  <si>
    <t xml:space="preserve">    783 - Nátěry</t>
  </si>
  <si>
    <t xml:space="preserve">    784 - Malby</t>
  </si>
  <si>
    <t xml:space="preserve">    786 - Dokončovací práce - čalounické úpravy</t>
  </si>
  <si>
    <t xml:space="preserve">    787 -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</si>
  <si>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</si>
  <si>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</si>
  <si>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</si>
  <si>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</si>
  <si>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</si>
  <si>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</si>
  <si>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</si>
  <si>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</si>
  <si>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</si>
  <si>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</si>
  <si>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</si>
  <si>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</si>
  <si>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</si>
  <si>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</si>
  <si>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</si>
  <si>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</si>
  <si>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</si>
  <si>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</si>
  <si>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</si>
  <si>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</si>
  <si>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m2</t>
  </si>
  <si>
    <t>CS ÚRS 2021 01</t>
  </si>
  <si>
    <t>4</t>
  </si>
  <si>
    <t>VV</t>
  </si>
  <si>
    <t>(35,00*55)+(32*31)</t>
  </si>
  <si>
    <t>Součet</t>
  </si>
  <si>
    <t>122251105</t>
  </si>
  <si>
    <t>Odkopávky a prokopávky nezapažené strojně v hornině třídy těžitelnosti I skupiny 3 přes 500 do 1 000 m3</t>
  </si>
  <si>
    <t>m3</t>
  </si>
  <si>
    <t>(27,5*19,8*0,75)+(54,8*23,8*0,20)</t>
  </si>
  <si>
    <t>3</t>
  </si>
  <si>
    <t>132251103</t>
  </si>
  <si>
    <t>Hloubení nezapažených rýh šířky do 800 mm strojně s urovnáním dna do předepsaného profilu a spádu v hornině třídy těžitelnosti I skupiny 3 přes 50 do 100 m3</t>
  </si>
  <si>
    <t>6</t>
  </si>
  <si>
    <t>(6,585*0,4*1,2)+(6,545*0,4*0,95)+(6,51*0,4*0,7)+(4,41*0,4*0,45)+(4,63*0,4*0,4)</t>
  </si>
  <si>
    <t>(5,14*0,4*1,2)+(1,97*0,4*0,95)+(1,97*0,4*0,8)+(6,785*0,4*1,6)+(6,585*0,4*1)</t>
  </si>
  <si>
    <t>(2,75*0,4*0,45)+(2,75*0,4*0,7)+(23,295*0,4*0,87)+(32,655*0,4*0,7)+(16,22*0,4*0,7)</t>
  </si>
  <si>
    <t>(26,6*0,4*0,6)+(7,45*0,4*0,6)*5+(4,15*0,4*0,6)+(5,3*0,4*0,6)*4+(2,0*0,4*0,6)</t>
  </si>
  <si>
    <t>(13,45*0,4*0,6)+(3,5*0,4*0,6)+(5,11*0,4*0,6)*2+(5,84*04*0,6)+(6,1*0,4*0,6)+(1,7*0,3*0,7)</t>
  </si>
  <si>
    <t>(0,75*0,4*1,10)+(3,10*0,4*1,6)+(9,7*0,4*0,6)+(7,5*0,4*0,6)+(10,1*0,4*0,6)</t>
  </si>
  <si>
    <t>(5,3*0,4*0,6)*3+(5,4*0,4*0,6)+(22,58*0,4*0,6)+(5,3*0,4*0,6)*2+(24,22*0,4*0,6)</t>
  </si>
  <si>
    <t>(20,15*0,4*0,6)+(31,31*0,4*1,0)+(1,425*0,3*0,9)+(1,425*03*0,7)</t>
  </si>
  <si>
    <t>132251255</t>
  </si>
  <si>
    <t>Hloubení nezapažených rýh šířky přes 800 do 2 000 mm strojně s urovnáním dna do předepsaného profilu a spádu v hornině třídy těžitelnosti I skupiny 3 přes 500 do 1 000 m3</t>
  </si>
  <si>
    <t>10</t>
  </si>
  <si>
    <t>(10,535*1,05*1,6)+(4,715*1,05*1,35)+(5,995*1,05*1,1)+(6,995*1,05*0,85)</t>
  </si>
  <si>
    <t>(138,675*1,05*0,65)+(1,0*1,05*0,85)+(1,0*1,05*1,1)+(7,6*1,05*1,35)</t>
  </si>
  <si>
    <t>(8,0*1,05*1,6)+(9,1*1,05*1,85)+(60,925*1,05*1,04)</t>
  </si>
  <si>
    <t>5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</si>
  <si>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</si>
  <si>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</si>
  <si>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14</t>
  </si>
  <si>
    <t>((10,535+8,0)*0,6*1,6)+((4,715+7,6)*0,6*1,35)+((5,995+1,0)*0,6*1,1)</t>
  </si>
  <si>
    <t>((6,995+1)*0,6*0,85)+(60,925*0,6*1,04)+(9,1*0,6*1,85)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</si>
  <si>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</si>
  <si>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</si>
  <si>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16</t>
  </si>
  <si>
    <t>2*84,581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</si>
  <si>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</si>
  <si>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</si>
  <si>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</si>
  <si>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</t>
  </si>
  <si>
    <t>výkopy</t>
  </si>
  <si>
    <t>669,22+135,6217+242,6627</t>
  </si>
  <si>
    <t>odpočet zásyp</t>
  </si>
  <si>
    <t>-84,581</t>
  </si>
  <si>
    <t>8</t>
  </si>
  <si>
    <t>171251101</t>
  </si>
  <si>
    <t>Uložení sypanin do násypů strojně s rozprostřením sypaniny ve vrstvách a s hrubým urovnáním nezhutněných jakékoliv třídy těžitelnosti</t>
  </si>
  <si>
    <t>20</t>
  </si>
  <si>
    <t>9</t>
  </si>
  <si>
    <t>171201221</t>
  </si>
  <si>
    <t>Poplatek za uložení stavebního odpadu na skládce (skládkovné) zeminy a kamení zatříděného do Katalogu odpadů pod kódem 17 05 04</t>
  </si>
  <si>
    <t>t</t>
  </si>
  <si>
    <t>1778442376</t>
  </si>
  <si>
    <t>962,923*1,8</t>
  </si>
  <si>
    <t>171251201</t>
  </si>
  <si>
    <t>Uložení sypaniny na skládky nebo meziskládky bez hutnění s upravením uložené sypaniny do předepsaného tvaru</t>
  </si>
  <si>
    <t>492728205</t>
  </si>
  <si>
    <t>11</t>
  </si>
  <si>
    <t>167151111</t>
  </si>
  <si>
    <t>Nakládání, skládání a překládání neulehlého výkopku nebo sypaniny strojně nakládání, množství přes 100 m3, z hornin třídy těžitelnosti I, skupiny 1 až 3</t>
  </si>
  <si>
    <t>22</t>
  </si>
  <si>
    <t>169,25</t>
  </si>
  <si>
    <t>12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</si>
  <si>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</si>
  <si>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</si>
  <si>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-1371884249</t>
  </si>
  <si>
    <t>13</t>
  </si>
  <si>
    <t>181351103</t>
  </si>
  <si>
    <t>Rozprostření a urovnání ornice v rovině nebo ve svahu sklonu do 1:5 strojně při souvislé ploše přes 100 do 500 m2, tl. vrstvy do 200 mm</t>
  </si>
  <si>
    <t>24</t>
  </si>
  <si>
    <t>M</t>
  </si>
  <si>
    <t>58343930</t>
  </si>
  <si>
    <t>kamenivo drcené hrubé frakce 16/32</t>
  </si>
  <si>
    <t>-1558546568</t>
  </si>
  <si>
    <t>58343959</t>
  </si>
  <si>
    <t>kamenivo drcené hrubé frakce 32/63</t>
  </si>
  <si>
    <t>-263409677</t>
  </si>
  <si>
    <t>181411131</t>
  </si>
  <si>
    <t>Založení trávníku na půdě předem připravené plochy do 1000 m2 výsevem včetně utažení parkového v rovině nebo na svahu do 1:5</t>
  </si>
  <si>
    <t>1779145012</t>
  </si>
  <si>
    <t>17</t>
  </si>
  <si>
    <t>00572420</t>
  </si>
  <si>
    <t>osivo směs travní parková okrasná</t>
  </si>
  <si>
    <t>kg</t>
  </si>
  <si>
    <t>-2040289461</t>
  </si>
  <si>
    <t>485*0,023 'Přepočtené koeficientem množství</t>
  </si>
  <si>
    <t>Základy,zvláštní zakládání</t>
  </si>
  <si>
    <t>211531111</t>
  </si>
  <si>
    <t>Výplň kamenivem do rýh odvodňovacích žeber nebo trativodů  bez zhutnění, s úpravou povrchu výplně kamenivem hrubým drceným frakce 16 až 63 mm</t>
  </si>
  <si>
    <t>-2065207789</t>
  </si>
  <si>
    <t>(31,005+37,73+9,57+3,85+19,575+9,30+2,30+1,875+26,60+11,255+26,60+18,95+5,00)*0,40*0,95</t>
  </si>
  <si>
    <t>19</t>
  </si>
  <si>
    <t>212755214</t>
  </si>
  <si>
    <t>Trativody bez lože z drenážních trubek plastových flexibilních D 100 mm</t>
  </si>
  <si>
    <t>m</t>
  </si>
  <si>
    <t>-2109199101</t>
  </si>
  <si>
    <t>31,005+37,73+9,57+3,85+19,575+9,30+2,30+1,875+26,60+11,255+26,60+18,95+5,00</t>
  </si>
  <si>
    <t>273351121</t>
  </si>
  <si>
    <t>Bednění základů desek zřízení</t>
  </si>
  <si>
    <t>410255212</t>
  </si>
  <si>
    <t>0,50*(30,395+37,15+9,60+3,85+19,00+8,80+2,30+2,45+2,30+24,30+10,65+26,60+18,95)</t>
  </si>
  <si>
    <t>273351122</t>
  </si>
  <si>
    <t>Bednění základů desek odstranění</t>
  </si>
  <si>
    <t>-1353556977</t>
  </si>
  <si>
    <t>274313611</t>
  </si>
  <si>
    <t>Základy z betonu prostého pasy betonu kamenem neprokládaného tř. C 16/20</t>
  </si>
  <si>
    <t>34</t>
  </si>
  <si>
    <t>opěrné stěny</t>
  </si>
  <si>
    <t>0,25*0,80*(27,40+17,00+11,20+25,245+2,41+4,41+4,415+2,095+6,545+2,615+3,970+6,585+6,150+0,435+1,97+1,97+5,145)</t>
  </si>
  <si>
    <t>0,10*0,40*(0,625+1,315+7,10+10,225+8,97+3,175)</t>
  </si>
  <si>
    <t>vnitřní pasy</t>
  </si>
  <si>
    <t>0,40*0,10*(1,90+3,15+26,70+7,51*5+3,54+13,50+7,40+24,20+5,40*3+3,40+21,00+5,40+6,10+0,90+5,40+22,50+5,35*2+5,80+10,20+7,60+9,80+6,00+8,60+6,00*2)</t>
  </si>
  <si>
    <t>0,30*0,60*(2*1,80)</t>
  </si>
  <si>
    <t>obvodové pasy</t>
  </si>
  <si>
    <t>0,60*0,50*(30,395+37,15+9,60+3,85+19,00+8,80+2,30+2,45+2,30+2,45+2,0+24,630+10,65+26,60+18,95)</t>
  </si>
  <si>
    <t>0,60*0,50*(12,50+18,00+10,46+17,75)</t>
  </si>
  <si>
    <t>23</t>
  </si>
  <si>
    <t>274351121</t>
  </si>
  <si>
    <t>Bednění základů pasů rovné zřízení</t>
  </si>
  <si>
    <t>36</t>
  </si>
  <si>
    <t>0,50*(30,395+37,15+9,60+3,85+19,00+8,80+2,30+2,45+2,30+2,45+2,0+24,630+10,65+26,60+18,95)</t>
  </si>
  <si>
    <t>0,50*(12,50+18,00+10,46+17,75)</t>
  </si>
  <si>
    <t>274351122</t>
  </si>
  <si>
    <t>Bednění základů pasů rovné odstranění</t>
  </si>
  <si>
    <t>38</t>
  </si>
  <si>
    <t>25</t>
  </si>
  <si>
    <t>273321411</t>
  </si>
  <si>
    <t>Základy z betonu železového (bez výztuže) desky z betonu bez zvláštních nároků na prostředí tř. C 20/25</t>
  </si>
  <si>
    <t>40</t>
  </si>
  <si>
    <t>1012,40*0,12</t>
  </si>
  <si>
    <t>26</t>
  </si>
  <si>
    <t>273362021</t>
  </si>
  <si>
    <t>Výztuž základů desek ze svařovaných sítí z drátů typu KARI</t>
  </si>
  <si>
    <t>42</t>
  </si>
  <si>
    <t>kari 150/150-5</t>
  </si>
  <si>
    <t>(1012,40*0,002105*2)*1,15</t>
  </si>
  <si>
    <t>27</t>
  </si>
  <si>
    <t>279113135</t>
  </si>
  <si>
    <t>Základové zdi z tvárnic ztraceného bednění včetně výplně z betonu  bez zvláštních nároků na vliv prostředí třídy C 16/20, tloušťky zdiva přes 300 do 400 mm</t>
  </si>
  <si>
    <t>44</t>
  </si>
  <si>
    <t>0,75*(0,625+1,315+7,10+10,225+8,97+3,175)</t>
  </si>
  <si>
    <t>0,50*(1,90+3,15+26,70+7,51*5+3,54+13,50+7,40+24,20+5,40*3+3,40+21,00+5,40+6,10+0,90+5,40+22,50+5,35*2+5,80+10,20+7,60+9,80+6,00+8,60+6,00*2)</t>
  </si>
  <si>
    <t>0,25*(30,395+37,15+9,60+3,85+19,00+8,80+2,30+2,45+2,30+2,45+2,0+24,630+10,65+26,60+18,95)</t>
  </si>
  <si>
    <t>0,25*6,00+0,50*4,70+0,75*10,70+1,00*(3,70+5,90)+1,25*8,00+1,00*(5,04+2,65)+0,75*1,00+0,50*1,00</t>
  </si>
  <si>
    <t>28</t>
  </si>
  <si>
    <t>279113134</t>
  </si>
  <si>
    <t>Základové zdi z tvárnic ztraceného bednění včetně výplně z betonu  bez zvláštních nároků na vliv prostředí třídy C 16/20, tloušťky zdiva přes 250 do 300 mm</t>
  </si>
  <si>
    <t>46</t>
  </si>
  <si>
    <t>2,01*(27,40+17,00+11,20+25,245+2,41+4,41+4,415+2,095+6,545+2,615+3,970+6,585+6,150+0,435+1,97+1,97+5,145)</t>
  </si>
  <si>
    <t>1,00*(0,625+1,315+7,10+10,225+8,97+3,175)</t>
  </si>
  <si>
    <t>0,75*1,385*2</t>
  </si>
  <si>
    <t>29</t>
  </si>
  <si>
    <t>271572211</t>
  </si>
  <si>
    <t>Podsyp pod základové konstrukce se zhutněním a urovnáním povrchu ze štěrkopísku netříděného</t>
  </si>
  <si>
    <t>48</t>
  </si>
  <si>
    <t>(164,03*0,4*0,1)</t>
  </si>
  <si>
    <t>1012,40*0,15</t>
  </si>
  <si>
    <t>30</t>
  </si>
  <si>
    <t>274361821</t>
  </si>
  <si>
    <t>Výztuž základů pasů z betonářské oceli 10 505 (R) nebo BSt 500</t>
  </si>
  <si>
    <t>50</t>
  </si>
  <si>
    <t>Svislé a kompletní konstrukce</t>
  </si>
  <si>
    <t>31</t>
  </si>
  <si>
    <t>311237141</t>
  </si>
  <si>
    <t>Zdivo jednovrstvé tepelně izolační z cihel děrovaných broušených na tenkovrstvou maltu, součinitel prostupu tepla U přes 0,18 do 0,22, tl. zdiva 440 mm</t>
  </si>
  <si>
    <t>1409757558</t>
  </si>
  <si>
    <t>((3,85+10,1+36,15+30,395+17,85+27,1+9,625+27,10+2,525)*0,50)</t>
  </si>
  <si>
    <t>((2,8+8,25+19,0+10,435+12,385+18,785+18,9)*0,50)</t>
  </si>
  <si>
    <t>32</t>
  </si>
  <si>
    <t>311237161</t>
  </si>
  <si>
    <t>Zdivo jednovrstvé tepelně izolační z cihel děrovaných broušených na tenkovrstvou maltu, součinitel prostupu tepla U přes 0,14 do 0,18, tl. zdiva 500 mm</t>
  </si>
  <si>
    <t>52</t>
  </si>
  <si>
    <t>((3,85+10,1+36,15+30,395+17,85+27,1+9,625+27,10+2,525)*2,725)</t>
  </si>
  <si>
    <t>((2,8+8,25+19,0+10,435+12,385+18,785+18,9)*2,725)</t>
  </si>
  <si>
    <t>-(15*2,00*1,75+4*0,90*1,40+1*1,20*1,75+7*1,00*1,45+3*1,50*1,45+1*0,90*0,90)</t>
  </si>
  <si>
    <t>-(1*1,80*075+12*2,00*0,60+1*1,80*2,20+1*1,80*2,20+3*0,90*2,20+1*3,60*2,20)</t>
  </si>
  <si>
    <t>33</t>
  </si>
  <si>
    <t>317168011</t>
  </si>
  <si>
    <t>Překlady keramické ploché osazené do maltového lože, výšky překladu 71 mm šířky 115 mm, délky 1000 mm</t>
  </si>
  <si>
    <t>kus</t>
  </si>
  <si>
    <t>-1681823495</t>
  </si>
  <si>
    <t>317168052</t>
  </si>
  <si>
    <t>Překlady keramické vysoké osazené do maltového lože, šířky překladu 70 mm výšky 238 mm, délky 1250 mm</t>
  </si>
  <si>
    <t>54</t>
  </si>
  <si>
    <t>35</t>
  </si>
  <si>
    <t>317168053</t>
  </si>
  <si>
    <t>Překlady keramické vysoké osazené do maltového lože, šířky překladu 70 mm výšky 238 mm, délky 1500 mm</t>
  </si>
  <si>
    <t>56</t>
  </si>
  <si>
    <t>317168054</t>
  </si>
  <si>
    <t>Překlady keramické vysoké osazené do maltového lože, šířky překladu 70 mm výšky 238 mm, délky 1750 mm</t>
  </si>
  <si>
    <t>58</t>
  </si>
  <si>
    <t>37</t>
  </si>
  <si>
    <t>317168056</t>
  </si>
  <si>
    <t>Překlady keramické vysoké osazené do maltového lože, šířky překladu 70 mm výšky 238 mm, délky 2250 mm</t>
  </si>
  <si>
    <t>60</t>
  </si>
  <si>
    <t>317168057</t>
  </si>
  <si>
    <t>Překlady keramické vysoké osazené do maltového lože, šířky překladu 70 mm výšky 238 mm, délky 2500 mm</t>
  </si>
  <si>
    <t>62</t>
  </si>
  <si>
    <t>39</t>
  </si>
  <si>
    <t>317168059</t>
  </si>
  <si>
    <t>Překlady keramické vysoké osazené do maltového lože, šířky překladu 70 mm výšky 238 mm, délky 3000 mm</t>
  </si>
  <si>
    <t>64</t>
  </si>
  <si>
    <t>346481111</t>
  </si>
  <si>
    <t>Zaplentování rýh, potrubí, válcovaných nosníků, výklenků nebo nik  jakéhokoliv tvaru, na maltu ve stěnách nebo před stěnami rabicovým pletivem</t>
  </si>
  <si>
    <t>66</t>
  </si>
  <si>
    <t>(1,36*4,20)</t>
  </si>
  <si>
    <t>41</t>
  </si>
  <si>
    <t>346244381</t>
  </si>
  <si>
    <t>Plentování ocelových válcovaných nosníků jednostranné cihlami  na maltu, výška stojiny do 200 mm</t>
  </si>
  <si>
    <t>68</t>
  </si>
  <si>
    <t>(0,18*4,20)*8</t>
  </si>
  <si>
    <t>317941123</t>
  </si>
  <si>
    <t>Osazování ocelových válcovaných nosníků na zdivu  I nebo IE nebo U nebo UE nebo L č. 14 až 22 nebo výšky do 220 mm</t>
  </si>
  <si>
    <t>70</t>
  </si>
  <si>
    <t>(4,2*0,0219*1,1)*4</t>
  </si>
  <si>
    <t>43</t>
  </si>
  <si>
    <t>13010720</t>
  </si>
  <si>
    <t>ocel profilová IPN 180 jakost 11 375</t>
  </si>
  <si>
    <t>1340661474</t>
  </si>
  <si>
    <t>0,405*1,1 'Přepočtené koeficientem množství</t>
  </si>
  <si>
    <t>311238912</t>
  </si>
  <si>
    <t>Výplň kapes zdiva z děrovaných cihel polystyrénem extrudovaným tl. 30 mm lepeným do drážky</t>
  </si>
  <si>
    <t>72</t>
  </si>
  <si>
    <t>45</t>
  </si>
  <si>
    <t>311236111</t>
  </si>
  <si>
    <t>Zdivo jednovrstvé zvukově izolační z cihel děrovaných spojených na pero a drážku na maltu cementovou M10, pevnost cihel do P15, tl. zdiva 200 mm</t>
  </si>
  <si>
    <t>74</t>
  </si>
  <si>
    <t>342244311</t>
  </si>
  <si>
    <t>Příčky jednoduché z cihel děrovaných  zvukově izolační z cihel broušených na tenkovrstvou zdicí maltu, pevnost cihel do P15, tl. příčky 115 mm</t>
  </si>
  <si>
    <t>76</t>
  </si>
  <si>
    <t>((2,5+2,5+4,7+5,115+2,3+2,3+5,5+5,5+2,5+4,885+2,3+5,5+2,3+2,3+2,3+5,5+5,5)*3,16)</t>
  </si>
  <si>
    <t>((5,5+2,3+2,3+4,75+2,535+2,535+4,75+4,75+2,535+4,85+2,535)*3,16)</t>
  </si>
  <si>
    <t>((4,755+2,535+3,07+3,07+3,07+1,65+1,65+1,65+1,65)*3,16)</t>
  </si>
  <si>
    <t>-((1,0*2,25)*29+(0,8*2,25)*3)</t>
  </si>
  <si>
    <t>47</t>
  </si>
  <si>
    <t>342244221</t>
  </si>
  <si>
    <t>Příčky jednoduché z cihel děrovaných  broušených, na tenkovrstvou maltu, pevnost cihel do P15, tl. příčky 140 mm</t>
  </si>
  <si>
    <t>78</t>
  </si>
  <si>
    <t>((4,76+2,15+2,15+2,0+15,58+3,07)*3,16)</t>
  </si>
  <si>
    <t>-((1,5*2,25)+(0,9*2,25)*2+(1,0*2,25)*3+(0,8*2,25))</t>
  </si>
  <si>
    <t>Vodorovné konstrukce</t>
  </si>
  <si>
    <t>417238213</t>
  </si>
  <si>
    <t>Obezdívka ztužujícího věnce keramickými věncovkami včetně tepelné izolace z pěnového polystyrenu tl. 100 mm jednostranná, výška věnce přes 210 do 250 mm</t>
  </si>
  <si>
    <t>90</t>
  </si>
  <si>
    <t>(3,85+10,10+36,15+30,395+17,85+27,10+9,625+27,1+2,525)</t>
  </si>
  <si>
    <t>(2,8+8,25+19,0+10,435+12,385+18,875+18,9)</t>
  </si>
  <si>
    <t>49</t>
  </si>
  <si>
    <t>417321313</t>
  </si>
  <si>
    <t>Ztužující pásy a věnce z betonu železového (bez výztuže)  tř. C 16/20</t>
  </si>
  <si>
    <t>92</t>
  </si>
  <si>
    <t>((255,02*0,243*0,3)+(253,74*0,25*0,2))</t>
  </si>
  <si>
    <t>417351115</t>
  </si>
  <si>
    <t>Bednění bočnic ztužujících pásů a věnců včetně vzpěr  zřízení</t>
  </si>
  <si>
    <t>94</t>
  </si>
  <si>
    <t>(5,125+5,5+5,5+22,35+5,5+5,5+5,5+3,35+19,885+5,5+5,5+24,25+7,5+13,6)*0,25*2</t>
  </si>
  <si>
    <t>(3,75+26,35+1,585+2,235+7,65+7,65+7,65+7,65+9,35+10,30)*0,25*2</t>
  </si>
  <si>
    <t>(7,7+8,55+6,04+2,1+5,31+5,31)*0,25*2</t>
  </si>
  <si>
    <t>51</t>
  </si>
  <si>
    <t>417351116</t>
  </si>
  <si>
    <t>Bednění bočnic ztužujících pásů a věnců včetně vzpěr  odstranění</t>
  </si>
  <si>
    <t>96</t>
  </si>
  <si>
    <t>417361821</t>
  </si>
  <si>
    <t>Výztuž ztužujících pásů a věnců  z betonářské oceli 10 505 (R) nebo BSt 500</t>
  </si>
  <si>
    <t>98</t>
  </si>
  <si>
    <t>((255,02*0,0042)+(253,74*0,0039))</t>
  </si>
  <si>
    <t>53</t>
  </si>
  <si>
    <t>430321313</t>
  </si>
  <si>
    <t>Schodišťové konstrukce a rampy z betonu železového (bez výztuže)  stupně, schodnice, ramena, podesty s nosníky tř. C 16/20</t>
  </si>
  <si>
    <t>100</t>
  </si>
  <si>
    <t>(4,8*1,8*0,15)</t>
  </si>
  <si>
    <t>430362021</t>
  </si>
  <si>
    <t>Výztuž schodišťových konstrukcí a ramp  stupňů, schodnic, ramen, podest s nosníky ze svařovaných sítí z drátů typu KARI</t>
  </si>
  <si>
    <t>102</t>
  </si>
  <si>
    <t>0,042</t>
  </si>
  <si>
    <t>55</t>
  </si>
  <si>
    <t>434311114</t>
  </si>
  <si>
    <t>Stupně dusané z betonu prostého nebo prokládaného kamenem  na terén nebo na desku bez potěru, se zahlazením povrchu tř. C 16/20</t>
  </si>
  <si>
    <t>104</t>
  </si>
  <si>
    <t>(1,8*13)</t>
  </si>
  <si>
    <t>434351141</t>
  </si>
  <si>
    <t>Bednění stupňů  betonovaných na podstupňové desce nebo na terénu půdorysně přímočarých zřízení</t>
  </si>
  <si>
    <t>106</t>
  </si>
  <si>
    <t>(1,8*0,45)*13</t>
  </si>
  <si>
    <t>57</t>
  </si>
  <si>
    <t>434351142</t>
  </si>
  <si>
    <t>Bednění stupňů  betonovaných na podstupňové desce nebo na terénu půdorysně přímočarých odstranění</t>
  </si>
  <si>
    <t>108</t>
  </si>
  <si>
    <t>Úpravy povrchů, podlahy a osazování výplní</t>
  </si>
  <si>
    <t>621211001</t>
  </si>
  <si>
    <t>Montáž kontaktního zateplení lepením a mechanickým kotvením z polystyrenových desek nebo z kombinovaných desek na vnější podhledy, tloušťky desek do 40 mm</t>
  </si>
  <si>
    <t>-1781184958</t>
  </si>
  <si>
    <t>vnější podhledy</t>
  </si>
  <si>
    <t>(31,005+37,73+9,57+3,85+19,575+9,30+2,30+1,875+26,60+11,255+26,60+18,95+11,9+17,255+9,89+17,15)*(0,30+0,25)</t>
  </si>
  <si>
    <t>59</t>
  </si>
  <si>
    <t>28375942</t>
  </si>
  <si>
    <t>deska EPS 100 fasádní λ=0,037 tl 20mm</t>
  </si>
  <si>
    <t>374435456</t>
  </si>
  <si>
    <t>140,143*1,02 'Přepočtené koeficientem množství</t>
  </si>
  <si>
    <t>621531011</t>
  </si>
  <si>
    <t>Omítka tenkovrstvá silikonová vnějších ploch  probarvená, včetně penetrace podkladu zrnitá, tloušťky 1,5 mm podhledů</t>
  </si>
  <si>
    <t>-1889510217</t>
  </si>
  <si>
    <t>61</t>
  </si>
  <si>
    <t>Upravy povrchů vnitřní</t>
  </si>
  <si>
    <t>612321121</t>
  </si>
  <si>
    <t>Omítka vápenocementová vnitřních ploch  nanášená ručně jednovrstvá, tloušťky do 10 mm hladká svislých konstrukcí stěn</t>
  </si>
  <si>
    <t>110</t>
  </si>
  <si>
    <t>viz obklady vnitřní:</t>
  </si>
  <si>
    <t>317,60</t>
  </si>
  <si>
    <t>612321141</t>
  </si>
  <si>
    <t>Omítka vápenocementová vnitřních ploch  nanášená ručně dvouvrstvá, tloušťky jádrové omítky do 10 mm a tloušťky štuku do 3 mm štuková svislých konstrukcí stěn</t>
  </si>
  <si>
    <t>112</t>
  </si>
  <si>
    <t>127,626+447,251+757,675*2+327,32*2+77,909*2</t>
  </si>
  <si>
    <t>((3,20*0,27)*12+(3,3*0,27)+(2,7*0,27)+(4,4*0,27)*3+(3,9*0,27)*7+(4,7*0,27))</t>
  </si>
  <si>
    <t>((3,7*0,27)*4+(5,5*0,27)*15+(8,2*0,27)+(5,7*0,27)*3+(6,3*0,27)+(6,6*0,27))</t>
  </si>
  <si>
    <t>63</t>
  </si>
  <si>
    <t>619991011</t>
  </si>
  <si>
    <t>Zakrytí vnitřních ploch před znečištěním  včetně pozdějšího odkrytí konstrukcí a prvků obalením fólií a přelepením páskou</t>
  </si>
  <si>
    <t>114</t>
  </si>
  <si>
    <t>((2,0*0,6)*24+(1,8*0,75)*2+(0,9*0,9)*2+(1,5*1,45)*6+(1,0*1,45)*14+(1,2*1,75)*2)</t>
  </si>
  <si>
    <t>((0,9*1,4)*8+(2,0*1,75)*30+(3,6*2,3)*2+(11*2,3)*6+(1,8*2,25)*2+(2,0*2,3)*2)</t>
  </si>
  <si>
    <t>((0,9*2,0)*4+(1,8*2,0)+(1,4*2,00)+(0,7*2,0)*5+(0,8*2,0)*2+(0,9*2,0)*52)</t>
  </si>
  <si>
    <t>619999041</t>
  </si>
  <si>
    <t>Příplatky k cenám úprav vnitřních povrchů  za ztížené pracovní podmínky práce ve stísněném prostoru</t>
  </si>
  <si>
    <t>116</t>
  </si>
  <si>
    <t>(31,74*2,10)+(31,74*1,10)</t>
  </si>
  <si>
    <t>Upravy povrchů vnější</t>
  </si>
  <si>
    <t>65</t>
  </si>
  <si>
    <t>622321121</t>
  </si>
  <si>
    <t>Omítka vápenocementová vnějších ploch  nanášená ručně jednovrstvá, tloušťky do 15 mm hladká stěn</t>
  </si>
  <si>
    <t>120</t>
  </si>
  <si>
    <t>(131,42+447,251)</t>
  </si>
  <si>
    <t>622131101</t>
  </si>
  <si>
    <t>Podkladní a spojovací vrstva vnějších omítaných ploch  cementový postřik nanášený ručně celoplošně stěn</t>
  </si>
  <si>
    <t>122</t>
  </si>
  <si>
    <t>67</t>
  </si>
  <si>
    <t>622521011</t>
  </si>
  <si>
    <t>Omítka tenkovrstvá silikátová vnějších ploch  probarvená, včetně penetrace podkladu zrnitá, tloušťky 1,5 mm stěn</t>
  </si>
  <si>
    <t>124</t>
  </si>
  <si>
    <t>622511111</t>
  </si>
  <si>
    <t>Omítka tenkovrstvá akrylátová vnějších ploch  probarvená, včetně penetrace podkladu mozaiková střednězrnná stěn</t>
  </si>
  <si>
    <t>126</t>
  </si>
  <si>
    <t>(3,3*0,25)+(6,6*0,5)+(6,6*0,75)+(13,1*1,0)+(34,7*1,25)+(32,2*1,0)+(7,8*0,75)+(55,625*0,5)</t>
  </si>
  <si>
    <t>Podlahy a podlahové konstrukce</t>
  </si>
  <si>
    <t>69</t>
  </si>
  <si>
    <t>631311115</t>
  </si>
  <si>
    <t>Mazanina z betonu  prostého bez zvýšených nároků na prostředí tl. přes 50 do 80 mm tř. C 20/25</t>
  </si>
  <si>
    <t>128</t>
  </si>
  <si>
    <t>(554,9*0,07)</t>
  </si>
  <si>
    <t>631311125</t>
  </si>
  <si>
    <t>Mazanina z betonu  prostého bez zvýšených nároků na prostředí tl. přes 80 do 120 mm tř. C 20/25</t>
  </si>
  <si>
    <t>130</t>
  </si>
  <si>
    <t>(457,5*0,10)</t>
  </si>
  <si>
    <t>71</t>
  </si>
  <si>
    <t>631362021</t>
  </si>
  <si>
    <t>Výztuž mazanin  ze svařovaných sítí z drátů typu KARI</t>
  </si>
  <si>
    <t>132</t>
  </si>
  <si>
    <t>Kari 150/150-5</t>
  </si>
  <si>
    <t>((554,9+457,5)*0,00158*1,15)*2</t>
  </si>
  <si>
    <t>631319171</t>
  </si>
  <si>
    <t>Příplatek k cenám mazanin  za stržení povrchu spodní vrstvy mazaniny latí před vložením výztuže nebo pletiva pro tl. obou vrstev mazaniny přes 50 do 80 mm</t>
  </si>
  <si>
    <t>134</t>
  </si>
  <si>
    <t>(38,84*2)</t>
  </si>
  <si>
    <t>73</t>
  </si>
  <si>
    <t>631319173</t>
  </si>
  <si>
    <t>Příplatek k cenám mazanin  za stržení povrchu spodní vrstvy mazaniny latí před vložením výztuže nebo pletiva pro tl. obou vrstev mazaniny přes 80 do 120 mm</t>
  </si>
  <si>
    <t>136</t>
  </si>
  <si>
    <t>(45,75*2)</t>
  </si>
  <si>
    <t>631319011</t>
  </si>
  <si>
    <t>Příplatek k cenám mazanin  za úpravu povrchu mazaniny přehlazením, mazanina tl. přes 50 do 80 mm</t>
  </si>
  <si>
    <t>-871765962</t>
  </si>
  <si>
    <t>75</t>
  </si>
  <si>
    <t>631319012</t>
  </si>
  <si>
    <t>Příplatek k cenám mazanin  za úpravu povrchu mazaniny přehlazením, mazanina tl. přes 80 do 120 mm</t>
  </si>
  <si>
    <t>-866281662</t>
  </si>
  <si>
    <t>637311131</t>
  </si>
  <si>
    <t>Okapový chodník z obrubníků betonových zahradních, se zalitím spár cementovou maltou do lože z betonu prostého</t>
  </si>
  <si>
    <t>138</t>
  </si>
  <si>
    <t>(3,85+9,6+38,15+30,4+18,85+26,6+9,6)</t>
  </si>
  <si>
    <t>(12,5+15,3+15,0+1,0)</t>
  </si>
  <si>
    <t>77</t>
  </si>
  <si>
    <t>637211122</t>
  </si>
  <si>
    <t>Okapový chodník z dlaždic  betonových se zalitím spár cementovou maltou do písku, tl. dlaždic 60 mm</t>
  </si>
  <si>
    <t>140</t>
  </si>
  <si>
    <t>(68,53+21,90)</t>
  </si>
  <si>
    <t>637111111</t>
  </si>
  <si>
    <t>Okapový chodník z kameniva  s udusáním a urovnáním povrchu ze štěrkopísku tl. 100 mm</t>
  </si>
  <si>
    <t>142</t>
  </si>
  <si>
    <t>Výplně otvorů</t>
  </si>
  <si>
    <t>79</t>
  </si>
  <si>
    <t>644941111</t>
  </si>
  <si>
    <t>Montáž průvětrníků nebo mřížek odvětrávacích  velikosti do 150 x 200 mm</t>
  </si>
  <si>
    <t>-820790362</t>
  </si>
  <si>
    <t>ozn.P3</t>
  </si>
  <si>
    <t>80</t>
  </si>
  <si>
    <t>55341428</t>
  </si>
  <si>
    <t>mřížka větrací nerezová kruhová se síťovinou 150mm</t>
  </si>
  <si>
    <t>-518614204</t>
  </si>
  <si>
    <t>81</t>
  </si>
  <si>
    <t>644941112</t>
  </si>
  <si>
    <t>Montáž průvětrníků nebo mřížek odvětrávacích  velikosti přes 150 x 200 do 300 x 300 mm</t>
  </si>
  <si>
    <t>744617113</t>
  </si>
  <si>
    <t>ozn.P2</t>
  </si>
  <si>
    <t>82</t>
  </si>
  <si>
    <t>55341428.1</t>
  </si>
  <si>
    <t>-977074864</t>
  </si>
  <si>
    <t>83</t>
  </si>
  <si>
    <t>751398025</t>
  </si>
  <si>
    <t>Montáž ostatních zařízení větrací mřížky stěnové, průřezu přes 0,200 m2</t>
  </si>
  <si>
    <t>296170097</t>
  </si>
  <si>
    <t>ozn.P1</t>
  </si>
  <si>
    <t>84</t>
  </si>
  <si>
    <t>42972319</t>
  </si>
  <si>
    <t>mřížka stěnová kovová 500x500mm</t>
  </si>
  <si>
    <t>-61271883</t>
  </si>
  <si>
    <t>Trubní vedení</t>
  </si>
  <si>
    <t>85</t>
  </si>
  <si>
    <t>871219113</t>
  </si>
  <si>
    <t>Kladení drenážního potrubí z plastických hmot  bezvýkopovým systémem z flexibilního PVC, průměru do 65 mm s obsypem ze štěrkopísku</t>
  </si>
  <si>
    <t>174</t>
  </si>
  <si>
    <t>86</t>
  </si>
  <si>
    <t>28611291</t>
  </si>
  <si>
    <t>trubka drenážní flexibilní neperforovaná PVC-U SN 4 DN 65 pro meliorace, dočasné nebo odlehčovací drenáže</t>
  </si>
  <si>
    <t>-995107955</t>
  </si>
  <si>
    <t>201,48*1,1 'Přepočtené koeficientem množství</t>
  </si>
  <si>
    <t>Ostatní konstrukce a práce, bourání</t>
  </si>
  <si>
    <t>87</t>
  </si>
  <si>
    <t>971033431</t>
  </si>
  <si>
    <t>Vybourání otvorů ve zdivu základovém nebo nadzákladovém z cihel, tvárnic, příčkovek  z cihel pálených na maltu vápennou nebo vápenocementovou plochy do 0,25 m2, tl. do 150 mm</t>
  </si>
  <si>
    <t>-519094494</t>
  </si>
  <si>
    <t>pro el.rozvaděče v bytech</t>
  </si>
  <si>
    <t>pro podružné vodoměry</t>
  </si>
  <si>
    <t>88</t>
  </si>
  <si>
    <t>971033561</t>
  </si>
  <si>
    <t>Vybourání otvorů ve zdivu základovém nebo nadzákladovém z cihel, tvárnic, příčkovek  z cihel pálených na maltu vápennou nebo vápenocementovou plochy do 1 m2, tl. do 600 mm</t>
  </si>
  <si>
    <t>1194360390</t>
  </si>
  <si>
    <t>pro hydranty</t>
  </si>
  <si>
    <t>0,60*0,60*0,40*2</t>
  </si>
  <si>
    <t>93</t>
  </si>
  <si>
    <t>Dokončovací práce inž.staveb</t>
  </si>
  <si>
    <t>89</t>
  </si>
  <si>
    <t>953312123</t>
  </si>
  <si>
    <t>Vložky svislé do dilatačních spár z polystyrenových desek  extrudovaných včetně dodání a osazení, v jakémkoliv zdivu přes 20 do 30 mm</t>
  </si>
  <si>
    <t>176</t>
  </si>
  <si>
    <t>(0,4*1,25)+(0,4*1,5)</t>
  </si>
  <si>
    <t>Lešení a stavební výtahy</t>
  </si>
  <si>
    <t>941221111</t>
  </si>
  <si>
    <t>Montáž lešení řadového rámového těžkého pracovního s podlahami  s provozním zatížením tř. 4 do 300 kg/m2 šířky tř. SW09 přes 0,9 do 1,2 m, výšky do 10 m</t>
  </si>
  <si>
    <t>178</t>
  </si>
  <si>
    <t>(255,02+21,0)*2,7</t>
  </si>
  <si>
    <t>91</t>
  </si>
  <si>
    <t>941221211</t>
  </si>
  <si>
    <t>Montáž lešení řadového rámového těžkého pracovního s podlahami  s provozním zatížením tř. 4 do 300 kg/m2 Příplatek za první a každý další den použití lešení k ceně -1111 nebo -1112</t>
  </si>
  <si>
    <t>180</t>
  </si>
  <si>
    <t>(745,2*90)</t>
  </si>
  <si>
    <t>941221811</t>
  </si>
  <si>
    <t>Demontáž lešení řadového rámového těžkého pracovního  s provozním zatížením tř. 4 do 300 kg/m2 šířky tř. SW09 přes 0,9 do 1,2 m, výšky do 10 m</t>
  </si>
  <si>
    <t>182</t>
  </si>
  <si>
    <t>949101111</t>
  </si>
  <si>
    <t>Lešení pomocné pracovní pro objekty pozemních staveb  pro zatížení do 150 kg/m2, o výšce lešeňové podlahy do 1,9 m</t>
  </si>
  <si>
    <t>184</t>
  </si>
  <si>
    <t>95</t>
  </si>
  <si>
    <t>Dokončovací kce na pozem.stav.</t>
  </si>
  <si>
    <t>952901111</t>
  </si>
  <si>
    <t>Vyčištění budov nebo objektů před předáním do užívání  budov bytové nebo občanské výstavby, světlé výšky podlaží do 4 m</t>
  </si>
  <si>
    <t>186</t>
  </si>
  <si>
    <t>953941211</t>
  </si>
  <si>
    <t>Osazování drobných kovových předmětů  se zalitím maltou cementovou, do vysekaných kapes nebo připravených otvorů konzol nebo kotev, např. pro schodišťová madla do zdí, radiátorové konzoly apod.</t>
  </si>
  <si>
    <t>188</t>
  </si>
  <si>
    <t>30,00+2,00</t>
  </si>
  <si>
    <t>14550311</t>
  </si>
  <si>
    <t>profil ocelový čtvercový svařovaný 20x20x3mm</t>
  </si>
  <si>
    <t>-1814254683</t>
  </si>
  <si>
    <t>97</t>
  </si>
  <si>
    <t>959100100</t>
  </si>
  <si>
    <t>Dodání a osazení tabulka směru úniku v případě požáru</t>
  </si>
  <si>
    <t>-728350572</t>
  </si>
  <si>
    <t>99</t>
  </si>
  <si>
    <t>Staveništní přesun hmot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</si>
  <si>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</si>
  <si>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</si>
  <si>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192</t>
  </si>
  <si>
    <t>PSV</t>
  </si>
  <si>
    <t>Práce a dodávky PSV</t>
  </si>
  <si>
    <t>711</t>
  </si>
  <si>
    <t>Izolace proti vodě</t>
  </si>
  <si>
    <t>711471301</t>
  </si>
  <si>
    <t>Provedení dvojitého hydroizolačního systému pro izolaci spodní stavby proti povrchové a podpovrchové tlakové vodě na ploše vodorovné V fólií z mPVC kladených volně jednovrstvá s horkovzdušným navařením jednotlivých segmentů</t>
  </si>
  <si>
    <t>194</t>
  </si>
  <si>
    <t>28322005</t>
  </si>
  <si>
    <t>fólie hydroizolační pro spodní stavbu mPVC tl 2mm</t>
  </si>
  <si>
    <t>-1699765824</t>
  </si>
  <si>
    <t>1214*1,15 'Přepočtené koeficientem množství</t>
  </si>
  <si>
    <t>101</t>
  </si>
  <si>
    <t>711472301</t>
  </si>
  <si>
    <t>Provedení dvojitého hydroizolačního systému pro izolaci spodní stavby proti povrchové a podpovrchové tlakové vodě na ploše svislé S fólií z mPVC kladených volně jednovrstvá s horkovzdušným navařením jednotlivých segmentů</t>
  </si>
  <si>
    <t>2131646610</t>
  </si>
  <si>
    <t>0,75*(30,395+37,15+9,60+3,85+19,00+8,80+2,30+2,45+2,30+24,30+10,65+26,60+18,95)</t>
  </si>
  <si>
    <t>28322004</t>
  </si>
  <si>
    <t>fólie hydroizolační pro spodní stavbu mPVC tl 1,5mm</t>
  </si>
  <si>
    <t>-1247385011</t>
  </si>
  <si>
    <t>147,259*1,221 'Přepočtené koeficientem množství</t>
  </si>
  <si>
    <t>103</t>
  </si>
  <si>
    <t>711491171</t>
  </si>
  <si>
    <t>Provedení doplňků izolace proti vodě textilií na ploše vodorovné V vrstva podkladní</t>
  </si>
  <si>
    <t>196</t>
  </si>
  <si>
    <t>1214,04</t>
  </si>
  <si>
    <t>69311068</t>
  </si>
  <si>
    <t>geotextilie netkaná separační, ochranná, filtrační, drenážní PP 300g/m2</t>
  </si>
  <si>
    <t>2026716207</t>
  </si>
  <si>
    <t>1214,04*1,15 'Přepočtené koeficientem množství</t>
  </si>
  <si>
    <t>105</t>
  </si>
  <si>
    <t>711491172</t>
  </si>
  <si>
    <t>Provedení doplňků izolace proti vodě textilií na ploše vodorovné V vrstva ochranná</t>
  </si>
  <si>
    <t>-36247578</t>
  </si>
  <si>
    <t>1227840515</t>
  </si>
  <si>
    <t>107</t>
  </si>
  <si>
    <t>711491271</t>
  </si>
  <si>
    <t>Provedení doplňků izolace proti vodě textilií na ploše svislé S vrstva podkladní</t>
  </si>
  <si>
    <t>1726853578</t>
  </si>
  <si>
    <t>-584060991</t>
  </si>
  <si>
    <t>147,259*1,2 'Přepočtené koeficientem množství</t>
  </si>
  <si>
    <t>109</t>
  </si>
  <si>
    <t>711491272</t>
  </si>
  <si>
    <t>Provedení doplňků izolace proti vodě textilií na ploše svislé S vrstva ochranná</t>
  </si>
  <si>
    <t>-2093986955</t>
  </si>
  <si>
    <t>177433878</t>
  </si>
  <si>
    <t>111</t>
  </si>
  <si>
    <t>998711102</t>
  </si>
  <si>
    <t>Přesun hmot pro izolace proti vodě, vlhkosti a plynům  stanovený z hmotnosti přesunovaného materiálu vodorovná dopravní vzdálenost do 50 m v objektech výšky přes 6 do 12 m</t>
  </si>
  <si>
    <t>202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</si>
  <si>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</si>
  <si>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</si>
  <si>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</si>
  <si>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</si>
  <si>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204</t>
  </si>
  <si>
    <t>(372,5+66,60+182,4+390,9)</t>
  </si>
  <si>
    <t>113</t>
  </si>
  <si>
    <t>28375011</t>
  </si>
  <si>
    <t>deska EPS 70 se zvýšenou pevností λ=0,039 tl 120mm</t>
  </si>
  <si>
    <t>-1877791490</t>
  </si>
  <si>
    <t>(1012,40*1,03)</t>
  </si>
  <si>
    <t>713111121</t>
  </si>
  <si>
    <t>Montáž tepelné izolace stropů rohožemi, pásy, dílci, deskami, bloky (izolační materiál ve specifikaci) rovných spodem s uchycením (drátem, páskou apod.)</t>
  </si>
  <si>
    <t>206</t>
  </si>
  <si>
    <t>skladba C: 1x tl.80mm + 2x tl.100mm</t>
  </si>
  <si>
    <t>skladba I: 1x tl.80mm + 1x tl.200mm</t>
  </si>
  <si>
    <t>tl.80</t>
  </si>
  <si>
    <t>"C" 722,50</t>
  </si>
  <si>
    <t>"I" 289,90</t>
  </si>
  <si>
    <t>Mezisoučet</t>
  </si>
  <si>
    <t xml:space="preserve">tl.100 </t>
  </si>
  <si>
    <t>"C" 722,50*2</t>
  </si>
  <si>
    <t>tl.200mm</t>
  </si>
  <si>
    <t>115</t>
  </si>
  <si>
    <t>63148103</t>
  </si>
  <si>
    <t>deska tepelně izolační minerální univerzální λ=0,038-0,039 tl 80mm</t>
  </si>
  <si>
    <t>1112486383</t>
  </si>
  <si>
    <t>1012,40*1,03</t>
  </si>
  <si>
    <t>63148104</t>
  </si>
  <si>
    <t>deska tepelně izolační minerální univerzální λ=0,038-0,039 tl 100mm</t>
  </si>
  <si>
    <t>-617033886</t>
  </si>
  <si>
    <t>1445,00*1,03</t>
  </si>
  <si>
    <t>117</t>
  </si>
  <si>
    <t>63148011</t>
  </si>
  <si>
    <t>deska tepelně izolační minerální univerzální λ=0,038-0,039  tl 200mm</t>
  </si>
  <si>
    <t>290005736</t>
  </si>
  <si>
    <t>289,900*1,03</t>
  </si>
  <si>
    <t>118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</si>
  <si>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</si>
  <si>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</si>
  <si>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210</t>
  </si>
  <si>
    <t>119</t>
  </si>
  <si>
    <t>28329031</t>
  </si>
  <si>
    <t>fólie kontaktní difuzně propustná pro doplňkovou hydroizolační vrstvu, monolitická dvouvrstvá PES/PR 270g/m2, integrovaná samolepící páska</t>
  </si>
  <si>
    <t>-934728105</t>
  </si>
  <si>
    <t>1012,4*1,2 'Přepočtené koeficientem množství</t>
  </si>
  <si>
    <t>212</t>
  </si>
  <si>
    <t>121</t>
  </si>
  <si>
    <t>28329028</t>
  </si>
  <si>
    <t>fólie PE vyztužená Al vrstvou pro parotěsnou vrstvu 150g/m2 s integrovanou lepící páskou</t>
  </si>
  <si>
    <t>853568522</t>
  </si>
  <si>
    <t>713191132</t>
  </si>
  <si>
    <t>Montáž tepelné izolace stavebních konstrukcí - doplňky a konstrukční součásti podlah, stropů vrchem nebo střech překrytím fólií separační z PE</t>
  </si>
  <si>
    <t>214</t>
  </si>
  <si>
    <t>123</t>
  </si>
  <si>
    <t>28329042</t>
  </si>
  <si>
    <t>fólie PE separační či ochranná tl 0,2mm</t>
  </si>
  <si>
    <t>801302284</t>
  </si>
  <si>
    <t>713131141</t>
  </si>
  <si>
    <t>Montáž tepelné izolace stěn rohožemi, pásy, deskami, dílci, bloky (izolační materiál ve specifikaci) lepením celoplošně</t>
  </si>
  <si>
    <t>224</t>
  </si>
  <si>
    <t>XPS tl.100mm</t>
  </si>
  <si>
    <t>((10,535*0,75)+(4,71*0,75)+(5,995*1,25)+(6,995*0,75)+(138,675*0,5)+(424,965*0,5))</t>
  </si>
  <si>
    <t>((9,6+17,10+60,925)*0,25+(164,03*0,75))</t>
  </si>
  <si>
    <t>EPS70 tl.50mm</t>
  </si>
  <si>
    <t>((1,25*0,25*152)+(1,5*0,25*20)+(1,75*0,25*2)+(2,25*0,25*10)+(2,5*0,25*152)+(3,0*0,25*5))</t>
  </si>
  <si>
    <t>(253,74*0,25)</t>
  </si>
  <si>
    <t>za hydranty EPS100 - tl.50mm</t>
  </si>
  <si>
    <t>0,60*0,60*2</t>
  </si>
  <si>
    <t>125</t>
  </si>
  <si>
    <t>28376443</t>
  </si>
  <si>
    <t>deska z polystyrénu XPS, hrana rovná a strukturovaný povrch 300kPa tl 100mm</t>
  </si>
  <si>
    <t>47521765</t>
  </si>
  <si>
    <t>450,92*1,03</t>
  </si>
  <si>
    <t>28375933</t>
  </si>
  <si>
    <t>deska EPS 70 fasádní λ=0,039 tl 50mm</t>
  </si>
  <si>
    <t>-1123554245</t>
  </si>
  <si>
    <t>(674,61-450,92)*1,03</t>
  </si>
  <si>
    <t>127</t>
  </si>
  <si>
    <t>28375945</t>
  </si>
  <si>
    <t>deska EPS 100 fasádní λ=0,037 tl 50mm</t>
  </si>
  <si>
    <t>-1931078010</t>
  </si>
  <si>
    <t>0,72*1,03</t>
  </si>
  <si>
    <t>998713102</t>
  </si>
  <si>
    <t>Přesun hmot pro izolace tepelné stanovený z hmotnosti přesunovaného materiálu vodorovná dopravní vzdálenost do 50 m v objektech výšky přes 6 m do 12 m</t>
  </si>
  <si>
    <t>228</t>
  </si>
  <si>
    <t>721</t>
  </si>
  <si>
    <t>Vnitřní kanalizace</t>
  </si>
  <si>
    <t>129</t>
  </si>
  <si>
    <t>721242115</t>
  </si>
  <si>
    <t>Lapače střešních splavenin polypropylenové (PP) s kulovým kloubem na odtoku DN 110</t>
  </si>
  <si>
    <t>230</t>
  </si>
  <si>
    <t>721173315</t>
  </si>
  <si>
    <t>Potrubí z trub PVC SN4 dešťové DN 110</t>
  </si>
  <si>
    <t>232</t>
  </si>
  <si>
    <t>131</t>
  </si>
  <si>
    <t>998721102</t>
  </si>
  <si>
    <t>Přesun hmot pro vnitřní kanalizace  stanovený z hmotnosti přesunovaného materiálu vodorovná dopravní vzdálenost do 50 m v objektech výšky přes 6 do 12 m</t>
  </si>
  <si>
    <t>234</t>
  </si>
  <si>
    <t>725</t>
  </si>
  <si>
    <t>Zařizovací předměty</t>
  </si>
  <si>
    <t>725291701</t>
  </si>
  <si>
    <t>Doplňky zařízení koupelen a záchodů  smaltované madla rovná, délky 300 mm</t>
  </si>
  <si>
    <t>soubor</t>
  </si>
  <si>
    <t>236</t>
  </si>
  <si>
    <t>133</t>
  </si>
  <si>
    <t>725291706</t>
  </si>
  <si>
    <t>Doplňky zařízení koupelen a záchodů  smaltované madla rovná, délky 800 mm</t>
  </si>
  <si>
    <t>238</t>
  </si>
  <si>
    <t>998725102</t>
  </si>
  <si>
    <t>Přesun hmot pro zařizovací předměty  stanovený z hmotnosti přesunovaného materiálu vodorovná dopravní vzdálenost do 50 m v objektech výšky přes 6 do 12 m</t>
  </si>
  <si>
    <t>240</t>
  </si>
  <si>
    <t>762</t>
  </si>
  <si>
    <t>Konstrukce tesařské</t>
  </si>
  <si>
    <t>135</t>
  </si>
  <si>
    <t>762083122</t>
  </si>
  <si>
    <t>Práce společné pro tesařské konstrukce  impregnace řeziva máčením proti dřevokaznému hmyzu, houbám a plísním, třída ohrožení 3 a 4 (dřevo v exteriéru)</t>
  </si>
  <si>
    <t>-703666503</t>
  </si>
  <si>
    <t>41,58</t>
  </si>
  <si>
    <t>762341210</t>
  </si>
  <si>
    <t>Bednění a laťování montáž bednění střech rovných a šikmých sklonu do 60° s vyřezáním otvorů z prken hrubých na sraz tl. do 32 mm</t>
  </si>
  <si>
    <t>242</t>
  </si>
  <si>
    <t>137</t>
  </si>
  <si>
    <t>60511120</t>
  </si>
  <si>
    <t>řezivo stavební prkna prismovaná středová tl 25(32)mm dl 2-5m</t>
  </si>
  <si>
    <t>-531119305</t>
  </si>
  <si>
    <t>1386*0,03 'Přepočtené koeficientem množství</t>
  </si>
  <si>
    <t>762342441</t>
  </si>
  <si>
    <t>Bednění a laťování montáž lišt trojúhelníkových nebo kontralatí</t>
  </si>
  <si>
    <t>244</t>
  </si>
  <si>
    <t>139</t>
  </si>
  <si>
    <t>60514114</t>
  </si>
  <si>
    <t>řezivo jehličnaté lať impregnovaná dl 4 m</t>
  </si>
  <si>
    <t>727068175</t>
  </si>
  <si>
    <t>1386*0,003 'Přepočtené koeficientem množství</t>
  </si>
  <si>
    <t>762342214</t>
  </si>
  <si>
    <t>Bednění a laťování montáž laťování střech jednoduchých sklonu do 60° při osové vzdálenosti latí přes 150 do 360 mm</t>
  </si>
  <si>
    <t>246</t>
  </si>
  <si>
    <t>141</t>
  </si>
  <si>
    <t>1915215285</t>
  </si>
  <si>
    <t>1386*0,013 'Přepočtené koeficientem množství</t>
  </si>
  <si>
    <t>762395000</t>
  </si>
  <si>
    <t>Spojovací prostředky krovů, bednění a laťování, nadstřešních konstrukcí  svory, prkna, hřebíky, pásová ocel, vruty</t>
  </si>
  <si>
    <t>248</t>
  </si>
  <si>
    <t>41,58+4,158+18,018</t>
  </si>
  <si>
    <t>143</t>
  </si>
  <si>
    <t>762421026</t>
  </si>
  <si>
    <t>Obložení stropů nebo střešních podhledů z dřevoštěpkových desek OSB šroubovaných na pero a drážku nebroušených, tloušťky desky 22 mm</t>
  </si>
  <si>
    <t>-1229268300</t>
  </si>
  <si>
    <t>144</t>
  </si>
  <si>
    <t>762841110</t>
  </si>
  <si>
    <t>Montáž podbíjení  stropů a střech vodorovných z hrubých prken na sraz</t>
  </si>
  <si>
    <t>1770954085</t>
  </si>
  <si>
    <t>na chodbách</t>
  </si>
  <si>
    <t>289,90</t>
  </si>
  <si>
    <t>venk.podhledy</t>
  </si>
  <si>
    <t>140,143</t>
  </si>
  <si>
    <t>145</t>
  </si>
  <si>
    <t>-647919637</t>
  </si>
  <si>
    <t>430,043*0,028 'Přepočtené koeficientem množství</t>
  </si>
  <si>
    <t>146</t>
  </si>
  <si>
    <t>762895000</t>
  </si>
  <si>
    <t>Spojovací prostředky záklopu stropů, stropnic, podbíjení  hřebíky, svory</t>
  </si>
  <si>
    <t>-1636016847</t>
  </si>
  <si>
    <t>147</t>
  </si>
  <si>
    <t>763730000R00</t>
  </si>
  <si>
    <t>Dodání a montáž s vazníků plnostěnných dl. do 18 m, včt.zavětrování, kotvení, dopravy a použití autojeřábu</t>
  </si>
  <si>
    <t>kpl</t>
  </si>
  <si>
    <t>252</t>
  </si>
  <si>
    <t>148</t>
  </si>
  <si>
    <t>998762102</t>
  </si>
  <si>
    <t>Přesun hmot pro konstrukce tesařské  stanovený z hmotnosti přesunovaného materiálu vodorovná dopravní vzdálenost do 50 m v objektech výšky přes 6 do 12 m</t>
  </si>
  <si>
    <t>250</t>
  </si>
  <si>
    <t>763</t>
  </si>
  <si>
    <t>Dřevostavby</t>
  </si>
  <si>
    <t>149</t>
  </si>
  <si>
    <t>763131414</t>
  </si>
  <si>
    <t>Podhled ze sádrokartonových desek  dvouvrstvá zavěšená spodní konstrukce z ocelových profilů CD, UD jednoduše opláštěná deskou standardní A, tl. 15 mm, bez izolace</t>
  </si>
  <si>
    <t>(18,9+62,0+207,1+49,5+3,6+17,1+10,9+16,3+11,20+4,6+7,9+4,0+11,60)</t>
  </si>
  <si>
    <t>(5,7+23,9+7,1+24,6+6,6+24,10+6,6+22,5+6,5+29,8+6,6+30,4+6,8+31,1+6,6+31,4+6,6+22,5)</t>
  </si>
  <si>
    <t>(6,6+22,5+5,9+23,8+5,9+23,8+5,9+23,8+5,9+24,2+5,8+32,5)</t>
  </si>
  <si>
    <t>150</t>
  </si>
  <si>
    <t>763131451</t>
  </si>
  <si>
    <t>Podhled ze sádrokartonových desek  dvouvrstvá zavěšená spodní konstrukce z ocelových profilů CD, UD jednoduše opláštěná deskou impregnovanou H2, tl. 15 mm, bez izolace</t>
  </si>
  <si>
    <t>(4,8+1,6+1,6+1,6+1,6+1,6+1,6+5,8+5,8+5,8+5,8+5,8+5,8+5,8)</t>
  </si>
  <si>
    <t>(5,8+5,8+5,8+5,8+5,8+5,8+6,1+5,8)</t>
  </si>
  <si>
    <t>151</t>
  </si>
  <si>
    <t>763131751</t>
  </si>
  <si>
    <t>Podhled ze sádrokartonových desek  ostatní práce a konstrukce na podhledech ze sádrokartonových desek montáž parotěsné zábrany</t>
  </si>
  <si>
    <t>-2121082016</t>
  </si>
  <si>
    <t>910,70+101,70</t>
  </si>
  <si>
    <t>152</t>
  </si>
  <si>
    <t>-129078810</t>
  </si>
  <si>
    <t>1012,4*1,1235 'Přepočtené koeficientem množství</t>
  </si>
  <si>
    <t>153</t>
  </si>
  <si>
    <t>998763101</t>
  </si>
  <si>
    <t>Přesun hmot pro dřevostavby  stanovený z hmotnosti přesunovaného materiálu vodorovná dopravní vzdálenost do 50 m v objektech výšky přes 6 do 12 m</t>
  </si>
  <si>
    <t>254</t>
  </si>
  <si>
    <t>764</t>
  </si>
  <si>
    <t>Konstrukce klempířské</t>
  </si>
  <si>
    <t>154</t>
  </si>
  <si>
    <t>764111651</t>
  </si>
  <si>
    <t>Krytina ze svitků, ze šablon nebo taškových tabulí z pozinkovaného plechu s povrchovou úpravou s úpravou u okapů, prostupů a výčnělků střechy rovné z taškových tabulí, sklon střechy do 30°</t>
  </si>
  <si>
    <t>256</t>
  </si>
  <si>
    <t>1386,00</t>
  </si>
  <si>
    <t>155</t>
  </si>
  <si>
    <t>764203152</t>
  </si>
  <si>
    <t>Montáž oplechování střešních prvků střešního výlezu střechy s krytinou skládanou nebo plechovou</t>
  </si>
  <si>
    <t>470624586</t>
  </si>
  <si>
    <t>"V2" 1</t>
  </si>
  <si>
    <t>156</t>
  </si>
  <si>
    <t>61140607</t>
  </si>
  <si>
    <t>výlez střešní pro sklon střechy 15-85° 66x118cm</t>
  </si>
  <si>
    <t>-1205484513</t>
  </si>
  <si>
    <t>157</t>
  </si>
  <si>
    <t>764203155</t>
  </si>
  <si>
    <t>Montáž oplechování střešních prvků sněhového zachytávače</t>
  </si>
  <si>
    <t>-623805626</t>
  </si>
  <si>
    <t>111*2,00</t>
  </si>
  <si>
    <t>158</t>
  </si>
  <si>
    <t>764-sz1</t>
  </si>
  <si>
    <t>Sněhová zachytač 2000mm</t>
  </si>
  <si>
    <t>896332448</t>
  </si>
  <si>
    <t>159</t>
  </si>
  <si>
    <t>764212612</t>
  </si>
  <si>
    <t>Oplechování střešních prvků z pozinkovaného plechu s povrchovou úpravou úžlabí rš 1000 mm</t>
  </si>
  <si>
    <t>258</t>
  </si>
  <si>
    <t>(8,8+6,8+7,2+7,2+7,2)</t>
  </si>
  <si>
    <t>160</t>
  </si>
  <si>
    <t>764212621</t>
  </si>
  <si>
    <t>Oplechování střešních prvků z pozinkovaného plechu s povrchovou úpravou Příplatek k cenám za provedení úžlabí v plechové krytině</t>
  </si>
  <si>
    <t>-1886245498</t>
  </si>
  <si>
    <t>161</t>
  </si>
  <si>
    <t>764212663</t>
  </si>
  <si>
    <t>Oplechování střešních prvků z pozinkovaného plechu s povrchovou úpravou okapu okapovým plechem střechy rovné rš 250 mm</t>
  </si>
  <si>
    <t>260</t>
  </si>
  <si>
    <t>226,50</t>
  </si>
  <si>
    <t>162</t>
  </si>
  <si>
    <t>764211626</t>
  </si>
  <si>
    <t>Oplechování střešních prvků z pozinkovaného plechu s povrchovou úpravou hřebene větraného v krytině ze šablon s použitím hřebenového plechu s větracím pásem rš 500 mm</t>
  </si>
  <si>
    <t>262</t>
  </si>
  <si>
    <t>245,50</t>
  </si>
  <si>
    <t>163</t>
  </si>
  <si>
    <t>764315622</t>
  </si>
  <si>
    <t>Lemování trub, konzol, držáků a ostatních kusových prvků z pozinkovaného plechu s povrchovou úpravou střech s krytinou skládanou mimo prejzovou nebo z plechu, průměr přes 75 do 100 mm</t>
  </si>
  <si>
    <t>47605826</t>
  </si>
  <si>
    <t>164</t>
  </si>
  <si>
    <t>764316623</t>
  </si>
  <si>
    <t>Lemování ventilačních nástavců z pozinkovaného plechu s povrchovou úpravou výšky do 1000 mm, se stříškou střech s krytinou skládanou mimo prejzovou nebo z plechu, průměru přes 100 do 150 mm</t>
  </si>
  <si>
    <t>1008112751</t>
  </si>
  <si>
    <t>165</t>
  </si>
  <si>
    <t>764123122</t>
  </si>
  <si>
    <t>Krytina skládaná na sucho sklonu střechy do 30° prvky okapové hrany větrací mřížka univerzální</t>
  </si>
  <si>
    <t>268</t>
  </si>
  <si>
    <t>166</t>
  </si>
  <si>
    <t>764511642</t>
  </si>
  <si>
    <t>Žlab podokapní z pozinkovaného plechu s povrchovou úpravou včetně háků a čel kotlík oválný (trychtýřový), rš žlabu/průměr svodu 330/100 mm</t>
  </si>
  <si>
    <t>270</t>
  </si>
  <si>
    <t>167</t>
  </si>
  <si>
    <t>764511602</t>
  </si>
  <si>
    <t>Žlab podokapní z pozinkovaného plechu s povrchovou úpravou včetně háků a čel půlkruhový rš 330 mm</t>
  </si>
  <si>
    <t>272</t>
  </si>
  <si>
    <t>168</t>
  </si>
  <si>
    <t>764518622</t>
  </si>
  <si>
    <t>Svod z pozinkovaného plechu s upraveným povrchem včetně objímek, kolen a odskoků kruhový, průměru 100 mm</t>
  </si>
  <si>
    <t>274</t>
  </si>
  <si>
    <t>169</t>
  </si>
  <si>
    <t>764216643</t>
  </si>
  <si>
    <t>Oplechování parapetů z pozinkovaného plechu s povrchovou úpravou rovných celoplošně lepené, bez rohů rš 250 mm</t>
  </si>
  <si>
    <t>276</t>
  </si>
  <si>
    <t>15*2,00+4*0,90+1*1,20+7*1,00+3*1,50+1*0,90+1*1,80+12*2,00+1*1,00</t>
  </si>
  <si>
    <t>170</t>
  </si>
  <si>
    <t>998764102</t>
  </si>
  <si>
    <t>Přesun hmot pro konstrukce klempířské stanovený z hmotnosti přesunovaného materiálu vodorovná dopravní vzdálenost do 50 m v objektech výšky přes 6 do 12 m</t>
  </si>
  <si>
    <t>280</t>
  </si>
  <si>
    <t>765</t>
  </si>
  <si>
    <t>Krytiny tvrdé</t>
  </si>
  <si>
    <t>171</t>
  </si>
  <si>
    <t>765191023</t>
  </si>
  <si>
    <t>Montáž pojistné hydroizolační nebo parotěsné fólie kladené ve sklonu přes 20° s lepenými přesahy na bednění nebo tepelnou izolaci</t>
  </si>
  <si>
    <t>282</t>
  </si>
  <si>
    <t>172</t>
  </si>
  <si>
    <t>861063467</t>
  </si>
  <si>
    <t>1381,73*1,1 'Přepočtené koeficientem množství</t>
  </si>
  <si>
    <t>173</t>
  </si>
  <si>
    <t>765191031</t>
  </si>
  <si>
    <t>Montáž pojistné hydroizolační nebo parotěsné fólie lepení těsnících pásků pod kontralatě</t>
  </si>
  <si>
    <t>-1969307994</t>
  </si>
  <si>
    <t>28329305</t>
  </si>
  <si>
    <t>páska těsnící jednostranně lepící butylkaučuková difúzních folií š 80mm</t>
  </si>
  <si>
    <t>-226985702</t>
  </si>
  <si>
    <t>1497*1,1 'Přepočtené koeficientem množství</t>
  </si>
  <si>
    <t>175</t>
  </si>
  <si>
    <t>998765102</t>
  </si>
  <si>
    <t>Přesun hmot pro krytiny skládané stanovený z hmotnosti přesunovaného materiálu vodorovná dopravní vzdálenost do 50 m na objektech výšky přes 6 do 12 m</t>
  </si>
  <si>
    <t>286</t>
  </si>
  <si>
    <t>766</t>
  </si>
  <si>
    <t>Konstrukce truhlářské</t>
  </si>
  <si>
    <t>766211500</t>
  </si>
  <si>
    <t>Montáž madel  schodišťových dřevěných z jednoho kusu průběžných, šířky do 150 mm</t>
  </si>
  <si>
    <t>1722207108</t>
  </si>
  <si>
    <t>ozn.Z4</t>
  </si>
  <si>
    <t>2*3,00</t>
  </si>
  <si>
    <t>177</t>
  </si>
  <si>
    <t>05217101</t>
  </si>
  <si>
    <t>madlo dubové D 42mm  včt.držáků</t>
  </si>
  <si>
    <t>286179551</t>
  </si>
  <si>
    <t>766231113</t>
  </si>
  <si>
    <t>Montáž sklápěcich schodů  na půdu s vyřezáním otvoru a kompletizací</t>
  </si>
  <si>
    <t>1175499093</t>
  </si>
  <si>
    <t>179</t>
  </si>
  <si>
    <t>55347589</t>
  </si>
  <si>
    <t>schody skládací protipož.,mech. z Al profilů, El 15 EW 60 TI, pro výšku max. 280cm, 11 schodnic 120x70cm</t>
  </si>
  <si>
    <t>1054728328</t>
  </si>
  <si>
    <t>766694111</t>
  </si>
  <si>
    <t>Montáž ostatních truhlářských konstrukcí parapetních desek dřevěných nebo plastových šířky do 300 mm, délky do 1000 mm</t>
  </si>
  <si>
    <t>288</t>
  </si>
  <si>
    <t>4+1+1</t>
  </si>
  <si>
    <t>181</t>
  </si>
  <si>
    <t>766694112</t>
  </si>
  <si>
    <t>Montáž ostatních truhlářských konstrukcí parapetních desek dřevěných nebo plastových šířky do 300 mm, délky přes 1000 do 1600 mm</t>
  </si>
  <si>
    <t>290</t>
  </si>
  <si>
    <t>1+7+3</t>
  </si>
  <si>
    <t>766694113</t>
  </si>
  <si>
    <t>Montáž ostatních truhlářských konstrukcí parapetních desek dřevěných nebo plastových šířky do 300 mm, délky přes 1600 do 2600 mm</t>
  </si>
  <si>
    <t>292</t>
  </si>
  <si>
    <t>15+1+12</t>
  </si>
  <si>
    <t>183</t>
  </si>
  <si>
    <t>61140080</t>
  </si>
  <si>
    <t>parapet plastový vnitřní – š 300mm, barva bílá</t>
  </si>
  <si>
    <t>-192249811</t>
  </si>
  <si>
    <t>61144019</t>
  </si>
  <si>
    <t>koncovka k parapetu plastovému vnitřnímu 1 pár</t>
  </si>
  <si>
    <t>sada</t>
  </si>
  <si>
    <t>-1042576732</t>
  </si>
  <si>
    <t>185</t>
  </si>
  <si>
    <t>766660171</t>
  </si>
  <si>
    <t>Montáž dveřních křídel dřevěných nebo plastových otevíravých do obložkové zárubně povrchově upravených jednokřídlových, šířky do 800 mm</t>
  </si>
  <si>
    <t>302</t>
  </si>
  <si>
    <t>"DN7" 1</t>
  </si>
  <si>
    <t>"DN8" 4+2</t>
  </si>
  <si>
    <t>61162085</t>
  </si>
  <si>
    <t>dveře jednokřídlé dřevotřískové povrch laminátový plné 700x1970-2100mm</t>
  </si>
  <si>
    <t>1122763862</t>
  </si>
  <si>
    <t>187</t>
  </si>
  <si>
    <t>61162086</t>
  </si>
  <si>
    <t>dveře jednokřídlé dřevotřískové povrch laminátový plné 800x1970-2100mm</t>
  </si>
  <si>
    <t>326274300</t>
  </si>
  <si>
    <t>766660172</t>
  </si>
  <si>
    <t>Montáž dveřních křídel dřevěných nebo plastových otevíravých do obložkové zárubně povrchově upravených jednokřídlových, šířky přes 800 mm</t>
  </si>
  <si>
    <t>304</t>
  </si>
  <si>
    <t>"DN2" 8+7</t>
  </si>
  <si>
    <t>"DN5" 2+1</t>
  </si>
  <si>
    <t>"DN6" 1</t>
  </si>
  <si>
    <t>189</t>
  </si>
  <si>
    <t>61162087</t>
  </si>
  <si>
    <t>dveře jednokřídlé dřevotřískové povrch laminátový plné 900x1970-2100mm</t>
  </si>
  <si>
    <t>133009623</t>
  </si>
  <si>
    <t>190</t>
  </si>
  <si>
    <t>766660173</t>
  </si>
  <si>
    <t>Montáž dveřních křídel dřevěných nebo plastových otevíravých do obložkové zárubně povrchově upravených dvoukřídlových, šířky do 1450 mm</t>
  </si>
  <si>
    <t>306</t>
  </si>
  <si>
    <t>"DN9" 1</t>
  </si>
  <si>
    <t>191</t>
  </si>
  <si>
    <t>61162121</t>
  </si>
  <si>
    <t>dveře dvoukřídlé dřevotřískové povrch laminátový částečně prosklené 1450x1970-2100mm</t>
  </si>
  <si>
    <t>1342436321</t>
  </si>
  <si>
    <t>766660174</t>
  </si>
  <si>
    <t>Montáž dveřních křídel dřevěných nebo plastových otevíravých do obložkové zárubně povrchově upravených dvoukřídlových, šířky přes 1450 mm</t>
  </si>
  <si>
    <t>308</t>
  </si>
  <si>
    <t>"DN10" 1</t>
  </si>
  <si>
    <t>193</t>
  </si>
  <si>
    <t>61162124</t>
  </si>
  <si>
    <t>dveře dvoukřídlé dřevotřískové povrch laminátový částečně prosklené 1900x1970-2100mm</t>
  </si>
  <si>
    <t>-677266586</t>
  </si>
  <si>
    <t>766660181</t>
  </si>
  <si>
    <t>Montáž dveřních křídel dřevěných nebo plastových otevíravých do obložkové zárubně protipožárních jednokřídlových, šířky do 800 mm</t>
  </si>
  <si>
    <t>310</t>
  </si>
  <si>
    <t>"DN1" 7+8</t>
  </si>
  <si>
    <t>"DN12" 1</t>
  </si>
  <si>
    <t>195</t>
  </si>
  <si>
    <t>61165314</t>
  </si>
  <si>
    <t>dveře jednokřídlé dřevotřískové protipožární EI (EW) 30 D3 povrch laminátový plné 900x1970-2100mm</t>
  </si>
  <si>
    <t>1301270830</t>
  </si>
  <si>
    <t>766660352</t>
  </si>
  <si>
    <t>Montáž dveřních křídel dřevěných nebo plastových posuvných dveří do pojezdu na stěnu výšky do 2,5 m jednokřídlových, průchozí šířky přes 800 do 1200 mm</t>
  </si>
  <si>
    <t>312</t>
  </si>
  <si>
    <t>"ozn.DN3" 6+9</t>
  </si>
  <si>
    <t>197</t>
  </si>
  <si>
    <t>61182351</t>
  </si>
  <si>
    <t>kování posuvné pro dveře posuvné na stěnu do garnyže pro š 60,70,80,90mm</t>
  </si>
  <si>
    <t>-453006514</t>
  </si>
  <si>
    <t>198</t>
  </si>
  <si>
    <t>1341835759</t>
  </si>
  <si>
    <t>199</t>
  </si>
  <si>
    <t>766682112</t>
  </si>
  <si>
    <t>Montáž zárubní dřevěných, plastových nebo z lamina  obložkových, pro dveře jednokřídlové, tloušťky stěny přes 170 do 350 mm</t>
  </si>
  <si>
    <t>777952257</t>
  </si>
  <si>
    <t>200</t>
  </si>
  <si>
    <t>61182308</t>
  </si>
  <si>
    <t>zárubeň jednokřídlá obložková s laminátovým povrchem tl stěny 160-250mm rozměru 600-1100/1970, 2100mm</t>
  </si>
  <si>
    <t>-1011458009</t>
  </si>
  <si>
    <t>201</t>
  </si>
  <si>
    <t>766682122</t>
  </si>
  <si>
    <t>Montáž zárubní dřevěných, plastových nebo z lamina  obložkových, pro dveře dvoukřídlové, tloušťky stěny přes 170 do 350 mm</t>
  </si>
  <si>
    <t>-1201360070</t>
  </si>
  <si>
    <t>61182330</t>
  </si>
  <si>
    <t>zárubeň dvoukřídlá obložková s laminátovým povrchem tl stěny 160-250mm rozměru 1250-1900/1970, 2100mm</t>
  </si>
  <si>
    <t>-1291529013</t>
  </si>
  <si>
    <t>203</t>
  </si>
  <si>
    <t>766682212</t>
  </si>
  <si>
    <t>Montáž zárubní dřevěných, plastových nebo z lamina  obložkových protipožárních, pro dveře jednokřídlové, tloušťky stěny přes 170 do 350 mm</t>
  </si>
  <si>
    <t>962602931</t>
  </si>
  <si>
    <t>61182319</t>
  </si>
  <si>
    <t>zárubeň jednokřídlá obložková s laminátovým povrchem a protipožární úpravou tl stěny 160-250mm rozměru 600-1100/1970, 2100mm</t>
  </si>
  <si>
    <t>1654935186</t>
  </si>
  <si>
    <t>205</t>
  </si>
  <si>
    <t>766660729</t>
  </si>
  <si>
    <t>Montáž dveřních doplňků dveřního kování interiérového štítku s klikou</t>
  </si>
  <si>
    <t>314</t>
  </si>
  <si>
    <t>7+8+8+7+2+1+1+1+4+2+1+1+1</t>
  </si>
  <si>
    <t>54914620</t>
  </si>
  <si>
    <t>kování dveřní vrchní klika včetně rozet a montážního materiálu R PZ nerez PK</t>
  </si>
  <si>
    <t>-2083915237</t>
  </si>
  <si>
    <t>207</t>
  </si>
  <si>
    <t>766660726</t>
  </si>
  <si>
    <t>Montáž dveřních doplňků dveřního kování interiérového - madlo</t>
  </si>
  <si>
    <t>1416433995</t>
  </si>
  <si>
    <t>208</t>
  </si>
  <si>
    <t>55147058</t>
  </si>
  <si>
    <t>madlo dveřní 800mm</t>
  </si>
  <si>
    <t>705976409</t>
  </si>
  <si>
    <t>209</t>
  </si>
  <si>
    <t>766660720</t>
  </si>
  <si>
    <t>Montáž dveřních doplňků větrací mřížky s vyříznutím otvoru</t>
  </si>
  <si>
    <t>332727733</t>
  </si>
  <si>
    <t>"DN3" 6+9</t>
  </si>
  <si>
    <t>55341421</t>
  </si>
  <si>
    <t>průvětrník bez klapek se sítí 100x400mm</t>
  </si>
  <si>
    <t>431067378</t>
  </si>
  <si>
    <t>211</t>
  </si>
  <si>
    <t>766629213</t>
  </si>
  <si>
    <t>Montáž oken dřevěných Příplatek k cenám za tepelnou izolaci mezi ostěním a rámem okna při rovném ostění, připojovací spára tl. do 15 mm, fólie</t>
  </si>
  <si>
    <t>338</t>
  </si>
  <si>
    <t>15*(2,00+2*1,75)+4*(0,90+2*1,40)+1*(1,20+2*1,75)+7*(1,00+2*1,45)+3*(1,50+2*1,45)+1*(0,90+2*0,90)</t>
  </si>
  <si>
    <t>1*(1,80+2*0,75)+12*(2,00+2*0,60)</t>
  </si>
  <si>
    <t>1*(1,80+2*2,20)+1*(1,80+2*2,20)+3*(0,90+2*2,20)+1*(3,60+2*2,20)</t>
  </si>
  <si>
    <t>766629214</t>
  </si>
  <si>
    <t>Montáž oken dřevěných Příplatek k cenám za tepelnou izolaci mezi ostěním a rámem okna při rovném ostění, připojovací spára tl. do 15 mm, páska</t>
  </si>
  <si>
    <t>450399679</t>
  </si>
  <si>
    <t>213</t>
  </si>
  <si>
    <t>766622131</t>
  </si>
  <si>
    <t>Montáž oken plastových včetně montáže rámu plochy přes 1 m2 otevíravých do zdiva, výšky do 1,5 m</t>
  </si>
  <si>
    <t>1393761847</t>
  </si>
  <si>
    <t>"OZ2" 4*0,90*1,40</t>
  </si>
  <si>
    <t>"OZ4" 7*1,00*1,45</t>
  </si>
  <si>
    <t>"OZ5" 3*1,50*1,45</t>
  </si>
  <si>
    <t>"OZ7" 1*1,80*0,75</t>
  </si>
  <si>
    <t>"OZ8" 12*2,00*0,60</t>
  </si>
  <si>
    <t>"OZ9" 1*1,00*1,45</t>
  </si>
  <si>
    <t>766622132</t>
  </si>
  <si>
    <t>Montáž oken plastových včetně montáže rámu plochy přes 1 m2 otevíravých do zdiva, výšky přes 1,5 do 2,5 m</t>
  </si>
  <si>
    <t>-205629503</t>
  </si>
  <si>
    <t>"OZ1" 15*2,00*1,75</t>
  </si>
  <si>
    <t>"OZ3" 1*1,70*1,75</t>
  </si>
  <si>
    <t>"DO4" 1*3,60*2,30</t>
  </si>
  <si>
    <t>215</t>
  </si>
  <si>
    <t>766622216</t>
  </si>
  <si>
    <t>Montáž oken plastových plochy do 1 m2 včetně montáže rámu otevíravých do zdiva</t>
  </si>
  <si>
    <t>445895461</t>
  </si>
  <si>
    <t>"OZ6" 1</t>
  </si>
  <si>
    <t>216</t>
  </si>
  <si>
    <t>6110001</t>
  </si>
  <si>
    <t>Okno plastové 2křídlové 2000x1750 mm Oz/OZ1</t>
  </si>
  <si>
    <t>1688369449</t>
  </si>
  <si>
    <t>217</t>
  </si>
  <si>
    <t>6110002</t>
  </si>
  <si>
    <t>Okno plastové 2křídlové  150x145 cm Oz/OZ5</t>
  </si>
  <si>
    <t>-1256162021</t>
  </si>
  <si>
    <t>218</t>
  </si>
  <si>
    <t>6110003</t>
  </si>
  <si>
    <t>Okno plastové 2křídlové 200x60 cm Oz/OZ8</t>
  </si>
  <si>
    <t>455428393</t>
  </si>
  <si>
    <t>219</t>
  </si>
  <si>
    <t>6110004</t>
  </si>
  <si>
    <t>Okno plastové 1 křídl.180 x 75 cm Ozn. OZ7</t>
  </si>
  <si>
    <t>887920616</t>
  </si>
  <si>
    <t>220</t>
  </si>
  <si>
    <t>6110005</t>
  </si>
  <si>
    <t>Okno plastové 1křídl.90 x 90 cm Ozn. OZ6</t>
  </si>
  <si>
    <t>-728620972</t>
  </si>
  <si>
    <t>221</t>
  </si>
  <si>
    <t>6110006</t>
  </si>
  <si>
    <t>Okno plastové 1křídl.100 x 145 cm Ozn. OZ4</t>
  </si>
  <si>
    <t>-326053063</t>
  </si>
  <si>
    <t>222</t>
  </si>
  <si>
    <t>6110006.1</t>
  </si>
  <si>
    <t>Okno plastové 1křídl.100 x 145 cm Ozn. OZ9</t>
  </si>
  <si>
    <t>-1888031073</t>
  </si>
  <si>
    <t>223</t>
  </si>
  <si>
    <t>6110007</t>
  </si>
  <si>
    <t>Okno plastové 1křídlové 120x175 cm  Ozn. OZ3</t>
  </si>
  <si>
    <t>1516624423</t>
  </si>
  <si>
    <t>6110008</t>
  </si>
  <si>
    <t>Okno plastové 1křídlové 90x140 cm  Ozn. OZ2</t>
  </si>
  <si>
    <t>230928551</t>
  </si>
  <si>
    <t>225</t>
  </si>
  <si>
    <t>6110009</t>
  </si>
  <si>
    <t>Plast. 2křídl.dveře a fixní okna 360x230cm ozn.DO4</t>
  </si>
  <si>
    <t>844730525</t>
  </si>
  <si>
    <t>226</t>
  </si>
  <si>
    <t>766811115</t>
  </si>
  <si>
    <t>Montáž kuchyňských linek korpusu spodních skříněk na nožičky (včetně vyrovnání), šířky jednoho dílu do 600 mm</t>
  </si>
  <si>
    <t>234111164</t>
  </si>
  <si>
    <t>(8+7+1)*3</t>
  </si>
  <si>
    <t>227</t>
  </si>
  <si>
    <t>766811151</t>
  </si>
  <si>
    <t>Montáž kuchyňských linek korpusu horních skříněk šroubovaných na stěnu, šířky jednoho dílu do 600 mm</t>
  </si>
  <si>
    <t>-1571325665</t>
  </si>
  <si>
    <t>766811212</t>
  </si>
  <si>
    <t>Montáž kuchyňských linek pracovní desky bez výřezu, délky jednoho dílu přes 1000 do 2000 mm</t>
  </si>
  <si>
    <t>1600904628</t>
  </si>
  <si>
    <t>8+7+1</t>
  </si>
  <si>
    <t>229</t>
  </si>
  <si>
    <t>766811222</t>
  </si>
  <si>
    <t>Montáž kuchyňských linek pracovní desky Příplatek k ceně za usazení varné desky (včetně silikonu)</t>
  </si>
  <si>
    <t>217418802</t>
  </si>
  <si>
    <t>766811223</t>
  </si>
  <si>
    <t>Montáž kuchyňských linek pracovní desky Příplatek k ceně za usazení dřezu (včetně silikonu)</t>
  </si>
  <si>
    <t>18091268</t>
  </si>
  <si>
    <t>231</t>
  </si>
  <si>
    <t>766-L1L2</t>
  </si>
  <si>
    <t>Dodávka kuch.linky délka 1800mm, spodní a horní skříňky, dřez bez odkapu, dvouvařič - provedení dle tabulek PSV ozn.L1, L2 a L3</t>
  </si>
  <si>
    <t>797598041</t>
  </si>
  <si>
    <t>766821121</t>
  </si>
  <si>
    <t>Montáž věšákové stěny se skříňkou na boty</t>
  </si>
  <si>
    <t>924685272</t>
  </si>
  <si>
    <t>233</t>
  </si>
  <si>
    <t>766-Š1</t>
  </si>
  <si>
    <t>Dodávka věšáková stěna se skříňkou na boty, buková folie, korpus bílé lamino š.1270mm - provedení dle tabulek PSV ozn.Š1</t>
  </si>
  <si>
    <t>-950211082</t>
  </si>
  <si>
    <t>766-Š2</t>
  </si>
  <si>
    <t>Dodávka věšáková stěna se skříňkou na boty, buková folie, korpus bílé lamino š.1180mm - provedení dle tabulek PSV ozn.Š2</t>
  </si>
  <si>
    <t>-1672057184</t>
  </si>
  <si>
    <t>235</t>
  </si>
  <si>
    <t>766821100</t>
  </si>
  <si>
    <t>D+M dřevěný obklad VZT v kuchyni tavru U š.200, hl.300mm délka 610mm</t>
  </si>
  <si>
    <t>-1093930138</t>
  </si>
  <si>
    <t>767640111</t>
  </si>
  <si>
    <t>Montáž dveří ocelových  vchodových jednokřídlových bez nadsvětlíku</t>
  </si>
  <si>
    <t>-65043364</t>
  </si>
  <si>
    <t>"ozn.D03" 1+2</t>
  </si>
  <si>
    <t>237</t>
  </si>
  <si>
    <t>6110010</t>
  </si>
  <si>
    <t>Dveře hliník. 1křídlové 90x220 cm Ozn. DO3</t>
  </si>
  <si>
    <t>-1573981306</t>
  </si>
  <si>
    <t>767640221</t>
  </si>
  <si>
    <t>Montáž dveří ocelových  vchodových dvoukřídlové bez nadsvětlíku</t>
  </si>
  <si>
    <t>1491173040</t>
  </si>
  <si>
    <t>"ozn.D01" 1</t>
  </si>
  <si>
    <t>"ozn.D02" 1</t>
  </si>
  <si>
    <t>239</t>
  </si>
  <si>
    <t>6110011</t>
  </si>
  <si>
    <t>Dveře hliník. 2křídlové 180x220 cm Ozn.DO1</t>
  </si>
  <si>
    <t>794192554</t>
  </si>
  <si>
    <t>6110012</t>
  </si>
  <si>
    <t>Dveře hliník. 2křídlové 180x220 cm Ozn.DO2</t>
  </si>
  <si>
    <t>-805403832</t>
  </si>
  <si>
    <t>241</t>
  </si>
  <si>
    <t>766660728</t>
  </si>
  <si>
    <t>Montáž dveřních doplňků dveřního kování interiérového zámku</t>
  </si>
  <si>
    <t>-1498015815</t>
  </si>
  <si>
    <t>"DN4" 3</t>
  </si>
  <si>
    <t>"Dn12" 1</t>
  </si>
  <si>
    <t>54964150</t>
  </si>
  <si>
    <t>vložka zámková cylindrická oboustranná+4 klíče</t>
  </si>
  <si>
    <t>-956353700</t>
  </si>
  <si>
    <t>243</t>
  </si>
  <si>
    <t>766660716</t>
  </si>
  <si>
    <t>Montáž dveřních doplňků samozavírače na zárubeň dřevěnou</t>
  </si>
  <si>
    <t>CS ÚRS 2021 02</t>
  </si>
  <si>
    <t>-988198063</t>
  </si>
  <si>
    <t>"DN10" 2</t>
  </si>
  <si>
    <t>54917265</t>
  </si>
  <si>
    <t>samozavírač dveří hydraulický K214 č.14 zlatá bronz</t>
  </si>
  <si>
    <t>1465839300</t>
  </si>
  <si>
    <t>245</t>
  </si>
  <si>
    <t>998766102</t>
  </si>
  <si>
    <t>Přesun hmot pro konstrukce truhlářské stanovený z hmotnosti přesunovaného materiálu vodorovná dopravní vzdálenost do 50 m v objektech výšky přes 6 do 12 m</t>
  </si>
  <si>
    <t>378</t>
  </si>
  <si>
    <t>767</t>
  </si>
  <si>
    <t>Konstrukce zámečnické</t>
  </si>
  <si>
    <t>767163101</t>
  </si>
  <si>
    <t>Montáž kompletního kovového zábradlí přímého z dílců v rovině (na rovné ploše) kotveného do zdiva nebo lehčeného betonu</t>
  </si>
  <si>
    <t>151049305</t>
  </si>
  <si>
    <t>u oken</t>
  </si>
  <si>
    <t>"OZ1" 2,00*15</t>
  </si>
  <si>
    <t>"OZ3" 1,20*1</t>
  </si>
  <si>
    <t>247</t>
  </si>
  <si>
    <t>55342284</t>
  </si>
  <si>
    <t>zábradlí s hranatým sloupkem a hranatými pruty s horním kotvením</t>
  </si>
  <si>
    <t>-1655028309</t>
  </si>
  <si>
    <t>767165111</t>
  </si>
  <si>
    <t>Montáž zábradlí rovného  madel z trubek nebo tenkostěnných profilů šroubováním</t>
  </si>
  <si>
    <t>-415456990</t>
  </si>
  <si>
    <t>ozn.Z5</t>
  </si>
  <si>
    <t>1*1,85</t>
  </si>
  <si>
    <t>249</t>
  </si>
  <si>
    <t>55342038</t>
  </si>
  <si>
    <t>madlo zábradlí hranaté nerezové 40x40mm včt.držáku</t>
  </si>
  <si>
    <t>-1595642254</t>
  </si>
  <si>
    <t>767531111</t>
  </si>
  <si>
    <t>Montáž vstupních čistících zón z rohoží  kovových nebo plastových</t>
  </si>
  <si>
    <t>1954911366</t>
  </si>
  <si>
    <t>"Z3" 0,60*1,20*3</t>
  </si>
  <si>
    <t>251</t>
  </si>
  <si>
    <t>69752070</t>
  </si>
  <si>
    <t>rohož vstupní provedení umělohmotné profily se silon. Kartáčky</t>
  </si>
  <si>
    <t>-1278325175</t>
  </si>
  <si>
    <t>767531121</t>
  </si>
  <si>
    <t>Montáž vstupních čistících zón z rohoží  osazení rámu mosazného nebo hliníkového zapuštěného z L profilů</t>
  </si>
  <si>
    <t>566077173</t>
  </si>
  <si>
    <t>"Z2 + Z3" 2*(0,60+1,20)*3*2</t>
  </si>
  <si>
    <t>253</t>
  </si>
  <si>
    <t>69752160</t>
  </si>
  <si>
    <t>rám pro zapuštění profil L-30/30 25/25 20/30 15/30-Al</t>
  </si>
  <si>
    <t>2031364931</t>
  </si>
  <si>
    <t>767640311</t>
  </si>
  <si>
    <t>Montáž dveří hliníkových vnitřních jednokřídlových</t>
  </si>
  <si>
    <t>631625650</t>
  </si>
  <si>
    <t>"ozn.DN4" 1+2</t>
  </si>
  <si>
    <t>"ozn.DN11" 2</t>
  </si>
  <si>
    <t>255</t>
  </si>
  <si>
    <t>55341331</t>
  </si>
  <si>
    <t>dveře jednokřídlé Al prosklené max rozměru otvoru 2,42m2</t>
  </si>
  <si>
    <t>-1326837517</t>
  </si>
  <si>
    <t>provedení dle tabulek PSV</t>
  </si>
  <si>
    <t>"ozn.DN4" (1+2)*0,90*1,97</t>
  </si>
  <si>
    <t>"ozn.DN11" 2*0,90*1,97</t>
  </si>
  <si>
    <t>998767102</t>
  </si>
  <si>
    <t>Přesun hmot pro zámečnické konstrukce  stanovený z hmotnosti přesunovaného materiálu vodorovná dopravní vzdálenost do 50 m v objektech výšky přes 6 do 12 m</t>
  </si>
  <si>
    <t>938268210</t>
  </si>
  <si>
    <t>771</t>
  </si>
  <si>
    <t>Podlahy z dlaždic a obklady</t>
  </si>
  <si>
    <t>257</t>
  </si>
  <si>
    <t>771121011</t>
  </si>
  <si>
    <t>Příprava podkladu před provedením dlažby nátěr penetrační na podlahu</t>
  </si>
  <si>
    <t>380</t>
  </si>
  <si>
    <t>(18,9+62,0+207,1+3,6+10,9+16,3+11,2+4,8+1,6+8,0+4,6+7,9+4,0+11,6+5,7+5,8+7,10)</t>
  </si>
  <si>
    <t>(5,8+6,6+5,8+6,6+5,8+6,5+5,8+6,6+5,8+6,8+5,8+6,6+5,8+6,6+5,8)</t>
  </si>
  <si>
    <t>(6,6+5,8+5,9+5,8+5,9+5,8+5,9+5,8+5,9+6,1+5,8+5,8)</t>
  </si>
  <si>
    <t>771474113</t>
  </si>
  <si>
    <t>Montáž soklů z dlaždic keramických lepených flexibilním lepidlem rovných, výšky přes 90 do 120 mm</t>
  </si>
  <si>
    <t>382</t>
  </si>
  <si>
    <t>(6,6+8,2+7,37+7,37+7,37+8,2+8,2+8,2+8,2+8,2+8,2+8,35+8,35+8,55+8,20)</t>
  </si>
  <si>
    <t>(12,6+42,5+212,6+6,6+13,12+15,48+13,82+9,19+9,8+7,08+13,99)</t>
  </si>
  <si>
    <t>259</t>
  </si>
  <si>
    <t>771474133</t>
  </si>
  <si>
    <t>Montáž soklů z dlaždic keramických lepených flexibilním lepidlem schodišťových stupňovitých, výšky přes 90 do 120 mm</t>
  </si>
  <si>
    <t>384</t>
  </si>
  <si>
    <t>771574112</t>
  </si>
  <si>
    <t>Montáž podlah z dlaždic keramických lepených flexibilním lepidlem maloformátových hladkých přes 9 do 12 ks/m2</t>
  </si>
  <si>
    <t>386</t>
  </si>
  <si>
    <t>261</t>
  </si>
  <si>
    <t>771591112</t>
  </si>
  <si>
    <t>Izolace podlahy pod dlažbu nátěrem nebo stěrkou ve dvou vrstvách</t>
  </si>
  <si>
    <t>-1358715842</t>
  </si>
  <si>
    <t>4,80+1,60+1,60+1,60+1,60+1,60+1,60</t>
  </si>
  <si>
    <t>15*5,80</t>
  </si>
  <si>
    <t>771591115</t>
  </si>
  <si>
    <t>Podlahy - dokončovací práce spárování silikonem</t>
  </si>
  <si>
    <t>-881641973</t>
  </si>
  <si>
    <t>476,34+7,50</t>
  </si>
  <si>
    <t>263</t>
  </si>
  <si>
    <t>771591185</t>
  </si>
  <si>
    <t>Podlahy - dokončovací práce pracnější řezání dlaždic keramických rovné</t>
  </si>
  <si>
    <t>388</t>
  </si>
  <si>
    <t>řezání dlažby na soklíky</t>
  </si>
  <si>
    <t>(476,34+7,5)</t>
  </si>
  <si>
    <t>264</t>
  </si>
  <si>
    <t>59761409</t>
  </si>
  <si>
    <t>dlažba keramická slinutá protiskluzná do interiéru i exteriéru pro vysoké mechanické namáhání přes 9 do 12ks/m2</t>
  </si>
  <si>
    <t>1678317541</t>
  </si>
  <si>
    <t>182,4*1,05</t>
  </si>
  <si>
    <t>265</t>
  </si>
  <si>
    <t>59761434</t>
  </si>
  <si>
    <t>dlažba keramická slinutá hladká do interiéru i exteriéru pro vysoké mechanické namáhání přes 9 do 12ks/m2</t>
  </si>
  <si>
    <t>895868595</t>
  </si>
  <si>
    <t>(372,5*1,05)+(476,34*0,1*1,05)</t>
  </si>
  <si>
    <t>266</t>
  </si>
  <si>
    <t>771591264</t>
  </si>
  <si>
    <t>Izolace podlahy pod dlažbu těsnícími izolačními pásy mezi podlahou a stěnu</t>
  </si>
  <si>
    <t>1096388161</t>
  </si>
  <si>
    <t>267</t>
  </si>
  <si>
    <t>998771102</t>
  </si>
  <si>
    <t>Přesun hmot pro podlahy z dlaždic stanovený z hmotnosti přesunovaného materiálu vodorovná dopravní vzdálenost do 50 m v objektech výšky přes 6 do 12 m</t>
  </si>
  <si>
    <t>394</t>
  </si>
  <si>
    <t>776</t>
  </si>
  <si>
    <t>Podlahy povlakové</t>
  </si>
  <si>
    <t>776121111</t>
  </si>
  <si>
    <t>Příprava podkladu penetrace vodou ředitelná na savý podklad (válečkováním) ředěná v poměru 1:3 podlah</t>
  </si>
  <si>
    <t>398</t>
  </si>
  <si>
    <t>(390,90+49,5+17,10)</t>
  </si>
  <si>
    <t>269</t>
  </si>
  <si>
    <t>776141111</t>
  </si>
  <si>
    <t>Příprava podkladu vyrovnání samonivelační stěrkou podlah min.pevnosti 20 MPa, tloušťky do 3 mm</t>
  </si>
  <si>
    <t>400</t>
  </si>
  <si>
    <t>776111112</t>
  </si>
  <si>
    <t>Příprava podkladu broušení podlah nového podkladu betonového</t>
  </si>
  <si>
    <t>1006896551</t>
  </si>
  <si>
    <t>271</t>
  </si>
  <si>
    <t>776111311</t>
  </si>
  <si>
    <t>Příprava podkladu vysátí podlah</t>
  </si>
  <si>
    <t>554102067</t>
  </si>
  <si>
    <t>776211111</t>
  </si>
  <si>
    <t>Montáž textilních podlahovin lepením pásů standardních</t>
  </si>
  <si>
    <t>-396833298</t>
  </si>
  <si>
    <t>montáž čistící vstupní rohože</t>
  </si>
  <si>
    <t>"Z2" 0,60*1,20*3</t>
  </si>
  <si>
    <t>čistící rohožky</t>
  </si>
  <si>
    <t>3*0,60*1,20</t>
  </si>
  <si>
    <t>273</t>
  </si>
  <si>
    <t>69752100</t>
  </si>
  <si>
    <t>rohož textilní provedení 100% PP, zatavený do měkčeného PVC</t>
  </si>
  <si>
    <t>71500765</t>
  </si>
  <si>
    <t>2,16*1,1 'Přepočtené koeficientem množství</t>
  </si>
  <si>
    <t>69752121</t>
  </si>
  <si>
    <t>koberec čistící zóna, střižená smyčka, vlákno PA Econyl, 920g/m2, zátěž 33, Bfl-S1, záda vinyl</t>
  </si>
  <si>
    <t>-403473871</t>
  </si>
  <si>
    <t>275</t>
  </si>
  <si>
    <t>776221111</t>
  </si>
  <si>
    <t>Montáž podlahovin z PVC lepením standardním lepidlem z pásů standardních</t>
  </si>
  <si>
    <t>402</t>
  </si>
  <si>
    <t>28412234</t>
  </si>
  <si>
    <t>Podlahovina PVC Forbo Novilux Design tl. 2,2mm 30m</t>
  </si>
  <si>
    <t>1163121940</t>
  </si>
  <si>
    <t>277</t>
  </si>
  <si>
    <t>776223111</t>
  </si>
  <si>
    <t>Montáž podlahovin z PVC spoj podlah svařováním za tepla (včetně frézování)</t>
  </si>
  <si>
    <t>22071368</t>
  </si>
  <si>
    <t>278</t>
  </si>
  <si>
    <t>776411111</t>
  </si>
  <si>
    <t>Montáž soklíků lepením obvodových, výšky do 80 mm</t>
  </si>
  <si>
    <t>406</t>
  </si>
  <si>
    <t>(18,68+19,53+20,49+18,28+22,65+21,07+21,4+21,52+18,27+18,27+21,6)</t>
  </si>
  <si>
    <t>(21,6+21,6+18,8+22,2+25,8+15,8)</t>
  </si>
  <si>
    <t>279</t>
  </si>
  <si>
    <t>28411009</t>
  </si>
  <si>
    <t>lišta soklová PVC 18x80mm</t>
  </si>
  <si>
    <t>1126885861</t>
  </si>
  <si>
    <t>347,56*1,1 'Přepočtené koeficientem množství</t>
  </si>
  <si>
    <t>998776102</t>
  </si>
  <si>
    <t>Přesun hmot pro podlahy povlakové  stanovený z hmotnosti přesunovaného materiálu vodorovná dopravní vzdálenost do 50 m v objektech výšky přes 6 do 12 m</t>
  </si>
  <si>
    <t>408</t>
  </si>
  <si>
    <t>781</t>
  </si>
  <si>
    <t>Obklady keramické</t>
  </si>
  <si>
    <t>281</t>
  </si>
  <si>
    <t>781121011</t>
  </si>
  <si>
    <t>Příprava podkladu před provedením obkladu nátěr penetrační na stěnu</t>
  </si>
  <si>
    <t>410</t>
  </si>
  <si>
    <t>(2*(2,30+2,535)*2,10-0,90*1,97)*15</t>
  </si>
  <si>
    <t>2*(1,65+0,95)*2,10*6-0,70*1,97*8-0,80*1,97</t>
  </si>
  <si>
    <t>0,80*(0,60+2,30)*15</t>
  </si>
  <si>
    <t>781131112</t>
  </si>
  <si>
    <t>Izolace stěny pod obklad izolace nátěrem nebo stěrkou ve dvou vrstvách</t>
  </si>
  <si>
    <t>-1896339680</t>
  </si>
  <si>
    <t>283</t>
  </si>
  <si>
    <t>781131232</t>
  </si>
  <si>
    <t>Izolace stěny pod obklad izolace těsnícími izolačními pásy pro styčné nebo dilatační spáry</t>
  </si>
  <si>
    <t>1479694737</t>
  </si>
  <si>
    <t>284</t>
  </si>
  <si>
    <t>781474113</t>
  </si>
  <si>
    <t>Montáž obkladů vnitřních stěn z dlaždic keramických lepených flexibilním lepidlem maloformátových hladkých přes 12 do 19 ks/m2</t>
  </si>
  <si>
    <t>412</t>
  </si>
  <si>
    <t>365,722</t>
  </si>
  <si>
    <t>285</t>
  </si>
  <si>
    <t>59761071</t>
  </si>
  <si>
    <t>obklad keramický hladký přes 12 do 19ks/m2</t>
  </si>
  <si>
    <t>1988967350</t>
  </si>
  <si>
    <t>365,722*1,15 'Přepočtené koeficientem množství</t>
  </si>
  <si>
    <t>781494511</t>
  </si>
  <si>
    <t>Obklad - dokončující práce profily ukončovací lepené flexibilním lepidlem ukončovací</t>
  </si>
  <si>
    <t>414</t>
  </si>
  <si>
    <t>(6,60+8,2+7,37+7,37+7,37+8,2+8,2+8,2+8,2+8,2+8,2+8,2+8,35+8,35+8,5)</t>
  </si>
  <si>
    <t>(7,74+3,6+4,4+4,4+3,6+3,6+4,4)</t>
  </si>
  <si>
    <t>287</t>
  </si>
  <si>
    <t>781495115</t>
  </si>
  <si>
    <t>Obklad - dokončující práce ostatní práce spárování silikonem</t>
  </si>
  <si>
    <t>278606463</t>
  </si>
  <si>
    <t>998781102</t>
  </si>
  <si>
    <t>Přesun hmot pro obklady keramické  stanovený z hmotnosti přesunovaného materiálu vodorovná dopravní vzdálenost do 50 m v objektech výšky přes 6 do 12 m</t>
  </si>
  <si>
    <t>416</t>
  </si>
  <si>
    <t>783</t>
  </si>
  <si>
    <t>Nátěry</t>
  </si>
  <si>
    <t>289</t>
  </si>
  <si>
    <t>783101203</t>
  </si>
  <si>
    <t>Příprava podkladu truhlářských konstrukcí před provedením nátěru broušení smirkovým papírem nebo plátnem jemné</t>
  </si>
  <si>
    <t>-1901421291</t>
  </si>
  <si>
    <t>783113101</t>
  </si>
  <si>
    <t>Napouštěcí nátěr truhlářských konstrukcí jednonásobný syntetický</t>
  </si>
  <si>
    <t>-1127437607</t>
  </si>
  <si>
    <t>291</t>
  </si>
  <si>
    <t>783114101</t>
  </si>
  <si>
    <t>Základní nátěr truhlářských konstrukcí jednonásobný syntetický</t>
  </si>
  <si>
    <t>420</t>
  </si>
  <si>
    <t>783118101</t>
  </si>
  <si>
    <t>Lazurovací nátěr truhlářských konstrukcí jednonásobný syntetický</t>
  </si>
  <si>
    <t>422</t>
  </si>
  <si>
    <t>ve 2 vrstvách</t>
  </si>
  <si>
    <t>144,06*2</t>
  </si>
  <si>
    <t>293</t>
  </si>
  <si>
    <t>783314203</t>
  </si>
  <si>
    <t>Základní antikorozní nátěr zámečnických konstrukcí jednonásobný syntetický samozákladující</t>
  </si>
  <si>
    <t>424</t>
  </si>
  <si>
    <t>(5,0*0,18*19)+(5,0*0,22)*21+(4,9*0,18)*2+(4,8*0,18)*5+(5,5*0,18)*2+(5,9*0,18)*2</t>
  </si>
  <si>
    <t>(0,08*2,2)*15+(0,08*1,4)</t>
  </si>
  <si>
    <t>294</t>
  </si>
  <si>
    <t>783315103</t>
  </si>
  <si>
    <t>Mezinátěr zámečnických konstrukcí jednonásobný syntetický samozákladující</t>
  </si>
  <si>
    <t>-1909457674</t>
  </si>
  <si>
    <t>295</t>
  </si>
  <si>
    <t>783317105</t>
  </si>
  <si>
    <t>Krycí nátěr (email) zámečnických konstrukcí jednonásobný syntetický samozákladující</t>
  </si>
  <si>
    <t>426</t>
  </si>
  <si>
    <t>296</t>
  </si>
  <si>
    <t>783213021</t>
  </si>
  <si>
    <t>Preventivní napouštěcí nátěr tesařských prvků proti dřevokazným houbám, hmyzu a plísním nezabudovaných do konstrukce dvojnásobný syntetický</t>
  </si>
  <si>
    <t>428</t>
  </si>
  <si>
    <t>(3799,76*0,2)+(1646,7*0,2)+(1519,90*2)</t>
  </si>
  <si>
    <t>784</t>
  </si>
  <si>
    <t>Malby</t>
  </si>
  <si>
    <t>297</t>
  </si>
  <si>
    <t>784181101</t>
  </si>
  <si>
    <t>Penetrace podkladu jednonásobná základní akrylátová bezbarvá v místnostech výšky do 3,80 m</t>
  </si>
  <si>
    <t>430</t>
  </si>
  <si>
    <t>odd.6 omítky štukové:</t>
  </si>
  <si>
    <t>2728,08</t>
  </si>
  <si>
    <t>SDK</t>
  </si>
  <si>
    <t>(910,7+101,7)</t>
  </si>
  <si>
    <t>298</t>
  </si>
  <si>
    <t>784221101</t>
  </si>
  <si>
    <t>Malby z malířských směsí otěruvzdorných za sucha dvojnásobné, bílé za sucha otěruvzdorné dobře v místnostech výšky do 3,80 m</t>
  </si>
  <si>
    <t>432</t>
  </si>
  <si>
    <t>786</t>
  </si>
  <si>
    <t>Dokončovací práce - čalounické úpravy</t>
  </si>
  <si>
    <t>299</t>
  </si>
  <si>
    <t>786626111</t>
  </si>
  <si>
    <t>Montáž zastiňujících žaluzií  lamelových vnitřních nebo do oken dvojitých dřevěných</t>
  </si>
  <si>
    <t>394455707</t>
  </si>
  <si>
    <t>2,00*1,75*15+0,90*1,40*4+1,20*1,75*1+1,00*1,45*7+1,50*1,45*+0,90*0,90*1+1,80*0,75*1+2,00*0,60*12</t>
  </si>
  <si>
    <t>300</t>
  </si>
  <si>
    <t>55346200</t>
  </si>
  <si>
    <t>žaluzie horizontální interiérové</t>
  </si>
  <si>
    <t>-1168125491</t>
  </si>
  <si>
    <t>301</t>
  </si>
  <si>
    <t>998786102</t>
  </si>
  <si>
    <t>Přesun hmot pro stínění a čalounické úpravy stanovený z hmotnosti přesunovaného materiálu vodorovná dopravní vzdálenost do 50 m v objektech výšky (hloubky) přes 6 do 12 m</t>
  </si>
  <si>
    <t>36985775</t>
  </si>
  <si>
    <t>787</t>
  </si>
  <si>
    <t>Zasklívání</t>
  </si>
  <si>
    <t>787692522</t>
  </si>
  <si>
    <t>Zasklívání oken a dveří deskami ostatními  sklem bezpečnostním do profilového těsnění, tl. přes 6 do 8 mm</t>
  </si>
  <si>
    <t>438</t>
  </si>
  <si>
    <t>(0,6*0,85*22)+(0,2*0,85)</t>
  </si>
  <si>
    <t>303</t>
  </si>
  <si>
    <t>998787102</t>
  </si>
  <si>
    <t>Přesun hmot pro zasklívání  stanovený z hmotnosti přesunovaného materiálu vodorovná dopravní vzdálenost do 50 m v objektech výšky přes 6 do 12 m</t>
  </si>
  <si>
    <t>440</t>
  </si>
  <si>
    <t>02 - Profese - ZTI, ÚT, VZT, kanalizace, plyn</t>
  </si>
  <si>
    <t xml:space="preserve">HSV - Práce a dodávky HSV   </t>
  </si>
  <si>
    <t xml:space="preserve">    1 - Zemní práce   </t>
  </si>
  <si>
    <t xml:space="preserve">    8 - Trubní vedení   </t>
  </si>
  <si>
    <t xml:space="preserve">PSV - Práce a dodávky PSV   </t>
  </si>
  <si>
    <t xml:space="preserve">    721 - Zdravotechnika - vnitřní kanalizace   </t>
  </si>
  <si>
    <t xml:space="preserve">    722 - Zdravotechnika - vnitřní vodovod   </t>
  </si>
  <si>
    <t xml:space="preserve">    723 - Zdravotechnika - vnitřní plynovod   </t>
  </si>
  <si>
    <t xml:space="preserve">    725 - Zdravotechnika - zařizovací předměty   </t>
  </si>
  <si>
    <t xml:space="preserve">    731 - Ústřední vytápění - kotelny   </t>
  </si>
  <si>
    <t xml:space="preserve">    733 - Ústřední vytápění - rozvodné potrubí   </t>
  </si>
  <si>
    <t xml:space="preserve">    734 - Ústřední vytápění - armatury   </t>
  </si>
  <si>
    <t xml:space="preserve">    735 - Ústřední vytápění - otopná tělesa   </t>
  </si>
  <si>
    <t xml:space="preserve">    751 - Vzduchotechnika   </t>
  </si>
  <si>
    <t xml:space="preserve">Práce a dodávky HSV   </t>
  </si>
  <si>
    <t xml:space="preserve">Zemní práce   </t>
  </si>
  <si>
    <t>132100001</t>
  </si>
  <si>
    <t>písek vč.dopravy</t>
  </si>
  <si>
    <t>132100002</t>
  </si>
  <si>
    <t>pískové lože</t>
  </si>
  <si>
    <t>132100003</t>
  </si>
  <si>
    <t>obsyp potrubí pískem</t>
  </si>
  <si>
    <t>132100004</t>
  </si>
  <si>
    <t>výstražná folie   (plyn,voda,kanal) vč. montáže</t>
  </si>
  <si>
    <t>132212101</t>
  </si>
  <si>
    <t>Hloubení rýh š do 600 mm ručním nebo pneum nářadím v soudržných horninách tř. 3 (kanal 90+voda15), 1,2x0,6x105m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</si>
  <si>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</si>
  <si>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</si>
  <si>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</si>
  <si>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</si>
  <si>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161101101</t>
  </si>
  <si>
    <t>Svislé přemístění výkopku z horniny tř. 1 až 4 hl výkopu do 2,5 m</t>
  </si>
  <si>
    <t>162201102</t>
  </si>
  <si>
    <t>Vodorovné přemístění do 50 m výkopku/sypaniny z horniny tř. 1 až 4</t>
  </si>
  <si>
    <t>162601152</t>
  </si>
  <si>
    <t>Vodorovné přemístění do 5000 m výkopku/sypaniny z horniny tř. 5 až 7</t>
  </si>
  <si>
    <t>171201201</t>
  </si>
  <si>
    <t>Uložení sypaniny na skládky  (výkop)</t>
  </si>
  <si>
    <t>171201211</t>
  </si>
  <si>
    <t>Poplatek za uložení odpadu ze sypaniny na skládce (skládkovné) výkopek</t>
  </si>
  <si>
    <t>174101101</t>
  </si>
  <si>
    <t>Zásyp jam, šachet rýh nebo kolem objektů sypaninou se zhutněním</t>
  </si>
  <si>
    <t>871180000</t>
  </si>
  <si>
    <t>ČERPACÍ STANICE prům.2,0m, hl.2,35m + vodící tyče čerpadla + 2xšoupě+2xzp.klapka+vypouštění+2xpoklop+česlicový koš +  2xčerpadlo, výtlak 5m , průtok 5m3/hod + rozvaděč  vč.MZ</t>
  </si>
  <si>
    <t>ks</t>
  </si>
  <si>
    <t xml:space="preserve">Trubní vedení   </t>
  </si>
  <si>
    <t>2861499 R01</t>
  </si>
  <si>
    <t>navrtávací T-kus s 360° odbočkou, d 63-40  plyn (nutno ověřit)</t>
  </si>
  <si>
    <t>2861499 R011</t>
  </si>
  <si>
    <t>navrtávací T-kus s 360° odbočkou, d 63-50  kanalizace (nutno ověřit)</t>
  </si>
  <si>
    <t>2861499 R012</t>
  </si>
  <si>
    <t>navrtávací T-kus s 360° odbočkou, d 90-50  vodovod (nutno ověřit)</t>
  </si>
  <si>
    <t>2861499 R013</t>
  </si>
  <si>
    <t>demontáž stáv. vodovodní přípojky , zazátkování na řadu</t>
  </si>
  <si>
    <t>2861128 R02</t>
  </si>
  <si>
    <t>elektrokoleno 90°, PE 100, PN 16, d40 plyn</t>
  </si>
  <si>
    <t>871211 R03</t>
  </si>
  <si>
    <t>Montáž potrubí z PE100 SDR 11 otevřený výkop svařovaných na tupo D 40x3,7mm   plyn</t>
  </si>
  <si>
    <t>871211 R031</t>
  </si>
  <si>
    <t>Montáž potrubí z PE100 SDR 11 otevřený výkop svařovaných na tupo D 50  kanalizace</t>
  </si>
  <si>
    <t>871211 R031.1</t>
  </si>
  <si>
    <t>Montáž potrubí z PE100 SDR 11 otevřený výkop svařovaných na tupo D 50  voda</t>
  </si>
  <si>
    <t>871211 R034</t>
  </si>
  <si>
    <t>Potrubí plynové plastové Pe 100, SDR11 D 50  spojované elektrotvarovkami       kanalizace + vodovod</t>
  </si>
  <si>
    <t>894211  R7</t>
  </si>
  <si>
    <t>Zaústění potrubí D200 do stávající kanalizační šachty</t>
  </si>
  <si>
    <t>894812  R04</t>
  </si>
  <si>
    <t>Revizní a čistící šachta z PP typ DN 315 komplet vč.poklopu D125  + MZ</t>
  </si>
  <si>
    <t>894812  R05</t>
  </si>
  <si>
    <t>Revizní a čistící šachta z PP typ DN 600 komplet vč.poklopu D400  + MZ</t>
  </si>
  <si>
    <t>894812  R09</t>
  </si>
  <si>
    <t>Vodoměrná  plastová šachta komplet vč.poklopu D600  + MZ</t>
  </si>
  <si>
    <t>895941  R6</t>
  </si>
  <si>
    <t>Vpust kanalizační uliční z betonových dílců typ UV-50 normální, mříž   vč.MZ</t>
  </si>
  <si>
    <t>895941  R8</t>
  </si>
  <si>
    <t>Liniový odvodňovací žlab s pozink.mřížkou , délka 1m  vč. MZ</t>
  </si>
  <si>
    <t>899721111</t>
  </si>
  <si>
    <t>Signalizační vodič DN do 150 mm na potrubí PVC  plyn + kanalizace+ voda</t>
  </si>
  <si>
    <t xml:space="preserve">Práce a dodávky PSV   </t>
  </si>
  <si>
    <t xml:space="preserve">Zdravotechnika - vnitřní kanalizace   </t>
  </si>
  <si>
    <t>721173401</t>
  </si>
  <si>
    <t>Potrubí kanalizační z PVC SN 4 svodné DN 110</t>
  </si>
  <si>
    <t>721173402</t>
  </si>
  <si>
    <t>Potrubí kanalizační plastové svodné systém KG DN 125</t>
  </si>
  <si>
    <t>721173403</t>
  </si>
  <si>
    <t>Potrubí kanalizační z PVC SN 4 svodné DN 160</t>
  </si>
  <si>
    <t>721173404</t>
  </si>
  <si>
    <t>Potrubí kanalizační z PVC SN 10 svodné DN 200</t>
  </si>
  <si>
    <t>721174 R1</t>
  </si>
  <si>
    <t>Potrubí kanalizační z PP připojovací  HT  DN 32</t>
  </si>
  <si>
    <t>721174042</t>
  </si>
  <si>
    <t>Potrubí kanalizační z PP připojovací systém HT DN 40</t>
  </si>
  <si>
    <t>721174043</t>
  </si>
  <si>
    <t>Potrubí kanalizační z PP připojovací systém HT DN 50</t>
  </si>
  <si>
    <t>721174044</t>
  </si>
  <si>
    <t>Potrubí kanalizační z PP připojovací systém HT DN 70</t>
  </si>
  <si>
    <t>721174045</t>
  </si>
  <si>
    <t>Potrubí kanalizační z PP připojovací systém HT DN 100</t>
  </si>
  <si>
    <t>721194104</t>
  </si>
  <si>
    <t>Vyvedení a upevnění odpadních výpustek DN 32- 40</t>
  </si>
  <si>
    <t>721194105</t>
  </si>
  <si>
    <t>Vyvedení a upevnění odpadních výpustek DN 50</t>
  </si>
  <si>
    <t>721194109</t>
  </si>
  <si>
    <t>Vyvedení a upevnění odpadních výpustek DN 100</t>
  </si>
  <si>
    <t>721211401</t>
  </si>
  <si>
    <t>Vpusť podlahová s vodorovným odtokem DN 40/50</t>
  </si>
  <si>
    <t>721211912</t>
  </si>
  <si>
    <t>Montáž vpustí podlahových DN 50/75</t>
  </si>
  <si>
    <t>721226511</t>
  </si>
  <si>
    <t>Zápachová uzávěrka podomítková pro pračku a myčku DN 40</t>
  </si>
  <si>
    <t>721242105</t>
  </si>
  <si>
    <t>Lapač střešních splavenin z PP se zápachovou klapkou a lapacím košem DN 110</t>
  </si>
  <si>
    <t>721273152</t>
  </si>
  <si>
    <t>Hlavice ventilační polypropylen PP DN 75</t>
  </si>
  <si>
    <t>721273153</t>
  </si>
  <si>
    <t>Hlavice ventilační polypropylen PP DN 110</t>
  </si>
  <si>
    <t>721290000</t>
  </si>
  <si>
    <t>zednická výpomoc (drážky, průrazy, ...)</t>
  </si>
  <si>
    <t>hod</t>
  </si>
  <si>
    <t>721290111</t>
  </si>
  <si>
    <t>Zkouška těsnosti potrubí kanalizace vodou do DN 125</t>
  </si>
  <si>
    <t>721290112</t>
  </si>
  <si>
    <t>Zkouška těsnosti potrubí kanalizace vodou do DN 200</t>
  </si>
  <si>
    <t>998721101</t>
  </si>
  <si>
    <t>Přesun hmot tonážní pro vnitřní kanalizace v objektech v do 6 m</t>
  </si>
  <si>
    <t>998721181</t>
  </si>
  <si>
    <t>Příplatek k přesunu hmot tonážní 721 prováděný bez použití mechanizace</t>
  </si>
  <si>
    <t>998721192</t>
  </si>
  <si>
    <t>Příplatek k přesunu hmot tonážní 721 za zvětšený přesun do 100 m</t>
  </si>
  <si>
    <t>722</t>
  </si>
  <si>
    <t xml:space="preserve">Zdravotechnika - vnitřní vodovod   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</si>
  <si>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</si>
  <si>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</si>
  <si>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</si>
  <si>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</si>
  <si>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</si>
  <si>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</si>
  <si>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</si>
  <si>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</si>
  <si>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722174006</t>
  </si>
  <si>
    <t>Potrubí vodovodní plastové PPR svar polyfuze PN 16 D 50 x 6,9 mm</t>
  </si>
  <si>
    <t>722181211</t>
  </si>
  <si>
    <t>Ochrana vodovodního potrubí přilepenými termoizolačními trubicemi z PE tl do 6 mm DN do 22 mm</t>
  </si>
  <si>
    <t>722181212</t>
  </si>
  <si>
    <t>Ochrana vodovodního potrubí přilepenými termoizolačními trubicemi z PE tl do 6 mm DN do 32 mm</t>
  </si>
  <si>
    <t>722181213</t>
  </si>
  <si>
    <t>Ochrana vodovodního potrubí přilepenými termoizolačními trubicemi z PE tl do 6 mm DN přes 32 mm</t>
  </si>
  <si>
    <t>722181231</t>
  </si>
  <si>
    <t>Ochrana vodovodního potrubí přilepenými termoizolačními trubicemi z PE tl do 13 mm DN do 22 mm</t>
  </si>
  <si>
    <t>722190401</t>
  </si>
  <si>
    <t>Vyvedení a upevnění výpustku do DN 25</t>
  </si>
  <si>
    <t>722190402</t>
  </si>
  <si>
    <t>Vyvedení a upevnění výpustku do DN 50</t>
  </si>
  <si>
    <t>722220111</t>
  </si>
  <si>
    <t>Nástěnka pro výtokový ventil G 1/2 s jedním závitem</t>
  </si>
  <si>
    <t>722224200</t>
  </si>
  <si>
    <t>Kulový kohout rohový s vnějším závitem a páčkou PN 15, T 120 °C G 1/2" - 3/8"</t>
  </si>
  <si>
    <t>722224201</t>
  </si>
  <si>
    <t>Kovová hadice připojovací 40cm</t>
  </si>
  <si>
    <t>722232043</t>
  </si>
  <si>
    <t>Kohout kulový přímý G 1/2 PN 42 do 185°C vnitřní závit</t>
  </si>
  <si>
    <t>722232047</t>
  </si>
  <si>
    <t>Kohout kulový přímý G 6/4 PN 42 do 185°C vnitřní závit</t>
  </si>
  <si>
    <t>722250133</t>
  </si>
  <si>
    <t>Hydrantový systém s tvarově stálou hadicí D 25 x 30 m celoplechový</t>
  </si>
  <si>
    <t>722262212</t>
  </si>
  <si>
    <t>Vodoměr závitový jednovtokový suchoběžný do 40°C G 1/2 x 110 mm Qn 1,5 m3/h horizontální</t>
  </si>
  <si>
    <t>722262301</t>
  </si>
  <si>
    <t>Vodoměr závitový  40 °C G 3/4 x 105 mm Qn 2,5 m3/s</t>
  </si>
  <si>
    <t>722290000</t>
  </si>
  <si>
    <t>722290226</t>
  </si>
  <si>
    <t>Zkouška těsnosti vodovodního potrubí závitového do DN 50</t>
  </si>
  <si>
    <t>998722102</t>
  </si>
  <si>
    <t>Přesun hmot tonážní pro vnitřní vodovod v objektech v do 12 m</t>
  </si>
  <si>
    <t>998722181</t>
  </si>
  <si>
    <t>Příplatek k přesunu hmot tonážní 722 prováděný bez použití mechanizace</t>
  </si>
  <si>
    <t>998722193</t>
  </si>
  <si>
    <t>Příplatek k přesunu hmot tonážní 722 za zvětšený přesun do 500 m</t>
  </si>
  <si>
    <t>723</t>
  </si>
  <si>
    <t xml:space="preserve">Zdravotechnika - vnitřní plynovod   </t>
  </si>
  <si>
    <t>723150313</t>
  </si>
  <si>
    <t>Potrubí ocelové hladké černé bezešvé spojované svařováním tvářené za tepla D 76x3,2 mm</t>
  </si>
  <si>
    <t>723150365</t>
  </si>
  <si>
    <t>Chránička D 38x2,6 mm</t>
  </si>
  <si>
    <t>723150369</t>
  </si>
  <si>
    <t>Chránička D 89x3,6 mm</t>
  </si>
  <si>
    <t>723160204</t>
  </si>
  <si>
    <t>Přípojka k plynoměru spojované na závit bez ochozu G 1</t>
  </si>
  <si>
    <t>723160334</t>
  </si>
  <si>
    <t>Rozpěrka přípojek plynoměru G 1</t>
  </si>
  <si>
    <t>723170115</t>
  </si>
  <si>
    <t>Potrubí plynové plastové Pe 100, PN 0,4 MPa, D 40 x 3,7 mm spojované elektrotvarovkami</t>
  </si>
  <si>
    <t>723181023</t>
  </si>
  <si>
    <t>Potrubí měděné tvrdé spojované lisováním DN 22</t>
  </si>
  <si>
    <t>723181024</t>
  </si>
  <si>
    <t>Potrubí měděné tvrdé spojované lisováním DN 28</t>
  </si>
  <si>
    <t>723190202</t>
  </si>
  <si>
    <t>Přípojka plynovodní měděná DN 15  (kotle)</t>
  </si>
  <si>
    <t>723190204</t>
  </si>
  <si>
    <t>Přípojka plynovodní ocelová závitová černá bezešvá spojovaná na závit běžná DN 25 (plynoměry)</t>
  </si>
  <si>
    <t>72323   R2</t>
  </si>
  <si>
    <t>Revize, zkouška pevnosti a tlaku</t>
  </si>
  <si>
    <t>72323   R3</t>
  </si>
  <si>
    <t>Revize, zkouška pevnosti a tlaku   STL přípojky</t>
  </si>
  <si>
    <t>72323   R4</t>
  </si>
  <si>
    <t>Zednická výpomoc</t>
  </si>
  <si>
    <t>723231162</t>
  </si>
  <si>
    <t>Kohout kulový přímý G 1/2 PN 42 do 185°C plnoprůtokový vnitřní závit těžká řada</t>
  </si>
  <si>
    <t>723231164</t>
  </si>
  <si>
    <t>Kohout kulový přímý G 1 PN 42 do 185°C plnoprůtokový vnitřní závit těžká řada</t>
  </si>
  <si>
    <t>723231165</t>
  </si>
  <si>
    <t>Kohout kulový přímý G 1 1/4 PN 42 do 185°C plnoprůtokový vnitřní závit těžká řada</t>
  </si>
  <si>
    <t>723231167</t>
  </si>
  <si>
    <t>Kohout kulový přímý G 2 PN 42 do 185°C plnoprůtokový vnitřní závit těžká řada</t>
  </si>
  <si>
    <t>723233  R7</t>
  </si>
  <si>
    <t>Čidlo detekce plynu   vč.MZ</t>
  </si>
  <si>
    <t>723234314</t>
  </si>
  <si>
    <t>Regulátor tlaku plynu středotlaký jednostupňový výkon do 60 m3/hod pro zemní plyn</t>
  </si>
  <si>
    <t>723234351</t>
  </si>
  <si>
    <t>Skříňka pro regulátor plynu 700/700/250mm  nerez</t>
  </si>
  <si>
    <t>998723101</t>
  </si>
  <si>
    <t>Přesun hmot tonážní pro vnitřní plynovod v objektech v do 6 m</t>
  </si>
  <si>
    <t>998723181</t>
  </si>
  <si>
    <t>Příplatek k přesunu hmot tonážní 723 prováděný bez použití mechanizace</t>
  </si>
  <si>
    <t xml:space="preserve">Zdravotechnika - zařizovací předměty   </t>
  </si>
  <si>
    <t>725112173</t>
  </si>
  <si>
    <t>Kombi klozeti s hlubokým splachováním zvýšený odpad svislý(ZTP)</t>
  </si>
  <si>
    <t>725121527</t>
  </si>
  <si>
    <t>Pisoárový záchodek automatický s integrovaným napájecím zdrojem a sifonem</t>
  </si>
  <si>
    <t>725211602</t>
  </si>
  <si>
    <t>Umyvadlo keramické připevněné na stěnu šrouby bílé bez krytu na sifon 550 mm</t>
  </si>
  <si>
    <t>725211901</t>
  </si>
  <si>
    <t>Umyvadlo pro ZTP občany vč.baterie, sifonu a montáže</t>
  </si>
  <si>
    <t>725211902</t>
  </si>
  <si>
    <t>sada madel a držáků pro ZTP vč.montáže</t>
  </si>
  <si>
    <t>7252441 R1</t>
  </si>
  <si>
    <t>Nerez. trubka kotvená do stěn a stropu  + 2x sprchový závěs vč. MZ</t>
  </si>
  <si>
    <t>725291211</t>
  </si>
  <si>
    <t>Doplňky zařízení koupelen a záchodů keramické mýdelník jednoduchý</t>
  </si>
  <si>
    <t>725291621</t>
  </si>
  <si>
    <t>Doplňky zařízení koupelen a záchodů nerezové zásobník toaletních papírů</t>
  </si>
  <si>
    <t>725291631</t>
  </si>
  <si>
    <t>Doplňky zařízení koupelen a záchodů nerezové zásobník papírových ručníků</t>
  </si>
  <si>
    <t>725291641</t>
  </si>
  <si>
    <t>Doplňky zařízení koupelen a záchodů nerezové madlo sprchové 750 x 450 mm</t>
  </si>
  <si>
    <t>725291642</t>
  </si>
  <si>
    <t>Doplňky zařízení koupelen a záchodů nerezové sedačky do sprchy</t>
  </si>
  <si>
    <t>Doplňky zařízení koupelen a záchodů smaltované madlo rovné dl 800 mm</t>
  </si>
  <si>
    <t>725291712</t>
  </si>
  <si>
    <t>Doplňky zařízení koupelen a záchodů smaltované madlo krakorcové dl 834 mm</t>
  </si>
  <si>
    <t>725331111</t>
  </si>
  <si>
    <t>Výlevka bez výtokových armatur keramická se sklopnou plastovou mřížkou 425 mm vč. baterie</t>
  </si>
  <si>
    <t>725531102</t>
  </si>
  <si>
    <t>Elektrický ohřívač zásobníkový přepadový beztlakový 10 l / 2 kW</t>
  </si>
  <si>
    <t>725811  R3</t>
  </si>
  <si>
    <t>Ventil zahradní  G1/2   nezámrzný vč. MZ</t>
  </si>
  <si>
    <t>725821312</t>
  </si>
  <si>
    <t>Baterie dřezové nástěnné pákové s otáčivým kulatým ústím a délkou ramínka 300 mm  (VL)</t>
  </si>
  <si>
    <t>725821326</t>
  </si>
  <si>
    <t>Baterie dřezová stojánková páková s otáčivým kulatým ústím a délkou ramínka 265 mm</t>
  </si>
  <si>
    <t>725822612</t>
  </si>
  <si>
    <t>Baterie umyvadlové stojánkové pákové s výpustí</t>
  </si>
  <si>
    <t>725841311</t>
  </si>
  <si>
    <t>Baterie sprchové nástěnné pákové</t>
  </si>
  <si>
    <t>725849411</t>
  </si>
  <si>
    <t>Montáže ostatní</t>
  </si>
  <si>
    <t>725861102</t>
  </si>
  <si>
    <t>Zápachová uzávěrka pro umyvadla DN 40</t>
  </si>
  <si>
    <t>725862103</t>
  </si>
  <si>
    <t>Zápachová uzávěrka pro dřezy DN 40/50</t>
  </si>
  <si>
    <t>725865411</t>
  </si>
  <si>
    <t>Zápachová uzávěrka pisoárová DN 32/40</t>
  </si>
  <si>
    <t>725980 R2</t>
  </si>
  <si>
    <t>Plastová krabice 40x20x15cm, dvířka 40/20cm vč.MZ      (vodoměr)</t>
  </si>
  <si>
    <t>Přesun hmot tonážní pro zařizovací předměty v objektech v do 12 m</t>
  </si>
  <si>
    <t>998725181</t>
  </si>
  <si>
    <t>Příplatek k přesunu hmot tonážní 725 prováděný bez použití mechanizace</t>
  </si>
  <si>
    <t>998725193</t>
  </si>
  <si>
    <t>Příplatek k přesunu hmot tonážní 725 za zvětšený přesun do 500 m</t>
  </si>
  <si>
    <t>731</t>
  </si>
  <si>
    <t xml:space="preserve">Ústřední vytápění - kotelny   </t>
  </si>
  <si>
    <t>731244  R1</t>
  </si>
  <si>
    <t>Kotel ocelový závěsný na plyn kondenzační o výkonu 18 kW s průtokovým ohřevem + svislé odkouření střechou vč.MZ</t>
  </si>
  <si>
    <t>731244  R2</t>
  </si>
  <si>
    <t>Kotel ocelový závěsný na plyn kondenzační o výkonu 24 kW s integrovaným zásobníkem+ svislé odkouření střechou + ekvitermní regulace,  vč.MZ</t>
  </si>
  <si>
    <t>731244  R3</t>
  </si>
  <si>
    <t>Prostorový termostat   vč.MZ</t>
  </si>
  <si>
    <t>733</t>
  </si>
  <si>
    <t xml:space="preserve">Ústřední vytápění - rozvodné potrubí   </t>
  </si>
  <si>
    <t>733222102</t>
  </si>
  <si>
    <t>Potrubí měděné polotvrdé spojované měkkým pájením D 15x1</t>
  </si>
  <si>
    <t>733222203</t>
  </si>
  <si>
    <t>Potrubí měděné polotvrdé spojované tvrdým pájením D 18x1</t>
  </si>
  <si>
    <t>733222204</t>
  </si>
  <si>
    <t>Potrubí měděné polotvrdé spojované tvrdým pájením D 22x1</t>
  </si>
  <si>
    <t>733223205</t>
  </si>
  <si>
    <t>Potrubí měděné tvrdé spojované tvrdým pájením D 28x1,5</t>
  </si>
  <si>
    <t>733291101</t>
  </si>
  <si>
    <t>Zkouška těsnosti potrubí měděné do D 35x1,5</t>
  </si>
  <si>
    <t>733811241</t>
  </si>
  <si>
    <t>Ochrana potrubí ústředního vytápění termoizolačními trubicemi z PE tl do 20 mm DN do 22 mm</t>
  </si>
  <si>
    <t>998733102</t>
  </si>
  <si>
    <t>Přesun hmot tonážní pro rozvody potrubí v objektech v do 12 m</t>
  </si>
  <si>
    <t>998733181</t>
  </si>
  <si>
    <t>Příplatek k přesunu hmot tonážní 733 prováděný bez použití mechanizace</t>
  </si>
  <si>
    <t>998733193</t>
  </si>
  <si>
    <t>Příplatek k přesunu hmot tonážní 733 za zvětšený přesun do 500 m</t>
  </si>
  <si>
    <t>734</t>
  </si>
  <si>
    <t xml:space="preserve">Ústřední vytápění - armatury   </t>
  </si>
  <si>
    <t>734209102</t>
  </si>
  <si>
    <t>Montáž armatury závitové s jedním závitem G 3/8</t>
  </si>
  <si>
    <t>734209113</t>
  </si>
  <si>
    <t>Montáž armatury závitové s dvěma závity G 1/2</t>
  </si>
  <si>
    <t>734221686</t>
  </si>
  <si>
    <t>Termostatická hlavice vosková PN 10 do 110°C otopných těles VK</t>
  </si>
  <si>
    <t>734261402</t>
  </si>
  <si>
    <t>Armatura připojovací rohová G 1/2x18 PN 10 do 110°C radiátorů typu VK</t>
  </si>
  <si>
    <t>734291122</t>
  </si>
  <si>
    <t>Kohout plnící a vypouštěcí G 3/8 PN 10 do 90°C závitový</t>
  </si>
  <si>
    <t>734291242</t>
  </si>
  <si>
    <t>Filtr závitový přímý G 1/2 PN 16 do 130°C s vnitřními závity</t>
  </si>
  <si>
    <t>735</t>
  </si>
  <si>
    <t xml:space="preserve">Ústřední vytápění - otopná tělesa   </t>
  </si>
  <si>
    <t>735151471</t>
  </si>
  <si>
    <t>Otopné těleso panelové dvoudeskové 1 přídavná přestupní plocha výška/délka 600/400 mm výkon 515 W</t>
  </si>
  <si>
    <t>735151473</t>
  </si>
  <si>
    <t>Otopné těleso panelové dvoudeskové 1 přídavná přestupní plocha výška/délka 600/600 mm výkon 773 W</t>
  </si>
  <si>
    <t>735151475</t>
  </si>
  <si>
    <t>Otopné těleso panelové dvoudeskové 1 přídavná přestupní plocha výška/délka 600/800 mm výkon 1030 W</t>
  </si>
  <si>
    <t>735151542</t>
  </si>
  <si>
    <t>Otopné těleso panelové dvoudeskové 2 přídavné přestupní plochy výška/délka 400/1800 mm výkon 2189 W</t>
  </si>
  <si>
    <t>735151572</t>
  </si>
  <si>
    <t>Otopné těleso panelové dvoudeskové 2 přídavné přestupní plochy výška/délka 600/500 mm výkon 840 W</t>
  </si>
  <si>
    <t>735151573</t>
  </si>
  <si>
    <t>Otopné těleso panelové dvoudeskové 2 přídavné přestupní plochy výška/délka 600/600 mm výkon 1007 W</t>
  </si>
  <si>
    <t>735151576</t>
  </si>
  <si>
    <t>Otopné těleso panelové dvoudeskové 2 přídavné přestupní plochy výška/délka 600/900 mm výkon 1511 W</t>
  </si>
  <si>
    <t>735151579</t>
  </si>
  <si>
    <t>Otopné těleso panelové dvoudeskové 2 přídavné přestupní plochy výška/délka 600/1200 mm výkon 2015 W</t>
  </si>
  <si>
    <t>735151581</t>
  </si>
  <si>
    <t>Otopné těleso panelové dvoudeskové 2 přídavné přestupní plochy výška/délka 600/1600 mm výkon 2686 W</t>
  </si>
  <si>
    <t>998735101</t>
  </si>
  <si>
    <t>Přesun hmot tonážní pro otopná tělesa v objektech v do 6 m</t>
  </si>
  <si>
    <t>998735193</t>
  </si>
  <si>
    <t>Příplatek k přesunu hmot tonážní 735 za zvětšený přesun do 500 m</t>
  </si>
  <si>
    <t>751</t>
  </si>
  <si>
    <t xml:space="preserve">Vzduchotechnika   </t>
  </si>
  <si>
    <t>751           R1</t>
  </si>
  <si>
    <t>Kuchyňský odsavač par (digestoř)  cca  200m3/hod vč. MZ</t>
  </si>
  <si>
    <t>316</t>
  </si>
  <si>
    <t>75111001</t>
  </si>
  <si>
    <t>Ax  nástěnný ventilátor 200m3</t>
  </si>
  <si>
    <t>318</t>
  </si>
  <si>
    <t>751111012</t>
  </si>
  <si>
    <t>Mtž vent ax ntl nástěnného základního D do 200 mm</t>
  </si>
  <si>
    <t>320</t>
  </si>
  <si>
    <t>751130001</t>
  </si>
  <si>
    <t>Diag ventilátor  prům 125mm,  350m3/hod</t>
  </si>
  <si>
    <t>322</t>
  </si>
  <si>
    <t>751133012</t>
  </si>
  <si>
    <t>Mtž vent diag ntl potrubního nevýbušného D do 200 mm</t>
  </si>
  <si>
    <t>324</t>
  </si>
  <si>
    <t>75132    R2</t>
  </si>
  <si>
    <t>Talířový nerez ventil D 80 mm vč. zděře</t>
  </si>
  <si>
    <t>326</t>
  </si>
  <si>
    <t>751322011</t>
  </si>
  <si>
    <t>Mtž talířového ventilu D do 100 mm</t>
  </si>
  <si>
    <t>328</t>
  </si>
  <si>
    <t>751390002</t>
  </si>
  <si>
    <t>Větrací mřížka D100 na kruhové potrubí se síťkou proti hmyzu vč.MZ</t>
  </si>
  <si>
    <t>330</t>
  </si>
  <si>
    <t>751390003</t>
  </si>
  <si>
    <t>Větrací mřížka D125 na kruhové potrubí se síťkou proti hmyzu vč.MZ</t>
  </si>
  <si>
    <t>332</t>
  </si>
  <si>
    <t>7515100   R3</t>
  </si>
  <si>
    <t>Tvarovka pro odvod kondenzátu DN125   vč. MZ (dle potrubí digestoře)</t>
  </si>
  <si>
    <t>bm</t>
  </si>
  <si>
    <t>334</t>
  </si>
  <si>
    <t>7515100   R4</t>
  </si>
  <si>
    <t>Tvarovka pro odvod kondenzátu DN100   vč. MZ</t>
  </si>
  <si>
    <t>336</t>
  </si>
  <si>
    <t>751510041</t>
  </si>
  <si>
    <t>Vzduchot. potr.pozink kruhové spirálně vinuté D100 mm vč.MZ</t>
  </si>
  <si>
    <t>751510042a</t>
  </si>
  <si>
    <t>Vzduchot. potr. pozink kruhové spirálně vinuté D125mm vč.MZ (dle potrubí digestoře)</t>
  </si>
  <si>
    <t>340</t>
  </si>
  <si>
    <t>751526001</t>
  </si>
  <si>
    <t>Zednická výpomoc - průrazy,....</t>
  </si>
  <si>
    <t>342</t>
  </si>
  <si>
    <t>751526001.1</t>
  </si>
  <si>
    <t>El.zapojení</t>
  </si>
  <si>
    <t>344</t>
  </si>
  <si>
    <t>751526002</t>
  </si>
  <si>
    <t>Ostatní materiál (závěsy, šrouby,  ...)</t>
  </si>
  <si>
    <t>346</t>
  </si>
  <si>
    <t>751526003</t>
  </si>
  <si>
    <t>Zkouška systému</t>
  </si>
  <si>
    <t>348</t>
  </si>
  <si>
    <t>751526004</t>
  </si>
  <si>
    <t>Zaškolení obsluhy</t>
  </si>
  <si>
    <t>350</t>
  </si>
  <si>
    <t>03 - Elektroinstalace</t>
  </si>
  <si>
    <t>D1 - SILNOPROUDÁ ELEKTROTECHNIKA</t>
  </si>
  <si>
    <t xml:space="preserve">    D2 - Hrubé instalace</t>
  </si>
  <si>
    <t xml:space="preserve">    D3 - Zemní instalace</t>
  </si>
  <si>
    <t xml:space="preserve">    D4 - Rozvaděče </t>
  </si>
  <si>
    <t xml:space="preserve">    D5 - Svítidla - viz výpočet osvětlení -  vzorkována a schválena architektem a investorem</t>
  </si>
  <si>
    <t xml:space="preserve">    D6 - Kompletace - všechny prvky budou před dodáním vzorkovány a schváleny architektem a investorem, zásuv</t>
  </si>
  <si>
    <t xml:space="preserve">    D7 - Ochrana před bleskem - LPS, uzemnění</t>
  </si>
  <si>
    <t xml:space="preserve">    D8 - Ostatní náklady </t>
  </si>
  <si>
    <t>D9 - SLABOPROUDÁ ELEKTROTECHNIKA</t>
  </si>
  <si>
    <t xml:space="preserve">    D10 - společné instalace SLP</t>
  </si>
  <si>
    <t xml:space="preserve">    D11 - Strukturovaná kabeláž</t>
  </si>
  <si>
    <t xml:space="preserve">    D12 - Společná televizní anténa</t>
  </si>
  <si>
    <t xml:space="preserve">    D13 - Systém domácích telefonů</t>
  </si>
  <si>
    <t xml:space="preserve">    D14 - Signalizace požáru, Nouzová signalizace</t>
  </si>
  <si>
    <t xml:space="preserve">    D15 - Bezpečnostní kamerový systém CCTV</t>
  </si>
  <si>
    <t>D1</t>
  </si>
  <si>
    <t>SILNOPROUDÁ ELEKTROTECHNIKA</t>
  </si>
  <si>
    <t>D2</t>
  </si>
  <si>
    <t>Hrubé instalace</t>
  </si>
  <si>
    <t>Pol1</t>
  </si>
  <si>
    <t>Trubka koruflex 90 do podlahy</t>
  </si>
  <si>
    <t>Pol2</t>
  </si>
  <si>
    <t>kab. žlab merkur pozink 250/100 včetně tvarovek, spojek, nosníků a příslušenství</t>
  </si>
  <si>
    <t>Pol3</t>
  </si>
  <si>
    <t>AYKY-J 4x120</t>
  </si>
  <si>
    <t>Pol4</t>
  </si>
  <si>
    <t>CYKY-J 5x6</t>
  </si>
  <si>
    <t>Pol5</t>
  </si>
  <si>
    <t>CYKY-J 5x1,5</t>
  </si>
  <si>
    <t>Pol6</t>
  </si>
  <si>
    <t>CYKY-J 3x1,5</t>
  </si>
  <si>
    <t>Pol7</t>
  </si>
  <si>
    <t>CYKY-J 3x2,5</t>
  </si>
  <si>
    <t>Pol8</t>
  </si>
  <si>
    <t>CYKY-J 5x2,5</t>
  </si>
  <si>
    <t>Pol9</t>
  </si>
  <si>
    <t>CYY 6 zž</t>
  </si>
  <si>
    <t>Pol10</t>
  </si>
  <si>
    <t>CYY 16 zž</t>
  </si>
  <si>
    <t>Pol11</t>
  </si>
  <si>
    <t>JYTY 4x1</t>
  </si>
  <si>
    <t>Pol12</t>
  </si>
  <si>
    <t>krabice KU 68 vč. osazení, zatěsnění</t>
  </si>
  <si>
    <t>Pol13</t>
  </si>
  <si>
    <t>krabice KO 100 vč. prop. svorky pospojení a zapojení</t>
  </si>
  <si>
    <t>Pol14</t>
  </si>
  <si>
    <t>pomocné práce - vrtání otvorů/kapes pro krabice, sekání rýh, průrazy, sádrování</t>
  </si>
  <si>
    <t>Pol15</t>
  </si>
  <si>
    <t>protipožární zatěsnění prostupů</t>
  </si>
  <si>
    <t>D3</t>
  </si>
  <si>
    <t>Zemní instalace</t>
  </si>
  <si>
    <t>Pol16</t>
  </si>
  <si>
    <t>Trubka koruflex 40 do země/podlahy</t>
  </si>
  <si>
    <t>Pol17</t>
  </si>
  <si>
    <t>CYKY-J 5x4</t>
  </si>
  <si>
    <t>Pol18</t>
  </si>
  <si>
    <t>páska FeZn 30/4</t>
  </si>
  <si>
    <t>Pol19</t>
  </si>
  <si>
    <t>drát FeZn10</t>
  </si>
  <si>
    <t>Pol20</t>
  </si>
  <si>
    <t>svorka SR02</t>
  </si>
  <si>
    <t>Pol21</t>
  </si>
  <si>
    <t>svorka SR03</t>
  </si>
  <si>
    <t>Pol22</t>
  </si>
  <si>
    <t>svorka připojovací SP</t>
  </si>
  <si>
    <t>Pol23</t>
  </si>
  <si>
    <t>pouzdrový betonový základ pro stožár 5m hl. 1m</t>
  </si>
  <si>
    <t>Pol24</t>
  </si>
  <si>
    <t>zemní práce  výkopy, záhozy, pískování</t>
  </si>
  <si>
    <t>Pol25</t>
  </si>
  <si>
    <t>ochranná folie</t>
  </si>
  <si>
    <t>D4</t>
  </si>
  <si>
    <t xml:space="preserve">Rozvaděče </t>
  </si>
  <si>
    <t>Pol26</t>
  </si>
  <si>
    <t>Rozvaděč RE 16měření OCEP skříňový, pož. krytí dle PBŘS - plobování, provedení dle přípojovacích podmínek distributora EL vč. zakončení kabeláží a zapojení</t>
  </si>
  <si>
    <t>Pol27</t>
  </si>
  <si>
    <t>Rozvaděč RBx - 36M plast/plech dvířka zapuštěný, vč. zakončení kabeláží, vč. zasekání</t>
  </si>
  <si>
    <t>Pol28</t>
  </si>
  <si>
    <t>Rozvaděč RS - OCEP povrchový 72M, vč. zakončení kabeláží</t>
  </si>
  <si>
    <t>Pol29</t>
  </si>
  <si>
    <t>hlavní ekvipotenciální přípojnice vč. krabice a zakončení vodičů</t>
  </si>
  <si>
    <t>Pol30</t>
  </si>
  <si>
    <t>zakončení kabeláže AYKY 4x120 v přípojkové skříni</t>
  </si>
  <si>
    <t>D5</t>
  </si>
  <si>
    <t>Svítidla - viz výpočet osvětlení -  vzorkována a schválena architektem a investorem</t>
  </si>
  <si>
    <t>Pol31</t>
  </si>
  <si>
    <t>A svítidlo LED, IP20, 34W, 3140lm,  4000K, bilé kruhové</t>
  </si>
  <si>
    <t>Pol32</t>
  </si>
  <si>
    <t>B svítidlo LED, IP44, 30W, 3440lm,  4000K, bilé podélné</t>
  </si>
  <si>
    <t>Pol33</t>
  </si>
  <si>
    <t>C svítidlo LED, IP66, IK08, 34W, 4328lm, 4000K, šedé podélné</t>
  </si>
  <si>
    <t>Pol34</t>
  </si>
  <si>
    <t>D1 svítidlo LED, IP20, 21W, 1920lm, 4000K, bílé kruhové</t>
  </si>
  <si>
    <t>Pol35</t>
  </si>
  <si>
    <t>D1-3K svítidlo LED, IP20, 21W, 1920lm, 4000K, bílé kruhové</t>
  </si>
  <si>
    <t>Pol36</t>
  </si>
  <si>
    <t>D2 svítidlo LED, IP20,40W, 3830lm, 4000K, bílé kruhové</t>
  </si>
  <si>
    <t>Pol37</t>
  </si>
  <si>
    <t>D3-3K svítidlo LED, IP20, 47W, 4460lm, 4000K, bílé kruhové</t>
  </si>
  <si>
    <t>Pol38</t>
  </si>
  <si>
    <t>D4-3K svítidlo LED, IP44, 40W, 3830lm, 4000K, bílé kruhové</t>
  </si>
  <si>
    <t>Pol39</t>
  </si>
  <si>
    <t>E1 svítidlo LED, IP65, IK08, šedé 19W, 1440lm, 3000K,nástěnné šedé</t>
  </si>
  <si>
    <t>Pol40</t>
  </si>
  <si>
    <t>E2 svítidlo LED, IP65, IK08, šedé 19W, 1440lm, 4000K,nástěnné šedé</t>
  </si>
  <si>
    <t>Pol41</t>
  </si>
  <si>
    <t>NO1 svítidlo nouzové s bat.zdrojem při výpadku LED,IP20, 4W, 230lm, 1hod piktogram, bílé nástěnné</t>
  </si>
  <si>
    <t>Pol42</t>
  </si>
  <si>
    <t>NO2 svítidlo nouzové s bat.zdrojem při výpadku LED,IP20, 4W, 230lm, 1hod bílé stropní</t>
  </si>
  <si>
    <t>Pol43</t>
  </si>
  <si>
    <t>NO3 svítidlo nouzové s bat.zdrojem při výpadku LED,IP20, 7W, 274lm, 1hod bílé piktogram stropní</t>
  </si>
  <si>
    <t>Pol44</t>
  </si>
  <si>
    <t>Svítidlo VO sadové 3650lm 32W 4000°K, včetně 5m sadového stožáru včetně výzbroje, + montáž a připojení</t>
  </si>
  <si>
    <t>D6</t>
  </si>
  <si>
    <t>Kompletace - všechny prvky budou před dodáním vzorkovány a schváleny architektem a investorem, zásuv</t>
  </si>
  <si>
    <t>Pol45</t>
  </si>
  <si>
    <t>pohybové čidlo, stropní IP2X, dosah 6m/360°</t>
  </si>
  <si>
    <t>Pol46</t>
  </si>
  <si>
    <t>pohybové čidlo nástěnné venkovní IP43, dosah 10m/180° černá barva</t>
  </si>
  <si>
    <t>Pol47</t>
  </si>
  <si>
    <t>zásuvka 230V dvojnásobná s ochr. kolíkem vč. rámečku a krytu</t>
  </si>
  <si>
    <t>Pol48</t>
  </si>
  <si>
    <t>zásuvka 230V dvojnásobná s ochr. kolíkem s přepěťovou ochranou  vč. rámečku a krytu</t>
  </si>
  <si>
    <t>Pol49</t>
  </si>
  <si>
    <t>zásuvka 230V jednoduchá s ochr. kolíkem vč. rámečku a krytu</t>
  </si>
  <si>
    <t>Pol50</t>
  </si>
  <si>
    <t>zásuvka 230V jednoduchá s ochr. kolíkem s přepěťovou ochranou vč. rámečku a krytu</t>
  </si>
  <si>
    <t>Pol51</t>
  </si>
  <si>
    <t>zásuvka 5P 400V/16A</t>
  </si>
  <si>
    <t>Pol52</t>
  </si>
  <si>
    <t>spínač ř.1  vč. rámečku a krytu</t>
  </si>
  <si>
    <t>Pol53</t>
  </si>
  <si>
    <t>spínač ř.5  vč. rámečku a krytu</t>
  </si>
  <si>
    <t>Pol54</t>
  </si>
  <si>
    <t>spínač ř.6  vč. rámečku a krytu</t>
  </si>
  <si>
    <t>Pol55</t>
  </si>
  <si>
    <t>spínač ř.6+6(6+1)  vč. rámečku a krytu</t>
  </si>
  <si>
    <t>Pol56</t>
  </si>
  <si>
    <t>spínač ř.7  vč. rámečku a krytu</t>
  </si>
  <si>
    <t>Pol57</t>
  </si>
  <si>
    <t>termostat digitání programovatelný vnitřní</t>
  </si>
  <si>
    <t>Pol58</t>
  </si>
  <si>
    <t>připojení ventilátorů</t>
  </si>
  <si>
    <t>Pol59</t>
  </si>
  <si>
    <t>připojení  digestoří</t>
  </si>
  <si>
    <t>Pol60</t>
  </si>
  <si>
    <t>připojení varné desky pohyblivým přívodem</t>
  </si>
  <si>
    <t>Pol61</t>
  </si>
  <si>
    <t>montáž přípojení teplotního čidla kotle</t>
  </si>
  <si>
    <t>Pol62</t>
  </si>
  <si>
    <t>detektor úniku plynu s relé 230V</t>
  </si>
  <si>
    <t>Pol63</t>
  </si>
  <si>
    <t>soumrakový spínač</t>
  </si>
  <si>
    <t>Pol64</t>
  </si>
  <si>
    <t>Signalizace úniku plynu - maják + siréna 230V</t>
  </si>
  <si>
    <t>Pol65</t>
  </si>
  <si>
    <t>připojení ochranného pospojení bytů, vč. dodávky svorek a potřebného příslušenství</t>
  </si>
  <si>
    <t>Pol66</t>
  </si>
  <si>
    <t>připojení ochranného pospojení technické místnosti vč. dodávky svorek a potřebného příslušenství</t>
  </si>
  <si>
    <t>Pol67</t>
  </si>
  <si>
    <t>připojení ochranného pospojení SLP rozvaděče a přepěťových ochran</t>
  </si>
  <si>
    <t>Pol68</t>
  </si>
  <si>
    <t>připojení uzemnění do HOP</t>
  </si>
  <si>
    <t>D7</t>
  </si>
  <si>
    <t>Ochrana před bleskem - LPS, uzemnění</t>
  </si>
  <si>
    <t>Pol69</t>
  </si>
  <si>
    <t>Drát AlMgSi  8mm vč. střešních podpěr - podpěry nutno vzorkovat dle střešní krytiny</t>
  </si>
  <si>
    <t>Pol70</t>
  </si>
  <si>
    <t>podpěra vedení do zdi</t>
  </si>
  <si>
    <t>Pol71</t>
  </si>
  <si>
    <t>FeZn10</t>
  </si>
  <si>
    <t>Pol72</t>
  </si>
  <si>
    <t>svorka spojovací SS</t>
  </si>
  <si>
    <t>Pol73</t>
  </si>
  <si>
    <t>svorka okapová SO</t>
  </si>
  <si>
    <t>Pol74</t>
  </si>
  <si>
    <t>Pol75</t>
  </si>
  <si>
    <t>svorka křížová SK</t>
  </si>
  <si>
    <t>Pol76</t>
  </si>
  <si>
    <t>ochranný úhelník vč. držáků</t>
  </si>
  <si>
    <t>Pol77</t>
  </si>
  <si>
    <t>zvorka skušební SZ</t>
  </si>
  <si>
    <t>Pol78</t>
  </si>
  <si>
    <t>antikorozní ochrana zemních spojů a vývodů</t>
  </si>
  <si>
    <t>Pol79</t>
  </si>
  <si>
    <t>Pomocné zemní práce</t>
  </si>
  <si>
    <t>D8</t>
  </si>
  <si>
    <t xml:space="preserve">Ostatní náklady </t>
  </si>
  <si>
    <t>Pol80</t>
  </si>
  <si>
    <t>Doprava</t>
  </si>
  <si>
    <t>Pol81</t>
  </si>
  <si>
    <t>Podružný materiál</t>
  </si>
  <si>
    <t>Pol82</t>
  </si>
  <si>
    <t>Přidružené výkony</t>
  </si>
  <si>
    <t>Pol83</t>
  </si>
  <si>
    <t>Projekt dokumentace skutečného provedení</t>
  </si>
  <si>
    <t>Pol84</t>
  </si>
  <si>
    <t>Výchozí revize vč. hromosvodu</t>
  </si>
  <si>
    <t>Pol85</t>
  </si>
  <si>
    <t>Koordinační činnost</t>
  </si>
  <si>
    <t>Pol86</t>
  </si>
  <si>
    <t>Pomocné práce</t>
  </si>
  <si>
    <t>Pol87</t>
  </si>
  <si>
    <t>Průvodní dokumentace</t>
  </si>
  <si>
    <t>Pol88</t>
  </si>
  <si>
    <t>Pol89</t>
  </si>
  <si>
    <t>Protipožární utěsnění prostupů</t>
  </si>
  <si>
    <t>D9</t>
  </si>
  <si>
    <t>SLABOPROUDÁ ELEKTROTECHNIKA</t>
  </si>
  <si>
    <t>D10</t>
  </si>
  <si>
    <t>společné instalace SLP</t>
  </si>
  <si>
    <t>Pol90</t>
  </si>
  <si>
    <t>kab. žlab merkur pozink 50/50 včetně tvarovek, spojek, nosníků a příslušenství</t>
  </si>
  <si>
    <t>Pol91</t>
  </si>
  <si>
    <t>Trubka HDPE40 vč. spojek, koncovek, ucpávek, protahovacího drátu</t>
  </si>
  <si>
    <t>Pol92</t>
  </si>
  <si>
    <t>Trubka Monoflex 40 320N</t>
  </si>
  <si>
    <t>Pol93</t>
  </si>
  <si>
    <t>Trubka Monoflex 25 320N</t>
  </si>
  <si>
    <t>Pol94</t>
  </si>
  <si>
    <t>Trubka Monoflex 20 320N</t>
  </si>
  <si>
    <t>Pol95</t>
  </si>
  <si>
    <t>krabice KT 250 vč. osazení, zatěsnění</t>
  </si>
  <si>
    <t>Pol96</t>
  </si>
  <si>
    <t>krabice pro přepěťové ochrany SLP povrchová vč.svorek, osazení, zatěsnění</t>
  </si>
  <si>
    <t>Pol97</t>
  </si>
  <si>
    <t>RSLP 19´´RACK12U-4P š.600,v.600,hl.500 vč. rozvodného panelu s přepěťovou ochranou, organizéru a police</t>
  </si>
  <si>
    <t>Pol98</t>
  </si>
  <si>
    <t>Nosná trubka stožáru včetně držáků-kotev</t>
  </si>
  <si>
    <t>Pol99</t>
  </si>
  <si>
    <t>Anténní stožár izolovaný včetně izolačních držáků 600mm</t>
  </si>
  <si>
    <t>Pol100</t>
  </si>
  <si>
    <t>izolační trubka pro kabely skrz střechu průměr 50 1,2m včetně zatěsnění</t>
  </si>
  <si>
    <t>D11</t>
  </si>
  <si>
    <t>Strukturovaná kabeláž</t>
  </si>
  <si>
    <t>Pol101</t>
  </si>
  <si>
    <t>venkovní FTP cat.6A UV</t>
  </si>
  <si>
    <t>Pol102</t>
  </si>
  <si>
    <t>přepěťová chrana FTP cat.6A kabelu vč. konektorů</t>
  </si>
  <si>
    <t>Pol103</t>
  </si>
  <si>
    <t>UTP cat.5e</t>
  </si>
  <si>
    <t>Pol104</t>
  </si>
  <si>
    <t>datová zásuvka RJ45 cat.5e vč.zapojení, popisu, rámečku, a krytu, vzorový design Schneider UNICA bílá, dle odsouhlasení architektem</t>
  </si>
  <si>
    <t>Pol105</t>
  </si>
  <si>
    <t>Datový patchpanel 19" 24xRJ45 cat5e komplet včetně zapojení</t>
  </si>
  <si>
    <t>Pol106</t>
  </si>
  <si>
    <t>Datový patchpanel 19" 24xRJ45 cat6A komplet včetně zapojení</t>
  </si>
  <si>
    <t>Pol107</t>
  </si>
  <si>
    <t>Měření strukt. kabeláže v zásuvkách vč. vystavení protokolů</t>
  </si>
  <si>
    <t>D12</t>
  </si>
  <si>
    <t>Společná televizní anténa</t>
  </si>
  <si>
    <t>Pol108</t>
  </si>
  <si>
    <t>venkovní koaxiální kabel H125 Cu UV 6,8mm k anténám</t>
  </si>
  <si>
    <t>Pol109</t>
  </si>
  <si>
    <t>koaxiální kabel H125 k zásuvkám - vnitřní,</t>
  </si>
  <si>
    <t>Pol110</t>
  </si>
  <si>
    <t>zásuvka TV+R/SAT vč.zapojení,rámečku, a krytu, vzorový design Schneider UNICA bílá dle odsouhlasení architektem</t>
  </si>
  <si>
    <t>Pol136</t>
  </si>
  <si>
    <t>Společný anténní systém - příjem pozemního digitálního vysílání, satelitní vysílání ze dvou družic-programy dle výběru investora, rádia), s parabolou, anténou DVB-T a FM a veškerými komponenty)kovertory, slučovače, atd. pro příjem z dvou družic, DVB-T, rádia,</t>
  </si>
  <si>
    <t>Pol112</t>
  </si>
  <si>
    <t>multipřepínač 9in/20out vč. napájecího zdroje a zapojení</t>
  </si>
  <si>
    <t>Pol113</t>
  </si>
  <si>
    <t>přepěťová chrana koax kabelu</t>
  </si>
  <si>
    <t>Pol114</t>
  </si>
  <si>
    <t>Oživení a nastavení systému STA</t>
  </si>
  <si>
    <t>Pol115</t>
  </si>
  <si>
    <t>Měření signálu pro umístění antény</t>
  </si>
  <si>
    <t>Pol116</t>
  </si>
  <si>
    <t>Měření signálu všech programů v zásuvkách vč. vystavení protokolů</t>
  </si>
  <si>
    <t>D13</t>
  </si>
  <si>
    <t>Systém domácích telefonů</t>
  </si>
  <si>
    <t>Pol117</t>
  </si>
  <si>
    <t>JYstY 1x2x0,8</t>
  </si>
  <si>
    <t>Pol118</t>
  </si>
  <si>
    <t>kabel UTP cat.6</t>
  </si>
  <si>
    <t>Pol137</t>
  </si>
  <si>
    <t>KOMPLETNÍ SYSTÉM DOMÁCÍCH TELEFONŮ                                                                                                               -2x Tablo el. vrátného pro 18 účastníků, relé, datová komunikace (2drátové připojení) komplet vč. řídící jednotky a krabice do zdi, antivandal krytu,                 -18x Domácí telefon 2 ovl. tlačítka datová komunikace (2drátové připojení),            -napájecí zdroje systému, přepínač vstupů, vč. zapojení</t>
  </si>
  <si>
    <t>Pol120</t>
  </si>
  <si>
    <t>tlačítkový spínač pro zvonek  vč. rámečku a krytu,  vzorový design Schneider UNICA bílá  dle odsouhlasení architektem</t>
  </si>
  <si>
    <t>Pol121</t>
  </si>
  <si>
    <t>oživení, programování a zkoušky systému</t>
  </si>
  <si>
    <t>D14</t>
  </si>
  <si>
    <t>Signalizace požáru, Nouzová signalizace</t>
  </si>
  <si>
    <t>Pol122</t>
  </si>
  <si>
    <t>autonomní certifikované hlásiče kouře vč.akustické signalizace do bytových jednotek dle vyhlášky 23/2008</t>
  </si>
  <si>
    <t>Pol123</t>
  </si>
  <si>
    <t>Tahový nouzový spínač s provázkem pro invalidy vč. rámečku a krytu,  vzorový design Schneider UNICA bílá  dle odsouhlasení architektem</t>
  </si>
  <si>
    <t>Pol124</t>
  </si>
  <si>
    <t>Signalizace nouze nad dveřmi bytů a WC - maják + siréna SELV</t>
  </si>
  <si>
    <t>Pol125</t>
  </si>
  <si>
    <t>Zálohovaný napájecí zdroj 230V/12 nebo 24V SELV včetně akumulátoru 4Ah</t>
  </si>
  <si>
    <t>D15</t>
  </si>
  <si>
    <t>Bezpečnostní kamerový systém CCTV</t>
  </si>
  <si>
    <t>Pol138</t>
  </si>
  <si>
    <t>4MPx IP venkovní bullet kamera 1/3" CMOS, max. rozlišení 2560 x 1440 @ 20fps, video komprese H.265/H.264/MJPEG, dual stream, motorizovaný objektiv 2.8-12mm, IR přísvit až 30m, WDR 120dB, 3D DNR, ICR, BLC, podpora karet micro SD/SDHC/SDXC až 128GB, napájení PoE/DC12V, krytí IP67, provozní teplota -30°C až +60°C</t>
  </si>
  <si>
    <t>Pol139</t>
  </si>
  <si>
    <t>Síťový videorekordér  s 8 kanály pro IP kamery s maximálním rozlišením 8MPx  záznam o rychlosti až 80Mb/s. Možnost připojení 1x HDD SATA o velikosti až 6TB.  2x USB - 2x 2.0. Podpora video komprese H.265+/H.265/H.264+/H.264/MPEG4. Výstup je umožněn konektory VGA a HDMI. Zařízení podporuje připojení Ethernet (LAN) a rozhraní PoE, počet POE portů: 8. Zařízení je vybaveno Audio vstupem/výstupem. Napájení videorekordéru je 48VDC. včetně napájecího zdroje.</t>
  </si>
  <si>
    <t>Pol128</t>
  </si>
  <si>
    <t>HDD 4TB Purple</t>
  </si>
  <si>
    <t>Pol129</t>
  </si>
  <si>
    <t>Oživení ,nastavení ,programování systému, zkušební provoz</t>
  </si>
  <si>
    <t>Pol130</t>
  </si>
  <si>
    <t>Pol131</t>
  </si>
  <si>
    <t>Pol132</t>
  </si>
  <si>
    <t>Přídružné výkony</t>
  </si>
  <si>
    <t>Pol133</t>
  </si>
  <si>
    <t>Pol134</t>
  </si>
  <si>
    <t>Pol135</t>
  </si>
  <si>
    <t>04 - Bourací práce</t>
  </si>
  <si>
    <t xml:space="preserve">    997 - Přesun sutě</t>
  </si>
  <si>
    <t>961021311</t>
  </si>
  <si>
    <t>Bourání základů ze zdiva kamenného na jakoukoli maltu</t>
  </si>
  <si>
    <t>-416000636</t>
  </si>
  <si>
    <t>sokl oplocení</t>
  </si>
  <si>
    <t>0,35*0,50*53,40</t>
  </si>
  <si>
    <t>961044111</t>
  </si>
  <si>
    <t>Bourání základů z betonu  prostého</t>
  </si>
  <si>
    <t>1334592743</t>
  </si>
  <si>
    <t>0,50*1,00*49,00</t>
  </si>
  <si>
    <t>961055111</t>
  </si>
  <si>
    <t>Bourání základů z betonu  železového</t>
  </si>
  <si>
    <t>1966380992</t>
  </si>
  <si>
    <t>podlaha bývalé garáže</t>
  </si>
  <si>
    <t>25,00*0,20</t>
  </si>
  <si>
    <t>962023391</t>
  </si>
  <si>
    <t>Bourání zdiva nadzákladového smíšeného na maltu vápennou nebo vápenocementovou, objemu přes 1 m3</t>
  </si>
  <si>
    <t>-305141535</t>
  </si>
  <si>
    <t>0,50*(2,20+3,00)/2*49,00</t>
  </si>
  <si>
    <t>966071711</t>
  </si>
  <si>
    <t>Bourání plotových sloupků a vzpěr ocelových trubkových nebo profilovaných výšky do 2,50 m zabetonovaných</t>
  </si>
  <si>
    <t>70433632</t>
  </si>
  <si>
    <t>966071822</t>
  </si>
  <si>
    <t>Rozebrání oplocení z pletiva drátěného se čtvercovými oky, výšky přes 1,6 do 2,0 m</t>
  </si>
  <si>
    <t>1388263739</t>
  </si>
  <si>
    <t>53,40+26,70+59,20</t>
  </si>
  <si>
    <t>966072810</t>
  </si>
  <si>
    <t>Rozebrání oplocení z dílců rámových na ocelové sloupky, výšky do 1 m</t>
  </si>
  <si>
    <t>-141370438</t>
  </si>
  <si>
    <t>demontáž podhrabových desek</t>
  </si>
  <si>
    <t>26,70</t>
  </si>
  <si>
    <t>997</t>
  </si>
  <si>
    <t>Přesun sutě</t>
  </si>
  <si>
    <t>997013112</t>
  </si>
  <si>
    <t>Vnitrostaveništní doprava suti a vybouraných hmot  vodorovně do 50 m svisle s použitím mechanizace pro budovy a haly výšky přes 6 do 9 m</t>
  </si>
  <si>
    <t>-359870138</t>
  </si>
  <si>
    <t>997013501</t>
  </si>
  <si>
    <t>Odvoz suti a vybouraných hmot na skládku nebo meziskládku  se složením, na vzdálenost do 1 km</t>
  </si>
  <si>
    <t>1395795902</t>
  </si>
  <si>
    <t>997013509</t>
  </si>
  <si>
    <t>Odvoz suti a vybouraných hmot na skládku nebo meziskládku  se složením, na vzdálenost Příplatek k ceně za každý další i započatý 1 km přes 1 km</t>
  </si>
  <si>
    <t>-670102271</t>
  </si>
  <si>
    <t>240,779*15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</si>
  <si>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</si>
  <si>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</si>
  <si>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-1011304320</t>
  </si>
  <si>
    <t>AP</t>
  </si>
  <si>
    <t>Asfaltový povrch</t>
  </si>
  <si>
    <t>ZD8</t>
  </si>
  <si>
    <t>zámková dlažba tl.8cm</t>
  </si>
  <si>
    <t>ZD6</t>
  </si>
  <si>
    <t>Zámková dlažba tl.6cm</t>
  </si>
  <si>
    <t>ZD6b</t>
  </si>
  <si>
    <t>Zámková dlažba - kontrastní barva hmatová úprava</t>
  </si>
  <si>
    <t>RA</t>
  </si>
  <si>
    <t>Řez asfaltu</t>
  </si>
  <si>
    <t>41,96</t>
  </si>
  <si>
    <t>OS</t>
  </si>
  <si>
    <t>Obrubník silniční</t>
  </si>
  <si>
    <t>76,48</t>
  </si>
  <si>
    <t>OC</t>
  </si>
  <si>
    <t>Obrubník chodníkový</t>
  </si>
  <si>
    <t>116,08</t>
  </si>
  <si>
    <t>SO02 - Venkovní úpravy</t>
  </si>
  <si>
    <t>ON</t>
  </si>
  <si>
    <t>Obrubník nájezdový</t>
  </si>
  <si>
    <t>41,41</t>
  </si>
  <si>
    <t>01 - Venkovní úpravy - zpevněné plochy</t>
  </si>
  <si>
    <t xml:space="preserve">    5 - Komunikace pozemní</t>
  </si>
  <si>
    <t xml:space="preserve">    998 - Přesun hmot</t>
  </si>
  <si>
    <t>122252204</t>
  </si>
  <si>
    <t>Odkopávky a prokopávky nezapažené pro silnice a dálnice strojně v hornině třídy těžitelnosti I přes 100 do 500 m3</t>
  </si>
  <si>
    <t>1419677878</t>
  </si>
  <si>
    <t>ZD8*0,37</t>
  </si>
  <si>
    <t>AP*0,45</t>
  </si>
  <si>
    <t>(ZD6+ZD6b)*0,35</t>
  </si>
  <si>
    <t>840447702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</si>
  <si>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</si>
  <si>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</si>
  <si>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-252654200</t>
  </si>
  <si>
    <t>153,19*10 'Přepočtené koeficientem množství</t>
  </si>
  <si>
    <t>570323831</t>
  </si>
  <si>
    <t>153,19*1,8 'Přepočtené koeficientem množství</t>
  </si>
  <si>
    <t>32454846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</si>
  <si>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</si>
  <si>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</si>
  <si>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1890915816</t>
  </si>
  <si>
    <t>za obrubníky</t>
  </si>
  <si>
    <t>(OS+OC-16,40-9,40)*1,00</t>
  </si>
  <si>
    <t>16723448</t>
  </si>
  <si>
    <t>10364100</t>
  </si>
  <si>
    <t>zemina pro terénní úpravy - tříděná</t>
  </si>
  <si>
    <t>804580890</t>
  </si>
  <si>
    <t>166,76*0,27 'Přepočtené koeficientem množství</t>
  </si>
  <si>
    <t>-848236319</t>
  </si>
  <si>
    <t>00572410</t>
  </si>
  <si>
    <t>osivo směs travní parková</t>
  </si>
  <si>
    <t>-1515306589</t>
  </si>
  <si>
    <t>166,76*0,02 'Přepočtené koeficientem množství</t>
  </si>
  <si>
    <t>181951111</t>
  </si>
  <si>
    <t>Úprava pláně vyrovnáním výškových rozdílů strojně v hornině třídy těžitelnosti I, skupiny 1 až 3 bez zhutnění</t>
  </si>
  <si>
    <t>-1633963788</t>
  </si>
  <si>
    <t>Komunikace pozemní</t>
  </si>
  <si>
    <t>564801112</t>
  </si>
  <si>
    <t>Podklad ze štěrkodrti ŠD  s rozprostřením a zhutněním, po zhutnění tl. 40 mm</t>
  </si>
  <si>
    <t>1139840914</t>
  </si>
  <si>
    <t>fr.4-8</t>
  </si>
  <si>
    <t>ZD8+ZD6+ZD6b</t>
  </si>
  <si>
    <t>564851113</t>
  </si>
  <si>
    <t>Podklad ze štěrkodrti ŠD  s rozprostřením a zhutněním, po zhutnění tl. 170 mm</t>
  </si>
  <si>
    <t>2124315277</t>
  </si>
  <si>
    <t>fr.0-32</t>
  </si>
  <si>
    <t>564851114</t>
  </si>
  <si>
    <t>Podklad ze štěrkodrti ŠD  s rozprostřením a zhutněním, po zhutnění tl. 180 mm</t>
  </si>
  <si>
    <t>1433606882</t>
  </si>
  <si>
    <t>fr.0-63</t>
  </si>
  <si>
    <t>564871111</t>
  </si>
  <si>
    <t>Podklad ze štěrkodrti ŠD  s rozprostřením a zhutněním, po zhutnění tl. 250 mm</t>
  </si>
  <si>
    <t>-217822874</t>
  </si>
  <si>
    <t>565135121</t>
  </si>
  <si>
    <t>Asfaltový beton vrstva podkladní ACP 16 (obalované kamenivo střednězrnné - OKS)  s rozprostřením a zhutněním v pruhu šířky přes 3 m, po zhutnění tl. 50 mm</t>
  </si>
  <si>
    <t>86929310</t>
  </si>
  <si>
    <t>573111113</t>
  </si>
  <si>
    <t>Postřik infiltrační PI z asfaltu silničního s posypem kamenivem, v množství 1,50 kg/m2</t>
  </si>
  <si>
    <t>500206468</t>
  </si>
  <si>
    <t>573231111</t>
  </si>
  <si>
    <t>Postřik spojovací PS bez posypu kamenivem ze silniční emulze, v množství 0,70 kg/m2</t>
  </si>
  <si>
    <t>-104157061</t>
  </si>
  <si>
    <t>577144211</t>
  </si>
  <si>
    <t>Asfaltový beton vrstva obrusná ACO 11 (ABS)  s rozprostřením a se zhutněním z nemodifikovaného asfaltu v pruhu šířky do 3 m tř. II, po zhutnění tl. 50 mm</t>
  </si>
  <si>
    <t>1419409572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</si>
  <si>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</si>
  <si>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</si>
  <si>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173588129</t>
  </si>
  <si>
    <t>ZD6+ZD6b</t>
  </si>
  <si>
    <t>59245212</t>
  </si>
  <si>
    <t>dlažba zámková tvaru I 196x161x60mm přírodní</t>
  </si>
  <si>
    <t>-59406455</t>
  </si>
  <si>
    <t>192*1,02 'Přepočtené koeficientem množství</t>
  </si>
  <si>
    <t>59245222</t>
  </si>
  <si>
    <t>dlažba zámková tvaru I základní pro nevidomé 196x161x60mm barevná</t>
  </si>
  <si>
    <t>583387732</t>
  </si>
  <si>
    <t>2*1,02 'Přepočtené koeficientem množství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</si>
  <si>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</si>
  <si>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</si>
  <si>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858700734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</si>
  <si>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</si>
  <si>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</si>
  <si>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69069538</t>
  </si>
  <si>
    <t>59245213</t>
  </si>
  <si>
    <t>dlažba zámková tvaru I 196x161x80mm přírodní</t>
  </si>
  <si>
    <t>742807236</t>
  </si>
  <si>
    <t>132*1,02 'Přepočtené koeficientem množství</t>
  </si>
  <si>
    <t>914111111</t>
  </si>
  <si>
    <t>Montáž svislé dopravní značky základní  velikosti do 1 m2 objímkami na sloupky nebo konzoly</t>
  </si>
  <si>
    <t>595304397</t>
  </si>
  <si>
    <t>IP12+O1</t>
  </si>
  <si>
    <t>1+1</t>
  </si>
  <si>
    <t>40445625</t>
  </si>
  <si>
    <t>informativní značky provozní IP8, IP9, IP11-IP13 500x700mm</t>
  </si>
  <si>
    <t>-1794801596</t>
  </si>
  <si>
    <t>40445647</t>
  </si>
  <si>
    <t>dodatkové tabulky E1, E2a,b , E6, E9, E10 E12c, E17 500x500mm</t>
  </si>
  <si>
    <t>452851453</t>
  </si>
  <si>
    <t>O1</t>
  </si>
  <si>
    <t>40445257</t>
  </si>
  <si>
    <t>svorka upínací na sloupek D 70mm</t>
  </si>
  <si>
    <t>525867003</t>
  </si>
  <si>
    <t>914511112</t>
  </si>
  <si>
    <t>Montáž sloupku dopravních značek  délky do 3,5 m do hliníkové patky</t>
  </si>
  <si>
    <t>-1411742921</t>
  </si>
  <si>
    <t>včt.výkopu a základu</t>
  </si>
  <si>
    <t>40445230</t>
  </si>
  <si>
    <t>sloupek pro dopravní značku Zn D 70mm v 3,5m</t>
  </si>
  <si>
    <t>998445377</t>
  </si>
  <si>
    <t>40445241</t>
  </si>
  <si>
    <t>patka pro sloupek Al D 70mm</t>
  </si>
  <si>
    <t>-1994024349</t>
  </si>
  <si>
    <t>40445254</t>
  </si>
  <si>
    <t>víčko plastové na sloupek D 70mm</t>
  </si>
  <si>
    <t>1216600310</t>
  </si>
  <si>
    <t>915111111</t>
  </si>
  <si>
    <t>Vodorovné dopravní značení stříkané barvou  dělící čára šířky 125 mm souvislá bílá základní</t>
  </si>
  <si>
    <t>932463768</t>
  </si>
  <si>
    <t>V1a</t>
  </si>
  <si>
    <t>6*5,00</t>
  </si>
  <si>
    <t>915231111</t>
  </si>
  <si>
    <t>Vodorovné dopravní značení stříkaným plastem  přechody pro chodce, šipky, symboly nápisy bílé základní</t>
  </si>
  <si>
    <t>-1355900886</t>
  </si>
  <si>
    <t>V10f</t>
  </si>
  <si>
    <t>2*1,50</t>
  </si>
  <si>
    <t>915611111</t>
  </si>
  <si>
    <t>Předznačení pro vodorovné značení  stříkané barvou nebo prováděné z nátěrových hmot liniové dělicí čáry, vodicí proužky</t>
  </si>
  <si>
    <t>-1139486885</t>
  </si>
  <si>
    <t>915621111</t>
  </si>
  <si>
    <t>Předznačení pro vodorovné značení  stříkané barvou nebo prováděné z nátěrových hmot plošné šipky, symboly, nápisy</t>
  </si>
  <si>
    <t>-1799931119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</si>
  <si>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</si>
  <si>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</si>
  <si>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1541035365</t>
  </si>
  <si>
    <t>59217031</t>
  </si>
  <si>
    <t>obrubník betonový silniční 1000x150x250mm</t>
  </si>
  <si>
    <t>-304359736</t>
  </si>
  <si>
    <t>59217029</t>
  </si>
  <si>
    <t>obrubník betonový silniční nájezdový 1000x150x150mm</t>
  </si>
  <si>
    <t>-1996001801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</si>
  <si>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</si>
  <si>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</si>
  <si>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1314963598</t>
  </si>
  <si>
    <t>59217008</t>
  </si>
  <si>
    <t>obrubník betonový parkový 1000x80x200mm</t>
  </si>
  <si>
    <t>-1749806381</t>
  </si>
  <si>
    <t>116,08*1,02 'Přepočtené koeficientem množství</t>
  </si>
  <si>
    <t>916991121</t>
  </si>
  <si>
    <t>Lože pod obrubníky, krajníky nebo obruby z dlažebních kostek  z betonu prostého</t>
  </si>
  <si>
    <t>146202408</t>
  </si>
  <si>
    <t>(OS+ON)*0,15*0,20</t>
  </si>
  <si>
    <t>OC*0,10*0,15</t>
  </si>
  <si>
    <t>919112221</t>
  </si>
  <si>
    <t>Řezání dilatačních spár v živičném krytu  vytvoření komůrky pro těsnící zálivku šířky 15 mm, hloubky 20 mm</t>
  </si>
  <si>
    <t>2001559691</t>
  </si>
  <si>
    <t>919121221</t>
  </si>
  <si>
    <t>Utěsnění dilatačních spár zálivkou za studena  v cementobetonovém nebo živičném krytu včetně adhezního nátěru bez těsnicího profilu pod zálivkou, pro komůrky šířky 15 mm, hloubky 20 mm</t>
  </si>
  <si>
    <t>-1275292889</t>
  </si>
  <si>
    <t>919735113</t>
  </si>
  <si>
    <t>Řezání stávajícího živičného krytu nebo podkladu  hloubky přes 100 do 150 mm</t>
  </si>
  <si>
    <t>688749538</t>
  </si>
  <si>
    <t>936104211</t>
  </si>
  <si>
    <t>Montáž odpadkového koše  do betonové patky</t>
  </si>
  <si>
    <t>-1976748018</t>
  </si>
  <si>
    <t>74910120</t>
  </si>
  <si>
    <t>koš odpadkový plastový (možnost upevnění) v 840mm D 350mm obsah 50L</t>
  </si>
  <si>
    <t>1116304667</t>
  </si>
  <si>
    <t>936124113</t>
  </si>
  <si>
    <t>Montáž lavičky parkové  stabilní přichycené kotevními šrouby</t>
  </si>
  <si>
    <t>1482268297</t>
  </si>
  <si>
    <t>74910109</t>
  </si>
  <si>
    <t>lavička s opěradlem (nekotvená) 2000x500x800mm, sedák-dřevo</t>
  </si>
  <si>
    <t>-902518515</t>
  </si>
  <si>
    <t>998</t>
  </si>
  <si>
    <t>Přesun hmot</t>
  </si>
  <si>
    <t>998223011</t>
  </si>
  <si>
    <t>Přesun hmot pro pozemní komunikace s krytem dlážděným  dopravní vzdálenost do 200 m jakékoliv délky objektu</t>
  </si>
  <si>
    <t>-180760192</t>
  </si>
  <si>
    <t>02 - Venkovní úpravy - oplocení, opěrné stěny</t>
  </si>
  <si>
    <t xml:space="preserve">    2 - Zakládání</t>
  </si>
  <si>
    <t>122251104</t>
  </si>
  <si>
    <t>Odkopávky a prokopávky nezapažené strojně v hornině třídy těžitelnosti I skupiny 3 přes 100 do 500 m3</t>
  </si>
  <si>
    <t>1995342717</t>
  </si>
  <si>
    <t>0,40*2,00*192,30</t>
  </si>
  <si>
    <t>132251104</t>
  </si>
  <si>
    <t>Hloubení nezapažených rýh šířky do 800 mm strojně s urovnáním dna do předepsaného profilu a spádu v hornině třídy těžitelnosti I skupiny 3 přes 100 m3</t>
  </si>
  <si>
    <t>95662545</t>
  </si>
  <si>
    <t>0,80*1,06*192,30</t>
  </si>
  <si>
    <t>-503685952</t>
  </si>
  <si>
    <t>z výkopu na deponii</t>
  </si>
  <si>
    <t>153,840+163,07</t>
  </si>
  <si>
    <t>z deponie na zásyp</t>
  </si>
  <si>
    <t>213,068</t>
  </si>
  <si>
    <t>1786347813</t>
  </si>
  <si>
    <t>výkop</t>
  </si>
  <si>
    <t>153,84+163,07</t>
  </si>
  <si>
    <t>odpočet objem zásypu</t>
  </si>
  <si>
    <t>-213,068</t>
  </si>
  <si>
    <t>1973076325</t>
  </si>
  <si>
    <t>-257473570</t>
  </si>
  <si>
    <t>z deponie na zásyp nebo odvoz na skládku</t>
  </si>
  <si>
    <t>-2111698751</t>
  </si>
  <si>
    <t>103,842*1,8 'Přepočtené koeficientem množství</t>
  </si>
  <si>
    <t>-16043912</t>
  </si>
  <si>
    <t>174151101</t>
  </si>
  <si>
    <t>Zásyp sypaninou z jakékoliv horniny strojně s uložením výkopku ve vrstvách se zhutněním jam, šachet, rýh nebo kolem objektů v těchto vykopávkách</t>
  </si>
  <si>
    <t>424992728</t>
  </si>
  <si>
    <t>objem výkopu</t>
  </si>
  <si>
    <t>odpočet objem základu</t>
  </si>
  <si>
    <t>"podsyp" -30,768</t>
  </si>
  <si>
    <t>"podkl.beton" -7,692</t>
  </si>
  <si>
    <t>"zákl.pas" -38,46</t>
  </si>
  <si>
    <t>"objem stěny" -0,56*0,25*192,30</t>
  </si>
  <si>
    <t>-1286628323</t>
  </si>
  <si>
    <t>za opěrnou stěnou</t>
  </si>
  <si>
    <t>192,30*1,00</t>
  </si>
  <si>
    <t>587156238</t>
  </si>
  <si>
    <t>1514195850</t>
  </si>
  <si>
    <t>192,3*0,27 'Přepočtené koeficientem množství</t>
  </si>
  <si>
    <t>1614570839</t>
  </si>
  <si>
    <t>-1540358972</t>
  </si>
  <si>
    <t>192,3*0,02 'Přepočtené koeficientem množství</t>
  </si>
  <si>
    <t>-316541295</t>
  </si>
  <si>
    <t>Zakládání</t>
  </si>
  <si>
    <t>271532212</t>
  </si>
  <si>
    <t>Podsyp pod základové konstrukce se zhutněním a urovnáním povrchu z kameniva hrubého, frakce 16 - 32 mm</t>
  </si>
  <si>
    <t>345206164</t>
  </si>
  <si>
    <t>0,80*0,20*192,30</t>
  </si>
  <si>
    <t>274313511</t>
  </si>
  <si>
    <t>Základy z betonu prostého pasy betonu kamenem neprokládaného tř. C 12/15</t>
  </si>
  <si>
    <t>-2001611511</t>
  </si>
  <si>
    <t>podkladní beton</t>
  </si>
  <si>
    <t>0,80*0,05*192,30</t>
  </si>
  <si>
    <t>274321511</t>
  </si>
  <si>
    <t>Základy z betonu železového (bez výztuže) pasy z betonu bez zvláštních nároků na prostředí tř. C 25/30</t>
  </si>
  <si>
    <t>-1163255203</t>
  </si>
  <si>
    <t>0,80*0,25*192,30</t>
  </si>
  <si>
    <t>-1365111524</t>
  </si>
  <si>
    <t>38,46*0,065 'Přepočtené koeficientem množství</t>
  </si>
  <si>
    <t>311113153</t>
  </si>
  <si>
    <t>Nadzákladové zdi z tvárnic ztraceného bednění  hladkých, včetně výplně z betonu třídy C 25/30, tloušťky zdiva přes 200 do 250 mm</t>
  </si>
  <si>
    <t>-1435376799</t>
  </si>
  <si>
    <t>192,300*2,00</t>
  </si>
  <si>
    <t>311361821</t>
  </si>
  <si>
    <t>Výztuž nadzákladových zdí nosných svislých nebo odkloněných od svislice, rovných nebo oblých z betonářské oceli 10 505 (R) nebo BSt 500</t>
  </si>
  <si>
    <t>1303897987</t>
  </si>
  <si>
    <t>384,6*0,0124 'Přepočtené koeficientem množství</t>
  </si>
  <si>
    <t>338171115</t>
  </si>
  <si>
    <t>Montáž sloupků a vzpěr plotových ocelových trubkových nebo profilovaných výšky do 2,00 m ukotvením k pevnému podkladu</t>
  </si>
  <si>
    <t>-1730287195</t>
  </si>
  <si>
    <t>55342156</t>
  </si>
  <si>
    <t>plotový sloupek s patkou dl 1,0-1,5m povrchová úprava Pz a komaxit</t>
  </si>
  <si>
    <t>-1352424904</t>
  </si>
  <si>
    <t>338171125</t>
  </si>
  <si>
    <t>Montáž sloupků a vzpěr plotových ocelových trubkových nebo profilovaných výšky do 2,60 m ukotvením k pevnému podkladu</t>
  </si>
  <si>
    <t>-24536240</t>
  </si>
  <si>
    <t>55342157</t>
  </si>
  <si>
    <t>plotový sloupek s patkou dl 1,5-2,0m povrchová úprava Pz a komaxit</t>
  </si>
  <si>
    <t>-699498107</t>
  </si>
  <si>
    <t>348171510</t>
  </si>
  <si>
    <t>Montáž oplocení z dílců kovových z plechu vlnitého nebo profilového hmotnosti 1 m oplocení do 30 kg</t>
  </si>
  <si>
    <t>-1986908253</t>
  </si>
  <si>
    <t>15484311</t>
  </si>
  <si>
    <t>plech trapézový 40/160 PES 25µm tl 0,75mm</t>
  </si>
  <si>
    <t>-841524051</t>
  </si>
  <si>
    <t>48,8*1,75 'Přepočtené koeficientem množství</t>
  </si>
  <si>
    <t>348272515</t>
  </si>
  <si>
    <t>Ploty z tvárnic betonových  plotová stříška lepená mrazuvzdorným lepidlem z tvarovek hladkých nebo štípaných, sedlového tvaru přírodních, tloušťka zdiva 295 mm</t>
  </si>
  <si>
    <t>996798262</t>
  </si>
  <si>
    <t>348401120</t>
  </si>
  <si>
    <t>Montáž oplocení z pletiva strojového s napínacími dráty do 1,6 m</t>
  </si>
  <si>
    <t>1471796860</t>
  </si>
  <si>
    <t>31324744</t>
  </si>
  <si>
    <t>pletivo drátěné se čtvercovými oky zapletené Pz 50x2x1250mm</t>
  </si>
  <si>
    <t>-1755037750</t>
  </si>
  <si>
    <t>80,5*1,1 'Přepočtené koeficientem množství</t>
  </si>
  <si>
    <t>348401350</t>
  </si>
  <si>
    <t>Montáž oplocení z pletiva rozvinutí, uchycení a napnutí drátu napínacího</t>
  </si>
  <si>
    <t>1759303260</t>
  </si>
  <si>
    <t>80,5*2 'Přepočtené koeficientem množství</t>
  </si>
  <si>
    <t>15615300</t>
  </si>
  <si>
    <t>drát kruhový Pz napínací  D 2,80mm</t>
  </si>
  <si>
    <t>126449380</t>
  </si>
  <si>
    <t>348401360</t>
  </si>
  <si>
    <t>Montáž oplocení z pletiva rozvinutí, uchycení a napnutí drátu přiháčkování pletiva k napínacímu drátu</t>
  </si>
  <si>
    <t>-579598834</t>
  </si>
  <si>
    <t>15615312</t>
  </si>
  <si>
    <t>drát vázací Pz D 0,6mm</t>
  </si>
  <si>
    <t>67457347</t>
  </si>
  <si>
    <t>953241210</t>
  </si>
  <si>
    <t>Osazení smykových trnů do dilatačních spár  jednoduchých pro nižší zatížení z nerezové nebo pozinkované oceli s pouzdrem z nerezové oceli nebo plastu, průměr 16 mm</t>
  </si>
  <si>
    <t>-979779925</t>
  </si>
  <si>
    <t>54879296</t>
  </si>
  <si>
    <t>trn pro přenos smykové síly u prořezávaných spár pro nižší zatížení pozink s pouzdrem D 16mm</t>
  </si>
  <si>
    <t>2053673053</t>
  </si>
  <si>
    <t>953312112</t>
  </si>
  <si>
    <t>Vložky svislé do dilatačních spár z polystyrenových desek  fasádních včetně dodání a osazení, v jakémkoliv zdivu přes 10 do 20 mm</t>
  </si>
  <si>
    <t>1276460918</t>
  </si>
  <si>
    <t>včt.zatření spar trvale pružným tmelem</t>
  </si>
  <si>
    <t>48,000*0,25*2,00</t>
  </si>
  <si>
    <t>998232110</t>
  </si>
  <si>
    <t>Přesun hmot pro oplocení  se svislou nosnou konstrukcí zděnou z cihel, tvárnic, bloků, popř. kovovou nebo dřevěnou vodorovná dopravní vzdálenost do 50 m, pro oplocení výšky do 3 m</t>
  </si>
  <si>
    <t>-551439235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</si>
  <si>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</si>
  <si>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</si>
  <si>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</si>
  <si>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</si>
  <si>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</si>
  <si>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</si>
  <si>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</si>
  <si>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</si>
  <si>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</si>
  <si>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</si>
  <si>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</si>
  <si>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…</t>
  </si>
  <si>
    <t>1024</t>
  </si>
  <si>
    <t>842852314</t>
  </si>
  <si>
    <t>vytýčení IS</t>
  </si>
  <si>
    <t>012103000</t>
  </si>
  <si>
    <t>Geodetické práce před výstavbou</t>
  </si>
  <si>
    <t>1982823013</t>
  </si>
  <si>
    <t>012303000</t>
  </si>
  <si>
    <t>Geodetické práce po výstavbě</t>
  </si>
  <si>
    <t>-1533224901</t>
  </si>
  <si>
    <t>012403000</t>
  </si>
  <si>
    <t>Kartografické práce</t>
  </si>
  <si>
    <t>-1385730909</t>
  </si>
  <si>
    <t>013254000</t>
  </si>
  <si>
    <t>Dokumentace skutečného provedení stavby</t>
  </si>
  <si>
    <t>313045836</t>
  </si>
  <si>
    <t>VRN3</t>
  </si>
  <si>
    <t>Zařízení staveniště</t>
  </si>
  <si>
    <t>030001000</t>
  </si>
  <si>
    <t>-594687093</t>
  </si>
  <si>
    <t>034503000</t>
  </si>
  <si>
    <t>Informační tabule na staveništi</t>
  </si>
  <si>
    <t>-1391758348</t>
  </si>
  <si>
    <t>VRN4</t>
  </si>
  <si>
    <t>Inženýrská činnost</t>
  </si>
  <si>
    <t>041403000</t>
  </si>
  <si>
    <t>Koordinátor BOZP na staveništi</t>
  </si>
  <si>
    <t>756468529</t>
  </si>
  <si>
    <t>042503000</t>
  </si>
  <si>
    <t>Plán BOZP na staveništi</t>
  </si>
  <si>
    <t>-477081074</t>
  </si>
  <si>
    <t>045203000</t>
  </si>
  <si>
    <t>Kompletační činnost</t>
  </si>
  <si>
    <t>918049856</t>
  </si>
  <si>
    <t>kompletace dokladů ke kolaudaci stavby</t>
  </si>
  <si>
    <t>SEZNAM FIGUR</t>
  </si>
  <si>
    <t>Výměra</t>
  </si>
  <si>
    <t xml:space="preserve"> SO02/ 01</t>
  </si>
  <si>
    <t>Použití figury:</t>
  </si>
  <si>
    <t>Odkopávky a prokopávky nezapažené pro silnice a dálnice v hornině třídy těžitelnosti I objem do 500 m3 strojně</t>
  </si>
  <si>
    <t>Podklad ze štěrkodrtě ŠD tl 170 mm</t>
  </si>
  <si>
    <t>Podklad ze štěrkodrtě ŠD tl 180 mm</t>
  </si>
  <si>
    <t>Asfaltový beton vrstva podkladní ACP 16 (obalované kamenivo OKS) tl 50 mm š přes 3 m</t>
  </si>
  <si>
    <t>Postřik živičný infiltrační s posypem z asfaltu množství 1,5 kg/m2</t>
  </si>
  <si>
    <t>Postřik živičný spojovací ze silniční emulze v množství 0,70 kg/m2</t>
  </si>
  <si>
    <t>Asfaltový beton vrstva obrusná ACO 11 (ABS) tř. II tl 50 mm š do 3 m z nemodifikovaného asfaltu</t>
  </si>
  <si>
    <t>1,96+3,20+2,00+16,69+8,81+11,20+21,06+3,73+1,20+5,25+2,18+5,20+22,60+0,50+8,80+1,70</t>
  </si>
  <si>
    <t>Plošná úprava terénu do 500 m2 zemina skupiny 1 až 4 nerovnosti do 100 mm v rovinně a svahu do 1:5</t>
  </si>
  <si>
    <t>Osazení chodníkového obrubníku betonového stojatého s boční opěrou do lože z betonu prostého</t>
  </si>
  <si>
    <t>Lože pod obrubníky, krajníky nebo obruby z dlažebních kostek z betonu prostého</t>
  </si>
  <si>
    <t>16,45+9,07+8,05+7,84</t>
  </si>
  <si>
    <t>Osazení silničního obrubníku betonového stojatého s boční opěrou do lože z betonu prostého</t>
  </si>
  <si>
    <t>2,80+6,25+6,25+2,0+1,05+2,80+6,75+2,80</t>
  </si>
  <si>
    <t>5,60+5,00+16,45+5,00+4,40+2,72+6,61</t>
  </si>
  <si>
    <t>7,84+8,05+1,05+7,02+3,20+14,80</t>
  </si>
  <si>
    <t>Řezání spár pro vytvoření komůrky š 15 mm hl 20 mm pro těsnící zálivku v živičném krytu</t>
  </si>
  <si>
    <t>Těsnění spár zálivkou za studena pro komůrky š 15 mm hl 20 mm bez těsnicího profilu</t>
  </si>
  <si>
    <t>Řezání stávajícího živičného krytu hl do 150 mm</t>
  </si>
  <si>
    <t>192,00</t>
  </si>
  <si>
    <t>Podklad ze štěrkodrtě ŠD tl 40 mm</t>
  </si>
  <si>
    <t>Podklad ze štěrkodrtě ŠD tl 250 mm</t>
  </si>
  <si>
    <t>Kladení zámkové dlažby komunikací pro pěší tl 60 mm skupiny A pl do 300 m2</t>
  </si>
  <si>
    <t>2,00</t>
  </si>
  <si>
    <t>132,00</t>
  </si>
  <si>
    <t>Kladení zámkové dlažby pozemních komunikací tl 80 mm skupiny A pl do 300 m2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</si>
</sst>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33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33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ROUND(AG94,0)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ROUND(AZ94,0)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ROUND(AV94,0)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ROUND(BA94,0)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ROUND(AW94,0)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ROUND(BB94,0)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ROUND(BC94,0)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ROUND(BD94,0)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2021-12-01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Komunitní dům Drobovice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Drobovice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2. 12. 2021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Drobovice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f-plan spol.s r.o., Ing.Jiří Kopr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ROUND(AG95+AG100+AG103,0)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ROUND(AS95+AS100+AS103,0)</f>
        <v>0</v>
      </c>
      <c r="AT94" s="115">
        <f>ROUND(SUM(AV94:AW94),0)</f>
        <v>0</v>
      </c>
      <c r="AU94" s="116">
        <f>ROUND(AU95+AU100+AU103,5)</f>
        <v>0</v>
      </c>
      <c r="AV94" s="115">
        <f>ROUND(AZ94*L29,0)</f>
        <v>0</v>
      </c>
      <c r="AW94" s="115">
        <f>ROUND(BA94*L30,0)</f>
        <v>0</v>
      </c>
      <c r="AX94" s="115">
        <f>ROUND(BB94*L29,0)</f>
        <v>0</v>
      </c>
      <c r="AY94" s="115">
        <f>ROUND(BC94*L30,0)</f>
        <v>0</v>
      </c>
      <c r="AZ94" s="115">
        <f>ROUND(AZ95+AZ100+AZ103,0)</f>
        <v>0</v>
      </c>
      <c r="BA94" s="115">
        <f>ROUND(BA95+BA100+BA103,0)</f>
        <v>0</v>
      </c>
      <c r="BB94" s="115">
        <f>ROUND(BB95+BB100+BB103,0)</f>
        <v>0</v>
      </c>
      <c r="BC94" s="115">
        <f>ROUND(BC95+BC100+BC103,0)</f>
        <v>0</v>
      </c>
      <c r="BD94" s="117">
        <f>ROUND(BD95+BD100+BD103,0)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ROUND(SUM(AG96:AG99),0)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83</v>
      </c>
      <c r="AR95" s="127"/>
      <c r="AS95" s="128">
        <f>ROUND(SUM(AS96:AS99),0)</f>
        <v>0</v>
      </c>
      <c r="AT95" s="129">
        <f>ROUND(SUM(AV95:AW95),0)</f>
        <v>0</v>
      </c>
      <c r="AU95" s="130">
        <f>ROUND(SUM(AU96:AU99),5)</f>
        <v>0</v>
      </c>
      <c r="AV95" s="129">
        <f>ROUND(AZ95*L29,0)</f>
        <v>0</v>
      </c>
      <c r="AW95" s="129">
        <f>ROUND(BA95*L30,0)</f>
        <v>0</v>
      </c>
      <c r="AX95" s="129">
        <f>ROUND(BB95*L29,0)</f>
        <v>0</v>
      </c>
      <c r="AY95" s="129">
        <f>ROUND(BC95*L30,0)</f>
        <v>0</v>
      </c>
      <c r="AZ95" s="129">
        <f>ROUND(SUM(AZ96:AZ99),0)</f>
        <v>0</v>
      </c>
      <c r="BA95" s="129">
        <f>ROUND(SUM(BA96:BA99),0)</f>
        <v>0</v>
      </c>
      <c r="BB95" s="129">
        <f>ROUND(SUM(BB96:BB99),0)</f>
        <v>0</v>
      </c>
      <c r="BC95" s="129">
        <f>ROUND(SUM(BC96:BC99),0)</f>
        <v>0</v>
      </c>
      <c r="BD95" s="131">
        <f>ROUND(SUM(BD96:BD99),0)</f>
        <v>0</v>
      </c>
      <c r="BE95" s="7"/>
      <c r="BS95" s="132" t="s">
        <v>76</v>
      </c>
      <c r="BT95" s="132" t="s">
        <v>33</v>
      </c>
      <c r="BU95" s="132" t="s">
        <v>78</v>
      </c>
      <c r="BV95" s="132" t="s">
        <v>79</v>
      </c>
      <c r="BW95" s="132" t="s">
        <v>84</v>
      </c>
      <c r="BX95" s="132" t="s">
        <v>5</v>
      </c>
      <c r="CL95" s="132" t="s">
        <v>1</v>
      </c>
      <c r="CM95" s="132" t="s">
        <v>85</v>
      </c>
    </row>
    <row r="96" spans="1:90" s="4" customFormat="1" ht="16.5" customHeight="1">
      <c r="A96" s="133" t="s">
        <v>86</v>
      </c>
      <c r="B96" s="71"/>
      <c r="C96" s="134"/>
      <c r="D96" s="134"/>
      <c r="E96" s="135" t="s">
        <v>87</v>
      </c>
      <c r="F96" s="135"/>
      <c r="G96" s="135"/>
      <c r="H96" s="135"/>
      <c r="I96" s="135"/>
      <c r="J96" s="134"/>
      <c r="K96" s="135" t="s">
        <v>88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'01 - Stavební část'!J32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89</v>
      </c>
      <c r="AR96" s="73"/>
      <c r="AS96" s="138">
        <v>0</v>
      </c>
      <c r="AT96" s="139">
        <f>ROUND(SUM(AV96:AW96),0)</f>
        <v>0</v>
      </c>
      <c r="AU96" s="140">
        <f>'01 - Stavební část'!P154</f>
        <v>0</v>
      </c>
      <c r="AV96" s="139">
        <f>'01 - Stavební část'!J35</f>
        <v>0</v>
      </c>
      <c r="AW96" s="139">
        <f>'01 - Stavební část'!J36</f>
        <v>0</v>
      </c>
      <c r="AX96" s="139">
        <f>'01 - Stavební část'!J37</f>
        <v>0</v>
      </c>
      <c r="AY96" s="139">
        <f>'01 - Stavební část'!J38</f>
        <v>0</v>
      </c>
      <c r="AZ96" s="139">
        <f>'01 - Stavební část'!F35</f>
        <v>0</v>
      </c>
      <c r="BA96" s="139">
        <f>'01 - Stavební část'!F36</f>
        <v>0</v>
      </c>
      <c r="BB96" s="139">
        <f>'01 - Stavební část'!F37</f>
        <v>0</v>
      </c>
      <c r="BC96" s="139">
        <f>'01 - Stavební část'!F38</f>
        <v>0</v>
      </c>
      <c r="BD96" s="141">
        <f>'01 - Stavební část'!F39</f>
        <v>0</v>
      </c>
      <c r="BE96" s="4"/>
      <c r="BT96" s="142" t="s">
        <v>85</v>
      </c>
      <c r="BV96" s="142" t="s">
        <v>79</v>
      </c>
      <c r="BW96" s="142" t="s">
        <v>90</v>
      </c>
      <c r="BX96" s="142" t="s">
        <v>84</v>
      </c>
      <c r="CL96" s="142" t="s">
        <v>1</v>
      </c>
    </row>
    <row r="97" spans="1:90" s="4" customFormat="1" ht="16.5" customHeight="1">
      <c r="A97" s="133" t="s">
        <v>86</v>
      </c>
      <c r="B97" s="71"/>
      <c r="C97" s="134"/>
      <c r="D97" s="134"/>
      <c r="E97" s="135" t="s">
        <v>91</v>
      </c>
      <c r="F97" s="135"/>
      <c r="G97" s="135"/>
      <c r="H97" s="135"/>
      <c r="I97" s="135"/>
      <c r="J97" s="134"/>
      <c r="K97" s="135" t="s">
        <v>92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'02 - Profese - ZTI, ÚT, V...'!J32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89</v>
      </c>
      <c r="AR97" s="73"/>
      <c r="AS97" s="138">
        <v>0</v>
      </c>
      <c r="AT97" s="139">
        <f>ROUND(SUM(AV97:AW97),0)</f>
        <v>0</v>
      </c>
      <c r="AU97" s="140">
        <f>'02 - Profese - ZTI, ÚT, V...'!P133</f>
        <v>0</v>
      </c>
      <c r="AV97" s="139">
        <f>'02 - Profese - ZTI, ÚT, V...'!J35</f>
        <v>0</v>
      </c>
      <c r="AW97" s="139">
        <f>'02 - Profese - ZTI, ÚT, V...'!J36</f>
        <v>0</v>
      </c>
      <c r="AX97" s="139">
        <f>'02 - Profese - ZTI, ÚT, V...'!J37</f>
        <v>0</v>
      </c>
      <c r="AY97" s="139">
        <f>'02 - Profese - ZTI, ÚT, V...'!J38</f>
        <v>0</v>
      </c>
      <c r="AZ97" s="139">
        <f>'02 - Profese - ZTI, ÚT, V...'!F35</f>
        <v>0</v>
      </c>
      <c r="BA97" s="139">
        <f>'02 - Profese - ZTI, ÚT, V...'!F36</f>
        <v>0</v>
      </c>
      <c r="BB97" s="139">
        <f>'02 - Profese - ZTI, ÚT, V...'!F37</f>
        <v>0</v>
      </c>
      <c r="BC97" s="139">
        <f>'02 - Profese - ZTI, ÚT, V...'!F38</f>
        <v>0</v>
      </c>
      <c r="BD97" s="141">
        <f>'02 - Profese - ZTI, ÚT, V...'!F39</f>
        <v>0</v>
      </c>
      <c r="BE97" s="4"/>
      <c r="BT97" s="142" t="s">
        <v>85</v>
      </c>
      <c r="BV97" s="142" t="s">
        <v>79</v>
      </c>
      <c r="BW97" s="142" t="s">
        <v>93</v>
      </c>
      <c r="BX97" s="142" t="s">
        <v>84</v>
      </c>
      <c r="CL97" s="142" t="s">
        <v>1</v>
      </c>
    </row>
    <row r="98" spans="1:90" s="4" customFormat="1" ht="16.5" customHeight="1">
      <c r="A98" s="133" t="s">
        <v>86</v>
      </c>
      <c r="B98" s="71"/>
      <c r="C98" s="134"/>
      <c r="D98" s="134"/>
      <c r="E98" s="135" t="s">
        <v>94</v>
      </c>
      <c r="F98" s="135"/>
      <c r="G98" s="135"/>
      <c r="H98" s="135"/>
      <c r="I98" s="135"/>
      <c r="J98" s="134"/>
      <c r="K98" s="135" t="s">
        <v>95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'03 - Elektroinstalace'!J32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89</v>
      </c>
      <c r="AR98" s="73"/>
      <c r="AS98" s="138">
        <v>0</v>
      </c>
      <c r="AT98" s="139">
        <f>ROUND(SUM(AV98:AW98),0)</f>
        <v>0</v>
      </c>
      <c r="AU98" s="140">
        <f>'03 - Elektroinstalace'!P136</f>
        <v>0</v>
      </c>
      <c r="AV98" s="139">
        <f>'03 - Elektroinstalace'!J35</f>
        <v>0</v>
      </c>
      <c r="AW98" s="139">
        <f>'03 - Elektroinstalace'!J36</f>
        <v>0</v>
      </c>
      <c r="AX98" s="139">
        <f>'03 - Elektroinstalace'!J37</f>
        <v>0</v>
      </c>
      <c r="AY98" s="139">
        <f>'03 - Elektroinstalace'!J38</f>
        <v>0</v>
      </c>
      <c r="AZ98" s="139">
        <f>'03 - Elektroinstalace'!F35</f>
        <v>0</v>
      </c>
      <c r="BA98" s="139">
        <f>'03 - Elektroinstalace'!F36</f>
        <v>0</v>
      </c>
      <c r="BB98" s="139">
        <f>'03 - Elektroinstalace'!F37</f>
        <v>0</v>
      </c>
      <c r="BC98" s="139">
        <f>'03 - Elektroinstalace'!F38</f>
        <v>0</v>
      </c>
      <c r="BD98" s="141">
        <f>'03 - Elektroinstalace'!F39</f>
        <v>0</v>
      </c>
      <c r="BE98" s="4"/>
      <c r="BT98" s="142" t="s">
        <v>85</v>
      </c>
      <c r="BV98" s="142" t="s">
        <v>79</v>
      </c>
      <c r="BW98" s="142" t="s">
        <v>96</v>
      </c>
      <c r="BX98" s="142" t="s">
        <v>84</v>
      </c>
      <c r="CL98" s="142" t="s">
        <v>1</v>
      </c>
    </row>
    <row r="99" spans="1:90" s="4" customFormat="1" ht="16.5" customHeight="1">
      <c r="A99" s="133" t="s">
        <v>86</v>
      </c>
      <c r="B99" s="71"/>
      <c r="C99" s="134"/>
      <c r="D99" s="134"/>
      <c r="E99" s="135" t="s">
        <v>97</v>
      </c>
      <c r="F99" s="135"/>
      <c r="G99" s="135"/>
      <c r="H99" s="135"/>
      <c r="I99" s="135"/>
      <c r="J99" s="134"/>
      <c r="K99" s="135" t="s">
        <v>98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'04 - Bourací práce'!J32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89</v>
      </c>
      <c r="AR99" s="73"/>
      <c r="AS99" s="138">
        <v>0</v>
      </c>
      <c r="AT99" s="139">
        <f>ROUND(SUM(AV99:AW99),0)</f>
        <v>0</v>
      </c>
      <c r="AU99" s="140">
        <f>'04 - Bourací práce'!P123</f>
        <v>0</v>
      </c>
      <c r="AV99" s="139">
        <f>'04 - Bourací práce'!J35</f>
        <v>0</v>
      </c>
      <c r="AW99" s="139">
        <f>'04 - Bourací práce'!J36</f>
        <v>0</v>
      </c>
      <c r="AX99" s="139">
        <f>'04 - Bourací práce'!J37</f>
        <v>0</v>
      </c>
      <c r="AY99" s="139">
        <f>'04 - Bourací práce'!J38</f>
        <v>0</v>
      </c>
      <c r="AZ99" s="139">
        <f>'04 - Bourací práce'!F35</f>
        <v>0</v>
      </c>
      <c r="BA99" s="139">
        <f>'04 - Bourací práce'!F36</f>
        <v>0</v>
      </c>
      <c r="BB99" s="139">
        <f>'04 - Bourací práce'!F37</f>
        <v>0</v>
      </c>
      <c r="BC99" s="139">
        <f>'04 - Bourací práce'!F38</f>
        <v>0</v>
      </c>
      <c r="BD99" s="141">
        <f>'04 - Bourací práce'!F39</f>
        <v>0</v>
      </c>
      <c r="BE99" s="4"/>
      <c r="BT99" s="142" t="s">
        <v>85</v>
      </c>
      <c r="BV99" s="142" t="s">
        <v>79</v>
      </c>
      <c r="BW99" s="142" t="s">
        <v>99</v>
      </c>
      <c r="BX99" s="142" t="s">
        <v>84</v>
      </c>
      <c r="CL99" s="142" t="s">
        <v>1</v>
      </c>
    </row>
    <row r="100" spans="1:91" s="7" customFormat="1" ht="16.5" customHeight="1">
      <c r="A100" s="7"/>
      <c r="B100" s="120"/>
      <c r="C100" s="121"/>
      <c r="D100" s="122" t="s">
        <v>100</v>
      </c>
      <c r="E100" s="122"/>
      <c r="F100" s="122"/>
      <c r="G100" s="122"/>
      <c r="H100" s="122"/>
      <c r="I100" s="123"/>
      <c r="J100" s="122" t="s">
        <v>101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ROUND(SUM(AG101:AG102),0)</f>
        <v>0</v>
      </c>
      <c r="AH100" s="123"/>
      <c r="AI100" s="123"/>
      <c r="AJ100" s="123"/>
      <c r="AK100" s="123"/>
      <c r="AL100" s="123"/>
      <c r="AM100" s="123"/>
      <c r="AN100" s="125">
        <f>SUM(AG100,AT100)</f>
        <v>0</v>
      </c>
      <c r="AO100" s="123"/>
      <c r="AP100" s="123"/>
      <c r="AQ100" s="126" t="s">
        <v>83</v>
      </c>
      <c r="AR100" s="127"/>
      <c r="AS100" s="128">
        <f>ROUND(SUM(AS101:AS102),0)</f>
        <v>0</v>
      </c>
      <c r="AT100" s="129">
        <f>ROUND(SUM(AV100:AW100),0)</f>
        <v>0</v>
      </c>
      <c r="AU100" s="130">
        <f>ROUND(SUM(AU101:AU102),5)</f>
        <v>0</v>
      </c>
      <c r="AV100" s="129">
        <f>ROUND(AZ100*L29,0)</f>
        <v>0</v>
      </c>
      <c r="AW100" s="129">
        <f>ROUND(BA100*L30,0)</f>
        <v>0</v>
      </c>
      <c r="AX100" s="129">
        <f>ROUND(BB100*L29,0)</f>
        <v>0</v>
      </c>
      <c r="AY100" s="129">
        <f>ROUND(BC100*L30,0)</f>
        <v>0</v>
      </c>
      <c r="AZ100" s="129">
        <f>ROUND(SUM(AZ101:AZ102),0)</f>
        <v>0</v>
      </c>
      <c r="BA100" s="129">
        <f>ROUND(SUM(BA101:BA102),0)</f>
        <v>0</v>
      </c>
      <c r="BB100" s="129">
        <f>ROUND(SUM(BB101:BB102),0)</f>
        <v>0</v>
      </c>
      <c r="BC100" s="129">
        <f>ROUND(SUM(BC101:BC102),0)</f>
        <v>0</v>
      </c>
      <c r="BD100" s="131">
        <f>ROUND(SUM(BD101:BD102),0)</f>
        <v>0</v>
      </c>
      <c r="BE100" s="7"/>
      <c r="BS100" s="132" t="s">
        <v>76</v>
      </c>
      <c r="BT100" s="132" t="s">
        <v>33</v>
      </c>
      <c r="BU100" s="132" t="s">
        <v>78</v>
      </c>
      <c r="BV100" s="132" t="s">
        <v>79</v>
      </c>
      <c r="BW100" s="132" t="s">
        <v>102</v>
      </c>
      <c r="BX100" s="132" t="s">
        <v>5</v>
      </c>
      <c r="CL100" s="132" t="s">
        <v>1</v>
      </c>
      <c r="CM100" s="132" t="s">
        <v>85</v>
      </c>
    </row>
    <row r="101" spans="1:90" s="4" customFormat="1" ht="16.5" customHeight="1">
      <c r="A101" s="133" t="s">
        <v>86</v>
      </c>
      <c r="B101" s="71"/>
      <c r="C101" s="134"/>
      <c r="D101" s="134"/>
      <c r="E101" s="135" t="s">
        <v>87</v>
      </c>
      <c r="F101" s="135"/>
      <c r="G101" s="135"/>
      <c r="H101" s="135"/>
      <c r="I101" s="135"/>
      <c r="J101" s="134"/>
      <c r="K101" s="135" t="s">
        <v>103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'01 - Venkovní úpravy - zp...'!J32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89</v>
      </c>
      <c r="AR101" s="73"/>
      <c r="AS101" s="138">
        <v>0</v>
      </c>
      <c r="AT101" s="139">
        <f>ROUND(SUM(AV101:AW101),0)</f>
        <v>0</v>
      </c>
      <c r="AU101" s="140">
        <f>'01 - Venkovní úpravy - zp...'!P125</f>
        <v>0</v>
      </c>
      <c r="AV101" s="139">
        <f>'01 - Venkovní úpravy - zp...'!J35</f>
        <v>0</v>
      </c>
      <c r="AW101" s="139">
        <f>'01 - Venkovní úpravy - zp...'!J36</f>
        <v>0</v>
      </c>
      <c r="AX101" s="139">
        <f>'01 - Venkovní úpravy - zp...'!J37</f>
        <v>0</v>
      </c>
      <c r="AY101" s="139">
        <f>'01 - Venkovní úpravy - zp...'!J38</f>
        <v>0</v>
      </c>
      <c r="AZ101" s="139">
        <f>'01 - Venkovní úpravy - zp...'!F35</f>
        <v>0</v>
      </c>
      <c r="BA101" s="139">
        <f>'01 - Venkovní úpravy - zp...'!F36</f>
        <v>0</v>
      </c>
      <c r="BB101" s="139">
        <f>'01 - Venkovní úpravy - zp...'!F37</f>
        <v>0</v>
      </c>
      <c r="BC101" s="139">
        <f>'01 - Venkovní úpravy - zp...'!F38</f>
        <v>0</v>
      </c>
      <c r="BD101" s="141">
        <f>'01 - Venkovní úpravy - zp...'!F39</f>
        <v>0</v>
      </c>
      <c r="BE101" s="4"/>
      <c r="BT101" s="142" t="s">
        <v>85</v>
      </c>
      <c r="BV101" s="142" t="s">
        <v>79</v>
      </c>
      <c r="BW101" s="142" t="s">
        <v>104</v>
      </c>
      <c r="BX101" s="142" t="s">
        <v>102</v>
      </c>
      <c r="CL101" s="142" t="s">
        <v>1</v>
      </c>
    </row>
    <row r="102" spans="1:90" s="4" customFormat="1" ht="16.5" customHeight="1">
      <c r="A102" s="133" t="s">
        <v>86</v>
      </c>
      <c r="B102" s="71"/>
      <c r="C102" s="134"/>
      <c r="D102" s="134"/>
      <c r="E102" s="135" t="s">
        <v>91</v>
      </c>
      <c r="F102" s="135"/>
      <c r="G102" s="135"/>
      <c r="H102" s="135"/>
      <c r="I102" s="135"/>
      <c r="J102" s="134"/>
      <c r="K102" s="135" t="s">
        <v>105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'02 - Venkovní úpravy - op...'!J32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89</v>
      </c>
      <c r="AR102" s="73"/>
      <c r="AS102" s="138">
        <v>0</v>
      </c>
      <c r="AT102" s="139">
        <f>ROUND(SUM(AV102:AW102),0)</f>
        <v>0</v>
      </c>
      <c r="AU102" s="140">
        <f>'02 - Venkovní úpravy - op...'!P126</f>
        <v>0</v>
      </c>
      <c r="AV102" s="139">
        <f>'02 - Venkovní úpravy - op...'!J35</f>
        <v>0</v>
      </c>
      <c r="AW102" s="139">
        <f>'02 - Venkovní úpravy - op...'!J36</f>
        <v>0</v>
      </c>
      <c r="AX102" s="139">
        <f>'02 - Venkovní úpravy - op...'!J37</f>
        <v>0</v>
      </c>
      <c r="AY102" s="139">
        <f>'02 - Venkovní úpravy - op...'!J38</f>
        <v>0</v>
      </c>
      <c r="AZ102" s="139">
        <f>'02 - Venkovní úpravy - op...'!F35</f>
        <v>0</v>
      </c>
      <c r="BA102" s="139">
        <f>'02 - Venkovní úpravy - op...'!F36</f>
        <v>0</v>
      </c>
      <c r="BB102" s="139">
        <f>'02 - Venkovní úpravy - op...'!F37</f>
        <v>0</v>
      </c>
      <c r="BC102" s="139">
        <f>'02 - Venkovní úpravy - op...'!F38</f>
        <v>0</v>
      </c>
      <c r="BD102" s="141">
        <f>'02 - Venkovní úpravy - op...'!F39</f>
        <v>0</v>
      </c>
      <c r="BE102" s="4"/>
      <c r="BT102" s="142" t="s">
        <v>85</v>
      </c>
      <c r="BV102" s="142" t="s">
        <v>79</v>
      </c>
      <c r="BW102" s="142" t="s">
        <v>106</v>
      </c>
      <c r="BX102" s="142" t="s">
        <v>102</v>
      </c>
      <c r="CL102" s="142" t="s">
        <v>1</v>
      </c>
    </row>
    <row r="103" spans="1:91" s="7" customFormat="1" ht="16.5" customHeight="1">
      <c r="A103" s="133" t="s">
        <v>86</v>
      </c>
      <c r="B103" s="120"/>
      <c r="C103" s="121"/>
      <c r="D103" s="122" t="s">
        <v>107</v>
      </c>
      <c r="E103" s="122"/>
      <c r="F103" s="122"/>
      <c r="G103" s="122"/>
      <c r="H103" s="122"/>
      <c r="I103" s="123"/>
      <c r="J103" s="122" t="s">
        <v>108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5">
        <f>'VON - Vedlejší a ostatní ...'!J30</f>
        <v>0</v>
      </c>
      <c r="AH103" s="123"/>
      <c r="AI103" s="123"/>
      <c r="AJ103" s="123"/>
      <c r="AK103" s="123"/>
      <c r="AL103" s="123"/>
      <c r="AM103" s="123"/>
      <c r="AN103" s="125">
        <f>SUM(AG103,AT103)</f>
        <v>0</v>
      </c>
      <c r="AO103" s="123"/>
      <c r="AP103" s="123"/>
      <c r="AQ103" s="126" t="s">
        <v>83</v>
      </c>
      <c r="AR103" s="127"/>
      <c r="AS103" s="143">
        <v>0</v>
      </c>
      <c r="AT103" s="144">
        <f>ROUND(SUM(AV103:AW103),0)</f>
        <v>0</v>
      </c>
      <c r="AU103" s="145">
        <f>'VON - Vedlejší a ostatní ...'!P120</f>
        <v>0</v>
      </c>
      <c r="AV103" s="144">
        <f>'VON - Vedlejší a ostatní ...'!J33</f>
        <v>0</v>
      </c>
      <c r="AW103" s="144">
        <f>'VON - Vedlejší a ostatní ...'!J34</f>
        <v>0</v>
      </c>
      <c r="AX103" s="144">
        <f>'VON - Vedlejší a ostatní ...'!J35</f>
        <v>0</v>
      </c>
      <c r="AY103" s="144">
        <f>'VON - Vedlejší a ostatní ...'!J36</f>
        <v>0</v>
      </c>
      <c r="AZ103" s="144">
        <f>'VON - Vedlejší a ostatní ...'!F33</f>
        <v>0</v>
      </c>
      <c r="BA103" s="144">
        <f>'VON - Vedlejší a ostatní ...'!F34</f>
        <v>0</v>
      </c>
      <c r="BB103" s="144">
        <f>'VON - Vedlejší a ostatní ...'!F35</f>
        <v>0</v>
      </c>
      <c r="BC103" s="144">
        <f>'VON - Vedlejší a ostatní ...'!F36</f>
        <v>0</v>
      </c>
      <c r="BD103" s="146">
        <f>'VON - Vedlejší a ostatní ...'!F37</f>
        <v>0</v>
      </c>
      <c r="BE103" s="7"/>
      <c r="BT103" s="132" t="s">
        <v>33</v>
      </c>
      <c r="BV103" s="132" t="s">
        <v>79</v>
      </c>
      <c r="BW103" s="132" t="s">
        <v>109</v>
      </c>
      <c r="BX103" s="132" t="s">
        <v>5</v>
      </c>
      <c r="CL103" s="132" t="s">
        <v>1</v>
      </c>
      <c r="CM103" s="132" t="s">
        <v>33</v>
      </c>
    </row>
    <row r="104" spans="1:57" s="2" customFormat="1" ht="30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</sheetData>
  <sheetProtection password="C7B1" sheet="1" objects="1" scenarios="1" formatColumns="0" formatRows="0"/>
  <mergeCells count="74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D100:H100"/>
    <mergeCell ref="J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1 - Stavební část'!C2" display="/"/>
    <hyperlink ref="A97" location="'02 - Profese - ZTI, ÚT, V...'!C2" display="/"/>
    <hyperlink ref="A98" location="'03 - Elektroinstalace'!C2" display="/"/>
    <hyperlink ref="A99" location="'04 - Bourací práce'!C2" display="/"/>
    <hyperlink ref="A101" location="'01 - Venkovní úpravy - zp...'!C2" display="/"/>
    <hyperlink ref="A102" location="'02 - Venkovní úpravy - op...'!C2" display="/"/>
    <hyperlink ref="A103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33</v>
      </c>
    </row>
    <row r="4" spans="2:46" s="1" customFormat="1" ht="24.95" customHeight="1">
      <c r="B4" s="21"/>
      <c r="D4" s="149" t="s">
        <v>110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Komunitní dům Drobovice</v>
      </c>
      <c r="F7" s="151"/>
      <c r="G7" s="151"/>
      <c r="H7" s="151"/>
      <c r="L7" s="21"/>
    </row>
    <row r="8" spans="2:12" s="1" customFormat="1" ht="12" customHeight="1">
      <c r="B8" s="21"/>
      <c r="D8" s="151" t="s">
        <v>111</v>
      </c>
      <c r="L8" s="21"/>
    </row>
    <row r="9" spans="1:31" s="2" customFormat="1" ht="16.5" customHeight="1">
      <c r="A9" s="39"/>
      <c r="B9" s="45"/>
      <c r="C9" s="39"/>
      <c r="D9" s="39"/>
      <c r="E9" s="152" t="s">
        <v>112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114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2. 12. 2021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34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115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ROUND(J154,0)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ROUND((SUM(BE154:BE936)),0)</f>
        <v>0</v>
      </c>
      <c r="G35" s="39"/>
      <c r="H35" s="39"/>
      <c r="I35" s="165">
        <v>0.21</v>
      </c>
      <c r="J35" s="164">
        <f>ROUND(((SUM(BE154:BE936))*I35),0)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ROUND((SUM(BF154:BF936)),0)</f>
        <v>0</v>
      </c>
      <c r="G36" s="39"/>
      <c r="H36" s="39"/>
      <c r="I36" s="165">
        <v>0.15</v>
      </c>
      <c r="J36" s="164">
        <f>ROUND(((SUM(BF154:BF936))*I36),0)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ROUND((SUM(BG154:BG936)),0)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ROUND((SUM(BH154:BH936)),0)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ROUND((SUM(BI154:BI936)),0)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Komunitní dům Drobovice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112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01 - Stavební část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Drobovice</v>
      </c>
      <c r="G91" s="41"/>
      <c r="H91" s="41"/>
      <c r="I91" s="33" t="s">
        <v>22</v>
      </c>
      <c r="J91" s="80" t="str">
        <f>IF(J14="","",J14)</f>
        <v>2. 12. 2021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Drobovice</v>
      </c>
      <c r="G93" s="41"/>
      <c r="H93" s="41"/>
      <c r="I93" s="33" t="s">
        <v>30</v>
      </c>
      <c r="J93" s="37" t="str">
        <f>E23</f>
        <v>f-plan spol.s r.o., Ing.Jiří Kopr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>Martin Lang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J154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121</v>
      </c>
      <c r="E99" s="192"/>
      <c r="F99" s="192"/>
      <c r="G99" s="192"/>
      <c r="H99" s="192"/>
      <c r="I99" s="192"/>
      <c r="J99" s="193">
        <f>J155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122</v>
      </c>
      <c r="E100" s="197"/>
      <c r="F100" s="197"/>
      <c r="G100" s="197"/>
      <c r="H100" s="197"/>
      <c r="I100" s="197"/>
      <c r="J100" s="198">
        <f>J156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123</v>
      </c>
      <c r="E101" s="197"/>
      <c r="F101" s="197"/>
      <c r="G101" s="197"/>
      <c r="H101" s="197"/>
      <c r="I101" s="197"/>
      <c r="J101" s="198">
        <f>J206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124</v>
      </c>
      <c r="E102" s="197"/>
      <c r="F102" s="197"/>
      <c r="G102" s="197"/>
      <c r="H102" s="197"/>
      <c r="I102" s="197"/>
      <c r="J102" s="198">
        <f>J260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125</v>
      </c>
      <c r="E103" s="197"/>
      <c r="F103" s="197"/>
      <c r="G103" s="197"/>
      <c r="H103" s="197"/>
      <c r="I103" s="197"/>
      <c r="J103" s="198">
        <f>J301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126</v>
      </c>
      <c r="E104" s="197"/>
      <c r="F104" s="197"/>
      <c r="G104" s="197"/>
      <c r="H104" s="197"/>
      <c r="I104" s="197"/>
      <c r="J104" s="198">
        <f>J332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127</v>
      </c>
      <c r="E105" s="197"/>
      <c r="F105" s="197"/>
      <c r="G105" s="197"/>
      <c r="H105" s="197"/>
      <c r="I105" s="197"/>
      <c r="J105" s="198">
        <f>J340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128</v>
      </c>
      <c r="E106" s="197"/>
      <c r="F106" s="197"/>
      <c r="G106" s="197"/>
      <c r="H106" s="197"/>
      <c r="I106" s="197"/>
      <c r="J106" s="198">
        <f>J358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129</v>
      </c>
      <c r="E107" s="197"/>
      <c r="F107" s="197"/>
      <c r="G107" s="197"/>
      <c r="H107" s="197"/>
      <c r="I107" s="197"/>
      <c r="J107" s="198">
        <f>J367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130</v>
      </c>
      <c r="E108" s="197"/>
      <c r="F108" s="197"/>
      <c r="G108" s="197"/>
      <c r="H108" s="197"/>
      <c r="I108" s="197"/>
      <c r="J108" s="198">
        <f>J394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131</v>
      </c>
      <c r="E109" s="197"/>
      <c r="F109" s="197"/>
      <c r="G109" s="197"/>
      <c r="H109" s="197"/>
      <c r="I109" s="197"/>
      <c r="J109" s="198">
        <f>J410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132</v>
      </c>
      <c r="E110" s="197"/>
      <c r="F110" s="197"/>
      <c r="G110" s="197"/>
      <c r="H110" s="197"/>
      <c r="I110" s="197"/>
      <c r="J110" s="198">
        <f>J414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133</v>
      </c>
      <c r="E111" s="197"/>
      <c r="F111" s="197"/>
      <c r="G111" s="197"/>
      <c r="H111" s="197"/>
      <c r="I111" s="197"/>
      <c r="J111" s="198">
        <f>J425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134</v>
      </c>
      <c r="E112" s="197"/>
      <c r="F112" s="197"/>
      <c r="G112" s="197"/>
      <c r="H112" s="197"/>
      <c r="I112" s="197"/>
      <c r="J112" s="198">
        <f>J429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135</v>
      </c>
      <c r="E113" s="197"/>
      <c r="F113" s="197"/>
      <c r="G113" s="197"/>
      <c r="H113" s="197"/>
      <c r="I113" s="197"/>
      <c r="J113" s="198">
        <f>J438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136</v>
      </c>
      <c r="E114" s="197"/>
      <c r="F114" s="197"/>
      <c r="G114" s="197"/>
      <c r="H114" s="197"/>
      <c r="I114" s="197"/>
      <c r="J114" s="198">
        <f>J445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189"/>
      <c r="C115" s="190"/>
      <c r="D115" s="191" t="s">
        <v>137</v>
      </c>
      <c r="E115" s="192"/>
      <c r="F115" s="192"/>
      <c r="G115" s="192"/>
      <c r="H115" s="192"/>
      <c r="I115" s="192"/>
      <c r="J115" s="193">
        <f>J447</f>
        <v>0</v>
      </c>
      <c r="K115" s="190"/>
      <c r="L115" s="194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195"/>
      <c r="C116" s="134"/>
      <c r="D116" s="196" t="s">
        <v>138</v>
      </c>
      <c r="E116" s="197"/>
      <c r="F116" s="197"/>
      <c r="G116" s="197"/>
      <c r="H116" s="197"/>
      <c r="I116" s="197"/>
      <c r="J116" s="198">
        <f>J448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139</v>
      </c>
      <c r="E117" s="197"/>
      <c r="F117" s="197"/>
      <c r="G117" s="197"/>
      <c r="H117" s="197"/>
      <c r="I117" s="197"/>
      <c r="J117" s="198">
        <f>J474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140</v>
      </c>
      <c r="E118" s="197"/>
      <c r="F118" s="197"/>
      <c r="G118" s="197"/>
      <c r="H118" s="197"/>
      <c r="I118" s="197"/>
      <c r="J118" s="198">
        <f>J536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141</v>
      </c>
      <c r="E119" s="197"/>
      <c r="F119" s="197"/>
      <c r="G119" s="197"/>
      <c r="H119" s="197"/>
      <c r="I119" s="197"/>
      <c r="J119" s="198">
        <f>J540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142</v>
      </c>
      <c r="E120" s="197"/>
      <c r="F120" s="197"/>
      <c r="G120" s="197"/>
      <c r="H120" s="197"/>
      <c r="I120" s="197"/>
      <c r="J120" s="198">
        <f>J544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143</v>
      </c>
      <c r="E121" s="197"/>
      <c r="F121" s="197"/>
      <c r="G121" s="197"/>
      <c r="H121" s="197"/>
      <c r="I121" s="197"/>
      <c r="J121" s="198">
        <f>J574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4"/>
      <c r="D122" s="196" t="s">
        <v>144</v>
      </c>
      <c r="E122" s="197"/>
      <c r="F122" s="197"/>
      <c r="G122" s="197"/>
      <c r="H122" s="197"/>
      <c r="I122" s="197"/>
      <c r="J122" s="198">
        <f>J590</f>
        <v>0</v>
      </c>
      <c r="K122" s="134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4"/>
      <c r="D123" s="196" t="s">
        <v>145</v>
      </c>
      <c r="E123" s="197"/>
      <c r="F123" s="197"/>
      <c r="G123" s="197"/>
      <c r="H123" s="197"/>
      <c r="I123" s="197"/>
      <c r="J123" s="198">
        <f>J624</f>
        <v>0</v>
      </c>
      <c r="K123" s="134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5"/>
      <c r="C124" s="134"/>
      <c r="D124" s="196" t="s">
        <v>146</v>
      </c>
      <c r="E124" s="197"/>
      <c r="F124" s="197"/>
      <c r="G124" s="197"/>
      <c r="H124" s="197"/>
      <c r="I124" s="197"/>
      <c r="J124" s="198">
        <f>J632</f>
        <v>0</v>
      </c>
      <c r="K124" s="134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5"/>
      <c r="C125" s="134"/>
      <c r="D125" s="196" t="s">
        <v>147</v>
      </c>
      <c r="E125" s="197"/>
      <c r="F125" s="197"/>
      <c r="G125" s="197"/>
      <c r="H125" s="197"/>
      <c r="I125" s="197"/>
      <c r="J125" s="198">
        <f>J791</f>
        <v>0</v>
      </c>
      <c r="K125" s="134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5"/>
      <c r="C126" s="134"/>
      <c r="D126" s="196" t="s">
        <v>148</v>
      </c>
      <c r="E126" s="197"/>
      <c r="F126" s="197"/>
      <c r="G126" s="197"/>
      <c r="H126" s="197"/>
      <c r="I126" s="197"/>
      <c r="J126" s="198">
        <f>J821</f>
        <v>0</v>
      </c>
      <c r="K126" s="134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95"/>
      <c r="C127" s="134"/>
      <c r="D127" s="196" t="s">
        <v>149</v>
      </c>
      <c r="E127" s="197"/>
      <c r="F127" s="197"/>
      <c r="G127" s="197"/>
      <c r="H127" s="197"/>
      <c r="I127" s="197"/>
      <c r="J127" s="198">
        <f>J852</f>
        <v>0</v>
      </c>
      <c r="K127" s="134"/>
      <c r="L127" s="19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95"/>
      <c r="C128" s="134"/>
      <c r="D128" s="196" t="s">
        <v>150</v>
      </c>
      <c r="E128" s="197"/>
      <c r="F128" s="197"/>
      <c r="G128" s="197"/>
      <c r="H128" s="197"/>
      <c r="I128" s="197"/>
      <c r="J128" s="198">
        <f>J879</f>
        <v>0</v>
      </c>
      <c r="K128" s="134"/>
      <c r="L128" s="19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95"/>
      <c r="C129" s="134"/>
      <c r="D129" s="196" t="s">
        <v>151</v>
      </c>
      <c r="E129" s="197"/>
      <c r="F129" s="197"/>
      <c r="G129" s="197"/>
      <c r="H129" s="197"/>
      <c r="I129" s="197"/>
      <c r="J129" s="198">
        <f>J901</f>
        <v>0</v>
      </c>
      <c r="K129" s="134"/>
      <c r="L129" s="19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195"/>
      <c r="C130" s="134"/>
      <c r="D130" s="196" t="s">
        <v>152</v>
      </c>
      <c r="E130" s="197"/>
      <c r="F130" s="197"/>
      <c r="G130" s="197"/>
      <c r="H130" s="197"/>
      <c r="I130" s="197"/>
      <c r="J130" s="198">
        <f>J918</f>
        <v>0</v>
      </c>
      <c r="K130" s="134"/>
      <c r="L130" s="19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>
      <c r="A131" s="10"/>
      <c r="B131" s="195"/>
      <c r="C131" s="134"/>
      <c r="D131" s="196" t="s">
        <v>153</v>
      </c>
      <c r="E131" s="197"/>
      <c r="F131" s="197"/>
      <c r="G131" s="197"/>
      <c r="H131" s="197"/>
      <c r="I131" s="197"/>
      <c r="J131" s="198">
        <f>J926</f>
        <v>0</v>
      </c>
      <c r="K131" s="134"/>
      <c r="L131" s="199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10" customFormat="1" ht="19.9" customHeight="1">
      <c r="A132" s="10"/>
      <c r="B132" s="195"/>
      <c r="C132" s="134"/>
      <c r="D132" s="196" t="s">
        <v>154</v>
      </c>
      <c r="E132" s="197"/>
      <c r="F132" s="197"/>
      <c r="G132" s="197"/>
      <c r="H132" s="197"/>
      <c r="I132" s="197"/>
      <c r="J132" s="198">
        <f>J932</f>
        <v>0</v>
      </c>
      <c r="K132" s="134"/>
      <c r="L132" s="19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2" customFormat="1" ht="21.8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8" spans="1:31" s="2" customFormat="1" ht="6.95" customHeight="1">
      <c r="A138" s="39"/>
      <c r="B138" s="69"/>
      <c r="C138" s="70"/>
      <c r="D138" s="70"/>
      <c r="E138" s="70"/>
      <c r="F138" s="70"/>
      <c r="G138" s="70"/>
      <c r="H138" s="70"/>
      <c r="I138" s="70"/>
      <c r="J138" s="70"/>
      <c r="K138" s="70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24.95" customHeight="1">
      <c r="A139" s="39"/>
      <c r="B139" s="40"/>
      <c r="C139" s="24" t="s">
        <v>155</v>
      </c>
      <c r="D139" s="41"/>
      <c r="E139" s="41"/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6.95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2" customHeight="1">
      <c r="A141" s="39"/>
      <c r="B141" s="40"/>
      <c r="C141" s="33" t="s">
        <v>16</v>
      </c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16.5" customHeight="1">
      <c r="A142" s="39"/>
      <c r="B142" s="40"/>
      <c r="C142" s="41"/>
      <c r="D142" s="41"/>
      <c r="E142" s="184" t="str">
        <f>E7</f>
        <v>Komunitní dům Drobovice</v>
      </c>
      <c r="F142" s="33"/>
      <c r="G142" s="33"/>
      <c r="H142" s="33"/>
      <c r="I142" s="41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2:12" s="1" customFormat="1" ht="12" customHeight="1">
      <c r="B143" s="22"/>
      <c r="C143" s="33" t="s">
        <v>111</v>
      </c>
      <c r="D143" s="23"/>
      <c r="E143" s="23"/>
      <c r="F143" s="23"/>
      <c r="G143" s="23"/>
      <c r="H143" s="23"/>
      <c r="I143" s="23"/>
      <c r="J143" s="23"/>
      <c r="K143" s="23"/>
      <c r="L143" s="21"/>
    </row>
    <row r="144" spans="1:31" s="2" customFormat="1" ht="16.5" customHeight="1">
      <c r="A144" s="39"/>
      <c r="B144" s="40"/>
      <c r="C144" s="41"/>
      <c r="D144" s="41"/>
      <c r="E144" s="184" t="s">
        <v>112</v>
      </c>
      <c r="F144" s="41"/>
      <c r="G144" s="41"/>
      <c r="H144" s="41"/>
      <c r="I144" s="41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12" customHeight="1">
      <c r="A145" s="39"/>
      <c r="B145" s="40"/>
      <c r="C145" s="33" t="s">
        <v>113</v>
      </c>
      <c r="D145" s="41"/>
      <c r="E145" s="41"/>
      <c r="F145" s="41"/>
      <c r="G145" s="41"/>
      <c r="H145" s="41"/>
      <c r="I145" s="41"/>
      <c r="J145" s="41"/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16.5" customHeight="1">
      <c r="A146" s="39"/>
      <c r="B146" s="40"/>
      <c r="C146" s="41"/>
      <c r="D146" s="41"/>
      <c r="E146" s="77" t="str">
        <f>E11</f>
        <v>01 - Stavební část</v>
      </c>
      <c r="F146" s="41"/>
      <c r="G146" s="41"/>
      <c r="H146" s="41"/>
      <c r="I146" s="41"/>
      <c r="J146" s="41"/>
      <c r="K146" s="41"/>
      <c r="L146" s="64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6.95" customHeight="1">
      <c r="A147" s="39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64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2" customFormat="1" ht="12" customHeight="1">
      <c r="A148" s="39"/>
      <c r="B148" s="40"/>
      <c r="C148" s="33" t="s">
        <v>20</v>
      </c>
      <c r="D148" s="41"/>
      <c r="E148" s="41"/>
      <c r="F148" s="28" t="str">
        <f>F14</f>
        <v>Drobovice</v>
      </c>
      <c r="G148" s="41"/>
      <c r="H148" s="41"/>
      <c r="I148" s="33" t="s">
        <v>22</v>
      </c>
      <c r="J148" s="80" t="str">
        <f>IF(J14="","",J14)</f>
        <v>2. 12. 2021</v>
      </c>
      <c r="K148" s="41"/>
      <c r="L148" s="64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2" customFormat="1" ht="6.95" customHeight="1">
      <c r="A149" s="39"/>
      <c r="B149" s="40"/>
      <c r="C149" s="41"/>
      <c r="D149" s="41"/>
      <c r="E149" s="41"/>
      <c r="F149" s="41"/>
      <c r="G149" s="41"/>
      <c r="H149" s="41"/>
      <c r="I149" s="41"/>
      <c r="J149" s="41"/>
      <c r="K149" s="41"/>
      <c r="L149" s="64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2" customFormat="1" ht="25.65" customHeight="1">
      <c r="A150" s="39"/>
      <c r="B150" s="40"/>
      <c r="C150" s="33" t="s">
        <v>24</v>
      </c>
      <c r="D150" s="41"/>
      <c r="E150" s="41"/>
      <c r="F150" s="28" t="str">
        <f>E17</f>
        <v>Obec Drobovice</v>
      </c>
      <c r="G150" s="41"/>
      <c r="H150" s="41"/>
      <c r="I150" s="33" t="s">
        <v>30</v>
      </c>
      <c r="J150" s="37" t="str">
        <f>E23</f>
        <v>f-plan spol.s r.o., Ing.Jiří Kopr</v>
      </c>
      <c r="K150" s="41"/>
      <c r="L150" s="64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s="2" customFormat="1" ht="15.15" customHeight="1">
      <c r="A151" s="39"/>
      <c r="B151" s="40"/>
      <c r="C151" s="33" t="s">
        <v>28</v>
      </c>
      <c r="D151" s="41"/>
      <c r="E151" s="41"/>
      <c r="F151" s="28" t="str">
        <f>IF(E20="","",E20)</f>
        <v>Vyplň údaj</v>
      </c>
      <c r="G151" s="41"/>
      <c r="H151" s="41"/>
      <c r="I151" s="33" t="s">
        <v>34</v>
      </c>
      <c r="J151" s="37" t="str">
        <f>E26</f>
        <v>Martin Lang</v>
      </c>
      <c r="K151" s="41"/>
      <c r="L151" s="64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s="2" customFormat="1" ht="10.3" customHeight="1">
      <c r="A152" s="39"/>
      <c r="B152" s="40"/>
      <c r="C152" s="41"/>
      <c r="D152" s="41"/>
      <c r="E152" s="41"/>
      <c r="F152" s="41"/>
      <c r="G152" s="41"/>
      <c r="H152" s="41"/>
      <c r="I152" s="41"/>
      <c r="J152" s="41"/>
      <c r="K152" s="41"/>
      <c r="L152" s="64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s="11" customFormat="1" ht="29.25" customHeight="1">
      <c r="A153" s="200"/>
      <c r="B153" s="201"/>
      <c r="C153" s="202" t="s">
        <v>156</v>
      </c>
      <c r="D153" s="203" t="s">
        <v>62</v>
      </c>
      <c r="E153" s="203" t="s">
        <v>58</v>
      </c>
      <c r="F153" s="203" t="s">
        <v>59</v>
      </c>
      <c r="G153" s="203" t="s">
        <v>157</v>
      </c>
      <c r="H153" s="203" t="s">
        <v>158</v>
      </c>
      <c r="I153" s="203" t="s">
        <v>159</v>
      </c>
      <c r="J153" s="203" t="s">
        <v>118</v>
      </c>
      <c r="K153" s="204" t="s">
        <v>160</v>
      </c>
      <c r="L153" s="205"/>
      <c r="M153" s="101" t="s">
        <v>1</v>
      </c>
      <c r="N153" s="102" t="s">
        <v>41</v>
      </c>
      <c r="O153" s="102" t="s">
        <v>161</v>
      </c>
      <c r="P153" s="102" t="s">
        <v>162</v>
      </c>
      <c r="Q153" s="102" t="s">
        <v>163</v>
      </c>
      <c r="R153" s="102" t="s">
        <v>164</v>
      </c>
      <c r="S153" s="102" t="s">
        <v>165</v>
      </c>
      <c r="T153" s="103" t="s">
        <v>166</v>
      </c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</row>
    <row r="154" spans="1:63" s="2" customFormat="1" ht="22.8" customHeight="1">
      <c r="A154" s="39"/>
      <c r="B154" s="40"/>
      <c r="C154" s="108" t="s">
        <v>167</v>
      </c>
      <c r="D154" s="41"/>
      <c r="E154" s="41"/>
      <c r="F154" s="41"/>
      <c r="G154" s="41"/>
      <c r="H154" s="41"/>
      <c r="I154" s="41"/>
      <c r="J154" s="206">
        <f>BK154</f>
        <v>0</v>
      </c>
      <c r="K154" s="41"/>
      <c r="L154" s="45"/>
      <c r="M154" s="104"/>
      <c r="N154" s="207"/>
      <c r="O154" s="105"/>
      <c r="P154" s="208">
        <f>P155+P447</f>
        <v>0</v>
      </c>
      <c r="Q154" s="105"/>
      <c r="R154" s="208">
        <f>R155+R447</f>
        <v>2549.87717556</v>
      </c>
      <c r="S154" s="105"/>
      <c r="T154" s="209">
        <f>T155+T447</f>
        <v>2.5884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76</v>
      </c>
      <c r="AU154" s="18" t="s">
        <v>120</v>
      </c>
      <c r="BK154" s="210">
        <f>BK155+BK447</f>
        <v>0</v>
      </c>
    </row>
    <row r="155" spans="1:63" s="12" customFormat="1" ht="25.9" customHeight="1">
      <c r="A155" s="12"/>
      <c r="B155" s="211"/>
      <c r="C155" s="212"/>
      <c r="D155" s="213" t="s">
        <v>76</v>
      </c>
      <c r="E155" s="214" t="s">
        <v>168</v>
      </c>
      <c r="F155" s="214" t="s">
        <v>169</v>
      </c>
      <c r="G155" s="212"/>
      <c r="H155" s="212"/>
      <c r="I155" s="215"/>
      <c r="J155" s="216">
        <f>BK155</f>
        <v>0</v>
      </c>
      <c r="K155" s="212"/>
      <c r="L155" s="217"/>
      <c r="M155" s="218"/>
      <c r="N155" s="219"/>
      <c r="O155" s="219"/>
      <c r="P155" s="220">
        <f>P156+P206+P260+P301+P332+P340+P358+P367+P394+P410+P414+P425+P429+P438+P445</f>
        <v>0</v>
      </c>
      <c r="Q155" s="219"/>
      <c r="R155" s="220">
        <f>R156+R206+R260+R301+R332+R340+R358+R367+R394+R410+R414+R425+R429+R438+R445</f>
        <v>2417.36311653</v>
      </c>
      <c r="S155" s="219"/>
      <c r="T155" s="221">
        <f>T156+T206+T260+T301+T332+T340+T358+T367+T394+T410+T414+T425+T429+T438+T445</f>
        <v>2.5884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2" t="s">
        <v>33</v>
      </c>
      <c r="AT155" s="223" t="s">
        <v>76</v>
      </c>
      <c r="AU155" s="223" t="s">
        <v>77</v>
      </c>
      <c r="AY155" s="222" t="s">
        <v>170</v>
      </c>
      <c r="BK155" s="224">
        <f>BK156+BK206+BK260+BK301+BK332+BK340+BK358+BK367+BK394+BK410+BK414+BK425+BK429+BK438+BK445</f>
        <v>0</v>
      </c>
    </row>
    <row r="156" spans="1:63" s="12" customFormat="1" ht="22.8" customHeight="1">
      <c r="A156" s="12"/>
      <c r="B156" s="211"/>
      <c r="C156" s="212"/>
      <c r="D156" s="213" t="s">
        <v>76</v>
      </c>
      <c r="E156" s="225" t="s">
        <v>33</v>
      </c>
      <c r="F156" s="225" t="s">
        <v>171</v>
      </c>
      <c r="G156" s="212"/>
      <c r="H156" s="212"/>
      <c r="I156" s="215"/>
      <c r="J156" s="226">
        <f>BK156</f>
        <v>0</v>
      </c>
      <c r="K156" s="212"/>
      <c r="L156" s="217"/>
      <c r="M156" s="218"/>
      <c r="N156" s="219"/>
      <c r="O156" s="219"/>
      <c r="P156" s="220">
        <f>SUM(P157:P205)</f>
        <v>0</v>
      </c>
      <c r="Q156" s="219"/>
      <c r="R156" s="220">
        <f>SUM(R157:R205)</f>
        <v>169.171155</v>
      </c>
      <c r="S156" s="219"/>
      <c r="T156" s="221">
        <f>SUM(T157:T205)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2" t="s">
        <v>33</v>
      </c>
      <c r="AT156" s="223" t="s">
        <v>76</v>
      </c>
      <c r="AU156" s="223" t="s">
        <v>33</v>
      </c>
      <c r="AY156" s="222" t="s">
        <v>170</v>
      </c>
      <c r="BK156" s="224">
        <f>SUM(BK157:BK205)</f>
        <v>0</v>
      </c>
    </row>
    <row r="157" spans="1:65" s="2" customFormat="1" ht="24.15" customHeight="1">
      <c r="A157" s="39"/>
      <c r="B157" s="40"/>
      <c r="C157" s="227" t="s">
        <v>33</v>
      </c>
      <c r="D157" s="227" t="s">
        <v>172</v>
      </c>
      <c r="E157" s="228" t="s">
        <v>173</v>
      </c>
      <c r="F157" s="229" t="s">
        <v>174</v>
      </c>
      <c r="G157" s="230" t="s">
        <v>175</v>
      </c>
      <c r="H157" s="231">
        <v>2917</v>
      </c>
      <c r="I157" s="232"/>
      <c r="J157" s="233">
        <f>ROUND(I157*H157,2)</f>
        <v>0</v>
      </c>
      <c r="K157" s="229" t="s">
        <v>176</v>
      </c>
      <c r="L157" s="45"/>
      <c r="M157" s="234" t="s">
        <v>1</v>
      </c>
      <c r="N157" s="235" t="s">
        <v>43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177</v>
      </c>
      <c r="AT157" s="238" t="s">
        <v>172</v>
      </c>
      <c r="AU157" s="238" t="s">
        <v>85</v>
      </c>
      <c r="AY157" s="18" t="s">
        <v>170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177</v>
      </c>
      <c r="BM157" s="238" t="s">
        <v>85</v>
      </c>
    </row>
    <row r="158" spans="1:51" s="13" customFormat="1" ht="12">
      <c r="A158" s="13"/>
      <c r="B158" s="240"/>
      <c r="C158" s="241"/>
      <c r="D158" s="242" t="s">
        <v>178</v>
      </c>
      <c r="E158" s="243" t="s">
        <v>1</v>
      </c>
      <c r="F158" s="244" t="s">
        <v>179</v>
      </c>
      <c r="G158" s="241"/>
      <c r="H158" s="245">
        <v>2917</v>
      </c>
      <c r="I158" s="246"/>
      <c r="J158" s="241"/>
      <c r="K158" s="241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178</v>
      </c>
      <c r="AU158" s="251" t="s">
        <v>85</v>
      </c>
      <c r="AV158" s="13" t="s">
        <v>85</v>
      </c>
      <c r="AW158" s="13" t="s">
        <v>32</v>
      </c>
      <c r="AX158" s="13" t="s">
        <v>77</v>
      </c>
      <c r="AY158" s="251" t="s">
        <v>170</v>
      </c>
    </row>
    <row r="159" spans="1:51" s="14" customFormat="1" ht="12">
      <c r="A159" s="14"/>
      <c r="B159" s="252"/>
      <c r="C159" s="253"/>
      <c r="D159" s="242" t="s">
        <v>178</v>
      </c>
      <c r="E159" s="254" t="s">
        <v>1</v>
      </c>
      <c r="F159" s="255" t="s">
        <v>180</v>
      </c>
      <c r="G159" s="253"/>
      <c r="H159" s="256">
        <v>2917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178</v>
      </c>
      <c r="AU159" s="262" t="s">
        <v>85</v>
      </c>
      <c r="AV159" s="14" t="s">
        <v>177</v>
      </c>
      <c r="AW159" s="14" t="s">
        <v>32</v>
      </c>
      <c r="AX159" s="14" t="s">
        <v>33</v>
      </c>
      <c r="AY159" s="262" t="s">
        <v>170</v>
      </c>
    </row>
    <row r="160" spans="1:65" s="2" customFormat="1" ht="33" customHeight="1">
      <c r="A160" s="39"/>
      <c r="B160" s="40"/>
      <c r="C160" s="227" t="s">
        <v>85</v>
      </c>
      <c r="D160" s="227" t="s">
        <v>172</v>
      </c>
      <c r="E160" s="228" t="s">
        <v>181</v>
      </c>
      <c r="F160" s="229" t="s">
        <v>182</v>
      </c>
      <c r="G160" s="230" t="s">
        <v>183</v>
      </c>
      <c r="H160" s="231">
        <v>669.223</v>
      </c>
      <c r="I160" s="232"/>
      <c r="J160" s="233">
        <f>ROUND(I160*H160,2)</f>
        <v>0</v>
      </c>
      <c r="K160" s="229" t="s">
        <v>176</v>
      </c>
      <c r="L160" s="45"/>
      <c r="M160" s="234" t="s">
        <v>1</v>
      </c>
      <c r="N160" s="235" t="s">
        <v>43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177</v>
      </c>
      <c r="AT160" s="238" t="s">
        <v>172</v>
      </c>
      <c r="AU160" s="238" t="s">
        <v>85</v>
      </c>
      <c r="AY160" s="18" t="s">
        <v>170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177</v>
      </c>
      <c r="BM160" s="238" t="s">
        <v>177</v>
      </c>
    </row>
    <row r="161" spans="1:51" s="13" customFormat="1" ht="12">
      <c r="A161" s="13"/>
      <c r="B161" s="240"/>
      <c r="C161" s="241"/>
      <c r="D161" s="242" t="s">
        <v>178</v>
      </c>
      <c r="E161" s="243" t="s">
        <v>1</v>
      </c>
      <c r="F161" s="244" t="s">
        <v>184</v>
      </c>
      <c r="G161" s="241"/>
      <c r="H161" s="245">
        <v>669.223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178</v>
      </c>
      <c r="AU161" s="251" t="s">
        <v>85</v>
      </c>
      <c r="AV161" s="13" t="s">
        <v>85</v>
      </c>
      <c r="AW161" s="13" t="s">
        <v>32</v>
      </c>
      <c r="AX161" s="13" t="s">
        <v>77</v>
      </c>
      <c r="AY161" s="251" t="s">
        <v>170</v>
      </c>
    </row>
    <row r="162" spans="1:51" s="14" customFormat="1" ht="12">
      <c r="A162" s="14"/>
      <c r="B162" s="252"/>
      <c r="C162" s="253"/>
      <c r="D162" s="242" t="s">
        <v>178</v>
      </c>
      <c r="E162" s="254" t="s">
        <v>1</v>
      </c>
      <c r="F162" s="255" t="s">
        <v>180</v>
      </c>
      <c r="G162" s="253"/>
      <c r="H162" s="256">
        <v>669.223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178</v>
      </c>
      <c r="AU162" s="262" t="s">
        <v>85</v>
      </c>
      <c r="AV162" s="14" t="s">
        <v>177</v>
      </c>
      <c r="AW162" s="14" t="s">
        <v>32</v>
      </c>
      <c r="AX162" s="14" t="s">
        <v>33</v>
      </c>
      <c r="AY162" s="262" t="s">
        <v>170</v>
      </c>
    </row>
    <row r="163" spans="1:65" s="2" customFormat="1" ht="44.25" customHeight="1">
      <c r="A163" s="39"/>
      <c r="B163" s="40"/>
      <c r="C163" s="227" t="s">
        <v>185</v>
      </c>
      <c r="D163" s="227" t="s">
        <v>172</v>
      </c>
      <c r="E163" s="228" t="s">
        <v>186</v>
      </c>
      <c r="F163" s="229" t="s">
        <v>187</v>
      </c>
      <c r="G163" s="230" t="s">
        <v>183</v>
      </c>
      <c r="H163" s="231">
        <v>135.622</v>
      </c>
      <c r="I163" s="232"/>
      <c r="J163" s="233">
        <f>ROUND(I163*H163,2)</f>
        <v>0</v>
      </c>
      <c r="K163" s="229" t="s">
        <v>176</v>
      </c>
      <c r="L163" s="45"/>
      <c r="M163" s="234" t="s">
        <v>1</v>
      </c>
      <c r="N163" s="235" t="s">
        <v>43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177</v>
      </c>
      <c r="AT163" s="238" t="s">
        <v>172</v>
      </c>
      <c r="AU163" s="238" t="s">
        <v>85</v>
      </c>
      <c r="AY163" s="18" t="s">
        <v>170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177</v>
      </c>
      <c r="BM163" s="238" t="s">
        <v>188</v>
      </c>
    </row>
    <row r="164" spans="1:51" s="13" customFormat="1" ht="12">
      <c r="A164" s="13"/>
      <c r="B164" s="240"/>
      <c r="C164" s="241"/>
      <c r="D164" s="242" t="s">
        <v>178</v>
      </c>
      <c r="E164" s="243" t="s">
        <v>1</v>
      </c>
      <c r="F164" s="244" t="s">
        <v>189</v>
      </c>
      <c r="G164" s="241"/>
      <c r="H164" s="245">
        <v>9.005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178</v>
      </c>
      <c r="AU164" s="251" t="s">
        <v>85</v>
      </c>
      <c r="AV164" s="13" t="s">
        <v>85</v>
      </c>
      <c r="AW164" s="13" t="s">
        <v>32</v>
      </c>
      <c r="AX164" s="13" t="s">
        <v>77</v>
      </c>
      <c r="AY164" s="251" t="s">
        <v>170</v>
      </c>
    </row>
    <row r="165" spans="1:51" s="13" customFormat="1" ht="12">
      <c r="A165" s="13"/>
      <c r="B165" s="240"/>
      <c r="C165" s="241"/>
      <c r="D165" s="242" t="s">
        <v>178</v>
      </c>
      <c r="E165" s="243" t="s">
        <v>1</v>
      </c>
      <c r="F165" s="244" t="s">
        <v>190</v>
      </c>
      <c r="G165" s="241"/>
      <c r="H165" s="245">
        <v>10.823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178</v>
      </c>
      <c r="AU165" s="251" t="s">
        <v>85</v>
      </c>
      <c r="AV165" s="13" t="s">
        <v>85</v>
      </c>
      <c r="AW165" s="13" t="s">
        <v>32</v>
      </c>
      <c r="AX165" s="13" t="s">
        <v>77</v>
      </c>
      <c r="AY165" s="251" t="s">
        <v>170</v>
      </c>
    </row>
    <row r="166" spans="1:51" s="13" customFormat="1" ht="12">
      <c r="A166" s="13"/>
      <c r="B166" s="240"/>
      <c r="C166" s="241"/>
      <c r="D166" s="242" t="s">
        <v>178</v>
      </c>
      <c r="E166" s="243" t="s">
        <v>1</v>
      </c>
      <c r="F166" s="244" t="s">
        <v>191</v>
      </c>
      <c r="G166" s="241"/>
      <c r="H166" s="245">
        <v>23.057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178</v>
      </c>
      <c r="AU166" s="251" t="s">
        <v>85</v>
      </c>
      <c r="AV166" s="13" t="s">
        <v>85</v>
      </c>
      <c r="AW166" s="13" t="s">
        <v>32</v>
      </c>
      <c r="AX166" s="13" t="s">
        <v>77</v>
      </c>
      <c r="AY166" s="251" t="s">
        <v>170</v>
      </c>
    </row>
    <row r="167" spans="1:51" s="13" customFormat="1" ht="12">
      <c r="A167" s="13"/>
      <c r="B167" s="240"/>
      <c r="C167" s="241"/>
      <c r="D167" s="242" t="s">
        <v>178</v>
      </c>
      <c r="E167" s="243" t="s">
        <v>1</v>
      </c>
      <c r="F167" s="244" t="s">
        <v>192</v>
      </c>
      <c r="G167" s="241"/>
      <c r="H167" s="245">
        <v>21.888</v>
      </c>
      <c r="I167" s="246"/>
      <c r="J167" s="241"/>
      <c r="K167" s="241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178</v>
      </c>
      <c r="AU167" s="251" t="s">
        <v>85</v>
      </c>
      <c r="AV167" s="13" t="s">
        <v>85</v>
      </c>
      <c r="AW167" s="13" t="s">
        <v>32</v>
      </c>
      <c r="AX167" s="13" t="s">
        <v>77</v>
      </c>
      <c r="AY167" s="251" t="s">
        <v>170</v>
      </c>
    </row>
    <row r="168" spans="1:51" s="13" customFormat="1" ht="12">
      <c r="A168" s="13"/>
      <c r="B168" s="240"/>
      <c r="C168" s="241"/>
      <c r="D168" s="242" t="s">
        <v>178</v>
      </c>
      <c r="E168" s="243" t="s">
        <v>1</v>
      </c>
      <c r="F168" s="244" t="s">
        <v>193</v>
      </c>
      <c r="G168" s="241"/>
      <c r="H168" s="245">
        <v>22.358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178</v>
      </c>
      <c r="AU168" s="251" t="s">
        <v>85</v>
      </c>
      <c r="AV168" s="13" t="s">
        <v>85</v>
      </c>
      <c r="AW168" s="13" t="s">
        <v>32</v>
      </c>
      <c r="AX168" s="13" t="s">
        <v>77</v>
      </c>
      <c r="AY168" s="251" t="s">
        <v>170</v>
      </c>
    </row>
    <row r="169" spans="1:51" s="13" customFormat="1" ht="12">
      <c r="A169" s="13"/>
      <c r="B169" s="240"/>
      <c r="C169" s="241"/>
      <c r="D169" s="242" t="s">
        <v>178</v>
      </c>
      <c r="E169" s="243" t="s">
        <v>1</v>
      </c>
      <c r="F169" s="244" t="s">
        <v>194</v>
      </c>
      <c r="G169" s="241"/>
      <c r="H169" s="245">
        <v>8.866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178</v>
      </c>
      <c r="AU169" s="251" t="s">
        <v>85</v>
      </c>
      <c r="AV169" s="13" t="s">
        <v>85</v>
      </c>
      <c r="AW169" s="13" t="s">
        <v>32</v>
      </c>
      <c r="AX169" s="13" t="s">
        <v>77</v>
      </c>
      <c r="AY169" s="251" t="s">
        <v>170</v>
      </c>
    </row>
    <row r="170" spans="1:51" s="13" customFormat="1" ht="12">
      <c r="A170" s="13"/>
      <c r="B170" s="240"/>
      <c r="C170" s="241"/>
      <c r="D170" s="242" t="s">
        <v>178</v>
      </c>
      <c r="E170" s="243" t="s">
        <v>1</v>
      </c>
      <c r="F170" s="244" t="s">
        <v>195</v>
      </c>
      <c r="G170" s="241"/>
      <c r="H170" s="245">
        <v>18.888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178</v>
      </c>
      <c r="AU170" s="251" t="s">
        <v>85</v>
      </c>
      <c r="AV170" s="13" t="s">
        <v>85</v>
      </c>
      <c r="AW170" s="13" t="s">
        <v>32</v>
      </c>
      <c r="AX170" s="13" t="s">
        <v>77</v>
      </c>
      <c r="AY170" s="251" t="s">
        <v>170</v>
      </c>
    </row>
    <row r="171" spans="1:51" s="13" customFormat="1" ht="12">
      <c r="A171" s="13"/>
      <c r="B171" s="240"/>
      <c r="C171" s="241"/>
      <c r="D171" s="242" t="s">
        <v>178</v>
      </c>
      <c r="E171" s="243" t="s">
        <v>1</v>
      </c>
      <c r="F171" s="244" t="s">
        <v>196</v>
      </c>
      <c r="G171" s="241"/>
      <c r="H171" s="245">
        <v>20.737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178</v>
      </c>
      <c r="AU171" s="251" t="s">
        <v>85</v>
      </c>
      <c r="AV171" s="13" t="s">
        <v>85</v>
      </c>
      <c r="AW171" s="13" t="s">
        <v>32</v>
      </c>
      <c r="AX171" s="13" t="s">
        <v>77</v>
      </c>
      <c r="AY171" s="251" t="s">
        <v>170</v>
      </c>
    </row>
    <row r="172" spans="1:51" s="14" customFormat="1" ht="12">
      <c r="A172" s="14"/>
      <c r="B172" s="252"/>
      <c r="C172" s="253"/>
      <c r="D172" s="242" t="s">
        <v>178</v>
      </c>
      <c r="E172" s="254" t="s">
        <v>1</v>
      </c>
      <c r="F172" s="255" t="s">
        <v>180</v>
      </c>
      <c r="G172" s="253"/>
      <c r="H172" s="256">
        <v>135.622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178</v>
      </c>
      <c r="AU172" s="262" t="s">
        <v>85</v>
      </c>
      <c r="AV172" s="14" t="s">
        <v>177</v>
      </c>
      <c r="AW172" s="14" t="s">
        <v>32</v>
      </c>
      <c r="AX172" s="14" t="s">
        <v>33</v>
      </c>
      <c r="AY172" s="262" t="s">
        <v>170</v>
      </c>
    </row>
    <row r="173" spans="1:65" s="2" customFormat="1" ht="49.05" customHeight="1">
      <c r="A173" s="39"/>
      <c r="B173" s="40"/>
      <c r="C173" s="227" t="s">
        <v>177</v>
      </c>
      <c r="D173" s="227" t="s">
        <v>172</v>
      </c>
      <c r="E173" s="228" t="s">
        <v>197</v>
      </c>
      <c r="F173" s="229" t="s">
        <v>198</v>
      </c>
      <c r="G173" s="230" t="s">
        <v>183</v>
      </c>
      <c r="H173" s="231">
        <v>242.663</v>
      </c>
      <c r="I173" s="232"/>
      <c r="J173" s="233">
        <f>ROUND(I173*H173,2)</f>
        <v>0</v>
      </c>
      <c r="K173" s="229" t="s">
        <v>176</v>
      </c>
      <c r="L173" s="45"/>
      <c r="M173" s="234" t="s">
        <v>1</v>
      </c>
      <c r="N173" s="235" t="s">
        <v>43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177</v>
      </c>
      <c r="AT173" s="238" t="s">
        <v>172</v>
      </c>
      <c r="AU173" s="238" t="s">
        <v>85</v>
      </c>
      <c r="AY173" s="18" t="s">
        <v>170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85</v>
      </c>
      <c r="BK173" s="239">
        <f>ROUND(I173*H173,2)</f>
        <v>0</v>
      </c>
      <c r="BL173" s="18" t="s">
        <v>177</v>
      </c>
      <c r="BM173" s="238" t="s">
        <v>199</v>
      </c>
    </row>
    <row r="174" spans="1:51" s="13" customFormat="1" ht="12">
      <c r="A174" s="13"/>
      <c r="B174" s="240"/>
      <c r="C174" s="241"/>
      <c r="D174" s="242" t="s">
        <v>178</v>
      </c>
      <c r="E174" s="243" t="s">
        <v>1</v>
      </c>
      <c r="F174" s="244" t="s">
        <v>200</v>
      </c>
      <c r="G174" s="241"/>
      <c r="H174" s="245">
        <v>37.55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178</v>
      </c>
      <c r="AU174" s="251" t="s">
        <v>85</v>
      </c>
      <c r="AV174" s="13" t="s">
        <v>85</v>
      </c>
      <c r="AW174" s="13" t="s">
        <v>32</v>
      </c>
      <c r="AX174" s="13" t="s">
        <v>77</v>
      </c>
      <c r="AY174" s="251" t="s">
        <v>170</v>
      </c>
    </row>
    <row r="175" spans="1:51" s="13" customFormat="1" ht="12">
      <c r="A175" s="13"/>
      <c r="B175" s="240"/>
      <c r="C175" s="241"/>
      <c r="D175" s="242" t="s">
        <v>178</v>
      </c>
      <c r="E175" s="243" t="s">
        <v>1</v>
      </c>
      <c r="F175" s="244" t="s">
        <v>201</v>
      </c>
      <c r="G175" s="241"/>
      <c r="H175" s="245">
        <v>107.466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178</v>
      </c>
      <c r="AU175" s="251" t="s">
        <v>85</v>
      </c>
      <c r="AV175" s="13" t="s">
        <v>85</v>
      </c>
      <c r="AW175" s="13" t="s">
        <v>32</v>
      </c>
      <c r="AX175" s="13" t="s">
        <v>77</v>
      </c>
      <c r="AY175" s="251" t="s">
        <v>170</v>
      </c>
    </row>
    <row r="176" spans="1:51" s="13" customFormat="1" ht="12">
      <c r="A176" s="13"/>
      <c r="B176" s="240"/>
      <c r="C176" s="241"/>
      <c r="D176" s="242" t="s">
        <v>178</v>
      </c>
      <c r="E176" s="243" t="s">
        <v>1</v>
      </c>
      <c r="F176" s="244" t="s">
        <v>202</v>
      </c>
      <c r="G176" s="241"/>
      <c r="H176" s="245">
        <v>97.647</v>
      </c>
      <c r="I176" s="246"/>
      <c r="J176" s="241"/>
      <c r="K176" s="241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178</v>
      </c>
      <c r="AU176" s="251" t="s">
        <v>85</v>
      </c>
      <c r="AV176" s="13" t="s">
        <v>85</v>
      </c>
      <c r="AW176" s="13" t="s">
        <v>32</v>
      </c>
      <c r="AX176" s="13" t="s">
        <v>77</v>
      </c>
      <c r="AY176" s="251" t="s">
        <v>170</v>
      </c>
    </row>
    <row r="177" spans="1:51" s="14" customFormat="1" ht="12">
      <c r="A177" s="14"/>
      <c r="B177" s="252"/>
      <c r="C177" s="253"/>
      <c r="D177" s="242" t="s">
        <v>178</v>
      </c>
      <c r="E177" s="254" t="s">
        <v>1</v>
      </c>
      <c r="F177" s="255" t="s">
        <v>180</v>
      </c>
      <c r="G177" s="253"/>
      <c r="H177" s="256">
        <v>242.663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178</v>
      </c>
      <c r="AU177" s="262" t="s">
        <v>85</v>
      </c>
      <c r="AV177" s="14" t="s">
        <v>177</v>
      </c>
      <c r="AW177" s="14" t="s">
        <v>32</v>
      </c>
      <c r="AX177" s="14" t="s">
        <v>33</v>
      </c>
      <c r="AY177" s="262" t="s">
        <v>170</v>
      </c>
    </row>
    <row r="178" spans="1:65" s="2" customFormat="1" ht="66.75" customHeight="1">
      <c r="A178" s="39"/>
      <c r="B178" s="40"/>
      <c r="C178" s="227" t="s">
        <v>203</v>
      </c>
      <c r="D178" s="227" t="s">
        <v>172</v>
      </c>
      <c r="E178" s="228" t="s">
        <v>204</v>
      </c>
      <c r="F178" s="229" t="s">
        <v>205</v>
      </c>
      <c r="G178" s="230" t="s">
        <v>183</v>
      </c>
      <c r="H178" s="231">
        <v>84.581</v>
      </c>
      <c r="I178" s="232"/>
      <c r="J178" s="233">
        <f>ROUND(I178*H178,2)</f>
        <v>0</v>
      </c>
      <c r="K178" s="229" t="s">
        <v>176</v>
      </c>
      <c r="L178" s="45"/>
      <c r="M178" s="234" t="s">
        <v>1</v>
      </c>
      <c r="N178" s="235" t="s">
        <v>43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177</v>
      </c>
      <c r="AT178" s="238" t="s">
        <v>172</v>
      </c>
      <c r="AU178" s="238" t="s">
        <v>85</v>
      </c>
      <c r="AY178" s="18" t="s">
        <v>170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177</v>
      </c>
      <c r="BM178" s="238" t="s">
        <v>206</v>
      </c>
    </row>
    <row r="179" spans="1:51" s="13" customFormat="1" ht="12">
      <c r="A179" s="13"/>
      <c r="B179" s="240"/>
      <c r="C179" s="241"/>
      <c r="D179" s="242" t="s">
        <v>178</v>
      </c>
      <c r="E179" s="243" t="s">
        <v>1</v>
      </c>
      <c r="F179" s="244" t="s">
        <v>207</v>
      </c>
      <c r="G179" s="241"/>
      <c r="H179" s="245">
        <v>32.385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178</v>
      </c>
      <c r="AU179" s="251" t="s">
        <v>85</v>
      </c>
      <c r="AV179" s="13" t="s">
        <v>85</v>
      </c>
      <c r="AW179" s="13" t="s">
        <v>32</v>
      </c>
      <c r="AX179" s="13" t="s">
        <v>77</v>
      </c>
      <c r="AY179" s="251" t="s">
        <v>170</v>
      </c>
    </row>
    <row r="180" spans="1:51" s="13" customFormat="1" ht="12">
      <c r="A180" s="13"/>
      <c r="B180" s="240"/>
      <c r="C180" s="241"/>
      <c r="D180" s="242" t="s">
        <v>178</v>
      </c>
      <c r="E180" s="243" t="s">
        <v>1</v>
      </c>
      <c r="F180" s="244" t="s">
        <v>208</v>
      </c>
      <c r="G180" s="241"/>
      <c r="H180" s="245">
        <v>52.196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178</v>
      </c>
      <c r="AU180" s="251" t="s">
        <v>85</v>
      </c>
      <c r="AV180" s="13" t="s">
        <v>85</v>
      </c>
      <c r="AW180" s="13" t="s">
        <v>32</v>
      </c>
      <c r="AX180" s="13" t="s">
        <v>77</v>
      </c>
      <c r="AY180" s="251" t="s">
        <v>170</v>
      </c>
    </row>
    <row r="181" spans="1:51" s="14" customFormat="1" ht="12">
      <c r="A181" s="14"/>
      <c r="B181" s="252"/>
      <c r="C181" s="253"/>
      <c r="D181" s="242" t="s">
        <v>178</v>
      </c>
      <c r="E181" s="254" t="s">
        <v>1</v>
      </c>
      <c r="F181" s="255" t="s">
        <v>180</v>
      </c>
      <c r="G181" s="253"/>
      <c r="H181" s="256">
        <v>84.581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178</v>
      </c>
      <c r="AU181" s="262" t="s">
        <v>85</v>
      </c>
      <c r="AV181" s="14" t="s">
        <v>177</v>
      </c>
      <c r="AW181" s="14" t="s">
        <v>32</v>
      </c>
      <c r="AX181" s="14" t="s">
        <v>33</v>
      </c>
      <c r="AY181" s="262" t="s">
        <v>170</v>
      </c>
    </row>
    <row r="182" spans="1:65" s="2" customFormat="1" ht="62.7" customHeight="1">
      <c r="A182" s="39"/>
      <c r="B182" s="40"/>
      <c r="C182" s="227" t="s">
        <v>188</v>
      </c>
      <c r="D182" s="227" t="s">
        <v>172</v>
      </c>
      <c r="E182" s="228" t="s">
        <v>209</v>
      </c>
      <c r="F182" s="229" t="s">
        <v>210</v>
      </c>
      <c r="G182" s="230" t="s">
        <v>183</v>
      </c>
      <c r="H182" s="231">
        <v>169.162</v>
      </c>
      <c r="I182" s="232"/>
      <c r="J182" s="233">
        <f>ROUND(I182*H182,2)</f>
        <v>0</v>
      </c>
      <c r="K182" s="229" t="s">
        <v>176</v>
      </c>
      <c r="L182" s="45"/>
      <c r="M182" s="234" t="s">
        <v>1</v>
      </c>
      <c r="N182" s="235" t="s">
        <v>43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177</v>
      </c>
      <c r="AT182" s="238" t="s">
        <v>172</v>
      </c>
      <c r="AU182" s="238" t="s">
        <v>85</v>
      </c>
      <c r="AY182" s="18" t="s">
        <v>170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85</v>
      </c>
      <c r="BK182" s="239">
        <f>ROUND(I182*H182,2)</f>
        <v>0</v>
      </c>
      <c r="BL182" s="18" t="s">
        <v>177</v>
      </c>
      <c r="BM182" s="238" t="s">
        <v>211</v>
      </c>
    </row>
    <row r="183" spans="1:51" s="13" customFormat="1" ht="12">
      <c r="A183" s="13"/>
      <c r="B183" s="240"/>
      <c r="C183" s="241"/>
      <c r="D183" s="242" t="s">
        <v>178</v>
      </c>
      <c r="E183" s="243" t="s">
        <v>1</v>
      </c>
      <c r="F183" s="244" t="s">
        <v>212</v>
      </c>
      <c r="G183" s="241"/>
      <c r="H183" s="245">
        <v>169.162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178</v>
      </c>
      <c r="AU183" s="251" t="s">
        <v>85</v>
      </c>
      <c r="AV183" s="13" t="s">
        <v>85</v>
      </c>
      <c r="AW183" s="13" t="s">
        <v>32</v>
      </c>
      <c r="AX183" s="13" t="s">
        <v>77</v>
      </c>
      <c r="AY183" s="251" t="s">
        <v>170</v>
      </c>
    </row>
    <row r="184" spans="1:51" s="14" customFormat="1" ht="12">
      <c r="A184" s="14"/>
      <c r="B184" s="252"/>
      <c r="C184" s="253"/>
      <c r="D184" s="242" t="s">
        <v>178</v>
      </c>
      <c r="E184" s="254" t="s">
        <v>1</v>
      </c>
      <c r="F184" s="255" t="s">
        <v>180</v>
      </c>
      <c r="G184" s="253"/>
      <c r="H184" s="256">
        <v>169.162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178</v>
      </c>
      <c r="AU184" s="262" t="s">
        <v>85</v>
      </c>
      <c r="AV184" s="14" t="s">
        <v>177</v>
      </c>
      <c r="AW184" s="14" t="s">
        <v>32</v>
      </c>
      <c r="AX184" s="14" t="s">
        <v>33</v>
      </c>
      <c r="AY184" s="262" t="s">
        <v>170</v>
      </c>
    </row>
    <row r="185" spans="1:65" s="2" customFormat="1" ht="62.7" customHeight="1">
      <c r="A185" s="39"/>
      <c r="B185" s="40"/>
      <c r="C185" s="227" t="s">
        <v>213</v>
      </c>
      <c r="D185" s="227" t="s">
        <v>172</v>
      </c>
      <c r="E185" s="228" t="s">
        <v>214</v>
      </c>
      <c r="F185" s="229" t="s">
        <v>215</v>
      </c>
      <c r="G185" s="230" t="s">
        <v>183</v>
      </c>
      <c r="H185" s="231">
        <v>962.923</v>
      </c>
      <c r="I185" s="232"/>
      <c r="J185" s="233">
        <f>ROUND(I185*H185,2)</f>
        <v>0</v>
      </c>
      <c r="K185" s="229" t="s">
        <v>176</v>
      </c>
      <c r="L185" s="45"/>
      <c r="M185" s="234" t="s">
        <v>1</v>
      </c>
      <c r="N185" s="235" t="s">
        <v>43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177</v>
      </c>
      <c r="AT185" s="238" t="s">
        <v>172</v>
      </c>
      <c r="AU185" s="238" t="s">
        <v>85</v>
      </c>
      <c r="AY185" s="18" t="s">
        <v>170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177</v>
      </c>
      <c r="BM185" s="238" t="s">
        <v>216</v>
      </c>
    </row>
    <row r="186" spans="1:51" s="15" customFormat="1" ht="12">
      <c r="A186" s="15"/>
      <c r="B186" s="263"/>
      <c r="C186" s="264"/>
      <c r="D186" s="242" t="s">
        <v>178</v>
      </c>
      <c r="E186" s="265" t="s">
        <v>1</v>
      </c>
      <c r="F186" s="266" t="s">
        <v>217</v>
      </c>
      <c r="G186" s="264"/>
      <c r="H186" s="265" t="s">
        <v>1</v>
      </c>
      <c r="I186" s="267"/>
      <c r="J186" s="264"/>
      <c r="K186" s="264"/>
      <c r="L186" s="268"/>
      <c r="M186" s="269"/>
      <c r="N186" s="270"/>
      <c r="O186" s="270"/>
      <c r="P186" s="270"/>
      <c r="Q186" s="270"/>
      <c r="R186" s="270"/>
      <c r="S186" s="270"/>
      <c r="T186" s="271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2" t="s">
        <v>178</v>
      </c>
      <c r="AU186" s="272" t="s">
        <v>85</v>
      </c>
      <c r="AV186" s="15" t="s">
        <v>33</v>
      </c>
      <c r="AW186" s="15" t="s">
        <v>32</v>
      </c>
      <c r="AX186" s="15" t="s">
        <v>77</v>
      </c>
      <c r="AY186" s="272" t="s">
        <v>170</v>
      </c>
    </row>
    <row r="187" spans="1:51" s="13" customFormat="1" ht="12">
      <c r="A187" s="13"/>
      <c r="B187" s="240"/>
      <c r="C187" s="241"/>
      <c r="D187" s="242" t="s">
        <v>178</v>
      </c>
      <c r="E187" s="243" t="s">
        <v>1</v>
      </c>
      <c r="F187" s="244" t="s">
        <v>218</v>
      </c>
      <c r="G187" s="241"/>
      <c r="H187" s="245">
        <v>1047.504</v>
      </c>
      <c r="I187" s="246"/>
      <c r="J187" s="241"/>
      <c r="K187" s="241"/>
      <c r="L187" s="247"/>
      <c r="M187" s="248"/>
      <c r="N187" s="249"/>
      <c r="O187" s="249"/>
      <c r="P187" s="249"/>
      <c r="Q187" s="249"/>
      <c r="R187" s="249"/>
      <c r="S187" s="249"/>
      <c r="T187" s="25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1" t="s">
        <v>178</v>
      </c>
      <c r="AU187" s="251" t="s">
        <v>85</v>
      </c>
      <c r="AV187" s="13" t="s">
        <v>85</v>
      </c>
      <c r="AW187" s="13" t="s">
        <v>32</v>
      </c>
      <c r="AX187" s="13" t="s">
        <v>77</v>
      </c>
      <c r="AY187" s="251" t="s">
        <v>170</v>
      </c>
    </row>
    <row r="188" spans="1:51" s="15" customFormat="1" ht="12">
      <c r="A188" s="15"/>
      <c r="B188" s="263"/>
      <c r="C188" s="264"/>
      <c r="D188" s="242" t="s">
        <v>178</v>
      </c>
      <c r="E188" s="265" t="s">
        <v>1</v>
      </c>
      <c r="F188" s="266" t="s">
        <v>219</v>
      </c>
      <c r="G188" s="264"/>
      <c r="H188" s="265" t="s">
        <v>1</v>
      </c>
      <c r="I188" s="267"/>
      <c r="J188" s="264"/>
      <c r="K188" s="264"/>
      <c r="L188" s="268"/>
      <c r="M188" s="269"/>
      <c r="N188" s="270"/>
      <c r="O188" s="270"/>
      <c r="P188" s="270"/>
      <c r="Q188" s="270"/>
      <c r="R188" s="270"/>
      <c r="S188" s="270"/>
      <c r="T188" s="27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2" t="s">
        <v>178</v>
      </c>
      <c r="AU188" s="272" t="s">
        <v>85</v>
      </c>
      <c r="AV188" s="15" t="s">
        <v>33</v>
      </c>
      <c r="AW188" s="15" t="s">
        <v>32</v>
      </c>
      <c r="AX188" s="15" t="s">
        <v>77</v>
      </c>
      <c r="AY188" s="272" t="s">
        <v>170</v>
      </c>
    </row>
    <row r="189" spans="1:51" s="13" customFormat="1" ht="12">
      <c r="A189" s="13"/>
      <c r="B189" s="240"/>
      <c r="C189" s="241"/>
      <c r="D189" s="242" t="s">
        <v>178</v>
      </c>
      <c r="E189" s="243" t="s">
        <v>1</v>
      </c>
      <c r="F189" s="244" t="s">
        <v>220</v>
      </c>
      <c r="G189" s="241"/>
      <c r="H189" s="245">
        <v>-84.581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178</v>
      </c>
      <c r="AU189" s="251" t="s">
        <v>85</v>
      </c>
      <c r="AV189" s="13" t="s">
        <v>85</v>
      </c>
      <c r="AW189" s="13" t="s">
        <v>32</v>
      </c>
      <c r="AX189" s="13" t="s">
        <v>77</v>
      </c>
      <c r="AY189" s="251" t="s">
        <v>170</v>
      </c>
    </row>
    <row r="190" spans="1:51" s="14" customFormat="1" ht="12">
      <c r="A190" s="14"/>
      <c r="B190" s="252"/>
      <c r="C190" s="253"/>
      <c r="D190" s="242" t="s">
        <v>178</v>
      </c>
      <c r="E190" s="254" t="s">
        <v>1</v>
      </c>
      <c r="F190" s="255" t="s">
        <v>180</v>
      </c>
      <c r="G190" s="253"/>
      <c r="H190" s="256">
        <v>962.923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178</v>
      </c>
      <c r="AU190" s="262" t="s">
        <v>85</v>
      </c>
      <c r="AV190" s="14" t="s">
        <v>177</v>
      </c>
      <c r="AW190" s="14" t="s">
        <v>32</v>
      </c>
      <c r="AX190" s="14" t="s">
        <v>33</v>
      </c>
      <c r="AY190" s="262" t="s">
        <v>170</v>
      </c>
    </row>
    <row r="191" spans="1:65" s="2" customFormat="1" ht="37.8" customHeight="1">
      <c r="A191" s="39"/>
      <c r="B191" s="40"/>
      <c r="C191" s="227" t="s">
        <v>221</v>
      </c>
      <c r="D191" s="227" t="s">
        <v>172</v>
      </c>
      <c r="E191" s="228" t="s">
        <v>222</v>
      </c>
      <c r="F191" s="229" t="s">
        <v>223</v>
      </c>
      <c r="G191" s="230" t="s">
        <v>183</v>
      </c>
      <c r="H191" s="231">
        <v>962.923</v>
      </c>
      <c r="I191" s="232"/>
      <c r="J191" s="233">
        <f>ROUND(I191*H191,2)</f>
        <v>0</v>
      </c>
      <c r="K191" s="229" t="s">
        <v>176</v>
      </c>
      <c r="L191" s="45"/>
      <c r="M191" s="234" t="s">
        <v>1</v>
      </c>
      <c r="N191" s="235" t="s">
        <v>43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177</v>
      </c>
      <c r="AT191" s="238" t="s">
        <v>172</v>
      </c>
      <c r="AU191" s="238" t="s">
        <v>85</v>
      </c>
      <c r="AY191" s="18" t="s">
        <v>170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85</v>
      </c>
      <c r="BK191" s="239">
        <f>ROUND(I191*H191,2)</f>
        <v>0</v>
      </c>
      <c r="BL191" s="18" t="s">
        <v>177</v>
      </c>
      <c r="BM191" s="238" t="s">
        <v>224</v>
      </c>
    </row>
    <row r="192" spans="1:65" s="2" customFormat="1" ht="44.25" customHeight="1">
      <c r="A192" s="39"/>
      <c r="B192" s="40"/>
      <c r="C192" s="227" t="s">
        <v>225</v>
      </c>
      <c r="D192" s="227" t="s">
        <v>172</v>
      </c>
      <c r="E192" s="228" t="s">
        <v>226</v>
      </c>
      <c r="F192" s="229" t="s">
        <v>227</v>
      </c>
      <c r="G192" s="230" t="s">
        <v>228</v>
      </c>
      <c r="H192" s="231">
        <v>1733.261</v>
      </c>
      <c r="I192" s="232"/>
      <c r="J192" s="233">
        <f>ROUND(I192*H192,2)</f>
        <v>0</v>
      </c>
      <c r="K192" s="229" t="s">
        <v>176</v>
      </c>
      <c r="L192" s="45"/>
      <c r="M192" s="234" t="s">
        <v>1</v>
      </c>
      <c r="N192" s="235" t="s">
        <v>43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177</v>
      </c>
      <c r="AT192" s="238" t="s">
        <v>172</v>
      </c>
      <c r="AU192" s="238" t="s">
        <v>85</v>
      </c>
      <c r="AY192" s="18" t="s">
        <v>170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85</v>
      </c>
      <c r="BK192" s="239">
        <f>ROUND(I192*H192,2)</f>
        <v>0</v>
      </c>
      <c r="BL192" s="18" t="s">
        <v>177</v>
      </c>
      <c r="BM192" s="238" t="s">
        <v>229</v>
      </c>
    </row>
    <row r="193" spans="1:51" s="13" customFormat="1" ht="12">
      <c r="A193" s="13"/>
      <c r="B193" s="240"/>
      <c r="C193" s="241"/>
      <c r="D193" s="242" t="s">
        <v>178</v>
      </c>
      <c r="E193" s="243" t="s">
        <v>1</v>
      </c>
      <c r="F193" s="244" t="s">
        <v>230</v>
      </c>
      <c r="G193" s="241"/>
      <c r="H193" s="245">
        <v>1733.261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178</v>
      </c>
      <c r="AU193" s="251" t="s">
        <v>85</v>
      </c>
      <c r="AV193" s="13" t="s">
        <v>85</v>
      </c>
      <c r="AW193" s="13" t="s">
        <v>32</v>
      </c>
      <c r="AX193" s="13" t="s">
        <v>77</v>
      </c>
      <c r="AY193" s="251" t="s">
        <v>170</v>
      </c>
    </row>
    <row r="194" spans="1:51" s="14" customFormat="1" ht="12">
      <c r="A194" s="14"/>
      <c r="B194" s="252"/>
      <c r="C194" s="253"/>
      <c r="D194" s="242" t="s">
        <v>178</v>
      </c>
      <c r="E194" s="254" t="s">
        <v>1</v>
      </c>
      <c r="F194" s="255" t="s">
        <v>180</v>
      </c>
      <c r="G194" s="253"/>
      <c r="H194" s="256">
        <v>1733.261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178</v>
      </c>
      <c r="AU194" s="262" t="s">
        <v>85</v>
      </c>
      <c r="AV194" s="14" t="s">
        <v>177</v>
      </c>
      <c r="AW194" s="14" t="s">
        <v>32</v>
      </c>
      <c r="AX194" s="14" t="s">
        <v>33</v>
      </c>
      <c r="AY194" s="262" t="s">
        <v>170</v>
      </c>
    </row>
    <row r="195" spans="1:65" s="2" customFormat="1" ht="37.8" customHeight="1">
      <c r="A195" s="39"/>
      <c r="B195" s="40"/>
      <c r="C195" s="227" t="s">
        <v>199</v>
      </c>
      <c r="D195" s="227" t="s">
        <v>172</v>
      </c>
      <c r="E195" s="228" t="s">
        <v>231</v>
      </c>
      <c r="F195" s="229" t="s">
        <v>232</v>
      </c>
      <c r="G195" s="230" t="s">
        <v>183</v>
      </c>
      <c r="H195" s="231">
        <v>962.923</v>
      </c>
      <c r="I195" s="232"/>
      <c r="J195" s="233">
        <f>ROUND(I195*H195,2)</f>
        <v>0</v>
      </c>
      <c r="K195" s="229" t="s">
        <v>176</v>
      </c>
      <c r="L195" s="45"/>
      <c r="M195" s="234" t="s">
        <v>1</v>
      </c>
      <c r="N195" s="235" t="s">
        <v>43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177</v>
      </c>
      <c r="AT195" s="238" t="s">
        <v>172</v>
      </c>
      <c r="AU195" s="238" t="s">
        <v>85</v>
      </c>
      <c r="AY195" s="18" t="s">
        <v>170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85</v>
      </c>
      <c r="BK195" s="239">
        <f>ROUND(I195*H195,2)</f>
        <v>0</v>
      </c>
      <c r="BL195" s="18" t="s">
        <v>177</v>
      </c>
      <c r="BM195" s="238" t="s">
        <v>233</v>
      </c>
    </row>
    <row r="196" spans="1:65" s="2" customFormat="1" ht="44.25" customHeight="1">
      <c r="A196" s="39"/>
      <c r="B196" s="40"/>
      <c r="C196" s="227" t="s">
        <v>234</v>
      </c>
      <c r="D196" s="227" t="s">
        <v>172</v>
      </c>
      <c r="E196" s="228" t="s">
        <v>235</v>
      </c>
      <c r="F196" s="229" t="s">
        <v>236</v>
      </c>
      <c r="G196" s="230" t="s">
        <v>183</v>
      </c>
      <c r="H196" s="231">
        <v>169.25</v>
      </c>
      <c r="I196" s="232"/>
      <c r="J196" s="233">
        <f>ROUND(I196*H196,2)</f>
        <v>0</v>
      </c>
      <c r="K196" s="229" t="s">
        <v>176</v>
      </c>
      <c r="L196" s="45"/>
      <c r="M196" s="234" t="s">
        <v>1</v>
      </c>
      <c r="N196" s="235" t="s">
        <v>43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177</v>
      </c>
      <c r="AT196" s="238" t="s">
        <v>172</v>
      </c>
      <c r="AU196" s="238" t="s">
        <v>85</v>
      </c>
      <c r="AY196" s="18" t="s">
        <v>170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85</v>
      </c>
      <c r="BK196" s="239">
        <f>ROUND(I196*H196,2)</f>
        <v>0</v>
      </c>
      <c r="BL196" s="18" t="s">
        <v>177</v>
      </c>
      <c r="BM196" s="238" t="s">
        <v>237</v>
      </c>
    </row>
    <row r="197" spans="1:51" s="13" customFormat="1" ht="12">
      <c r="A197" s="13"/>
      <c r="B197" s="240"/>
      <c r="C197" s="241"/>
      <c r="D197" s="242" t="s">
        <v>178</v>
      </c>
      <c r="E197" s="243" t="s">
        <v>1</v>
      </c>
      <c r="F197" s="244" t="s">
        <v>238</v>
      </c>
      <c r="G197" s="241"/>
      <c r="H197" s="245">
        <v>169.25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178</v>
      </c>
      <c r="AU197" s="251" t="s">
        <v>85</v>
      </c>
      <c r="AV197" s="13" t="s">
        <v>85</v>
      </c>
      <c r="AW197" s="13" t="s">
        <v>32</v>
      </c>
      <c r="AX197" s="13" t="s">
        <v>77</v>
      </c>
      <c r="AY197" s="251" t="s">
        <v>170</v>
      </c>
    </row>
    <row r="198" spans="1:51" s="14" customFormat="1" ht="12">
      <c r="A198" s="14"/>
      <c r="B198" s="252"/>
      <c r="C198" s="253"/>
      <c r="D198" s="242" t="s">
        <v>178</v>
      </c>
      <c r="E198" s="254" t="s">
        <v>1</v>
      </c>
      <c r="F198" s="255" t="s">
        <v>180</v>
      </c>
      <c r="G198" s="253"/>
      <c r="H198" s="256">
        <v>169.25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178</v>
      </c>
      <c r="AU198" s="262" t="s">
        <v>85</v>
      </c>
      <c r="AV198" s="14" t="s">
        <v>177</v>
      </c>
      <c r="AW198" s="14" t="s">
        <v>32</v>
      </c>
      <c r="AX198" s="14" t="s">
        <v>33</v>
      </c>
      <c r="AY198" s="262" t="s">
        <v>170</v>
      </c>
    </row>
    <row r="199" spans="1:65" s="2" customFormat="1" ht="55.5" customHeight="1">
      <c r="A199" s="39"/>
      <c r="B199" s="40"/>
      <c r="C199" s="227" t="s">
        <v>239</v>
      </c>
      <c r="D199" s="227" t="s">
        <v>172</v>
      </c>
      <c r="E199" s="228" t="s">
        <v>240</v>
      </c>
      <c r="F199" s="229" t="s">
        <v>241</v>
      </c>
      <c r="G199" s="230" t="s">
        <v>175</v>
      </c>
      <c r="H199" s="231">
        <v>485</v>
      </c>
      <c r="I199" s="232"/>
      <c r="J199" s="233">
        <f>ROUND(I199*H199,2)</f>
        <v>0</v>
      </c>
      <c r="K199" s="229" t="s">
        <v>176</v>
      </c>
      <c r="L199" s="45"/>
      <c r="M199" s="234" t="s">
        <v>1</v>
      </c>
      <c r="N199" s="235" t="s">
        <v>43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177</v>
      </c>
      <c r="AT199" s="238" t="s">
        <v>172</v>
      </c>
      <c r="AU199" s="238" t="s">
        <v>85</v>
      </c>
      <c r="AY199" s="18" t="s">
        <v>170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177</v>
      </c>
      <c r="BM199" s="238" t="s">
        <v>242</v>
      </c>
    </row>
    <row r="200" spans="1:65" s="2" customFormat="1" ht="37.8" customHeight="1">
      <c r="A200" s="39"/>
      <c r="B200" s="40"/>
      <c r="C200" s="227" t="s">
        <v>243</v>
      </c>
      <c r="D200" s="227" t="s">
        <v>172</v>
      </c>
      <c r="E200" s="228" t="s">
        <v>244</v>
      </c>
      <c r="F200" s="229" t="s">
        <v>245</v>
      </c>
      <c r="G200" s="230" t="s">
        <v>175</v>
      </c>
      <c r="H200" s="231">
        <v>485</v>
      </c>
      <c r="I200" s="232"/>
      <c r="J200" s="233">
        <f>ROUND(I200*H200,2)</f>
        <v>0</v>
      </c>
      <c r="K200" s="229" t="s">
        <v>176</v>
      </c>
      <c r="L200" s="45"/>
      <c r="M200" s="234" t="s">
        <v>1</v>
      </c>
      <c r="N200" s="235" t="s">
        <v>43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177</v>
      </c>
      <c r="AT200" s="238" t="s">
        <v>172</v>
      </c>
      <c r="AU200" s="238" t="s">
        <v>85</v>
      </c>
      <c r="AY200" s="18" t="s">
        <v>170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85</v>
      </c>
      <c r="BK200" s="239">
        <f>ROUND(I200*H200,2)</f>
        <v>0</v>
      </c>
      <c r="BL200" s="18" t="s">
        <v>177</v>
      </c>
      <c r="BM200" s="238" t="s">
        <v>246</v>
      </c>
    </row>
    <row r="201" spans="1:65" s="2" customFormat="1" ht="16.5" customHeight="1">
      <c r="A201" s="39"/>
      <c r="B201" s="40"/>
      <c r="C201" s="273" t="s">
        <v>206</v>
      </c>
      <c r="D201" s="273" t="s">
        <v>247</v>
      </c>
      <c r="E201" s="274" t="s">
        <v>248</v>
      </c>
      <c r="F201" s="275" t="s">
        <v>249</v>
      </c>
      <c r="G201" s="276" t="s">
        <v>228</v>
      </c>
      <c r="H201" s="277">
        <v>84.58</v>
      </c>
      <c r="I201" s="278"/>
      <c r="J201" s="279">
        <f>ROUND(I201*H201,2)</f>
        <v>0</v>
      </c>
      <c r="K201" s="275" t="s">
        <v>176</v>
      </c>
      <c r="L201" s="280"/>
      <c r="M201" s="281" t="s">
        <v>1</v>
      </c>
      <c r="N201" s="282" t="s">
        <v>43</v>
      </c>
      <c r="O201" s="92"/>
      <c r="P201" s="236">
        <f>O201*H201</f>
        <v>0</v>
      </c>
      <c r="Q201" s="236">
        <v>1</v>
      </c>
      <c r="R201" s="236">
        <f>Q201*H201</f>
        <v>84.58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221</v>
      </c>
      <c r="AT201" s="238" t="s">
        <v>247</v>
      </c>
      <c r="AU201" s="238" t="s">
        <v>85</v>
      </c>
      <c r="AY201" s="18" t="s">
        <v>170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177</v>
      </c>
      <c r="BM201" s="238" t="s">
        <v>250</v>
      </c>
    </row>
    <row r="202" spans="1:65" s="2" customFormat="1" ht="16.5" customHeight="1">
      <c r="A202" s="39"/>
      <c r="B202" s="40"/>
      <c r="C202" s="273" t="s">
        <v>8</v>
      </c>
      <c r="D202" s="273" t="s">
        <v>247</v>
      </c>
      <c r="E202" s="274" t="s">
        <v>251</v>
      </c>
      <c r="F202" s="275" t="s">
        <v>252</v>
      </c>
      <c r="G202" s="276" t="s">
        <v>228</v>
      </c>
      <c r="H202" s="277">
        <v>84.58</v>
      </c>
      <c r="I202" s="278"/>
      <c r="J202" s="279">
        <f>ROUND(I202*H202,2)</f>
        <v>0</v>
      </c>
      <c r="K202" s="275" t="s">
        <v>176</v>
      </c>
      <c r="L202" s="280"/>
      <c r="M202" s="281" t="s">
        <v>1</v>
      </c>
      <c r="N202" s="282" t="s">
        <v>43</v>
      </c>
      <c r="O202" s="92"/>
      <c r="P202" s="236">
        <f>O202*H202</f>
        <v>0</v>
      </c>
      <c r="Q202" s="236">
        <v>1</v>
      </c>
      <c r="R202" s="236">
        <f>Q202*H202</f>
        <v>84.58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221</v>
      </c>
      <c r="AT202" s="238" t="s">
        <v>247</v>
      </c>
      <c r="AU202" s="238" t="s">
        <v>85</v>
      </c>
      <c r="AY202" s="18" t="s">
        <v>170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85</v>
      </c>
      <c r="BK202" s="239">
        <f>ROUND(I202*H202,2)</f>
        <v>0</v>
      </c>
      <c r="BL202" s="18" t="s">
        <v>177</v>
      </c>
      <c r="BM202" s="238" t="s">
        <v>253</v>
      </c>
    </row>
    <row r="203" spans="1:65" s="2" customFormat="1" ht="37.8" customHeight="1">
      <c r="A203" s="39"/>
      <c r="B203" s="40"/>
      <c r="C203" s="227" t="s">
        <v>211</v>
      </c>
      <c r="D203" s="227" t="s">
        <v>172</v>
      </c>
      <c r="E203" s="228" t="s">
        <v>254</v>
      </c>
      <c r="F203" s="229" t="s">
        <v>255</v>
      </c>
      <c r="G203" s="230" t="s">
        <v>175</v>
      </c>
      <c r="H203" s="231">
        <v>485</v>
      </c>
      <c r="I203" s="232"/>
      <c r="J203" s="233">
        <f>ROUND(I203*H203,2)</f>
        <v>0</v>
      </c>
      <c r="K203" s="229" t="s">
        <v>176</v>
      </c>
      <c r="L203" s="45"/>
      <c r="M203" s="234" t="s">
        <v>1</v>
      </c>
      <c r="N203" s="235" t="s">
        <v>43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177</v>
      </c>
      <c r="AT203" s="238" t="s">
        <v>172</v>
      </c>
      <c r="AU203" s="238" t="s">
        <v>85</v>
      </c>
      <c r="AY203" s="18" t="s">
        <v>170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85</v>
      </c>
      <c r="BK203" s="239">
        <f>ROUND(I203*H203,2)</f>
        <v>0</v>
      </c>
      <c r="BL203" s="18" t="s">
        <v>177</v>
      </c>
      <c r="BM203" s="238" t="s">
        <v>256</v>
      </c>
    </row>
    <row r="204" spans="1:65" s="2" customFormat="1" ht="16.5" customHeight="1">
      <c r="A204" s="39"/>
      <c r="B204" s="40"/>
      <c r="C204" s="273" t="s">
        <v>257</v>
      </c>
      <c r="D204" s="273" t="s">
        <v>247</v>
      </c>
      <c r="E204" s="274" t="s">
        <v>258</v>
      </c>
      <c r="F204" s="275" t="s">
        <v>259</v>
      </c>
      <c r="G204" s="276" t="s">
        <v>260</v>
      </c>
      <c r="H204" s="277">
        <v>11.155</v>
      </c>
      <c r="I204" s="278"/>
      <c r="J204" s="279">
        <f>ROUND(I204*H204,2)</f>
        <v>0</v>
      </c>
      <c r="K204" s="275" t="s">
        <v>176</v>
      </c>
      <c r="L204" s="280"/>
      <c r="M204" s="281" t="s">
        <v>1</v>
      </c>
      <c r="N204" s="282" t="s">
        <v>43</v>
      </c>
      <c r="O204" s="92"/>
      <c r="P204" s="236">
        <f>O204*H204</f>
        <v>0</v>
      </c>
      <c r="Q204" s="236">
        <v>0.001</v>
      </c>
      <c r="R204" s="236">
        <f>Q204*H204</f>
        <v>0.011155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221</v>
      </c>
      <c r="AT204" s="238" t="s">
        <v>247</v>
      </c>
      <c r="AU204" s="238" t="s">
        <v>85</v>
      </c>
      <c r="AY204" s="18" t="s">
        <v>170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85</v>
      </c>
      <c r="BK204" s="239">
        <f>ROUND(I204*H204,2)</f>
        <v>0</v>
      </c>
      <c r="BL204" s="18" t="s">
        <v>177</v>
      </c>
      <c r="BM204" s="238" t="s">
        <v>261</v>
      </c>
    </row>
    <row r="205" spans="1:51" s="13" customFormat="1" ht="12">
      <c r="A205" s="13"/>
      <c r="B205" s="240"/>
      <c r="C205" s="241"/>
      <c r="D205" s="242" t="s">
        <v>178</v>
      </c>
      <c r="E205" s="241"/>
      <c r="F205" s="244" t="s">
        <v>262</v>
      </c>
      <c r="G205" s="241"/>
      <c r="H205" s="245">
        <v>11.155</v>
      </c>
      <c r="I205" s="246"/>
      <c r="J205" s="241"/>
      <c r="K205" s="241"/>
      <c r="L205" s="247"/>
      <c r="M205" s="248"/>
      <c r="N205" s="249"/>
      <c r="O205" s="249"/>
      <c r="P205" s="249"/>
      <c r="Q205" s="249"/>
      <c r="R205" s="249"/>
      <c r="S205" s="249"/>
      <c r="T205" s="25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1" t="s">
        <v>178</v>
      </c>
      <c r="AU205" s="251" t="s">
        <v>85</v>
      </c>
      <c r="AV205" s="13" t="s">
        <v>85</v>
      </c>
      <c r="AW205" s="13" t="s">
        <v>4</v>
      </c>
      <c r="AX205" s="13" t="s">
        <v>33</v>
      </c>
      <c r="AY205" s="251" t="s">
        <v>170</v>
      </c>
    </row>
    <row r="206" spans="1:63" s="12" customFormat="1" ht="22.8" customHeight="1">
      <c r="A206" s="12"/>
      <c r="B206" s="211"/>
      <c r="C206" s="212"/>
      <c r="D206" s="213" t="s">
        <v>76</v>
      </c>
      <c r="E206" s="225" t="s">
        <v>85</v>
      </c>
      <c r="F206" s="225" t="s">
        <v>263</v>
      </c>
      <c r="G206" s="212"/>
      <c r="H206" s="212"/>
      <c r="I206" s="215"/>
      <c r="J206" s="226">
        <f>BK206</f>
        <v>0</v>
      </c>
      <c r="K206" s="212"/>
      <c r="L206" s="217"/>
      <c r="M206" s="218"/>
      <c r="N206" s="219"/>
      <c r="O206" s="219"/>
      <c r="P206" s="220">
        <f>SUM(P207:P259)</f>
        <v>0</v>
      </c>
      <c r="Q206" s="219"/>
      <c r="R206" s="220">
        <f>SUM(R207:R259)</f>
        <v>1348.5938784899997</v>
      </c>
      <c r="S206" s="219"/>
      <c r="T206" s="221">
        <f>SUM(T207:T259)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2" t="s">
        <v>33</v>
      </c>
      <c r="AT206" s="223" t="s">
        <v>76</v>
      </c>
      <c r="AU206" s="223" t="s">
        <v>33</v>
      </c>
      <c r="AY206" s="222" t="s">
        <v>170</v>
      </c>
      <c r="BK206" s="224">
        <f>SUM(BK207:BK259)</f>
        <v>0</v>
      </c>
    </row>
    <row r="207" spans="1:65" s="2" customFormat="1" ht="44.25" customHeight="1">
      <c r="A207" s="39"/>
      <c r="B207" s="40"/>
      <c r="C207" s="227" t="s">
        <v>216</v>
      </c>
      <c r="D207" s="227" t="s">
        <v>172</v>
      </c>
      <c r="E207" s="228" t="s">
        <v>264</v>
      </c>
      <c r="F207" s="229" t="s">
        <v>265</v>
      </c>
      <c r="G207" s="230" t="s">
        <v>183</v>
      </c>
      <c r="H207" s="231">
        <v>77.372</v>
      </c>
      <c r="I207" s="232"/>
      <c r="J207" s="233">
        <f>ROUND(I207*H207,2)</f>
        <v>0</v>
      </c>
      <c r="K207" s="229" t="s">
        <v>176</v>
      </c>
      <c r="L207" s="45"/>
      <c r="M207" s="234" t="s">
        <v>1</v>
      </c>
      <c r="N207" s="235" t="s">
        <v>43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177</v>
      </c>
      <c r="AT207" s="238" t="s">
        <v>172</v>
      </c>
      <c r="AU207" s="238" t="s">
        <v>85</v>
      </c>
      <c r="AY207" s="18" t="s">
        <v>170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85</v>
      </c>
      <c r="BK207" s="239">
        <f>ROUND(I207*H207,2)</f>
        <v>0</v>
      </c>
      <c r="BL207" s="18" t="s">
        <v>177</v>
      </c>
      <c r="BM207" s="238" t="s">
        <v>266</v>
      </c>
    </row>
    <row r="208" spans="1:51" s="13" customFormat="1" ht="12">
      <c r="A208" s="13"/>
      <c r="B208" s="240"/>
      <c r="C208" s="241"/>
      <c r="D208" s="242" t="s">
        <v>178</v>
      </c>
      <c r="E208" s="243" t="s">
        <v>1</v>
      </c>
      <c r="F208" s="244" t="s">
        <v>267</v>
      </c>
      <c r="G208" s="241"/>
      <c r="H208" s="245">
        <v>77.372</v>
      </c>
      <c r="I208" s="246"/>
      <c r="J208" s="241"/>
      <c r="K208" s="241"/>
      <c r="L208" s="247"/>
      <c r="M208" s="248"/>
      <c r="N208" s="249"/>
      <c r="O208" s="249"/>
      <c r="P208" s="249"/>
      <c r="Q208" s="249"/>
      <c r="R208" s="249"/>
      <c r="S208" s="249"/>
      <c r="T208" s="25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1" t="s">
        <v>178</v>
      </c>
      <c r="AU208" s="251" t="s">
        <v>85</v>
      </c>
      <c r="AV208" s="13" t="s">
        <v>85</v>
      </c>
      <c r="AW208" s="13" t="s">
        <v>32</v>
      </c>
      <c r="AX208" s="13" t="s">
        <v>77</v>
      </c>
      <c r="AY208" s="251" t="s">
        <v>170</v>
      </c>
    </row>
    <row r="209" spans="1:51" s="14" customFormat="1" ht="12">
      <c r="A209" s="14"/>
      <c r="B209" s="252"/>
      <c r="C209" s="253"/>
      <c r="D209" s="242" t="s">
        <v>178</v>
      </c>
      <c r="E209" s="254" t="s">
        <v>1</v>
      </c>
      <c r="F209" s="255" t="s">
        <v>180</v>
      </c>
      <c r="G209" s="253"/>
      <c r="H209" s="256">
        <v>77.372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178</v>
      </c>
      <c r="AU209" s="262" t="s">
        <v>85</v>
      </c>
      <c r="AV209" s="14" t="s">
        <v>177</v>
      </c>
      <c r="AW209" s="14" t="s">
        <v>32</v>
      </c>
      <c r="AX209" s="14" t="s">
        <v>33</v>
      </c>
      <c r="AY209" s="262" t="s">
        <v>170</v>
      </c>
    </row>
    <row r="210" spans="1:65" s="2" customFormat="1" ht="24.15" customHeight="1">
      <c r="A210" s="39"/>
      <c r="B210" s="40"/>
      <c r="C210" s="227" t="s">
        <v>268</v>
      </c>
      <c r="D210" s="227" t="s">
        <v>172</v>
      </c>
      <c r="E210" s="228" t="s">
        <v>269</v>
      </c>
      <c r="F210" s="229" t="s">
        <v>270</v>
      </c>
      <c r="G210" s="230" t="s">
        <v>271</v>
      </c>
      <c r="H210" s="231">
        <v>203.61</v>
      </c>
      <c r="I210" s="232"/>
      <c r="J210" s="233">
        <f>ROUND(I210*H210,2)</f>
        <v>0</v>
      </c>
      <c r="K210" s="229" t="s">
        <v>176</v>
      </c>
      <c r="L210" s="45"/>
      <c r="M210" s="234" t="s">
        <v>1</v>
      </c>
      <c r="N210" s="235" t="s">
        <v>43</v>
      </c>
      <c r="O210" s="92"/>
      <c r="P210" s="236">
        <f>O210*H210</f>
        <v>0</v>
      </c>
      <c r="Q210" s="236">
        <v>0.00049</v>
      </c>
      <c r="R210" s="236">
        <f>Q210*H210</f>
        <v>0.09976890000000001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177</v>
      </c>
      <c r="AT210" s="238" t="s">
        <v>172</v>
      </c>
      <c r="AU210" s="238" t="s">
        <v>85</v>
      </c>
      <c r="AY210" s="18" t="s">
        <v>170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85</v>
      </c>
      <c r="BK210" s="239">
        <f>ROUND(I210*H210,2)</f>
        <v>0</v>
      </c>
      <c r="BL210" s="18" t="s">
        <v>177</v>
      </c>
      <c r="BM210" s="238" t="s">
        <v>272</v>
      </c>
    </row>
    <row r="211" spans="1:51" s="13" customFormat="1" ht="12">
      <c r="A211" s="13"/>
      <c r="B211" s="240"/>
      <c r="C211" s="241"/>
      <c r="D211" s="242" t="s">
        <v>178</v>
      </c>
      <c r="E211" s="243" t="s">
        <v>1</v>
      </c>
      <c r="F211" s="244" t="s">
        <v>273</v>
      </c>
      <c r="G211" s="241"/>
      <c r="H211" s="245">
        <v>203.61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178</v>
      </c>
      <c r="AU211" s="251" t="s">
        <v>85</v>
      </c>
      <c r="AV211" s="13" t="s">
        <v>85</v>
      </c>
      <c r="AW211" s="13" t="s">
        <v>32</v>
      </c>
      <c r="AX211" s="13" t="s">
        <v>77</v>
      </c>
      <c r="AY211" s="251" t="s">
        <v>170</v>
      </c>
    </row>
    <row r="212" spans="1:51" s="14" customFormat="1" ht="12">
      <c r="A212" s="14"/>
      <c r="B212" s="252"/>
      <c r="C212" s="253"/>
      <c r="D212" s="242" t="s">
        <v>178</v>
      </c>
      <c r="E212" s="254" t="s">
        <v>1</v>
      </c>
      <c r="F212" s="255" t="s">
        <v>180</v>
      </c>
      <c r="G212" s="253"/>
      <c r="H212" s="256">
        <v>203.61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178</v>
      </c>
      <c r="AU212" s="262" t="s">
        <v>85</v>
      </c>
      <c r="AV212" s="14" t="s">
        <v>177</v>
      </c>
      <c r="AW212" s="14" t="s">
        <v>32</v>
      </c>
      <c r="AX212" s="14" t="s">
        <v>33</v>
      </c>
      <c r="AY212" s="262" t="s">
        <v>170</v>
      </c>
    </row>
    <row r="213" spans="1:65" s="2" customFormat="1" ht="16.5" customHeight="1">
      <c r="A213" s="39"/>
      <c r="B213" s="40"/>
      <c r="C213" s="227" t="s">
        <v>224</v>
      </c>
      <c r="D213" s="227" t="s">
        <v>172</v>
      </c>
      <c r="E213" s="228" t="s">
        <v>274</v>
      </c>
      <c r="F213" s="229" t="s">
        <v>275</v>
      </c>
      <c r="G213" s="230" t="s">
        <v>175</v>
      </c>
      <c r="H213" s="231">
        <v>98.173</v>
      </c>
      <c r="I213" s="232"/>
      <c r="J213" s="233">
        <f>ROUND(I213*H213,2)</f>
        <v>0</v>
      </c>
      <c r="K213" s="229" t="s">
        <v>176</v>
      </c>
      <c r="L213" s="45"/>
      <c r="M213" s="234" t="s">
        <v>1</v>
      </c>
      <c r="N213" s="235" t="s">
        <v>43</v>
      </c>
      <c r="O213" s="92"/>
      <c r="P213" s="236">
        <f>O213*H213</f>
        <v>0</v>
      </c>
      <c r="Q213" s="236">
        <v>0.00247</v>
      </c>
      <c r="R213" s="236">
        <f>Q213*H213</f>
        <v>0.24248731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177</v>
      </c>
      <c r="AT213" s="238" t="s">
        <v>172</v>
      </c>
      <c r="AU213" s="238" t="s">
        <v>85</v>
      </c>
      <c r="AY213" s="18" t="s">
        <v>170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85</v>
      </c>
      <c r="BK213" s="239">
        <f>ROUND(I213*H213,2)</f>
        <v>0</v>
      </c>
      <c r="BL213" s="18" t="s">
        <v>177</v>
      </c>
      <c r="BM213" s="238" t="s">
        <v>276</v>
      </c>
    </row>
    <row r="214" spans="1:51" s="13" customFormat="1" ht="12">
      <c r="A214" s="13"/>
      <c r="B214" s="240"/>
      <c r="C214" s="241"/>
      <c r="D214" s="242" t="s">
        <v>178</v>
      </c>
      <c r="E214" s="243" t="s">
        <v>1</v>
      </c>
      <c r="F214" s="244" t="s">
        <v>277</v>
      </c>
      <c r="G214" s="241"/>
      <c r="H214" s="245">
        <v>98.173</v>
      </c>
      <c r="I214" s="246"/>
      <c r="J214" s="241"/>
      <c r="K214" s="241"/>
      <c r="L214" s="247"/>
      <c r="M214" s="248"/>
      <c r="N214" s="249"/>
      <c r="O214" s="249"/>
      <c r="P214" s="249"/>
      <c r="Q214" s="249"/>
      <c r="R214" s="249"/>
      <c r="S214" s="249"/>
      <c r="T214" s="25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1" t="s">
        <v>178</v>
      </c>
      <c r="AU214" s="251" t="s">
        <v>85</v>
      </c>
      <c r="AV214" s="13" t="s">
        <v>85</v>
      </c>
      <c r="AW214" s="13" t="s">
        <v>32</v>
      </c>
      <c r="AX214" s="13" t="s">
        <v>77</v>
      </c>
      <c r="AY214" s="251" t="s">
        <v>170</v>
      </c>
    </row>
    <row r="215" spans="1:51" s="14" customFormat="1" ht="12">
      <c r="A215" s="14"/>
      <c r="B215" s="252"/>
      <c r="C215" s="253"/>
      <c r="D215" s="242" t="s">
        <v>178</v>
      </c>
      <c r="E215" s="254" t="s">
        <v>1</v>
      </c>
      <c r="F215" s="255" t="s">
        <v>180</v>
      </c>
      <c r="G215" s="253"/>
      <c r="H215" s="256">
        <v>98.173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178</v>
      </c>
      <c r="AU215" s="262" t="s">
        <v>85</v>
      </c>
      <c r="AV215" s="14" t="s">
        <v>177</v>
      </c>
      <c r="AW215" s="14" t="s">
        <v>32</v>
      </c>
      <c r="AX215" s="14" t="s">
        <v>33</v>
      </c>
      <c r="AY215" s="262" t="s">
        <v>170</v>
      </c>
    </row>
    <row r="216" spans="1:65" s="2" customFormat="1" ht="16.5" customHeight="1">
      <c r="A216" s="39"/>
      <c r="B216" s="40"/>
      <c r="C216" s="227" t="s">
        <v>7</v>
      </c>
      <c r="D216" s="227" t="s">
        <v>172</v>
      </c>
      <c r="E216" s="228" t="s">
        <v>278</v>
      </c>
      <c r="F216" s="229" t="s">
        <v>279</v>
      </c>
      <c r="G216" s="230" t="s">
        <v>175</v>
      </c>
      <c r="H216" s="231">
        <v>98.173</v>
      </c>
      <c r="I216" s="232"/>
      <c r="J216" s="233">
        <f>ROUND(I216*H216,2)</f>
        <v>0</v>
      </c>
      <c r="K216" s="229" t="s">
        <v>176</v>
      </c>
      <c r="L216" s="45"/>
      <c r="M216" s="234" t="s">
        <v>1</v>
      </c>
      <c r="N216" s="235" t="s">
        <v>43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177</v>
      </c>
      <c r="AT216" s="238" t="s">
        <v>172</v>
      </c>
      <c r="AU216" s="238" t="s">
        <v>85</v>
      </c>
      <c r="AY216" s="18" t="s">
        <v>170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85</v>
      </c>
      <c r="BK216" s="239">
        <f>ROUND(I216*H216,2)</f>
        <v>0</v>
      </c>
      <c r="BL216" s="18" t="s">
        <v>177</v>
      </c>
      <c r="BM216" s="238" t="s">
        <v>280</v>
      </c>
    </row>
    <row r="217" spans="1:65" s="2" customFormat="1" ht="24.15" customHeight="1">
      <c r="A217" s="39"/>
      <c r="B217" s="40"/>
      <c r="C217" s="227" t="s">
        <v>237</v>
      </c>
      <c r="D217" s="227" t="s">
        <v>172</v>
      </c>
      <c r="E217" s="228" t="s">
        <v>281</v>
      </c>
      <c r="F217" s="229" t="s">
        <v>282</v>
      </c>
      <c r="G217" s="230" t="s">
        <v>183</v>
      </c>
      <c r="H217" s="231">
        <v>116.549</v>
      </c>
      <c r="I217" s="232"/>
      <c r="J217" s="233">
        <f>ROUND(I217*H217,2)</f>
        <v>0</v>
      </c>
      <c r="K217" s="229" t="s">
        <v>176</v>
      </c>
      <c r="L217" s="45"/>
      <c r="M217" s="234" t="s">
        <v>1</v>
      </c>
      <c r="N217" s="235" t="s">
        <v>43</v>
      </c>
      <c r="O217" s="92"/>
      <c r="P217" s="236">
        <f>O217*H217</f>
        <v>0</v>
      </c>
      <c r="Q217" s="236">
        <v>2.25634</v>
      </c>
      <c r="R217" s="236">
        <f>Q217*H217</f>
        <v>262.97417065999997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177</v>
      </c>
      <c r="AT217" s="238" t="s">
        <v>172</v>
      </c>
      <c r="AU217" s="238" t="s">
        <v>85</v>
      </c>
      <c r="AY217" s="18" t="s">
        <v>170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85</v>
      </c>
      <c r="BK217" s="239">
        <f>ROUND(I217*H217,2)</f>
        <v>0</v>
      </c>
      <c r="BL217" s="18" t="s">
        <v>177</v>
      </c>
      <c r="BM217" s="238" t="s">
        <v>283</v>
      </c>
    </row>
    <row r="218" spans="1:51" s="15" customFormat="1" ht="12">
      <c r="A218" s="15"/>
      <c r="B218" s="263"/>
      <c r="C218" s="264"/>
      <c r="D218" s="242" t="s">
        <v>178</v>
      </c>
      <c r="E218" s="265" t="s">
        <v>1</v>
      </c>
      <c r="F218" s="266" t="s">
        <v>284</v>
      </c>
      <c r="G218" s="264"/>
      <c r="H218" s="265" t="s">
        <v>1</v>
      </c>
      <c r="I218" s="267"/>
      <c r="J218" s="264"/>
      <c r="K218" s="264"/>
      <c r="L218" s="268"/>
      <c r="M218" s="269"/>
      <c r="N218" s="270"/>
      <c r="O218" s="270"/>
      <c r="P218" s="270"/>
      <c r="Q218" s="270"/>
      <c r="R218" s="270"/>
      <c r="S218" s="270"/>
      <c r="T218" s="27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2" t="s">
        <v>178</v>
      </c>
      <c r="AU218" s="272" t="s">
        <v>85</v>
      </c>
      <c r="AV218" s="15" t="s">
        <v>33</v>
      </c>
      <c r="AW218" s="15" t="s">
        <v>32</v>
      </c>
      <c r="AX218" s="15" t="s">
        <v>77</v>
      </c>
      <c r="AY218" s="272" t="s">
        <v>170</v>
      </c>
    </row>
    <row r="219" spans="1:51" s="13" customFormat="1" ht="12">
      <c r="A219" s="13"/>
      <c r="B219" s="240"/>
      <c r="C219" s="241"/>
      <c r="D219" s="242" t="s">
        <v>178</v>
      </c>
      <c r="E219" s="243" t="s">
        <v>1</v>
      </c>
      <c r="F219" s="244" t="s">
        <v>285</v>
      </c>
      <c r="G219" s="241"/>
      <c r="H219" s="245">
        <v>25.912</v>
      </c>
      <c r="I219" s="246"/>
      <c r="J219" s="241"/>
      <c r="K219" s="241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178</v>
      </c>
      <c r="AU219" s="251" t="s">
        <v>85</v>
      </c>
      <c r="AV219" s="13" t="s">
        <v>85</v>
      </c>
      <c r="AW219" s="13" t="s">
        <v>32</v>
      </c>
      <c r="AX219" s="13" t="s">
        <v>77</v>
      </c>
      <c r="AY219" s="251" t="s">
        <v>170</v>
      </c>
    </row>
    <row r="220" spans="1:51" s="13" customFormat="1" ht="12">
      <c r="A220" s="13"/>
      <c r="B220" s="240"/>
      <c r="C220" s="241"/>
      <c r="D220" s="242" t="s">
        <v>178</v>
      </c>
      <c r="E220" s="243" t="s">
        <v>1</v>
      </c>
      <c r="F220" s="244" t="s">
        <v>286</v>
      </c>
      <c r="G220" s="241"/>
      <c r="H220" s="245">
        <v>1.256</v>
      </c>
      <c r="I220" s="246"/>
      <c r="J220" s="241"/>
      <c r="K220" s="241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178</v>
      </c>
      <c r="AU220" s="251" t="s">
        <v>85</v>
      </c>
      <c r="AV220" s="13" t="s">
        <v>85</v>
      </c>
      <c r="AW220" s="13" t="s">
        <v>32</v>
      </c>
      <c r="AX220" s="13" t="s">
        <v>77</v>
      </c>
      <c r="AY220" s="251" t="s">
        <v>170</v>
      </c>
    </row>
    <row r="221" spans="1:51" s="15" customFormat="1" ht="12">
      <c r="A221" s="15"/>
      <c r="B221" s="263"/>
      <c r="C221" s="264"/>
      <c r="D221" s="242" t="s">
        <v>178</v>
      </c>
      <c r="E221" s="265" t="s">
        <v>1</v>
      </c>
      <c r="F221" s="266" t="s">
        <v>287</v>
      </c>
      <c r="G221" s="264"/>
      <c r="H221" s="265" t="s">
        <v>1</v>
      </c>
      <c r="I221" s="267"/>
      <c r="J221" s="264"/>
      <c r="K221" s="264"/>
      <c r="L221" s="268"/>
      <c r="M221" s="269"/>
      <c r="N221" s="270"/>
      <c r="O221" s="270"/>
      <c r="P221" s="270"/>
      <c r="Q221" s="270"/>
      <c r="R221" s="270"/>
      <c r="S221" s="270"/>
      <c r="T221" s="27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2" t="s">
        <v>178</v>
      </c>
      <c r="AU221" s="272" t="s">
        <v>85</v>
      </c>
      <c r="AV221" s="15" t="s">
        <v>33</v>
      </c>
      <c r="AW221" s="15" t="s">
        <v>32</v>
      </c>
      <c r="AX221" s="15" t="s">
        <v>77</v>
      </c>
      <c r="AY221" s="272" t="s">
        <v>170</v>
      </c>
    </row>
    <row r="222" spans="1:51" s="13" customFormat="1" ht="12">
      <c r="A222" s="13"/>
      <c r="B222" s="240"/>
      <c r="C222" s="241"/>
      <c r="D222" s="242" t="s">
        <v>178</v>
      </c>
      <c r="E222" s="243" t="s">
        <v>1</v>
      </c>
      <c r="F222" s="244" t="s">
        <v>288</v>
      </c>
      <c r="G222" s="241"/>
      <c r="H222" s="245">
        <v>10.782</v>
      </c>
      <c r="I222" s="246"/>
      <c r="J222" s="241"/>
      <c r="K222" s="241"/>
      <c r="L222" s="247"/>
      <c r="M222" s="248"/>
      <c r="N222" s="249"/>
      <c r="O222" s="249"/>
      <c r="P222" s="249"/>
      <c r="Q222" s="249"/>
      <c r="R222" s="249"/>
      <c r="S222" s="249"/>
      <c r="T222" s="25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1" t="s">
        <v>178</v>
      </c>
      <c r="AU222" s="251" t="s">
        <v>85</v>
      </c>
      <c r="AV222" s="13" t="s">
        <v>85</v>
      </c>
      <c r="AW222" s="13" t="s">
        <v>32</v>
      </c>
      <c r="AX222" s="13" t="s">
        <v>77</v>
      </c>
      <c r="AY222" s="251" t="s">
        <v>170</v>
      </c>
    </row>
    <row r="223" spans="1:51" s="13" customFormat="1" ht="12">
      <c r="A223" s="13"/>
      <c r="B223" s="240"/>
      <c r="C223" s="241"/>
      <c r="D223" s="242" t="s">
        <v>178</v>
      </c>
      <c r="E223" s="243" t="s">
        <v>1</v>
      </c>
      <c r="F223" s="244" t="s">
        <v>289</v>
      </c>
      <c r="G223" s="241"/>
      <c r="H223" s="245">
        <v>0.648</v>
      </c>
      <c r="I223" s="246"/>
      <c r="J223" s="241"/>
      <c r="K223" s="241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178</v>
      </c>
      <c r="AU223" s="251" t="s">
        <v>85</v>
      </c>
      <c r="AV223" s="13" t="s">
        <v>85</v>
      </c>
      <c r="AW223" s="13" t="s">
        <v>32</v>
      </c>
      <c r="AX223" s="13" t="s">
        <v>77</v>
      </c>
      <c r="AY223" s="251" t="s">
        <v>170</v>
      </c>
    </row>
    <row r="224" spans="1:51" s="15" customFormat="1" ht="12">
      <c r="A224" s="15"/>
      <c r="B224" s="263"/>
      <c r="C224" s="264"/>
      <c r="D224" s="242" t="s">
        <v>178</v>
      </c>
      <c r="E224" s="265" t="s">
        <v>1</v>
      </c>
      <c r="F224" s="266" t="s">
        <v>290</v>
      </c>
      <c r="G224" s="264"/>
      <c r="H224" s="265" t="s">
        <v>1</v>
      </c>
      <c r="I224" s="267"/>
      <c r="J224" s="264"/>
      <c r="K224" s="264"/>
      <c r="L224" s="268"/>
      <c r="M224" s="269"/>
      <c r="N224" s="270"/>
      <c r="O224" s="270"/>
      <c r="P224" s="270"/>
      <c r="Q224" s="270"/>
      <c r="R224" s="270"/>
      <c r="S224" s="270"/>
      <c r="T224" s="27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2" t="s">
        <v>178</v>
      </c>
      <c r="AU224" s="272" t="s">
        <v>85</v>
      </c>
      <c r="AV224" s="15" t="s">
        <v>33</v>
      </c>
      <c r="AW224" s="15" t="s">
        <v>32</v>
      </c>
      <c r="AX224" s="15" t="s">
        <v>77</v>
      </c>
      <c r="AY224" s="272" t="s">
        <v>170</v>
      </c>
    </row>
    <row r="225" spans="1:51" s="13" customFormat="1" ht="12">
      <c r="A225" s="13"/>
      <c r="B225" s="240"/>
      <c r="C225" s="241"/>
      <c r="D225" s="242" t="s">
        <v>178</v>
      </c>
      <c r="E225" s="243" t="s">
        <v>1</v>
      </c>
      <c r="F225" s="244" t="s">
        <v>291</v>
      </c>
      <c r="G225" s="241"/>
      <c r="H225" s="245">
        <v>60.338</v>
      </c>
      <c r="I225" s="246"/>
      <c r="J225" s="241"/>
      <c r="K225" s="241"/>
      <c r="L225" s="247"/>
      <c r="M225" s="248"/>
      <c r="N225" s="249"/>
      <c r="O225" s="249"/>
      <c r="P225" s="249"/>
      <c r="Q225" s="249"/>
      <c r="R225" s="249"/>
      <c r="S225" s="249"/>
      <c r="T225" s="25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1" t="s">
        <v>178</v>
      </c>
      <c r="AU225" s="251" t="s">
        <v>85</v>
      </c>
      <c r="AV225" s="13" t="s">
        <v>85</v>
      </c>
      <c r="AW225" s="13" t="s">
        <v>32</v>
      </c>
      <c r="AX225" s="13" t="s">
        <v>77</v>
      </c>
      <c r="AY225" s="251" t="s">
        <v>170</v>
      </c>
    </row>
    <row r="226" spans="1:51" s="13" customFormat="1" ht="12">
      <c r="A226" s="13"/>
      <c r="B226" s="240"/>
      <c r="C226" s="241"/>
      <c r="D226" s="242" t="s">
        <v>178</v>
      </c>
      <c r="E226" s="243" t="s">
        <v>1</v>
      </c>
      <c r="F226" s="244" t="s">
        <v>292</v>
      </c>
      <c r="G226" s="241"/>
      <c r="H226" s="245">
        <v>17.613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178</v>
      </c>
      <c r="AU226" s="251" t="s">
        <v>85</v>
      </c>
      <c r="AV226" s="13" t="s">
        <v>85</v>
      </c>
      <c r="AW226" s="13" t="s">
        <v>32</v>
      </c>
      <c r="AX226" s="13" t="s">
        <v>77</v>
      </c>
      <c r="AY226" s="251" t="s">
        <v>170</v>
      </c>
    </row>
    <row r="227" spans="1:51" s="14" customFormat="1" ht="12">
      <c r="A227" s="14"/>
      <c r="B227" s="252"/>
      <c r="C227" s="253"/>
      <c r="D227" s="242" t="s">
        <v>178</v>
      </c>
      <c r="E227" s="254" t="s">
        <v>1</v>
      </c>
      <c r="F227" s="255" t="s">
        <v>180</v>
      </c>
      <c r="G227" s="253"/>
      <c r="H227" s="256">
        <v>116.549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178</v>
      </c>
      <c r="AU227" s="262" t="s">
        <v>85</v>
      </c>
      <c r="AV227" s="14" t="s">
        <v>177</v>
      </c>
      <c r="AW227" s="14" t="s">
        <v>32</v>
      </c>
      <c r="AX227" s="14" t="s">
        <v>33</v>
      </c>
      <c r="AY227" s="262" t="s">
        <v>170</v>
      </c>
    </row>
    <row r="228" spans="1:65" s="2" customFormat="1" ht="16.5" customHeight="1">
      <c r="A228" s="39"/>
      <c r="B228" s="40"/>
      <c r="C228" s="227" t="s">
        <v>293</v>
      </c>
      <c r="D228" s="227" t="s">
        <v>172</v>
      </c>
      <c r="E228" s="228" t="s">
        <v>294</v>
      </c>
      <c r="F228" s="229" t="s">
        <v>295</v>
      </c>
      <c r="G228" s="230" t="s">
        <v>175</v>
      </c>
      <c r="H228" s="231">
        <v>129.918</v>
      </c>
      <c r="I228" s="232"/>
      <c r="J228" s="233">
        <f>ROUND(I228*H228,2)</f>
        <v>0</v>
      </c>
      <c r="K228" s="229" t="s">
        <v>176</v>
      </c>
      <c r="L228" s="45"/>
      <c r="M228" s="234" t="s">
        <v>1</v>
      </c>
      <c r="N228" s="235" t="s">
        <v>43</v>
      </c>
      <c r="O228" s="92"/>
      <c r="P228" s="236">
        <f>O228*H228</f>
        <v>0</v>
      </c>
      <c r="Q228" s="236">
        <v>0.00269</v>
      </c>
      <c r="R228" s="236">
        <f>Q228*H228</f>
        <v>0.34947942000000004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177</v>
      </c>
      <c r="AT228" s="238" t="s">
        <v>172</v>
      </c>
      <c r="AU228" s="238" t="s">
        <v>85</v>
      </c>
      <c r="AY228" s="18" t="s">
        <v>170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85</v>
      </c>
      <c r="BK228" s="239">
        <f>ROUND(I228*H228,2)</f>
        <v>0</v>
      </c>
      <c r="BL228" s="18" t="s">
        <v>177</v>
      </c>
      <c r="BM228" s="238" t="s">
        <v>296</v>
      </c>
    </row>
    <row r="229" spans="1:51" s="13" customFormat="1" ht="12">
      <c r="A229" s="13"/>
      <c r="B229" s="240"/>
      <c r="C229" s="241"/>
      <c r="D229" s="242" t="s">
        <v>178</v>
      </c>
      <c r="E229" s="243" t="s">
        <v>1</v>
      </c>
      <c r="F229" s="244" t="s">
        <v>297</v>
      </c>
      <c r="G229" s="241"/>
      <c r="H229" s="245">
        <v>100.563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178</v>
      </c>
      <c r="AU229" s="251" t="s">
        <v>85</v>
      </c>
      <c r="AV229" s="13" t="s">
        <v>85</v>
      </c>
      <c r="AW229" s="13" t="s">
        <v>32</v>
      </c>
      <c r="AX229" s="13" t="s">
        <v>77</v>
      </c>
      <c r="AY229" s="251" t="s">
        <v>170</v>
      </c>
    </row>
    <row r="230" spans="1:51" s="13" customFormat="1" ht="12">
      <c r="A230" s="13"/>
      <c r="B230" s="240"/>
      <c r="C230" s="241"/>
      <c r="D230" s="242" t="s">
        <v>178</v>
      </c>
      <c r="E230" s="243" t="s">
        <v>1</v>
      </c>
      <c r="F230" s="244" t="s">
        <v>298</v>
      </c>
      <c r="G230" s="241"/>
      <c r="H230" s="245">
        <v>29.355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1" t="s">
        <v>178</v>
      </c>
      <c r="AU230" s="251" t="s">
        <v>85</v>
      </c>
      <c r="AV230" s="13" t="s">
        <v>85</v>
      </c>
      <c r="AW230" s="13" t="s">
        <v>32</v>
      </c>
      <c r="AX230" s="13" t="s">
        <v>77</v>
      </c>
      <c r="AY230" s="251" t="s">
        <v>170</v>
      </c>
    </row>
    <row r="231" spans="1:51" s="14" customFormat="1" ht="12">
      <c r="A231" s="14"/>
      <c r="B231" s="252"/>
      <c r="C231" s="253"/>
      <c r="D231" s="242" t="s">
        <v>178</v>
      </c>
      <c r="E231" s="254" t="s">
        <v>1</v>
      </c>
      <c r="F231" s="255" t="s">
        <v>180</v>
      </c>
      <c r="G231" s="253"/>
      <c r="H231" s="256">
        <v>129.918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2" t="s">
        <v>178</v>
      </c>
      <c r="AU231" s="262" t="s">
        <v>85</v>
      </c>
      <c r="AV231" s="14" t="s">
        <v>177</v>
      </c>
      <c r="AW231" s="14" t="s">
        <v>32</v>
      </c>
      <c r="AX231" s="14" t="s">
        <v>33</v>
      </c>
      <c r="AY231" s="262" t="s">
        <v>170</v>
      </c>
    </row>
    <row r="232" spans="1:65" s="2" customFormat="1" ht="16.5" customHeight="1">
      <c r="A232" s="39"/>
      <c r="B232" s="40"/>
      <c r="C232" s="227" t="s">
        <v>246</v>
      </c>
      <c r="D232" s="227" t="s">
        <v>172</v>
      </c>
      <c r="E232" s="228" t="s">
        <v>299</v>
      </c>
      <c r="F232" s="229" t="s">
        <v>300</v>
      </c>
      <c r="G232" s="230" t="s">
        <v>175</v>
      </c>
      <c r="H232" s="231">
        <v>129.918</v>
      </c>
      <c r="I232" s="232"/>
      <c r="J232" s="233">
        <f>ROUND(I232*H232,2)</f>
        <v>0</v>
      </c>
      <c r="K232" s="229" t="s">
        <v>176</v>
      </c>
      <c r="L232" s="45"/>
      <c r="M232" s="234" t="s">
        <v>1</v>
      </c>
      <c r="N232" s="235" t="s">
        <v>43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177</v>
      </c>
      <c r="AT232" s="238" t="s">
        <v>172</v>
      </c>
      <c r="AU232" s="238" t="s">
        <v>85</v>
      </c>
      <c r="AY232" s="18" t="s">
        <v>170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85</v>
      </c>
      <c r="BK232" s="239">
        <f>ROUND(I232*H232,2)</f>
        <v>0</v>
      </c>
      <c r="BL232" s="18" t="s">
        <v>177</v>
      </c>
      <c r="BM232" s="238" t="s">
        <v>301</v>
      </c>
    </row>
    <row r="233" spans="1:65" s="2" customFormat="1" ht="33" customHeight="1">
      <c r="A233" s="39"/>
      <c r="B233" s="40"/>
      <c r="C233" s="227" t="s">
        <v>302</v>
      </c>
      <c r="D233" s="227" t="s">
        <v>172</v>
      </c>
      <c r="E233" s="228" t="s">
        <v>303</v>
      </c>
      <c r="F233" s="229" t="s">
        <v>304</v>
      </c>
      <c r="G233" s="230" t="s">
        <v>183</v>
      </c>
      <c r="H233" s="231">
        <v>121.488</v>
      </c>
      <c r="I233" s="232"/>
      <c r="J233" s="233">
        <f>ROUND(I233*H233,2)</f>
        <v>0</v>
      </c>
      <c r="K233" s="229" t="s">
        <v>176</v>
      </c>
      <c r="L233" s="45"/>
      <c r="M233" s="234" t="s">
        <v>1</v>
      </c>
      <c r="N233" s="235" t="s">
        <v>43</v>
      </c>
      <c r="O233" s="92"/>
      <c r="P233" s="236">
        <f>O233*H233</f>
        <v>0</v>
      </c>
      <c r="Q233" s="236">
        <v>2.45329</v>
      </c>
      <c r="R233" s="236">
        <f>Q233*H233</f>
        <v>298.04529551999997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177</v>
      </c>
      <c r="AT233" s="238" t="s">
        <v>172</v>
      </c>
      <c r="AU233" s="238" t="s">
        <v>85</v>
      </c>
      <c r="AY233" s="18" t="s">
        <v>170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85</v>
      </c>
      <c r="BK233" s="239">
        <f>ROUND(I233*H233,2)</f>
        <v>0</v>
      </c>
      <c r="BL233" s="18" t="s">
        <v>177</v>
      </c>
      <c r="BM233" s="238" t="s">
        <v>305</v>
      </c>
    </row>
    <row r="234" spans="1:51" s="13" customFormat="1" ht="12">
      <c r="A234" s="13"/>
      <c r="B234" s="240"/>
      <c r="C234" s="241"/>
      <c r="D234" s="242" t="s">
        <v>178</v>
      </c>
      <c r="E234" s="243" t="s">
        <v>1</v>
      </c>
      <c r="F234" s="244" t="s">
        <v>306</v>
      </c>
      <c r="G234" s="241"/>
      <c r="H234" s="245">
        <v>121.488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178</v>
      </c>
      <c r="AU234" s="251" t="s">
        <v>85</v>
      </c>
      <c r="AV234" s="13" t="s">
        <v>85</v>
      </c>
      <c r="AW234" s="13" t="s">
        <v>32</v>
      </c>
      <c r="AX234" s="13" t="s">
        <v>77</v>
      </c>
      <c r="AY234" s="251" t="s">
        <v>170</v>
      </c>
    </row>
    <row r="235" spans="1:51" s="14" customFormat="1" ht="12">
      <c r="A235" s="14"/>
      <c r="B235" s="252"/>
      <c r="C235" s="253"/>
      <c r="D235" s="242" t="s">
        <v>178</v>
      </c>
      <c r="E235" s="254" t="s">
        <v>1</v>
      </c>
      <c r="F235" s="255" t="s">
        <v>180</v>
      </c>
      <c r="G235" s="253"/>
      <c r="H235" s="256">
        <v>121.488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2" t="s">
        <v>178</v>
      </c>
      <c r="AU235" s="262" t="s">
        <v>85</v>
      </c>
      <c r="AV235" s="14" t="s">
        <v>177</v>
      </c>
      <c r="AW235" s="14" t="s">
        <v>32</v>
      </c>
      <c r="AX235" s="14" t="s">
        <v>33</v>
      </c>
      <c r="AY235" s="262" t="s">
        <v>170</v>
      </c>
    </row>
    <row r="236" spans="1:65" s="2" customFormat="1" ht="24.15" customHeight="1">
      <c r="A236" s="39"/>
      <c r="B236" s="40"/>
      <c r="C236" s="227" t="s">
        <v>307</v>
      </c>
      <c r="D236" s="227" t="s">
        <v>172</v>
      </c>
      <c r="E236" s="228" t="s">
        <v>308</v>
      </c>
      <c r="F236" s="229" t="s">
        <v>309</v>
      </c>
      <c r="G236" s="230" t="s">
        <v>228</v>
      </c>
      <c r="H236" s="231">
        <v>4.902</v>
      </c>
      <c r="I236" s="232"/>
      <c r="J236" s="233">
        <f>ROUND(I236*H236,2)</f>
        <v>0</v>
      </c>
      <c r="K236" s="229" t="s">
        <v>176</v>
      </c>
      <c r="L236" s="45"/>
      <c r="M236" s="234" t="s">
        <v>1</v>
      </c>
      <c r="N236" s="235" t="s">
        <v>43</v>
      </c>
      <c r="O236" s="92"/>
      <c r="P236" s="236">
        <f>O236*H236</f>
        <v>0</v>
      </c>
      <c r="Q236" s="236">
        <v>1.06277</v>
      </c>
      <c r="R236" s="236">
        <f>Q236*H236</f>
        <v>5.20969854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177</v>
      </c>
      <c r="AT236" s="238" t="s">
        <v>172</v>
      </c>
      <c r="AU236" s="238" t="s">
        <v>85</v>
      </c>
      <c r="AY236" s="18" t="s">
        <v>170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85</v>
      </c>
      <c r="BK236" s="239">
        <f>ROUND(I236*H236,2)</f>
        <v>0</v>
      </c>
      <c r="BL236" s="18" t="s">
        <v>177</v>
      </c>
      <c r="BM236" s="238" t="s">
        <v>310</v>
      </c>
    </row>
    <row r="237" spans="1:51" s="15" customFormat="1" ht="12">
      <c r="A237" s="15"/>
      <c r="B237" s="263"/>
      <c r="C237" s="264"/>
      <c r="D237" s="242" t="s">
        <v>178</v>
      </c>
      <c r="E237" s="265" t="s">
        <v>1</v>
      </c>
      <c r="F237" s="266" t="s">
        <v>311</v>
      </c>
      <c r="G237" s="264"/>
      <c r="H237" s="265" t="s">
        <v>1</v>
      </c>
      <c r="I237" s="267"/>
      <c r="J237" s="264"/>
      <c r="K237" s="264"/>
      <c r="L237" s="268"/>
      <c r="M237" s="269"/>
      <c r="N237" s="270"/>
      <c r="O237" s="270"/>
      <c r="P237" s="270"/>
      <c r="Q237" s="270"/>
      <c r="R237" s="270"/>
      <c r="S237" s="270"/>
      <c r="T237" s="271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2" t="s">
        <v>178</v>
      </c>
      <c r="AU237" s="272" t="s">
        <v>85</v>
      </c>
      <c r="AV237" s="15" t="s">
        <v>33</v>
      </c>
      <c r="AW237" s="15" t="s">
        <v>32</v>
      </c>
      <c r="AX237" s="15" t="s">
        <v>77</v>
      </c>
      <c r="AY237" s="272" t="s">
        <v>170</v>
      </c>
    </row>
    <row r="238" spans="1:51" s="13" customFormat="1" ht="12">
      <c r="A238" s="13"/>
      <c r="B238" s="240"/>
      <c r="C238" s="241"/>
      <c r="D238" s="242" t="s">
        <v>178</v>
      </c>
      <c r="E238" s="243" t="s">
        <v>1</v>
      </c>
      <c r="F238" s="244" t="s">
        <v>312</v>
      </c>
      <c r="G238" s="241"/>
      <c r="H238" s="245">
        <v>4.902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178</v>
      </c>
      <c r="AU238" s="251" t="s">
        <v>85</v>
      </c>
      <c r="AV238" s="13" t="s">
        <v>85</v>
      </c>
      <c r="AW238" s="13" t="s">
        <v>32</v>
      </c>
      <c r="AX238" s="13" t="s">
        <v>77</v>
      </c>
      <c r="AY238" s="251" t="s">
        <v>170</v>
      </c>
    </row>
    <row r="239" spans="1:51" s="14" customFormat="1" ht="12">
      <c r="A239" s="14"/>
      <c r="B239" s="252"/>
      <c r="C239" s="253"/>
      <c r="D239" s="242" t="s">
        <v>178</v>
      </c>
      <c r="E239" s="254" t="s">
        <v>1</v>
      </c>
      <c r="F239" s="255" t="s">
        <v>180</v>
      </c>
      <c r="G239" s="253"/>
      <c r="H239" s="256">
        <v>4.902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2" t="s">
        <v>178</v>
      </c>
      <c r="AU239" s="262" t="s">
        <v>85</v>
      </c>
      <c r="AV239" s="14" t="s">
        <v>177</v>
      </c>
      <c r="AW239" s="14" t="s">
        <v>32</v>
      </c>
      <c r="AX239" s="14" t="s">
        <v>33</v>
      </c>
      <c r="AY239" s="262" t="s">
        <v>170</v>
      </c>
    </row>
    <row r="240" spans="1:65" s="2" customFormat="1" ht="44.25" customHeight="1">
      <c r="A240" s="39"/>
      <c r="B240" s="40"/>
      <c r="C240" s="227" t="s">
        <v>313</v>
      </c>
      <c r="D240" s="227" t="s">
        <v>172</v>
      </c>
      <c r="E240" s="228" t="s">
        <v>314</v>
      </c>
      <c r="F240" s="229" t="s">
        <v>315</v>
      </c>
      <c r="G240" s="230" t="s">
        <v>175</v>
      </c>
      <c r="H240" s="231">
        <v>278.379</v>
      </c>
      <c r="I240" s="232"/>
      <c r="J240" s="233">
        <f>ROUND(I240*H240,2)</f>
        <v>0</v>
      </c>
      <c r="K240" s="229" t="s">
        <v>176</v>
      </c>
      <c r="L240" s="45"/>
      <c r="M240" s="234" t="s">
        <v>1</v>
      </c>
      <c r="N240" s="235" t="s">
        <v>43</v>
      </c>
      <c r="O240" s="92"/>
      <c r="P240" s="236">
        <f>O240*H240</f>
        <v>0</v>
      </c>
      <c r="Q240" s="236">
        <v>0.9565</v>
      </c>
      <c r="R240" s="236">
        <f>Q240*H240</f>
        <v>266.2695135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177</v>
      </c>
      <c r="AT240" s="238" t="s">
        <v>172</v>
      </c>
      <c r="AU240" s="238" t="s">
        <v>85</v>
      </c>
      <c r="AY240" s="18" t="s">
        <v>170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85</v>
      </c>
      <c r="BK240" s="239">
        <f>ROUND(I240*H240,2)</f>
        <v>0</v>
      </c>
      <c r="BL240" s="18" t="s">
        <v>177</v>
      </c>
      <c r="BM240" s="238" t="s">
        <v>316</v>
      </c>
    </row>
    <row r="241" spans="1:51" s="15" customFormat="1" ht="12">
      <c r="A241" s="15"/>
      <c r="B241" s="263"/>
      <c r="C241" s="264"/>
      <c r="D241" s="242" t="s">
        <v>178</v>
      </c>
      <c r="E241" s="265" t="s">
        <v>1</v>
      </c>
      <c r="F241" s="266" t="s">
        <v>284</v>
      </c>
      <c r="G241" s="264"/>
      <c r="H241" s="265" t="s">
        <v>1</v>
      </c>
      <c r="I241" s="267"/>
      <c r="J241" s="264"/>
      <c r="K241" s="264"/>
      <c r="L241" s="268"/>
      <c r="M241" s="269"/>
      <c r="N241" s="270"/>
      <c r="O241" s="270"/>
      <c r="P241" s="270"/>
      <c r="Q241" s="270"/>
      <c r="R241" s="270"/>
      <c r="S241" s="270"/>
      <c r="T241" s="27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2" t="s">
        <v>178</v>
      </c>
      <c r="AU241" s="272" t="s">
        <v>85</v>
      </c>
      <c r="AV241" s="15" t="s">
        <v>33</v>
      </c>
      <c r="AW241" s="15" t="s">
        <v>32</v>
      </c>
      <c r="AX241" s="15" t="s">
        <v>77</v>
      </c>
      <c r="AY241" s="272" t="s">
        <v>170</v>
      </c>
    </row>
    <row r="242" spans="1:51" s="13" customFormat="1" ht="12">
      <c r="A242" s="13"/>
      <c r="B242" s="240"/>
      <c r="C242" s="241"/>
      <c r="D242" s="242" t="s">
        <v>178</v>
      </c>
      <c r="E242" s="243" t="s">
        <v>1</v>
      </c>
      <c r="F242" s="244" t="s">
        <v>317</v>
      </c>
      <c r="G242" s="241"/>
      <c r="H242" s="245">
        <v>23.558</v>
      </c>
      <c r="I242" s="246"/>
      <c r="J242" s="241"/>
      <c r="K242" s="241"/>
      <c r="L242" s="247"/>
      <c r="M242" s="248"/>
      <c r="N242" s="249"/>
      <c r="O242" s="249"/>
      <c r="P242" s="249"/>
      <c r="Q242" s="249"/>
      <c r="R242" s="249"/>
      <c r="S242" s="249"/>
      <c r="T242" s="25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1" t="s">
        <v>178</v>
      </c>
      <c r="AU242" s="251" t="s">
        <v>85</v>
      </c>
      <c r="AV242" s="13" t="s">
        <v>85</v>
      </c>
      <c r="AW242" s="13" t="s">
        <v>32</v>
      </c>
      <c r="AX242" s="13" t="s">
        <v>77</v>
      </c>
      <c r="AY242" s="251" t="s">
        <v>170</v>
      </c>
    </row>
    <row r="243" spans="1:51" s="15" customFormat="1" ht="12">
      <c r="A243" s="15"/>
      <c r="B243" s="263"/>
      <c r="C243" s="264"/>
      <c r="D243" s="242" t="s">
        <v>178</v>
      </c>
      <c r="E243" s="265" t="s">
        <v>1</v>
      </c>
      <c r="F243" s="266" t="s">
        <v>287</v>
      </c>
      <c r="G243" s="264"/>
      <c r="H243" s="265" t="s">
        <v>1</v>
      </c>
      <c r="I243" s="267"/>
      <c r="J243" s="264"/>
      <c r="K243" s="264"/>
      <c r="L243" s="268"/>
      <c r="M243" s="269"/>
      <c r="N243" s="270"/>
      <c r="O243" s="270"/>
      <c r="P243" s="270"/>
      <c r="Q243" s="270"/>
      <c r="R243" s="270"/>
      <c r="S243" s="270"/>
      <c r="T243" s="271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2" t="s">
        <v>178</v>
      </c>
      <c r="AU243" s="272" t="s">
        <v>85</v>
      </c>
      <c r="AV243" s="15" t="s">
        <v>33</v>
      </c>
      <c r="AW243" s="15" t="s">
        <v>32</v>
      </c>
      <c r="AX243" s="15" t="s">
        <v>77</v>
      </c>
      <c r="AY243" s="272" t="s">
        <v>170</v>
      </c>
    </row>
    <row r="244" spans="1:51" s="13" customFormat="1" ht="12">
      <c r="A244" s="13"/>
      <c r="B244" s="240"/>
      <c r="C244" s="241"/>
      <c r="D244" s="242" t="s">
        <v>178</v>
      </c>
      <c r="E244" s="243" t="s">
        <v>1</v>
      </c>
      <c r="F244" s="244" t="s">
        <v>318</v>
      </c>
      <c r="G244" s="241"/>
      <c r="H244" s="245">
        <v>134.77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178</v>
      </c>
      <c r="AU244" s="251" t="s">
        <v>85</v>
      </c>
      <c r="AV244" s="13" t="s">
        <v>85</v>
      </c>
      <c r="AW244" s="13" t="s">
        <v>32</v>
      </c>
      <c r="AX244" s="13" t="s">
        <v>77</v>
      </c>
      <c r="AY244" s="251" t="s">
        <v>170</v>
      </c>
    </row>
    <row r="245" spans="1:51" s="15" customFormat="1" ht="12">
      <c r="A245" s="15"/>
      <c r="B245" s="263"/>
      <c r="C245" s="264"/>
      <c r="D245" s="242" t="s">
        <v>178</v>
      </c>
      <c r="E245" s="265" t="s">
        <v>1</v>
      </c>
      <c r="F245" s="266" t="s">
        <v>290</v>
      </c>
      <c r="G245" s="264"/>
      <c r="H245" s="265" t="s">
        <v>1</v>
      </c>
      <c r="I245" s="267"/>
      <c r="J245" s="264"/>
      <c r="K245" s="264"/>
      <c r="L245" s="268"/>
      <c r="M245" s="269"/>
      <c r="N245" s="270"/>
      <c r="O245" s="270"/>
      <c r="P245" s="270"/>
      <c r="Q245" s="270"/>
      <c r="R245" s="270"/>
      <c r="S245" s="270"/>
      <c r="T245" s="27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2" t="s">
        <v>178</v>
      </c>
      <c r="AU245" s="272" t="s">
        <v>85</v>
      </c>
      <c r="AV245" s="15" t="s">
        <v>33</v>
      </c>
      <c r="AW245" s="15" t="s">
        <v>32</v>
      </c>
      <c r="AX245" s="15" t="s">
        <v>77</v>
      </c>
      <c r="AY245" s="272" t="s">
        <v>170</v>
      </c>
    </row>
    <row r="246" spans="1:51" s="13" customFormat="1" ht="12">
      <c r="A246" s="13"/>
      <c r="B246" s="240"/>
      <c r="C246" s="241"/>
      <c r="D246" s="242" t="s">
        <v>178</v>
      </c>
      <c r="E246" s="243" t="s">
        <v>1</v>
      </c>
      <c r="F246" s="244" t="s">
        <v>319</v>
      </c>
      <c r="G246" s="241"/>
      <c r="H246" s="245">
        <v>50.281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178</v>
      </c>
      <c r="AU246" s="251" t="s">
        <v>85</v>
      </c>
      <c r="AV246" s="13" t="s">
        <v>85</v>
      </c>
      <c r="AW246" s="13" t="s">
        <v>32</v>
      </c>
      <c r="AX246" s="13" t="s">
        <v>77</v>
      </c>
      <c r="AY246" s="251" t="s">
        <v>170</v>
      </c>
    </row>
    <row r="247" spans="1:51" s="13" customFormat="1" ht="12">
      <c r="A247" s="13"/>
      <c r="B247" s="240"/>
      <c r="C247" s="241"/>
      <c r="D247" s="242" t="s">
        <v>178</v>
      </c>
      <c r="E247" s="243" t="s">
        <v>1</v>
      </c>
      <c r="F247" s="244" t="s">
        <v>320</v>
      </c>
      <c r="G247" s="241"/>
      <c r="H247" s="245">
        <v>40.415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178</v>
      </c>
      <c r="AU247" s="251" t="s">
        <v>85</v>
      </c>
      <c r="AV247" s="13" t="s">
        <v>85</v>
      </c>
      <c r="AW247" s="13" t="s">
        <v>32</v>
      </c>
      <c r="AX247" s="13" t="s">
        <v>77</v>
      </c>
      <c r="AY247" s="251" t="s">
        <v>170</v>
      </c>
    </row>
    <row r="248" spans="1:51" s="13" customFormat="1" ht="12">
      <c r="A248" s="13"/>
      <c r="B248" s="240"/>
      <c r="C248" s="241"/>
      <c r="D248" s="242" t="s">
        <v>178</v>
      </c>
      <c r="E248" s="243" t="s">
        <v>1</v>
      </c>
      <c r="F248" s="244" t="s">
        <v>298</v>
      </c>
      <c r="G248" s="241"/>
      <c r="H248" s="245">
        <v>29.355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178</v>
      </c>
      <c r="AU248" s="251" t="s">
        <v>85</v>
      </c>
      <c r="AV248" s="13" t="s">
        <v>85</v>
      </c>
      <c r="AW248" s="13" t="s">
        <v>32</v>
      </c>
      <c r="AX248" s="13" t="s">
        <v>77</v>
      </c>
      <c r="AY248" s="251" t="s">
        <v>170</v>
      </c>
    </row>
    <row r="249" spans="1:51" s="14" customFormat="1" ht="12">
      <c r="A249" s="14"/>
      <c r="B249" s="252"/>
      <c r="C249" s="253"/>
      <c r="D249" s="242" t="s">
        <v>178</v>
      </c>
      <c r="E249" s="254" t="s">
        <v>1</v>
      </c>
      <c r="F249" s="255" t="s">
        <v>180</v>
      </c>
      <c r="G249" s="253"/>
      <c r="H249" s="256">
        <v>278.379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2" t="s">
        <v>178</v>
      </c>
      <c r="AU249" s="262" t="s">
        <v>85</v>
      </c>
      <c r="AV249" s="14" t="s">
        <v>177</v>
      </c>
      <c r="AW249" s="14" t="s">
        <v>32</v>
      </c>
      <c r="AX249" s="14" t="s">
        <v>33</v>
      </c>
      <c r="AY249" s="262" t="s">
        <v>170</v>
      </c>
    </row>
    <row r="250" spans="1:65" s="2" customFormat="1" ht="44.25" customHeight="1">
      <c r="A250" s="39"/>
      <c r="B250" s="40"/>
      <c r="C250" s="227" t="s">
        <v>321</v>
      </c>
      <c r="D250" s="227" t="s">
        <v>172</v>
      </c>
      <c r="E250" s="228" t="s">
        <v>322</v>
      </c>
      <c r="F250" s="229" t="s">
        <v>323</v>
      </c>
      <c r="G250" s="230" t="s">
        <v>175</v>
      </c>
      <c r="H250" s="231">
        <v>293.904</v>
      </c>
      <c r="I250" s="232"/>
      <c r="J250" s="233">
        <f>ROUND(I250*H250,2)</f>
        <v>0</v>
      </c>
      <c r="K250" s="229" t="s">
        <v>176</v>
      </c>
      <c r="L250" s="45"/>
      <c r="M250" s="234" t="s">
        <v>1</v>
      </c>
      <c r="N250" s="235" t="s">
        <v>43</v>
      </c>
      <c r="O250" s="92"/>
      <c r="P250" s="236">
        <f>O250*H250</f>
        <v>0</v>
      </c>
      <c r="Q250" s="236">
        <v>0.67489</v>
      </c>
      <c r="R250" s="236">
        <f>Q250*H250</f>
        <v>198.35287055999999</v>
      </c>
      <c r="S250" s="236">
        <v>0</v>
      </c>
      <c r="T250" s="23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8" t="s">
        <v>177</v>
      </c>
      <c r="AT250" s="238" t="s">
        <v>172</v>
      </c>
      <c r="AU250" s="238" t="s">
        <v>85</v>
      </c>
      <c r="AY250" s="18" t="s">
        <v>170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8" t="s">
        <v>85</v>
      </c>
      <c r="BK250" s="239">
        <f>ROUND(I250*H250,2)</f>
        <v>0</v>
      </c>
      <c r="BL250" s="18" t="s">
        <v>177</v>
      </c>
      <c r="BM250" s="238" t="s">
        <v>324</v>
      </c>
    </row>
    <row r="251" spans="1:51" s="13" customFormat="1" ht="12">
      <c r="A251" s="13"/>
      <c r="B251" s="240"/>
      <c r="C251" s="241"/>
      <c r="D251" s="242" t="s">
        <v>178</v>
      </c>
      <c r="E251" s="243" t="s">
        <v>1</v>
      </c>
      <c r="F251" s="244" t="s">
        <v>325</v>
      </c>
      <c r="G251" s="241"/>
      <c r="H251" s="245">
        <v>260.416</v>
      </c>
      <c r="I251" s="246"/>
      <c r="J251" s="241"/>
      <c r="K251" s="241"/>
      <c r="L251" s="247"/>
      <c r="M251" s="248"/>
      <c r="N251" s="249"/>
      <c r="O251" s="249"/>
      <c r="P251" s="249"/>
      <c r="Q251" s="249"/>
      <c r="R251" s="249"/>
      <c r="S251" s="249"/>
      <c r="T251" s="25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1" t="s">
        <v>178</v>
      </c>
      <c r="AU251" s="251" t="s">
        <v>85</v>
      </c>
      <c r="AV251" s="13" t="s">
        <v>85</v>
      </c>
      <c r="AW251" s="13" t="s">
        <v>32</v>
      </c>
      <c r="AX251" s="13" t="s">
        <v>77</v>
      </c>
      <c r="AY251" s="251" t="s">
        <v>170</v>
      </c>
    </row>
    <row r="252" spans="1:51" s="13" customFormat="1" ht="12">
      <c r="A252" s="13"/>
      <c r="B252" s="240"/>
      <c r="C252" s="241"/>
      <c r="D252" s="242" t="s">
        <v>178</v>
      </c>
      <c r="E252" s="243" t="s">
        <v>1</v>
      </c>
      <c r="F252" s="244" t="s">
        <v>326</v>
      </c>
      <c r="G252" s="241"/>
      <c r="H252" s="245">
        <v>31.41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178</v>
      </c>
      <c r="AU252" s="251" t="s">
        <v>85</v>
      </c>
      <c r="AV252" s="13" t="s">
        <v>85</v>
      </c>
      <c r="AW252" s="13" t="s">
        <v>32</v>
      </c>
      <c r="AX252" s="13" t="s">
        <v>77</v>
      </c>
      <c r="AY252" s="251" t="s">
        <v>170</v>
      </c>
    </row>
    <row r="253" spans="1:51" s="13" customFormat="1" ht="12">
      <c r="A253" s="13"/>
      <c r="B253" s="240"/>
      <c r="C253" s="241"/>
      <c r="D253" s="242" t="s">
        <v>178</v>
      </c>
      <c r="E253" s="243" t="s">
        <v>1</v>
      </c>
      <c r="F253" s="244" t="s">
        <v>327</v>
      </c>
      <c r="G253" s="241"/>
      <c r="H253" s="245">
        <v>2.078</v>
      </c>
      <c r="I253" s="246"/>
      <c r="J253" s="241"/>
      <c r="K253" s="241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178</v>
      </c>
      <c r="AU253" s="251" t="s">
        <v>85</v>
      </c>
      <c r="AV253" s="13" t="s">
        <v>85</v>
      </c>
      <c r="AW253" s="13" t="s">
        <v>32</v>
      </c>
      <c r="AX253" s="13" t="s">
        <v>77</v>
      </c>
      <c r="AY253" s="251" t="s">
        <v>170</v>
      </c>
    </row>
    <row r="254" spans="1:51" s="14" customFormat="1" ht="12">
      <c r="A254" s="14"/>
      <c r="B254" s="252"/>
      <c r="C254" s="253"/>
      <c r="D254" s="242" t="s">
        <v>178</v>
      </c>
      <c r="E254" s="254" t="s">
        <v>1</v>
      </c>
      <c r="F254" s="255" t="s">
        <v>180</v>
      </c>
      <c r="G254" s="253"/>
      <c r="H254" s="256">
        <v>293.904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178</v>
      </c>
      <c r="AU254" s="262" t="s">
        <v>85</v>
      </c>
      <c r="AV254" s="14" t="s">
        <v>177</v>
      </c>
      <c r="AW254" s="14" t="s">
        <v>32</v>
      </c>
      <c r="AX254" s="14" t="s">
        <v>33</v>
      </c>
      <c r="AY254" s="262" t="s">
        <v>170</v>
      </c>
    </row>
    <row r="255" spans="1:65" s="2" customFormat="1" ht="24.15" customHeight="1">
      <c r="A255" s="39"/>
      <c r="B255" s="40"/>
      <c r="C255" s="227" t="s">
        <v>328</v>
      </c>
      <c r="D255" s="227" t="s">
        <v>172</v>
      </c>
      <c r="E255" s="228" t="s">
        <v>329</v>
      </c>
      <c r="F255" s="229" t="s">
        <v>330</v>
      </c>
      <c r="G255" s="230" t="s">
        <v>183</v>
      </c>
      <c r="H255" s="231">
        <v>158.421</v>
      </c>
      <c r="I255" s="232"/>
      <c r="J255" s="233">
        <f>ROUND(I255*H255,2)</f>
        <v>0</v>
      </c>
      <c r="K255" s="229" t="s">
        <v>176</v>
      </c>
      <c r="L255" s="45"/>
      <c r="M255" s="234" t="s">
        <v>1</v>
      </c>
      <c r="N255" s="235" t="s">
        <v>43</v>
      </c>
      <c r="O255" s="92"/>
      <c r="P255" s="236">
        <f>O255*H255</f>
        <v>0</v>
      </c>
      <c r="Q255" s="236">
        <v>1.98</v>
      </c>
      <c r="R255" s="236">
        <f>Q255*H255</f>
        <v>313.67357999999996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177</v>
      </c>
      <c r="AT255" s="238" t="s">
        <v>172</v>
      </c>
      <c r="AU255" s="238" t="s">
        <v>85</v>
      </c>
      <c r="AY255" s="18" t="s">
        <v>170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85</v>
      </c>
      <c r="BK255" s="239">
        <f>ROUND(I255*H255,2)</f>
        <v>0</v>
      </c>
      <c r="BL255" s="18" t="s">
        <v>177</v>
      </c>
      <c r="BM255" s="238" t="s">
        <v>331</v>
      </c>
    </row>
    <row r="256" spans="1:51" s="13" customFormat="1" ht="12">
      <c r="A256" s="13"/>
      <c r="B256" s="240"/>
      <c r="C256" s="241"/>
      <c r="D256" s="242" t="s">
        <v>178</v>
      </c>
      <c r="E256" s="243" t="s">
        <v>1</v>
      </c>
      <c r="F256" s="244" t="s">
        <v>332</v>
      </c>
      <c r="G256" s="241"/>
      <c r="H256" s="245">
        <v>6.561</v>
      </c>
      <c r="I256" s="246"/>
      <c r="J256" s="241"/>
      <c r="K256" s="241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178</v>
      </c>
      <c r="AU256" s="251" t="s">
        <v>85</v>
      </c>
      <c r="AV256" s="13" t="s">
        <v>85</v>
      </c>
      <c r="AW256" s="13" t="s">
        <v>32</v>
      </c>
      <c r="AX256" s="13" t="s">
        <v>77</v>
      </c>
      <c r="AY256" s="251" t="s">
        <v>170</v>
      </c>
    </row>
    <row r="257" spans="1:51" s="13" customFormat="1" ht="12">
      <c r="A257" s="13"/>
      <c r="B257" s="240"/>
      <c r="C257" s="241"/>
      <c r="D257" s="242" t="s">
        <v>178</v>
      </c>
      <c r="E257" s="243" t="s">
        <v>1</v>
      </c>
      <c r="F257" s="244" t="s">
        <v>333</v>
      </c>
      <c r="G257" s="241"/>
      <c r="H257" s="245">
        <v>151.86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178</v>
      </c>
      <c r="AU257" s="251" t="s">
        <v>85</v>
      </c>
      <c r="AV257" s="13" t="s">
        <v>85</v>
      </c>
      <c r="AW257" s="13" t="s">
        <v>32</v>
      </c>
      <c r="AX257" s="13" t="s">
        <v>77</v>
      </c>
      <c r="AY257" s="251" t="s">
        <v>170</v>
      </c>
    </row>
    <row r="258" spans="1:51" s="14" customFormat="1" ht="12">
      <c r="A258" s="14"/>
      <c r="B258" s="252"/>
      <c r="C258" s="253"/>
      <c r="D258" s="242" t="s">
        <v>178</v>
      </c>
      <c r="E258" s="254" t="s">
        <v>1</v>
      </c>
      <c r="F258" s="255" t="s">
        <v>180</v>
      </c>
      <c r="G258" s="253"/>
      <c r="H258" s="256">
        <v>158.421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2" t="s">
        <v>178</v>
      </c>
      <c r="AU258" s="262" t="s">
        <v>85</v>
      </c>
      <c r="AV258" s="14" t="s">
        <v>177</v>
      </c>
      <c r="AW258" s="14" t="s">
        <v>32</v>
      </c>
      <c r="AX258" s="14" t="s">
        <v>33</v>
      </c>
      <c r="AY258" s="262" t="s">
        <v>170</v>
      </c>
    </row>
    <row r="259" spans="1:65" s="2" customFormat="1" ht="24.15" customHeight="1">
      <c r="A259" s="39"/>
      <c r="B259" s="40"/>
      <c r="C259" s="227" t="s">
        <v>334</v>
      </c>
      <c r="D259" s="227" t="s">
        <v>172</v>
      </c>
      <c r="E259" s="228" t="s">
        <v>335</v>
      </c>
      <c r="F259" s="229" t="s">
        <v>336</v>
      </c>
      <c r="G259" s="230" t="s">
        <v>228</v>
      </c>
      <c r="H259" s="231">
        <v>3.184</v>
      </c>
      <c r="I259" s="232"/>
      <c r="J259" s="233">
        <f>ROUND(I259*H259,2)</f>
        <v>0</v>
      </c>
      <c r="K259" s="229" t="s">
        <v>176</v>
      </c>
      <c r="L259" s="45"/>
      <c r="M259" s="234" t="s">
        <v>1</v>
      </c>
      <c r="N259" s="235" t="s">
        <v>43</v>
      </c>
      <c r="O259" s="92"/>
      <c r="P259" s="236">
        <f>O259*H259</f>
        <v>0</v>
      </c>
      <c r="Q259" s="236">
        <v>1.06062</v>
      </c>
      <c r="R259" s="236">
        <f>Q259*H259</f>
        <v>3.37701408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177</v>
      </c>
      <c r="AT259" s="238" t="s">
        <v>172</v>
      </c>
      <c r="AU259" s="238" t="s">
        <v>85</v>
      </c>
      <c r="AY259" s="18" t="s">
        <v>170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85</v>
      </c>
      <c r="BK259" s="239">
        <f>ROUND(I259*H259,2)</f>
        <v>0</v>
      </c>
      <c r="BL259" s="18" t="s">
        <v>177</v>
      </c>
      <c r="BM259" s="238" t="s">
        <v>337</v>
      </c>
    </row>
    <row r="260" spans="1:63" s="12" customFormat="1" ht="22.8" customHeight="1">
      <c r="A260" s="12"/>
      <c r="B260" s="211"/>
      <c r="C260" s="212"/>
      <c r="D260" s="213" t="s">
        <v>76</v>
      </c>
      <c r="E260" s="225" t="s">
        <v>185</v>
      </c>
      <c r="F260" s="225" t="s">
        <v>338</v>
      </c>
      <c r="G260" s="212"/>
      <c r="H260" s="212"/>
      <c r="I260" s="215"/>
      <c r="J260" s="226">
        <f>BK260</f>
        <v>0</v>
      </c>
      <c r="K260" s="212"/>
      <c r="L260" s="217"/>
      <c r="M260" s="218"/>
      <c r="N260" s="219"/>
      <c r="O260" s="219"/>
      <c r="P260" s="220">
        <f>SUM(P261:P300)</f>
        <v>0</v>
      </c>
      <c r="Q260" s="219"/>
      <c r="R260" s="220">
        <f>SUM(R261:R300)</f>
        <v>435.22961308</v>
      </c>
      <c r="S260" s="219"/>
      <c r="T260" s="221">
        <f>SUM(T261:T300)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2" t="s">
        <v>33</v>
      </c>
      <c r="AT260" s="223" t="s">
        <v>76</v>
      </c>
      <c r="AU260" s="223" t="s">
        <v>33</v>
      </c>
      <c r="AY260" s="222" t="s">
        <v>170</v>
      </c>
      <c r="BK260" s="224">
        <f>SUM(BK261:BK300)</f>
        <v>0</v>
      </c>
    </row>
    <row r="261" spans="1:65" s="2" customFormat="1" ht="44.25" customHeight="1">
      <c r="A261" s="39"/>
      <c r="B261" s="40"/>
      <c r="C261" s="227" t="s">
        <v>339</v>
      </c>
      <c r="D261" s="227" t="s">
        <v>172</v>
      </c>
      <c r="E261" s="228" t="s">
        <v>340</v>
      </c>
      <c r="F261" s="229" t="s">
        <v>341</v>
      </c>
      <c r="G261" s="230" t="s">
        <v>175</v>
      </c>
      <c r="H261" s="231">
        <v>127.626</v>
      </c>
      <c r="I261" s="232"/>
      <c r="J261" s="233">
        <f>ROUND(I261*H261,2)</f>
        <v>0</v>
      </c>
      <c r="K261" s="229" t="s">
        <v>176</v>
      </c>
      <c r="L261" s="45"/>
      <c r="M261" s="234" t="s">
        <v>1</v>
      </c>
      <c r="N261" s="235" t="s">
        <v>43</v>
      </c>
      <c r="O261" s="92"/>
      <c r="P261" s="236">
        <f>O261*H261</f>
        <v>0</v>
      </c>
      <c r="Q261" s="236">
        <v>0.29424</v>
      </c>
      <c r="R261" s="236">
        <f>Q261*H261</f>
        <v>37.55267424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177</v>
      </c>
      <c r="AT261" s="238" t="s">
        <v>172</v>
      </c>
      <c r="AU261" s="238" t="s">
        <v>85</v>
      </c>
      <c r="AY261" s="18" t="s">
        <v>170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85</v>
      </c>
      <c r="BK261" s="239">
        <f>ROUND(I261*H261,2)</f>
        <v>0</v>
      </c>
      <c r="BL261" s="18" t="s">
        <v>177</v>
      </c>
      <c r="BM261" s="238" t="s">
        <v>342</v>
      </c>
    </row>
    <row r="262" spans="1:51" s="13" customFormat="1" ht="12">
      <c r="A262" s="13"/>
      <c r="B262" s="240"/>
      <c r="C262" s="241"/>
      <c r="D262" s="242" t="s">
        <v>178</v>
      </c>
      <c r="E262" s="243" t="s">
        <v>1</v>
      </c>
      <c r="F262" s="244" t="s">
        <v>343</v>
      </c>
      <c r="G262" s="241"/>
      <c r="H262" s="245">
        <v>82.348</v>
      </c>
      <c r="I262" s="246"/>
      <c r="J262" s="241"/>
      <c r="K262" s="241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178</v>
      </c>
      <c r="AU262" s="251" t="s">
        <v>85</v>
      </c>
      <c r="AV262" s="13" t="s">
        <v>85</v>
      </c>
      <c r="AW262" s="13" t="s">
        <v>32</v>
      </c>
      <c r="AX262" s="13" t="s">
        <v>77</v>
      </c>
      <c r="AY262" s="251" t="s">
        <v>170</v>
      </c>
    </row>
    <row r="263" spans="1:51" s="13" customFormat="1" ht="12">
      <c r="A263" s="13"/>
      <c r="B263" s="240"/>
      <c r="C263" s="241"/>
      <c r="D263" s="242" t="s">
        <v>178</v>
      </c>
      <c r="E263" s="243" t="s">
        <v>1</v>
      </c>
      <c r="F263" s="244" t="s">
        <v>344</v>
      </c>
      <c r="G263" s="241"/>
      <c r="H263" s="245">
        <v>45.278</v>
      </c>
      <c r="I263" s="246"/>
      <c r="J263" s="241"/>
      <c r="K263" s="241"/>
      <c r="L263" s="247"/>
      <c r="M263" s="248"/>
      <c r="N263" s="249"/>
      <c r="O263" s="249"/>
      <c r="P263" s="249"/>
      <c r="Q263" s="249"/>
      <c r="R263" s="249"/>
      <c r="S263" s="249"/>
      <c r="T263" s="25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1" t="s">
        <v>178</v>
      </c>
      <c r="AU263" s="251" t="s">
        <v>85</v>
      </c>
      <c r="AV263" s="13" t="s">
        <v>85</v>
      </c>
      <c r="AW263" s="13" t="s">
        <v>32</v>
      </c>
      <c r="AX263" s="13" t="s">
        <v>77</v>
      </c>
      <c r="AY263" s="251" t="s">
        <v>170</v>
      </c>
    </row>
    <row r="264" spans="1:51" s="14" customFormat="1" ht="12">
      <c r="A264" s="14"/>
      <c r="B264" s="252"/>
      <c r="C264" s="253"/>
      <c r="D264" s="242" t="s">
        <v>178</v>
      </c>
      <c r="E264" s="254" t="s">
        <v>1</v>
      </c>
      <c r="F264" s="255" t="s">
        <v>180</v>
      </c>
      <c r="G264" s="253"/>
      <c r="H264" s="256">
        <v>127.626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2" t="s">
        <v>178</v>
      </c>
      <c r="AU264" s="262" t="s">
        <v>85</v>
      </c>
      <c r="AV264" s="14" t="s">
        <v>177</v>
      </c>
      <c r="AW264" s="14" t="s">
        <v>32</v>
      </c>
      <c r="AX264" s="14" t="s">
        <v>33</v>
      </c>
      <c r="AY264" s="262" t="s">
        <v>170</v>
      </c>
    </row>
    <row r="265" spans="1:65" s="2" customFormat="1" ht="44.25" customHeight="1">
      <c r="A265" s="39"/>
      <c r="B265" s="40"/>
      <c r="C265" s="227" t="s">
        <v>345</v>
      </c>
      <c r="D265" s="227" t="s">
        <v>172</v>
      </c>
      <c r="E265" s="228" t="s">
        <v>346</v>
      </c>
      <c r="F265" s="229" t="s">
        <v>347</v>
      </c>
      <c r="G265" s="230" t="s">
        <v>175</v>
      </c>
      <c r="H265" s="231">
        <v>447.251</v>
      </c>
      <c r="I265" s="232"/>
      <c r="J265" s="233">
        <f>ROUND(I265*H265,2)</f>
        <v>0</v>
      </c>
      <c r="K265" s="229" t="s">
        <v>176</v>
      </c>
      <c r="L265" s="45"/>
      <c r="M265" s="234" t="s">
        <v>1</v>
      </c>
      <c r="N265" s="235" t="s">
        <v>43</v>
      </c>
      <c r="O265" s="92"/>
      <c r="P265" s="236">
        <f>O265*H265</f>
        <v>0</v>
      </c>
      <c r="Q265" s="236">
        <v>0.32</v>
      </c>
      <c r="R265" s="236">
        <f>Q265*H265</f>
        <v>143.12032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177</v>
      </c>
      <c r="AT265" s="238" t="s">
        <v>172</v>
      </c>
      <c r="AU265" s="238" t="s">
        <v>85</v>
      </c>
      <c r="AY265" s="18" t="s">
        <v>170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85</v>
      </c>
      <c r="BK265" s="239">
        <f>ROUND(I265*H265,2)</f>
        <v>0</v>
      </c>
      <c r="BL265" s="18" t="s">
        <v>177</v>
      </c>
      <c r="BM265" s="238" t="s">
        <v>348</v>
      </c>
    </row>
    <row r="266" spans="1:51" s="13" customFormat="1" ht="12">
      <c r="A266" s="13"/>
      <c r="B266" s="240"/>
      <c r="C266" s="241"/>
      <c r="D266" s="242" t="s">
        <v>178</v>
      </c>
      <c r="E266" s="243" t="s">
        <v>1</v>
      </c>
      <c r="F266" s="244" t="s">
        <v>349</v>
      </c>
      <c r="G266" s="241"/>
      <c r="H266" s="245">
        <v>448.794</v>
      </c>
      <c r="I266" s="246"/>
      <c r="J266" s="241"/>
      <c r="K266" s="241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178</v>
      </c>
      <c r="AU266" s="251" t="s">
        <v>85</v>
      </c>
      <c r="AV266" s="13" t="s">
        <v>85</v>
      </c>
      <c r="AW266" s="13" t="s">
        <v>32</v>
      </c>
      <c r="AX266" s="13" t="s">
        <v>77</v>
      </c>
      <c r="AY266" s="251" t="s">
        <v>170</v>
      </c>
    </row>
    <row r="267" spans="1:51" s="13" customFormat="1" ht="12">
      <c r="A267" s="13"/>
      <c r="B267" s="240"/>
      <c r="C267" s="241"/>
      <c r="D267" s="242" t="s">
        <v>178</v>
      </c>
      <c r="E267" s="243" t="s">
        <v>1</v>
      </c>
      <c r="F267" s="244" t="s">
        <v>350</v>
      </c>
      <c r="G267" s="241"/>
      <c r="H267" s="245">
        <v>246.762</v>
      </c>
      <c r="I267" s="246"/>
      <c r="J267" s="241"/>
      <c r="K267" s="241"/>
      <c r="L267" s="247"/>
      <c r="M267" s="248"/>
      <c r="N267" s="249"/>
      <c r="O267" s="249"/>
      <c r="P267" s="249"/>
      <c r="Q267" s="249"/>
      <c r="R267" s="249"/>
      <c r="S267" s="249"/>
      <c r="T267" s="25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1" t="s">
        <v>178</v>
      </c>
      <c r="AU267" s="251" t="s">
        <v>85</v>
      </c>
      <c r="AV267" s="13" t="s">
        <v>85</v>
      </c>
      <c r="AW267" s="13" t="s">
        <v>32</v>
      </c>
      <c r="AX267" s="13" t="s">
        <v>77</v>
      </c>
      <c r="AY267" s="251" t="s">
        <v>170</v>
      </c>
    </row>
    <row r="268" spans="1:51" s="13" customFormat="1" ht="12">
      <c r="A268" s="13"/>
      <c r="B268" s="240"/>
      <c r="C268" s="241"/>
      <c r="D268" s="242" t="s">
        <v>178</v>
      </c>
      <c r="E268" s="243" t="s">
        <v>1</v>
      </c>
      <c r="F268" s="244" t="s">
        <v>351</v>
      </c>
      <c r="G268" s="241"/>
      <c r="H268" s="245">
        <v>-77.125</v>
      </c>
      <c r="I268" s="246"/>
      <c r="J268" s="241"/>
      <c r="K268" s="241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178</v>
      </c>
      <c r="AU268" s="251" t="s">
        <v>85</v>
      </c>
      <c r="AV268" s="13" t="s">
        <v>85</v>
      </c>
      <c r="AW268" s="13" t="s">
        <v>32</v>
      </c>
      <c r="AX268" s="13" t="s">
        <v>77</v>
      </c>
      <c r="AY268" s="251" t="s">
        <v>170</v>
      </c>
    </row>
    <row r="269" spans="1:51" s="13" customFormat="1" ht="12">
      <c r="A269" s="13"/>
      <c r="B269" s="240"/>
      <c r="C269" s="241"/>
      <c r="D269" s="242" t="s">
        <v>178</v>
      </c>
      <c r="E269" s="243" t="s">
        <v>1</v>
      </c>
      <c r="F269" s="244" t="s">
        <v>352</v>
      </c>
      <c r="G269" s="241"/>
      <c r="H269" s="245">
        <v>-171.18</v>
      </c>
      <c r="I269" s="246"/>
      <c r="J269" s="241"/>
      <c r="K269" s="241"/>
      <c r="L269" s="247"/>
      <c r="M269" s="248"/>
      <c r="N269" s="249"/>
      <c r="O269" s="249"/>
      <c r="P269" s="249"/>
      <c r="Q269" s="249"/>
      <c r="R269" s="249"/>
      <c r="S269" s="249"/>
      <c r="T269" s="25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1" t="s">
        <v>178</v>
      </c>
      <c r="AU269" s="251" t="s">
        <v>85</v>
      </c>
      <c r="AV269" s="13" t="s">
        <v>85</v>
      </c>
      <c r="AW269" s="13" t="s">
        <v>32</v>
      </c>
      <c r="AX269" s="13" t="s">
        <v>77</v>
      </c>
      <c r="AY269" s="251" t="s">
        <v>170</v>
      </c>
    </row>
    <row r="270" spans="1:51" s="14" customFormat="1" ht="12">
      <c r="A270" s="14"/>
      <c r="B270" s="252"/>
      <c r="C270" s="253"/>
      <c r="D270" s="242" t="s">
        <v>178</v>
      </c>
      <c r="E270" s="254" t="s">
        <v>1</v>
      </c>
      <c r="F270" s="255" t="s">
        <v>180</v>
      </c>
      <c r="G270" s="253"/>
      <c r="H270" s="256">
        <v>447.251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178</v>
      </c>
      <c r="AU270" s="262" t="s">
        <v>85</v>
      </c>
      <c r="AV270" s="14" t="s">
        <v>177</v>
      </c>
      <c r="AW270" s="14" t="s">
        <v>32</v>
      </c>
      <c r="AX270" s="14" t="s">
        <v>33</v>
      </c>
      <c r="AY270" s="262" t="s">
        <v>170</v>
      </c>
    </row>
    <row r="271" spans="1:65" s="2" customFormat="1" ht="37.8" customHeight="1">
      <c r="A271" s="39"/>
      <c r="B271" s="40"/>
      <c r="C271" s="227" t="s">
        <v>353</v>
      </c>
      <c r="D271" s="227" t="s">
        <v>172</v>
      </c>
      <c r="E271" s="228" t="s">
        <v>354</v>
      </c>
      <c r="F271" s="229" t="s">
        <v>355</v>
      </c>
      <c r="G271" s="230" t="s">
        <v>356</v>
      </c>
      <c r="H271" s="231">
        <v>9</v>
      </c>
      <c r="I271" s="232"/>
      <c r="J271" s="233">
        <f>ROUND(I271*H271,2)</f>
        <v>0</v>
      </c>
      <c r="K271" s="229" t="s">
        <v>176</v>
      </c>
      <c r="L271" s="45"/>
      <c r="M271" s="234" t="s">
        <v>1</v>
      </c>
      <c r="N271" s="235" t="s">
        <v>43</v>
      </c>
      <c r="O271" s="92"/>
      <c r="P271" s="236">
        <f>O271*H271</f>
        <v>0</v>
      </c>
      <c r="Q271" s="236">
        <v>0.01794</v>
      </c>
      <c r="R271" s="236">
        <f>Q271*H271</f>
        <v>0.16146000000000002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177</v>
      </c>
      <c r="AT271" s="238" t="s">
        <v>172</v>
      </c>
      <c r="AU271" s="238" t="s">
        <v>85</v>
      </c>
      <c r="AY271" s="18" t="s">
        <v>170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85</v>
      </c>
      <c r="BK271" s="239">
        <f>ROUND(I271*H271,2)</f>
        <v>0</v>
      </c>
      <c r="BL271" s="18" t="s">
        <v>177</v>
      </c>
      <c r="BM271" s="238" t="s">
        <v>357</v>
      </c>
    </row>
    <row r="272" spans="1:65" s="2" customFormat="1" ht="37.8" customHeight="1">
      <c r="A272" s="39"/>
      <c r="B272" s="40"/>
      <c r="C272" s="227" t="s">
        <v>283</v>
      </c>
      <c r="D272" s="227" t="s">
        <v>172</v>
      </c>
      <c r="E272" s="228" t="s">
        <v>358</v>
      </c>
      <c r="F272" s="229" t="s">
        <v>359</v>
      </c>
      <c r="G272" s="230" t="s">
        <v>356</v>
      </c>
      <c r="H272" s="231">
        <v>152</v>
      </c>
      <c r="I272" s="232"/>
      <c r="J272" s="233">
        <f>ROUND(I272*H272,2)</f>
        <v>0</v>
      </c>
      <c r="K272" s="229" t="s">
        <v>176</v>
      </c>
      <c r="L272" s="45"/>
      <c r="M272" s="234" t="s">
        <v>1</v>
      </c>
      <c r="N272" s="235" t="s">
        <v>43</v>
      </c>
      <c r="O272" s="92"/>
      <c r="P272" s="236">
        <f>O272*H272</f>
        <v>0</v>
      </c>
      <c r="Q272" s="236">
        <v>0.04555</v>
      </c>
      <c r="R272" s="236">
        <f>Q272*H272</f>
        <v>6.9236</v>
      </c>
      <c r="S272" s="236">
        <v>0</v>
      </c>
      <c r="T272" s="23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177</v>
      </c>
      <c r="AT272" s="238" t="s">
        <v>172</v>
      </c>
      <c r="AU272" s="238" t="s">
        <v>85</v>
      </c>
      <c r="AY272" s="18" t="s">
        <v>170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85</v>
      </c>
      <c r="BK272" s="239">
        <f>ROUND(I272*H272,2)</f>
        <v>0</v>
      </c>
      <c r="BL272" s="18" t="s">
        <v>177</v>
      </c>
      <c r="BM272" s="238" t="s">
        <v>360</v>
      </c>
    </row>
    <row r="273" spans="1:65" s="2" customFormat="1" ht="37.8" customHeight="1">
      <c r="A273" s="39"/>
      <c r="B273" s="40"/>
      <c r="C273" s="227" t="s">
        <v>361</v>
      </c>
      <c r="D273" s="227" t="s">
        <v>172</v>
      </c>
      <c r="E273" s="228" t="s">
        <v>362</v>
      </c>
      <c r="F273" s="229" t="s">
        <v>363</v>
      </c>
      <c r="G273" s="230" t="s">
        <v>356</v>
      </c>
      <c r="H273" s="231">
        <v>20</v>
      </c>
      <c r="I273" s="232"/>
      <c r="J273" s="233">
        <f>ROUND(I273*H273,2)</f>
        <v>0</v>
      </c>
      <c r="K273" s="229" t="s">
        <v>176</v>
      </c>
      <c r="L273" s="45"/>
      <c r="M273" s="234" t="s">
        <v>1</v>
      </c>
      <c r="N273" s="235" t="s">
        <v>43</v>
      </c>
      <c r="O273" s="92"/>
      <c r="P273" s="236">
        <f>O273*H273</f>
        <v>0</v>
      </c>
      <c r="Q273" s="236">
        <v>0.05455</v>
      </c>
      <c r="R273" s="236">
        <f>Q273*H273</f>
        <v>1.091</v>
      </c>
      <c r="S273" s="236">
        <v>0</v>
      </c>
      <c r="T273" s="23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177</v>
      </c>
      <c r="AT273" s="238" t="s">
        <v>172</v>
      </c>
      <c r="AU273" s="238" t="s">
        <v>85</v>
      </c>
      <c r="AY273" s="18" t="s">
        <v>170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85</v>
      </c>
      <c r="BK273" s="239">
        <f>ROUND(I273*H273,2)</f>
        <v>0</v>
      </c>
      <c r="BL273" s="18" t="s">
        <v>177</v>
      </c>
      <c r="BM273" s="238" t="s">
        <v>364</v>
      </c>
    </row>
    <row r="274" spans="1:65" s="2" customFormat="1" ht="37.8" customHeight="1">
      <c r="A274" s="39"/>
      <c r="B274" s="40"/>
      <c r="C274" s="227" t="s">
        <v>296</v>
      </c>
      <c r="D274" s="227" t="s">
        <v>172</v>
      </c>
      <c r="E274" s="228" t="s">
        <v>365</v>
      </c>
      <c r="F274" s="229" t="s">
        <v>366</v>
      </c>
      <c r="G274" s="230" t="s">
        <v>356</v>
      </c>
      <c r="H274" s="231">
        <v>2</v>
      </c>
      <c r="I274" s="232"/>
      <c r="J274" s="233">
        <f>ROUND(I274*H274,2)</f>
        <v>0</v>
      </c>
      <c r="K274" s="229" t="s">
        <v>176</v>
      </c>
      <c r="L274" s="45"/>
      <c r="M274" s="234" t="s">
        <v>1</v>
      </c>
      <c r="N274" s="235" t="s">
        <v>43</v>
      </c>
      <c r="O274" s="92"/>
      <c r="P274" s="236">
        <f>O274*H274</f>
        <v>0</v>
      </c>
      <c r="Q274" s="236">
        <v>0.06355</v>
      </c>
      <c r="R274" s="236">
        <f>Q274*H274</f>
        <v>0.1271</v>
      </c>
      <c r="S274" s="236">
        <v>0</v>
      </c>
      <c r="T274" s="23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8" t="s">
        <v>177</v>
      </c>
      <c r="AT274" s="238" t="s">
        <v>172</v>
      </c>
      <c r="AU274" s="238" t="s">
        <v>85</v>
      </c>
      <c r="AY274" s="18" t="s">
        <v>170</v>
      </c>
      <c r="BE274" s="239">
        <f>IF(N274="základní",J274,0)</f>
        <v>0</v>
      </c>
      <c r="BF274" s="239">
        <f>IF(N274="snížená",J274,0)</f>
        <v>0</v>
      </c>
      <c r="BG274" s="239">
        <f>IF(N274="zákl. přenesená",J274,0)</f>
        <v>0</v>
      </c>
      <c r="BH274" s="239">
        <f>IF(N274="sníž. přenesená",J274,0)</f>
        <v>0</v>
      </c>
      <c r="BI274" s="239">
        <f>IF(N274="nulová",J274,0)</f>
        <v>0</v>
      </c>
      <c r="BJ274" s="18" t="s">
        <v>85</v>
      </c>
      <c r="BK274" s="239">
        <f>ROUND(I274*H274,2)</f>
        <v>0</v>
      </c>
      <c r="BL274" s="18" t="s">
        <v>177</v>
      </c>
      <c r="BM274" s="238" t="s">
        <v>367</v>
      </c>
    </row>
    <row r="275" spans="1:65" s="2" customFormat="1" ht="37.8" customHeight="1">
      <c r="A275" s="39"/>
      <c r="B275" s="40"/>
      <c r="C275" s="227" t="s">
        <v>368</v>
      </c>
      <c r="D275" s="227" t="s">
        <v>172</v>
      </c>
      <c r="E275" s="228" t="s">
        <v>369</v>
      </c>
      <c r="F275" s="229" t="s">
        <v>370</v>
      </c>
      <c r="G275" s="230" t="s">
        <v>356</v>
      </c>
      <c r="H275" s="231">
        <v>10</v>
      </c>
      <c r="I275" s="232"/>
      <c r="J275" s="233">
        <f>ROUND(I275*H275,2)</f>
        <v>0</v>
      </c>
      <c r="K275" s="229" t="s">
        <v>176</v>
      </c>
      <c r="L275" s="45"/>
      <c r="M275" s="234" t="s">
        <v>1</v>
      </c>
      <c r="N275" s="235" t="s">
        <v>43</v>
      </c>
      <c r="O275" s="92"/>
      <c r="P275" s="236">
        <f>O275*H275</f>
        <v>0</v>
      </c>
      <c r="Q275" s="236">
        <v>0.08185</v>
      </c>
      <c r="R275" s="236">
        <f>Q275*H275</f>
        <v>0.8185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177</v>
      </c>
      <c r="AT275" s="238" t="s">
        <v>172</v>
      </c>
      <c r="AU275" s="238" t="s">
        <v>85</v>
      </c>
      <c r="AY275" s="18" t="s">
        <v>170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85</v>
      </c>
      <c r="BK275" s="239">
        <f>ROUND(I275*H275,2)</f>
        <v>0</v>
      </c>
      <c r="BL275" s="18" t="s">
        <v>177</v>
      </c>
      <c r="BM275" s="238" t="s">
        <v>371</v>
      </c>
    </row>
    <row r="276" spans="1:65" s="2" customFormat="1" ht="37.8" customHeight="1">
      <c r="A276" s="39"/>
      <c r="B276" s="40"/>
      <c r="C276" s="227" t="s">
        <v>301</v>
      </c>
      <c r="D276" s="227" t="s">
        <v>172</v>
      </c>
      <c r="E276" s="228" t="s">
        <v>372</v>
      </c>
      <c r="F276" s="229" t="s">
        <v>373</v>
      </c>
      <c r="G276" s="230" t="s">
        <v>356</v>
      </c>
      <c r="H276" s="231">
        <v>152</v>
      </c>
      <c r="I276" s="232"/>
      <c r="J276" s="233">
        <f>ROUND(I276*H276,2)</f>
        <v>0</v>
      </c>
      <c r="K276" s="229" t="s">
        <v>176</v>
      </c>
      <c r="L276" s="45"/>
      <c r="M276" s="234" t="s">
        <v>1</v>
      </c>
      <c r="N276" s="235" t="s">
        <v>43</v>
      </c>
      <c r="O276" s="92"/>
      <c r="P276" s="236">
        <f>O276*H276</f>
        <v>0</v>
      </c>
      <c r="Q276" s="236">
        <v>0.09105</v>
      </c>
      <c r="R276" s="236">
        <f>Q276*H276</f>
        <v>13.8396</v>
      </c>
      <c r="S276" s="236">
        <v>0</v>
      </c>
      <c r="T276" s="23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8" t="s">
        <v>177</v>
      </c>
      <c r="AT276" s="238" t="s">
        <v>172</v>
      </c>
      <c r="AU276" s="238" t="s">
        <v>85</v>
      </c>
      <c r="AY276" s="18" t="s">
        <v>170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8" t="s">
        <v>85</v>
      </c>
      <c r="BK276" s="239">
        <f>ROUND(I276*H276,2)</f>
        <v>0</v>
      </c>
      <c r="BL276" s="18" t="s">
        <v>177</v>
      </c>
      <c r="BM276" s="238" t="s">
        <v>374</v>
      </c>
    </row>
    <row r="277" spans="1:65" s="2" customFormat="1" ht="37.8" customHeight="1">
      <c r="A277" s="39"/>
      <c r="B277" s="40"/>
      <c r="C277" s="227" t="s">
        <v>375</v>
      </c>
      <c r="D277" s="227" t="s">
        <v>172</v>
      </c>
      <c r="E277" s="228" t="s">
        <v>376</v>
      </c>
      <c r="F277" s="229" t="s">
        <v>377</v>
      </c>
      <c r="G277" s="230" t="s">
        <v>356</v>
      </c>
      <c r="H277" s="231">
        <v>5</v>
      </c>
      <c r="I277" s="232"/>
      <c r="J277" s="233">
        <f>ROUND(I277*H277,2)</f>
        <v>0</v>
      </c>
      <c r="K277" s="229" t="s">
        <v>176</v>
      </c>
      <c r="L277" s="45"/>
      <c r="M277" s="234" t="s">
        <v>1</v>
      </c>
      <c r="N277" s="235" t="s">
        <v>43</v>
      </c>
      <c r="O277" s="92"/>
      <c r="P277" s="236">
        <f>O277*H277</f>
        <v>0</v>
      </c>
      <c r="Q277" s="236">
        <v>0.10905</v>
      </c>
      <c r="R277" s="236">
        <f>Q277*H277</f>
        <v>0.54525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177</v>
      </c>
      <c r="AT277" s="238" t="s">
        <v>172</v>
      </c>
      <c r="AU277" s="238" t="s">
        <v>85</v>
      </c>
      <c r="AY277" s="18" t="s">
        <v>170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85</v>
      </c>
      <c r="BK277" s="239">
        <f>ROUND(I277*H277,2)</f>
        <v>0</v>
      </c>
      <c r="BL277" s="18" t="s">
        <v>177</v>
      </c>
      <c r="BM277" s="238" t="s">
        <v>378</v>
      </c>
    </row>
    <row r="278" spans="1:65" s="2" customFormat="1" ht="44.25" customHeight="1">
      <c r="A278" s="39"/>
      <c r="B278" s="40"/>
      <c r="C278" s="227" t="s">
        <v>305</v>
      </c>
      <c r="D278" s="227" t="s">
        <v>172</v>
      </c>
      <c r="E278" s="228" t="s">
        <v>379</v>
      </c>
      <c r="F278" s="229" t="s">
        <v>380</v>
      </c>
      <c r="G278" s="230" t="s">
        <v>175</v>
      </c>
      <c r="H278" s="231">
        <v>5.712</v>
      </c>
      <c r="I278" s="232"/>
      <c r="J278" s="233">
        <f>ROUND(I278*H278,2)</f>
        <v>0</v>
      </c>
      <c r="K278" s="229" t="s">
        <v>176</v>
      </c>
      <c r="L278" s="45"/>
      <c r="M278" s="234" t="s">
        <v>1</v>
      </c>
      <c r="N278" s="235" t="s">
        <v>43</v>
      </c>
      <c r="O278" s="92"/>
      <c r="P278" s="236">
        <f>O278*H278</f>
        <v>0</v>
      </c>
      <c r="Q278" s="236">
        <v>0.00785</v>
      </c>
      <c r="R278" s="236">
        <f>Q278*H278</f>
        <v>0.044839199999999996</v>
      </c>
      <c r="S278" s="236">
        <v>0</v>
      </c>
      <c r="T278" s="23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8" t="s">
        <v>177</v>
      </c>
      <c r="AT278" s="238" t="s">
        <v>172</v>
      </c>
      <c r="AU278" s="238" t="s">
        <v>85</v>
      </c>
      <c r="AY278" s="18" t="s">
        <v>170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8" t="s">
        <v>85</v>
      </c>
      <c r="BK278" s="239">
        <f>ROUND(I278*H278,2)</f>
        <v>0</v>
      </c>
      <c r="BL278" s="18" t="s">
        <v>177</v>
      </c>
      <c r="BM278" s="238" t="s">
        <v>381</v>
      </c>
    </row>
    <row r="279" spans="1:51" s="13" customFormat="1" ht="12">
      <c r="A279" s="13"/>
      <c r="B279" s="240"/>
      <c r="C279" s="241"/>
      <c r="D279" s="242" t="s">
        <v>178</v>
      </c>
      <c r="E279" s="243" t="s">
        <v>1</v>
      </c>
      <c r="F279" s="244" t="s">
        <v>382</v>
      </c>
      <c r="G279" s="241"/>
      <c r="H279" s="245">
        <v>5.712</v>
      </c>
      <c r="I279" s="246"/>
      <c r="J279" s="241"/>
      <c r="K279" s="241"/>
      <c r="L279" s="247"/>
      <c r="M279" s="248"/>
      <c r="N279" s="249"/>
      <c r="O279" s="249"/>
      <c r="P279" s="249"/>
      <c r="Q279" s="249"/>
      <c r="R279" s="249"/>
      <c r="S279" s="249"/>
      <c r="T279" s="25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1" t="s">
        <v>178</v>
      </c>
      <c r="AU279" s="251" t="s">
        <v>85</v>
      </c>
      <c r="AV279" s="13" t="s">
        <v>85</v>
      </c>
      <c r="AW279" s="13" t="s">
        <v>32</v>
      </c>
      <c r="AX279" s="13" t="s">
        <v>77</v>
      </c>
      <c r="AY279" s="251" t="s">
        <v>170</v>
      </c>
    </row>
    <row r="280" spans="1:51" s="14" customFormat="1" ht="12">
      <c r="A280" s="14"/>
      <c r="B280" s="252"/>
      <c r="C280" s="253"/>
      <c r="D280" s="242" t="s">
        <v>178</v>
      </c>
      <c r="E280" s="254" t="s">
        <v>1</v>
      </c>
      <c r="F280" s="255" t="s">
        <v>180</v>
      </c>
      <c r="G280" s="253"/>
      <c r="H280" s="256">
        <v>5.712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2" t="s">
        <v>178</v>
      </c>
      <c r="AU280" s="262" t="s">
        <v>85</v>
      </c>
      <c r="AV280" s="14" t="s">
        <v>177</v>
      </c>
      <c r="AW280" s="14" t="s">
        <v>32</v>
      </c>
      <c r="AX280" s="14" t="s">
        <v>33</v>
      </c>
      <c r="AY280" s="262" t="s">
        <v>170</v>
      </c>
    </row>
    <row r="281" spans="1:65" s="2" customFormat="1" ht="37.8" customHeight="1">
      <c r="A281" s="39"/>
      <c r="B281" s="40"/>
      <c r="C281" s="227" t="s">
        <v>383</v>
      </c>
      <c r="D281" s="227" t="s">
        <v>172</v>
      </c>
      <c r="E281" s="228" t="s">
        <v>384</v>
      </c>
      <c r="F281" s="229" t="s">
        <v>385</v>
      </c>
      <c r="G281" s="230" t="s">
        <v>175</v>
      </c>
      <c r="H281" s="231">
        <v>6.048</v>
      </c>
      <c r="I281" s="232"/>
      <c r="J281" s="233">
        <f>ROUND(I281*H281,2)</f>
        <v>0</v>
      </c>
      <c r="K281" s="229" t="s">
        <v>176</v>
      </c>
      <c r="L281" s="45"/>
      <c r="M281" s="234" t="s">
        <v>1</v>
      </c>
      <c r="N281" s="235" t="s">
        <v>43</v>
      </c>
      <c r="O281" s="92"/>
      <c r="P281" s="236">
        <f>O281*H281</f>
        <v>0</v>
      </c>
      <c r="Q281" s="236">
        <v>0.17818</v>
      </c>
      <c r="R281" s="236">
        <f>Q281*H281</f>
        <v>1.07763264</v>
      </c>
      <c r="S281" s="236">
        <v>0</v>
      </c>
      <c r="T281" s="23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8" t="s">
        <v>177</v>
      </c>
      <c r="AT281" s="238" t="s">
        <v>172</v>
      </c>
      <c r="AU281" s="238" t="s">
        <v>85</v>
      </c>
      <c r="AY281" s="18" t="s">
        <v>170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8" t="s">
        <v>85</v>
      </c>
      <c r="BK281" s="239">
        <f>ROUND(I281*H281,2)</f>
        <v>0</v>
      </c>
      <c r="BL281" s="18" t="s">
        <v>177</v>
      </c>
      <c r="BM281" s="238" t="s">
        <v>386</v>
      </c>
    </row>
    <row r="282" spans="1:51" s="13" customFormat="1" ht="12">
      <c r="A282" s="13"/>
      <c r="B282" s="240"/>
      <c r="C282" s="241"/>
      <c r="D282" s="242" t="s">
        <v>178</v>
      </c>
      <c r="E282" s="243" t="s">
        <v>1</v>
      </c>
      <c r="F282" s="244" t="s">
        <v>387</v>
      </c>
      <c r="G282" s="241"/>
      <c r="H282" s="245">
        <v>6.048</v>
      </c>
      <c r="I282" s="246"/>
      <c r="J282" s="241"/>
      <c r="K282" s="241"/>
      <c r="L282" s="247"/>
      <c r="M282" s="248"/>
      <c r="N282" s="249"/>
      <c r="O282" s="249"/>
      <c r="P282" s="249"/>
      <c r="Q282" s="249"/>
      <c r="R282" s="249"/>
      <c r="S282" s="249"/>
      <c r="T282" s="25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1" t="s">
        <v>178</v>
      </c>
      <c r="AU282" s="251" t="s">
        <v>85</v>
      </c>
      <c r="AV282" s="13" t="s">
        <v>85</v>
      </c>
      <c r="AW282" s="13" t="s">
        <v>32</v>
      </c>
      <c r="AX282" s="13" t="s">
        <v>77</v>
      </c>
      <c r="AY282" s="251" t="s">
        <v>170</v>
      </c>
    </row>
    <row r="283" spans="1:51" s="14" customFormat="1" ht="12">
      <c r="A283" s="14"/>
      <c r="B283" s="252"/>
      <c r="C283" s="253"/>
      <c r="D283" s="242" t="s">
        <v>178</v>
      </c>
      <c r="E283" s="254" t="s">
        <v>1</v>
      </c>
      <c r="F283" s="255" t="s">
        <v>180</v>
      </c>
      <c r="G283" s="253"/>
      <c r="H283" s="256">
        <v>6.048</v>
      </c>
      <c r="I283" s="257"/>
      <c r="J283" s="253"/>
      <c r="K283" s="253"/>
      <c r="L283" s="258"/>
      <c r="M283" s="259"/>
      <c r="N283" s="260"/>
      <c r="O283" s="260"/>
      <c r="P283" s="260"/>
      <c r="Q283" s="260"/>
      <c r="R283" s="260"/>
      <c r="S283" s="260"/>
      <c r="T283" s="26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2" t="s">
        <v>178</v>
      </c>
      <c r="AU283" s="262" t="s">
        <v>85</v>
      </c>
      <c r="AV283" s="14" t="s">
        <v>177</v>
      </c>
      <c r="AW283" s="14" t="s">
        <v>32</v>
      </c>
      <c r="AX283" s="14" t="s">
        <v>33</v>
      </c>
      <c r="AY283" s="262" t="s">
        <v>170</v>
      </c>
    </row>
    <row r="284" spans="1:65" s="2" customFormat="1" ht="37.8" customHeight="1">
      <c r="A284" s="39"/>
      <c r="B284" s="40"/>
      <c r="C284" s="227" t="s">
        <v>310</v>
      </c>
      <c r="D284" s="227" t="s">
        <v>172</v>
      </c>
      <c r="E284" s="228" t="s">
        <v>388</v>
      </c>
      <c r="F284" s="229" t="s">
        <v>389</v>
      </c>
      <c r="G284" s="230" t="s">
        <v>228</v>
      </c>
      <c r="H284" s="231">
        <v>0.405</v>
      </c>
      <c r="I284" s="232"/>
      <c r="J284" s="233">
        <f>ROUND(I284*H284,2)</f>
        <v>0</v>
      </c>
      <c r="K284" s="229" t="s">
        <v>176</v>
      </c>
      <c r="L284" s="45"/>
      <c r="M284" s="234" t="s">
        <v>1</v>
      </c>
      <c r="N284" s="235" t="s">
        <v>43</v>
      </c>
      <c r="O284" s="92"/>
      <c r="P284" s="236">
        <f>O284*H284</f>
        <v>0</v>
      </c>
      <c r="Q284" s="236">
        <v>0.01709</v>
      </c>
      <c r="R284" s="236">
        <f>Q284*H284</f>
        <v>0.006921450000000001</v>
      </c>
      <c r="S284" s="236">
        <v>0</v>
      </c>
      <c r="T284" s="23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8" t="s">
        <v>177</v>
      </c>
      <c r="AT284" s="238" t="s">
        <v>172</v>
      </c>
      <c r="AU284" s="238" t="s">
        <v>85</v>
      </c>
      <c r="AY284" s="18" t="s">
        <v>170</v>
      </c>
      <c r="BE284" s="239">
        <f>IF(N284="základní",J284,0)</f>
        <v>0</v>
      </c>
      <c r="BF284" s="239">
        <f>IF(N284="snížená",J284,0)</f>
        <v>0</v>
      </c>
      <c r="BG284" s="239">
        <f>IF(N284="zákl. přenesená",J284,0)</f>
        <v>0</v>
      </c>
      <c r="BH284" s="239">
        <f>IF(N284="sníž. přenesená",J284,0)</f>
        <v>0</v>
      </c>
      <c r="BI284" s="239">
        <f>IF(N284="nulová",J284,0)</f>
        <v>0</v>
      </c>
      <c r="BJ284" s="18" t="s">
        <v>85</v>
      </c>
      <c r="BK284" s="239">
        <f>ROUND(I284*H284,2)</f>
        <v>0</v>
      </c>
      <c r="BL284" s="18" t="s">
        <v>177</v>
      </c>
      <c r="BM284" s="238" t="s">
        <v>390</v>
      </c>
    </row>
    <row r="285" spans="1:51" s="13" customFormat="1" ht="12">
      <c r="A285" s="13"/>
      <c r="B285" s="240"/>
      <c r="C285" s="241"/>
      <c r="D285" s="242" t="s">
        <v>178</v>
      </c>
      <c r="E285" s="243" t="s">
        <v>1</v>
      </c>
      <c r="F285" s="244" t="s">
        <v>391</v>
      </c>
      <c r="G285" s="241"/>
      <c r="H285" s="245">
        <v>0.405</v>
      </c>
      <c r="I285" s="246"/>
      <c r="J285" s="241"/>
      <c r="K285" s="241"/>
      <c r="L285" s="247"/>
      <c r="M285" s="248"/>
      <c r="N285" s="249"/>
      <c r="O285" s="249"/>
      <c r="P285" s="249"/>
      <c r="Q285" s="249"/>
      <c r="R285" s="249"/>
      <c r="S285" s="249"/>
      <c r="T285" s="25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1" t="s">
        <v>178</v>
      </c>
      <c r="AU285" s="251" t="s">
        <v>85</v>
      </c>
      <c r="AV285" s="13" t="s">
        <v>85</v>
      </c>
      <c r="AW285" s="13" t="s">
        <v>32</v>
      </c>
      <c r="AX285" s="13" t="s">
        <v>77</v>
      </c>
      <c r="AY285" s="251" t="s">
        <v>170</v>
      </c>
    </row>
    <row r="286" spans="1:51" s="14" customFormat="1" ht="12">
      <c r="A286" s="14"/>
      <c r="B286" s="252"/>
      <c r="C286" s="253"/>
      <c r="D286" s="242" t="s">
        <v>178</v>
      </c>
      <c r="E286" s="254" t="s">
        <v>1</v>
      </c>
      <c r="F286" s="255" t="s">
        <v>180</v>
      </c>
      <c r="G286" s="253"/>
      <c r="H286" s="256">
        <v>0.405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2" t="s">
        <v>178</v>
      </c>
      <c r="AU286" s="262" t="s">
        <v>85</v>
      </c>
      <c r="AV286" s="14" t="s">
        <v>177</v>
      </c>
      <c r="AW286" s="14" t="s">
        <v>32</v>
      </c>
      <c r="AX286" s="14" t="s">
        <v>33</v>
      </c>
      <c r="AY286" s="262" t="s">
        <v>170</v>
      </c>
    </row>
    <row r="287" spans="1:65" s="2" customFormat="1" ht="16.5" customHeight="1">
      <c r="A287" s="39"/>
      <c r="B287" s="40"/>
      <c r="C287" s="273" t="s">
        <v>392</v>
      </c>
      <c r="D287" s="273" t="s">
        <v>247</v>
      </c>
      <c r="E287" s="274" t="s">
        <v>393</v>
      </c>
      <c r="F287" s="275" t="s">
        <v>394</v>
      </c>
      <c r="G287" s="276" t="s">
        <v>228</v>
      </c>
      <c r="H287" s="277">
        <v>0.446</v>
      </c>
      <c r="I287" s="278"/>
      <c r="J287" s="279">
        <f>ROUND(I287*H287,2)</f>
        <v>0</v>
      </c>
      <c r="K287" s="275" t="s">
        <v>176</v>
      </c>
      <c r="L287" s="280"/>
      <c r="M287" s="281" t="s">
        <v>1</v>
      </c>
      <c r="N287" s="282" t="s">
        <v>43</v>
      </c>
      <c r="O287" s="92"/>
      <c r="P287" s="236">
        <f>O287*H287</f>
        <v>0</v>
      </c>
      <c r="Q287" s="236">
        <v>1</v>
      </c>
      <c r="R287" s="236">
        <f>Q287*H287</f>
        <v>0.446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221</v>
      </c>
      <c r="AT287" s="238" t="s">
        <v>247</v>
      </c>
      <c r="AU287" s="238" t="s">
        <v>85</v>
      </c>
      <c r="AY287" s="18" t="s">
        <v>170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85</v>
      </c>
      <c r="BK287" s="239">
        <f>ROUND(I287*H287,2)</f>
        <v>0</v>
      </c>
      <c r="BL287" s="18" t="s">
        <v>177</v>
      </c>
      <c r="BM287" s="238" t="s">
        <v>395</v>
      </c>
    </row>
    <row r="288" spans="1:51" s="13" customFormat="1" ht="12">
      <c r="A288" s="13"/>
      <c r="B288" s="240"/>
      <c r="C288" s="241"/>
      <c r="D288" s="242" t="s">
        <v>178</v>
      </c>
      <c r="E288" s="241"/>
      <c r="F288" s="244" t="s">
        <v>396</v>
      </c>
      <c r="G288" s="241"/>
      <c r="H288" s="245">
        <v>0.446</v>
      </c>
      <c r="I288" s="246"/>
      <c r="J288" s="241"/>
      <c r="K288" s="241"/>
      <c r="L288" s="247"/>
      <c r="M288" s="248"/>
      <c r="N288" s="249"/>
      <c r="O288" s="249"/>
      <c r="P288" s="249"/>
      <c r="Q288" s="249"/>
      <c r="R288" s="249"/>
      <c r="S288" s="249"/>
      <c r="T288" s="25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1" t="s">
        <v>178</v>
      </c>
      <c r="AU288" s="251" t="s">
        <v>85</v>
      </c>
      <c r="AV288" s="13" t="s">
        <v>85</v>
      </c>
      <c r="AW288" s="13" t="s">
        <v>4</v>
      </c>
      <c r="AX288" s="13" t="s">
        <v>33</v>
      </c>
      <c r="AY288" s="251" t="s">
        <v>170</v>
      </c>
    </row>
    <row r="289" spans="1:65" s="2" customFormat="1" ht="33" customHeight="1">
      <c r="A289" s="39"/>
      <c r="B289" s="40"/>
      <c r="C289" s="227" t="s">
        <v>316</v>
      </c>
      <c r="D289" s="227" t="s">
        <v>172</v>
      </c>
      <c r="E289" s="228" t="s">
        <v>397</v>
      </c>
      <c r="F289" s="229" t="s">
        <v>398</v>
      </c>
      <c r="G289" s="230" t="s">
        <v>271</v>
      </c>
      <c r="H289" s="231">
        <v>118.5</v>
      </c>
      <c r="I289" s="232"/>
      <c r="J289" s="233">
        <f>ROUND(I289*H289,2)</f>
        <v>0</v>
      </c>
      <c r="K289" s="229" t="s">
        <v>176</v>
      </c>
      <c r="L289" s="45"/>
      <c r="M289" s="234" t="s">
        <v>1</v>
      </c>
      <c r="N289" s="235" t="s">
        <v>43</v>
      </c>
      <c r="O289" s="92"/>
      <c r="P289" s="236">
        <f>O289*H289</f>
        <v>0</v>
      </c>
      <c r="Q289" s="236">
        <v>0.00144</v>
      </c>
      <c r="R289" s="236">
        <f>Q289*H289</f>
        <v>0.17064000000000001</v>
      </c>
      <c r="S289" s="236">
        <v>0</v>
      </c>
      <c r="T289" s="237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8" t="s">
        <v>177</v>
      </c>
      <c r="AT289" s="238" t="s">
        <v>172</v>
      </c>
      <c r="AU289" s="238" t="s">
        <v>85</v>
      </c>
      <c r="AY289" s="18" t="s">
        <v>170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8" t="s">
        <v>85</v>
      </c>
      <c r="BK289" s="239">
        <f>ROUND(I289*H289,2)</f>
        <v>0</v>
      </c>
      <c r="BL289" s="18" t="s">
        <v>177</v>
      </c>
      <c r="BM289" s="238" t="s">
        <v>399</v>
      </c>
    </row>
    <row r="290" spans="1:65" s="2" customFormat="1" ht="44.25" customHeight="1">
      <c r="A290" s="39"/>
      <c r="B290" s="40"/>
      <c r="C290" s="227" t="s">
        <v>400</v>
      </c>
      <c r="D290" s="227" t="s">
        <v>172</v>
      </c>
      <c r="E290" s="228" t="s">
        <v>401</v>
      </c>
      <c r="F290" s="229" t="s">
        <v>402</v>
      </c>
      <c r="G290" s="230" t="s">
        <v>175</v>
      </c>
      <c r="H290" s="231">
        <v>757.675</v>
      </c>
      <c r="I290" s="232"/>
      <c r="J290" s="233">
        <f>ROUND(I290*H290,2)</f>
        <v>0</v>
      </c>
      <c r="K290" s="229" t="s">
        <v>176</v>
      </c>
      <c r="L290" s="45"/>
      <c r="M290" s="234" t="s">
        <v>1</v>
      </c>
      <c r="N290" s="235" t="s">
        <v>43</v>
      </c>
      <c r="O290" s="92"/>
      <c r="P290" s="236">
        <f>O290*H290</f>
        <v>0</v>
      </c>
      <c r="Q290" s="236">
        <v>0.2387</v>
      </c>
      <c r="R290" s="236">
        <f>Q290*H290</f>
        <v>180.8570225</v>
      </c>
      <c r="S290" s="236">
        <v>0</v>
      </c>
      <c r="T290" s="23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8" t="s">
        <v>177</v>
      </c>
      <c r="AT290" s="238" t="s">
        <v>172</v>
      </c>
      <c r="AU290" s="238" t="s">
        <v>85</v>
      </c>
      <c r="AY290" s="18" t="s">
        <v>170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8" t="s">
        <v>85</v>
      </c>
      <c r="BK290" s="239">
        <f>ROUND(I290*H290,2)</f>
        <v>0</v>
      </c>
      <c r="BL290" s="18" t="s">
        <v>177</v>
      </c>
      <c r="BM290" s="238" t="s">
        <v>403</v>
      </c>
    </row>
    <row r="291" spans="1:65" s="2" customFormat="1" ht="44.25" customHeight="1">
      <c r="A291" s="39"/>
      <c r="B291" s="40"/>
      <c r="C291" s="227" t="s">
        <v>324</v>
      </c>
      <c r="D291" s="227" t="s">
        <v>172</v>
      </c>
      <c r="E291" s="228" t="s">
        <v>404</v>
      </c>
      <c r="F291" s="229" t="s">
        <v>405</v>
      </c>
      <c r="G291" s="230" t="s">
        <v>175</v>
      </c>
      <c r="H291" s="231">
        <v>327.32</v>
      </c>
      <c r="I291" s="232"/>
      <c r="J291" s="233">
        <f>ROUND(I291*H291,2)</f>
        <v>0</v>
      </c>
      <c r="K291" s="229" t="s">
        <v>176</v>
      </c>
      <c r="L291" s="45"/>
      <c r="M291" s="234" t="s">
        <v>1</v>
      </c>
      <c r="N291" s="235" t="s">
        <v>43</v>
      </c>
      <c r="O291" s="92"/>
      <c r="P291" s="236">
        <f>O291*H291</f>
        <v>0</v>
      </c>
      <c r="Q291" s="236">
        <v>0.12315</v>
      </c>
      <c r="R291" s="236">
        <f>Q291*H291</f>
        <v>40.309458</v>
      </c>
      <c r="S291" s="236">
        <v>0</v>
      </c>
      <c r="T291" s="23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177</v>
      </c>
      <c r="AT291" s="238" t="s">
        <v>172</v>
      </c>
      <c r="AU291" s="238" t="s">
        <v>85</v>
      </c>
      <c r="AY291" s="18" t="s">
        <v>170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85</v>
      </c>
      <c r="BK291" s="239">
        <f>ROUND(I291*H291,2)</f>
        <v>0</v>
      </c>
      <c r="BL291" s="18" t="s">
        <v>177</v>
      </c>
      <c r="BM291" s="238" t="s">
        <v>406</v>
      </c>
    </row>
    <row r="292" spans="1:51" s="13" customFormat="1" ht="12">
      <c r="A292" s="13"/>
      <c r="B292" s="240"/>
      <c r="C292" s="241"/>
      <c r="D292" s="242" t="s">
        <v>178</v>
      </c>
      <c r="E292" s="243" t="s">
        <v>1</v>
      </c>
      <c r="F292" s="244" t="s">
        <v>407</v>
      </c>
      <c r="G292" s="241"/>
      <c r="H292" s="245">
        <v>200.66</v>
      </c>
      <c r="I292" s="246"/>
      <c r="J292" s="241"/>
      <c r="K292" s="241"/>
      <c r="L292" s="247"/>
      <c r="M292" s="248"/>
      <c r="N292" s="249"/>
      <c r="O292" s="249"/>
      <c r="P292" s="249"/>
      <c r="Q292" s="249"/>
      <c r="R292" s="249"/>
      <c r="S292" s="249"/>
      <c r="T292" s="25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1" t="s">
        <v>178</v>
      </c>
      <c r="AU292" s="251" t="s">
        <v>85</v>
      </c>
      <c r="AV292" s="13" t="s">
        <v>85</v>
      </c>
      <c r="AW292" s="13" t="s">
        <v>32</v>
      </c>
      <c r="AX292" s="13" t="s">
        <v>77</v>
      </c>
      <c r="AY292" s="251" t="s">
        <v>170</v>
      </c>
    </row>
    <row r="293" spans="1:51" s="13" customFormat="1" ht="12">
      <c r="A293" s="13"/>
      <c r="B293" s="240"/>
      <c r="C293" s="241"/>
      <c r="D293" s="242" t="s">
        <v>178</v>
      </c>
      <c r="E293" s="243" t="s">
        <v>1</v>
      </c>
      <c r="F293" s="244" t="s">
        <v>408</v>
      </c>
      <c r="G293" s="241"/>
      <c r="H293" s="245">
        <v>124.314</v>
      </c>
      <c r="I293" s="246"/>
      <c r="J293" s="241"/>
      <c r="K293" s="241"/>
      <c r="L293" s="247"/>
      <c r="M293" s="248"/>
      <c r="N293" s="249"/>
      <c r="O293" s="249"/>
      <c r="P293" s="249"/>
      <c r="Q293" s="249"/>
      <c r="R293" s="249"/>
      <c r="S293" s="249"/>
      <c r="T293" s="25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1" t="s">
        <v>178</v>
      </c>
      <c r="AU293" s="251" t="s">
        <v>85</v>
      </c>
      <c r="AV293" s="13" t="s">
        <v>85</v>
      </c>
      <c r="AW293" s="13" t="s">
        <v>32</v>
      </c>
      <c r="AX293" s="13" t="s">
        <v>77</v>
      </c>
      <c r="AY293" s="251" t="s">
        <v>170</v>
      </c>
    </row>
    <row r="294" spans="1:51" s="13" customFormat="1" ht="12">
      <c r="A294" s="13"/>
      <c r="B294" s="240"/>
      <c r="C294" s="241"/>
      <c r="D294" s="242" t="s">
        <v>178</v>
      </c>
      <c r="E294" s="243" t="s">
        <v>1</v>
      </c>
      <c r="F294" s="244" t="s">
        <v>409</v>
      </c>
      <c r="G294" s="241"/>
      <c r="H294" s="245">
        <v>72.996</v>
      </c>
      <c r="I294" s="246"/>
      <c r="J294" s="241"/>
      <c r="K294" s="241"/>
      <c r="L294" s="247"/>
      <c r="M294" s="248"/>
      <c r="N294" s="249"/>
      <c r="O294" s="249"/>
      <c r="P294" s="249"/>
      <c r="Q294" s="249"/>
      <c r="R294" s="249"/>
      <c r="S294" s="249"/>
      <c r="T294" s="25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1" t="s">
        <v>178</v>
      </c>
      <c r="AU294" s="251" t="s">
        <v>85</v>
      </c>
      <c r="AV294" s="13" t="s">
        <v>85</v>
      </c>
      <c r="AW294" s="13" t="s">
        <v>32</v>
      </c>
      <c r="AX294" s="13" t="s">
        <v>77</v>
      </c>
      <c r="AY294" s="251" t="s">
        <v>170</v>
      </c>
    </row>
    <row r="295" spans="1:51" s="13" customFormat="1" ht="12">
      <c r="A295" s="13"/>
      <c r="B295" s="240"/>
      <c r="C295" s="241"/>
      <c r="D295" s="242" t="s">
        <v>178</v>
      </c>
      <c r="E295" s="243" t="s">
        <v>1</v>
      </c>
      <c r="F295" s="244" t="s">
        <v>410</v>
      </c>
      <c r="G295" s="241"/>
      <c r="H295" s="245">
        <v>-70.65</v>
      </c>
      <c r="I295" s="246"/>
      <c r="J295" s="241"/>
      <c r="K295" s="241"/>
      <c r="L295" s="247"/>
      <c r="M295" s="248"/>
      <c r="N295" s="249"/>
      <c r="O295" s="249"/>
      <c r="P295" s="249"/>
      <c r="Q295" s="249"/>
      <c r="R295" s="249"/>
      <c r="S295" s="249"/>
      <c r="T295" s="25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1" t="s">
        <v>178</v>
      </c>
      <c r="AU295" s="251" t="s">
        <v>85</v>
      </c>
      <c r="AV295" s="13" t="s">
        <v>85</v>
      </c>
      <c r="AW295" s="13" t="s">
        <v>32</v>
      </c>
      <c r="AX295" s="13" t="s">
        <v>77</v>
      </c>
      <c r="AY295" s="251" t="s">
        <v>170</v>
      </c>
    </row>
    <row r="296" spans="1:51" s="14" customFormat="1" ht="12">
      <c r="A296" s="14"/>
      <c r="B296" s="252"/>
      <c r="C296" s="253"/>
      <c r="D296" s="242" t="s">
        <v>178</v>
      </c>
      <c r="E296" s="254" t="s">
        <v>1</v>
      </c>
      <c r="F296" s="255" t="s">
        <v>180</v>
      </c>
      <c r="G296" s="253"/>
      <c r="H296" s="256">
        <v>327.32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2" t="s">
        <v>178</v>
      </c>
      <c r="AU296" s="262" t="s">
        <v>85</v>
      </c>
      <c r="AV296" s="14" t="s">
        <v>177</v>
      </c>
      <c r="AW296" s="14" t="s">
        <v>32</v>
      </c>
      <c r="AX296" s="14" t="s">
        <v>33</v>
      </c>
      <c r="AY296" s="262" t="s">
        <v>170</v>
      </c>
    </row>
    <row r="297" spans="1:65" s="2" customFormat="1" ht="37.8" customHeight="1">
      <c r="A297" s="39"/>
      <c r="B297" s="40"/>
      <c r="C297" s="227" t="s">
        <v>411</v>
      </c>
      <c r="D297" s="227" t="s">
        <v>172</v>
      </c>
      <c r="E297" s="228" t="s">
        <v>412</v>
      </c>
      <c r="F297" s="229" t="s">
        <v>413</v>
      </c>
      <c r="G297" s="230" t="s">
        <v>175</v>
      </c>
      <c r="H297" s="231">
        <v>77.909</v>
      </c>
      <c r="I297" s="232"/>
      <c r="J297" s="233">
        <f>ROUND(I297*H297,2)</f>
        <v>0</v>
      </c>
      <c r="K297" s="229" t="s">
        <v>176</v>
      </c>
      <c r="L297" s="45"/>
      <c r="M297" s="234" t="s">
        <v>1</v>
      </c>
      <c r="N297" s="235" t="s">
        <v>43</v>
      </c>
      <c r="O297" s="92"/>
      <c r="P297" s="236">
        <f>O297*H297</f>
        <v>0</v>
      </c>
      <c r="Q297" s="236">
        <v>0.10445</v>
      </c>
      <c r="R297" s="236">
        <f>Q297*H297</f>
        <v>8.137595050000002</v>
      </c>
      <c r="S297" s="236">
        <v>0</v>
      </c>
      <c r="T297" s="23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8" t="s">
        <v>177</v>
      </c>
      <c r="AT297" s="238" t="s">
        <v>172</v>
      </c>
      <c r="AU297" s="238" t="s">
        <v>85</v>
      </c>
      <c r="AY297" s="18" t="s">
        <v>170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8" t="s">
        <v>85</v>
      </c>
      <c r="BK297" s="239">
        <f>ROUND(I297*H297,2)</f>
        <v>0</v>
      </c>
      <c r="BL297" s="18" t="s">
        <v>177</v>
      </c>
      <c r="BM297" s="238" t="s">
        <v>414</v>
      </c>
    </row>
    <row r="298" spans="1:51" s="13" customFormat="1" ht="12">
      <c r="A298" s="13"/>
      <c r="B298" s="240"/>
      <c r="C298" s="241"/>
      <c r="D298" s="242" t="s">
        <v>178</v>
      </c>
      <c r="E298" s="243" t="s">
        <v>1</v>
      </c>
      <c r="F298" s="244" t="s">
        <v>415</v>
      </c>
      <c r="G298" s="241"/>
      <c r="H298" s="245">
        <v>93.884</v>
      </c>
      <c r="I298" s="246"/>
      <c r="J298" s="241"/>
      <c r="K298" s="241"/>
      <c r="L298" s="247"/>
      <c r="M298" s="248"/>
      <c r="N298" s="249"/>
      <c r="O298" s="249"/>
      <c r="P298" s="249"/>
      <c r="Q298" s="249"/>
      <c r="R298" s="249"/>
      <c r="S298" s="249"/>
      <c r="T298" s="25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1" t="s">
        <v>178</v>
      </c>
      <c r="AU298" s="251" t="s">
        <v>85</v>
      </c>
      <c r="AV298" s="13" t="s">
        <v>85</v>
      </c>
      <c r="AW298" s="13" t="s">
        <v>32</v>
      </c>
      <c r="AX298" s="13" t="s">
        <v>77</v>
      </c>
      <c r="AY298" s="251" t="s">
        <v>170</v>
      </c>
    </row>
    <row r="299" spans="1:51" s="13" customFormat="1" ht="12">
      <c r="A299" s="13"/>
      <c r="B299" s="240"/>
      <c r="C299" s="241"/>
      <c r="D299" s="242" t="s">
        <v>178</v>
      </c>
      <c r="E299" s="243" t="s">
        <v>1</v>
      </c>
      <c r="F299" s="244" t="s">
        <v>416</v>
      </c>
      <c r="G299" s="241"/>
      <c r="H299" s="245">
        <v>-15.975</v>
      </c>
      <c r="I299" s="246"/>
      <c r="J299" s="241"/>
      <c r="K299" s="241"/>
      <c r="L299" s="247"/>
      <c r="M299" s="248"/>
      <c r="N299" s="249"/>
      <c r="O299" s="249"/>
      <c r="P299" s="249"/>
      <c r="Q299" s="249"/>
      <c r="R299" s="249"/>
      <c r="S299" s="249"/>
      <c r="T299" s="25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1" t="s">
        <v>178</v>
      </c>
      <c r="AU299" s="251" t="s">
        <v>85</v>
      </c>
      <c r="AV299" s="13" t="s">
        <v>85</v>
      </c>
      <c r="AW299" s="13" t="s">
        <v>32</v>
      </c>
      <c r="AX299" s="13" t="s">
        <v>77</v>
      </c>
      <c r="AY299" s="251" t="s">
        <v>170</v>
      </c>
    </row>
    <row r="300" spans="1:51" s="14" customFormat="1" ht="12">
      <c r="A300" s="14"/>
      <c r="B300" s="252"/>
      <c r="C300" s="253"/>
      <c r="D300" s="242" t="s">
        <v>178</v>
      </c>
      <c r="E300" s="254" t="s">
        <v>1</v>
      </c>
      <c r="F300" s="255" t="s">
        <v>180</v>
      </c>
      <c r="G300" s="253"/>
      <c r="H300" s="256">
        <v>77.909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2" t="s">
        <v>178</v>
      </c>
      <c r="AU300" s="262" t="s">
        <v>85</v>
      </c>
      <c r="AV300" s="14" t="s">
        <v>177</v>
      </c>
      <c r="AW300" s="14" t="s">
        <v>32</v>
      </c>
      <c r="AX300" s="14" t="s">
        <v>33</v>
      </c>
      <c r="AY300" s="262" t="s">
        <v>170</v>
      </c>
    </row>
    <row r="301" spans="1:63" s="12" customFormat="1" ht="22.8" customHeight="1">
      <c r="A301" s="12"/>
      <c r="B301" s="211"/>
      <c r="C301" s="212"/>
      <c r="D301" s="213" t="s">
        <v>76</v>
      </c>
      <c r="E301" s="225" t="s">
        <v>177</v>
      </c>
      <c r="F301" s="225" t="s">
        <v>417</v>
      </c>
      <c r="G301" s="212"/>
      <c r="H301" s="212"/>
      <c r="I301" s="215"/>
      <c r="J301" s="226">
        <f>BK301</f>
        <v>0</v>
      </c>
      <c r="K301" s="212"/>
      <c r="L301" s="217"/>
      <c r="M301" s="218"/>
      <c r="N301" s="219"/>
      <c r="O301" s="219"/>
      <c r="P301" s="220">
        <f>SUM(P302:P331)</f>
        <v>0</v>
      </c>
      <c r="Q301" s="219"/>
      <c r="R301" s="220">
        <f>SUM(R302:R331)</f>
        <v>84.65676967</v>
      </c>
      <c r="S301" s="219"/>
      <c r="T301" s="221">
        <f>SUM(T302:T331)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22" t="s">
        <v>33</v>
      </c>
      <c r="AT301" s="223" t="s">
        <v>76</v>
      </c>
      <c r="AU301" s="223" t="s">
        <v>33</v>
      </c>
      <c r="AY301" s="222" t="s">
        <v>170</v>
      </c>
      <c r="BK301" s="224">
        <f>SUM(BK302:BK331)</f>
        <v>0</v>
      </c>
    </row>
    <row r="302" spans="1:65" s="2" customFormat="1" ht="44.25" customHeight="1">
      <c r="A302" s="39"/>
      <c r="B302" s="40"/>
      <c r="C302" s="227" t="s">
        <v>331</v>
      </c>
      <c r="D302" s="227" t="s">
        <v>172</v>
      </c>
      <c r="E302" s="228" t="s">
        <v>418</v>
      </c>
      <c r="F302" s="229" t="s">
        <v>419</v>
      </c>
      <c r="G302" s="230" t="s">
        <v>271</v>
      </c>
      <c r="H302" s="231">
        <v>255.34</v>
      </c>
      <c r="I302" s="232"/>
      <c r="J302" s="233">
        <f>ROUND(I302*H302,2)</f>
        <v>0</v>
      </c>
      <c r="K302" s="229" t="s">
        <v>176</v>
      </c>
      <c r="L302" s="45"/>
      <c r="M302" s="234" t="s">
        <v>1</v>
      </c>
      <c r="N302" s="235" t="s">
        <v>43</v>
      </c>
      <c r="O302" s="92"/>
      <c r="P302" s="236">
        <f>O302*H302</f>
        <v>0</v>
      </c>
      <c r="Q302" s="236">
        <v>0.02257</v>
      </c>
      <c r="R302" s="236">
        <f>Q302*H302</f>
        <v>5.7630238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177</v>
      </c>
      <c r="AT302" s="238" t="s">
        <v>172</v>
      </c>
      <c r="AU302" s="238" t="s">
        <v>85</v>
      </c>
      <c r="AY302" s="18" t="s">
        <v>170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85</v>
      </c>
      <c r="BK302" s="239">
        <f>ROUND(I302*H302,2)</f>
        <v>0</v>
      </c>
      <c r="BL302" s="18" t="s">
        <v>177</v>
      </c>
      <c r="BM302" s="238" t="s">
        <v>420</v>
      </c>
    </row>
    <row r="303" spans="1:51" s="13" customFormat="1" ht="12">
      <c r="A303" s="13"/>
      <c r="B303" s="240"/>
      <c r="C303" s="241"/>
      <c r="D303" s="242" t="s">
        <v>178</v>
      </c>
      <c r="E303" s="243" t="s">
        <v>1</v>
      </c>
      <c r="F303" s="244" t="s">
        <v>421</v>
      </c>
      <c r="G303" s="241"/>
      <c r="H303" s="245">
        <v>164.695</v>
      </c>
      <c r="I303" s="246"/>
      <c r="J303" s="241"/>
      <c r="K303" s="241"/>
      <c r="L303" s="247"/>
      <c r="M303" s="248"/>
      <c r="N303" s="249"/>
      <c r="O303" s="249"/>
      <c r="P303" s="249"/>
      <c r="Q303" s="249"/>
      <c r="R303" s="249"/>
      <c r="S303" s="249"/>
      <c r="T303" s="25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1" t="s">
        <v>178</v>
      </c>
      <c r="AU303" s="251" t="s">
        <v>85</v>
      </c>
      <c r="AV303" s="13" t="s">
        <v>85</v>
      </c>
      <c r="AW303" s="13" t="s">
        <v>32</v>
      </c>
      <c r="AX303" s="13" t="s">
        <v>77</v>
      </c>
      <c r="AY303" s="251" t="s">
        <v>170</v>
      </c>
    </row>
    <row r="304" spans="1:51" s="13" customFormat="1" ht="12">
      <c r="A304" s="13"/>
      <c r="B304" s="240"/>
      <c r="C304" s="241"/>
      <c r="D304" s="242" t="s">
        <v>178</v>
      </c>
      <c r="E304" s="243" t="s">
        <v>1</v>
      </c>
      <c r="F304" s="244" t="s">
        <v>422</v>
      </c>
      <c r="G304" s="241"/>
      <c r="H304" s="245">
        <v>90.645</v>
      </c>
      <c r="I304" s="246"/>
      <c r="J304" s="241"/>
      <c r="K304" s="241"/>
      <c r="L304" s="247"/>
      <c r="M304" s="248"/>
      <c r="N304" s="249"/>
      <c r="O304" s="249"/>
      <c r="P304" s="249"/>
      <c r="Q304" s="249"/>
      <c r="R304" s="249"/>
      <c r="S304" s="249"/>
      <c r="T304" s="25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1" t="s">
        <v>178</v>
      </c>
      <c r="AU304" s="251" t="s">
        <v>85</v>
      </c>
      <c r="AV304" s="13" t="s">
        <v>85</v>
      </c>
      <c r="AW304" s="13" t="s">
        <v>32</v>
      </c>
      <c r="AX304" s="13" t="s">
        <v>77</v>
      </c>
      <c r="AY304" s="251" t="s">
        <v>170</v>
      </c>
    </row>
    <row r="305" spans="1:51" s="14" customFormat="1" ht="12">
      <c r="A305" s="14"/>
      <c r="B305" s="252"/>
      <c r="C305" s="253"/>
      <c r="D305" s="242" t="s">
        <v>178</v>
      </c>
      <c r="E305" s="254" t="s">
        <v>1</v>
      </c>
      <c r="F305" s="255" t="s">
        <v>180</v>
      </c>
      <c r="G305" s="253"/>
      <c r="H305" s="256">
        <v>255.34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2" t="s">
        <v>178</v>
      </c>
      <c r="AU305" s="262" t="s">
        <v>85</v>
      </c>
      <c r="AV305" s="14" t="s">
        <v>177</v>
      </c>
      <c r="AW305" s="14" t="s">
        <v>32</v>
      </c>
      <c r="AX305" s="14" t="s">
        <v>33</v>
      </c>
      <c r="AY305" s="262" t="s">
        <v>170</v>
      </c>
    </row>
    <row r="306" spans="1:65" s="2" customFormat="1" ht="24.15" customHeight="1">
      <c r="A306" s="39"/>
      <c r="B306" s="40"/>
      <c r="C306" s="227" t="s">
        <v>423</v>
      </c>
      <c r="D306" s="227" t="s">
        <v>172</v>
      </c>
      <c r="E306" s="228" t="s">
        <v>424</v>
      </c>
      <c r="F306" s="229" t="s">
        <v>425</v>
      </c>
      <c r="G306" s="230" t="s">
        <v>183</v>
      </c>
      <c r="H306" s="231">
        <v>31.278</v>
      </c>
      <c r="I306" s="232"/>
      <c r="J306" s="233">
        <f>ROUND(I306*H306,2)</f>
        <v>0</v>
      </c>
      <c r="K306" s="229" t="s">
        <v>176</v>
      </c>
      <c r="L306" s="45"/>
      <c r="M306" s="234" t="s">
        <v>1</v>
      </c>
      <c r="N306" s="235" t="s">
        <v>43</v>
      </c>
      <c r="O306" s="92"/>
      <c r="P306" s="236">
        <f>O306*H306</f>
        <v>0</v>
      </c>
      <c r="Q306" s="236">
        <v>2.25645</v>
      </c>
      <c r="R306" s="236">
        <f>Q306*H306</f>
        <v>70.5772431</v>
      </c>
      <c r="S306" s="236">
        <v>0</v>
      </c>
      <c r="T306" s="237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8" t="s">
        <v>177</v>
      </c>
      <c r="AT306" s="238" t="s">
        <v>172</v>
      </c>
      <c r="AU306" s="238" t="s">
        <v>85</v>
      </c>
      <c r="AY306" s="18" t="s">
        <v>170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8" t="s">
        <v>85</v>
      </c>
      <c r="BK306" s="239">
        <f>ROUND(I306*H306,2)</f>
        <v>0</v>
      </c>
      <c r="BL306" s="18" t="s">
        <v>177</v>
      </c>
      <c r="BM306" s="238" t="s">
        <v>426</v>
      </c>
    </row>
    <row r="307" spans="1:51" s="13" customFormat="1" ht="12">
      <c r="A307" s="13"/>
      <c r="B307" s="240"/>
      <c r="C307" s="241"/>
      <c r="D307" s="242" t="s">
        <v>178</v>
      </c>
      <c r="E307" s="243" t="s">
        <v>1</v>
      </c>
      <c r="F307" s="244" t="s">
        <v>427</v>
      </c>
      <c r="G307" s="241"/>
      <c r="H307" s="245">
        <v>31.278</v>
      </c>
      <c r="I307" s="246"/>
      <c r="J307" s="241"/>
      <c r="K307" s="241"/>
      <c r="L307" s="247"/>
      <c r="M307" s="248"/>
      <c r="N307" s="249"/>
      <c r="O307" s="249"/>
      <c r="P307" s="249"/>
      <c r="Q307" s="249"/>
      <c r="R307" s="249"/>
      <c r="S307" s="249"/>
      <c r="T307" s="25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1" t="s">
        <v>178</v>
      </c>
      <c r="AU307" s="251" t="s">
        <v>85</v>
      </c>
      <c r="AV307" s="13" t="s">
        <v>85</v>
      </c>
      <c r="AW307" s="13" t="s">
        <v>32</v>
      </c>
      <c r="AX307" s="13" t="s">
        <v>77</v>
      </c>
      <c r="AY307" s="251" t="s">
        <v>170</v>
      </c>
    </row>
    <row r="308" spans="1:51" s="14" customFormat="1" ht="12">
      <c r="A308" s="14"/>
      <c r="B308" s="252"/>
      <c r="C308" s="253"/>
      <c r="D308" s="242" t="s">
        <v>178</v>
      </c>
      <c r="E308" s="254" t="s">
        <v>1</v>
      </c>
      <c r="F308" s="255" t="s">
        <v>180</v>
      </c>
      <c r="G308" s="253"/>
      <c r="H308" s="256">
        <v>31.278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2" t="s">
        <v>178</v>
      </c>
      <c r="AU308" s="262" t="s">
        <v>85</v>
      </c>
      <c r="AV308" s="14" t="s">
        <v>177</v>
      </c>
      <c r="AW308" s="14" t="s">
        <v>32</v>
      </c>
      <c r="AX308" s="14" t="s">
        <v>33</v>
      </c>
      <c r="AY308" s="262" t="s">
        <v>170</v>
      </c>
    </row>
    <row r="309" spans="1:65" s="2" customFormat="1" ht="24.15" customHeight="1">
      <c r="A309" s="39"/>
      <c r="B309" s="40"/>
      <c r="C309" s="227" t="s">
        <v>337</v>
      </c>
      <c r="D309" s="227" t="s">
        <v>172</v>
      </c>
      <c r="E309" s="228" t="s">
        <v>428</v>
      </c>
      <c r="F309" s="229" t="s">
        <v>429</v>
      </c>
      <c r="G309" s="230" t="s">
        <v>175</v>
      </c>
      <c r="H309" s="231">
        <v>126.87</v>
      </c>
      <c r="I309" s="232"/>
      <c r="J309" s="233">
        <f>ROUND(I309*H309,2)</f>
        <v>0</v>
      </c>
      <c r="K309" s="229" t="s">
        <v>176</v>
      </c>
      <c r="L309" s="45"/>
      <c r="M309" s="234" t="s">
        <v>1</v>
      </c>
      <c r="N309" s="235" t="s">
        <v>43</v>
      </c>
      <c r="O309" s="92"/>
      <c r="P309" s="236">
        <f>O309*H309</f>
        <v>0</v>
      </c>
      <c r="Q309" s="236">
        <v>0.00576</v>
      </c>
      <c r="R309" s="236">
        <f>Q309*H309</f>
        <v>0.7307712000000001</v>
      </c>
      <c r="S309" s="236">
        <v>0</v>
      </c>
      <c r="T309" s="23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8" t="s">
        <v>177</v>
      </c>
      <c r="AT309" s="238" t="s">
        <v>172</v>
      </c>
      <c r="AU309" s="238" t="s">
        <v>85</v>
      </c>
      <c r="AY309" s="18" t="s">
        <v>170</v>
      </c>
      <c r="BE309" s="239">
        <f>IF(N309="základní",J309,0)</f>
        <v>0</v>
      </c>
      <c r="BF309" s="239">
        <f>IF(N309="snížená",J309,0)</f>
        <v>0</v>
      </c>
      <c r="BG309" s="239">
        <f>IF(N309="zákl. přenesená",J309,0)</f>
        <v>0</v>
      </c>
      <c r="BH309" s="239">
        <f>IF(N309="sníž. přenesená",J309,0)</f>
        <v>0</v>
      </c>
      <c r="BI309" s="239">
        <f>IF(N309="nulová",J309,0)</f>
        <v>0</v>
      </c>
      <c r="BJ309" s="18" t="s">
        <v>85</v>
      </c>
      <c r="BK309" s="239">
        <f>ROUND(I309*H309,2)</f>
        <v>0</v>
      </c>
      <c r="BL309" s="18" t="s">
        <v>177</v>
      </c>
      <c r="BM309" s="238" t="s">
        <v>430</v>
      </c>
    </row>
    <row r="310" spans="1:51" s="13" customFormat="1" ht="12">
      <c r="A310" s="13"/>
      <c r="B310" s="240"/>
      <c r="C310" s="241"/>
      <c r="D310" s="242" t="s">
        <v>178</v>
      </c>
      <c r="E310" s="243" t="s">
        <v>1</v>
      </c>
      <c r="F310" s="244" t="s">
        <v>431</v>
      </c>
      <c r="G310" s="241"/>
      <c r="H310" s="245">
        <v>67.28</v>
      </c>
      <c r="I310" s="246"/>
      <c r="J310" s="241"/>
      <c r="K310" s="241"/>
      <c r="L310" s="247"/>
      <c r="M310" s="248"/>
      <c r="N310" s="249"/>
      <c r="O310" s="249"/>
      <c r="P310" s="249"/>
      <c r="Q310" s="249"/>
      <c r="R310" s="249"/>
      <c r="S310" s="249"/>
      <c r="T310" s="25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1" t="s">
        <v>178</v>
      </c>
      <c r="AU310" s="251" t="s">
        <v>85</v>
      </c>
      <c r="AV310" s="13" t="s">
        <v>85</v>
      </c>
      <c r="AW310" s="13" t="s">
        <v>32</v>
      </c>
      <c r="AX310" s="13" t="s">
        <v>77</v>
      </c>
      <c r="AY310" s="251" t="s">
        <v>170</v>
      </c>
    </row>
    <row r="311" spans="1:51" s="13" customFormat="1" ht="12">
      <c r="A311" s="13"/>
      <c r="B311" s="240"/>
      <c r="C311" s="241"/>
      <c r="D311" s="242" t="s">
        <v>178</v>
      </c>
      <c r="E311" s="243" t="s">
        <v>1</v>
      </c>
      <c r="F311" s="244" t="s">
        <v>432</v>
      </c>
      <c r="G311" s="241"/>
      <c r="H311" s="245">
        <v>42.085</v>
      </c>
      <c r="I311" s="246"/>
      <c r="J311" s="241"/>
      <c r="K311" s="241"/>
      <c r="L311" s="247"/>
      <c r="M311" s="248"/>
      <c r="N311" s="249"/>
      <c r="O311" s="249"/>
      <c r="P311" s="249"/>
      <c r="Q311" s="249"/>
      <c r="R311" s="249"/>
      <c r="S311" s="249"/>
      <c r="T311" s="25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1" t="s">
        <v>178</v>
      </c>
      <c r="AU311" s="251" t="s">
        <v>85</v>
      </c>
      <c r="AV311" s="13" t="s">
        <v>85</v>
      </c>
      <c r="AW311" s="13" t="s">
        <v>32</v>
      </c>
      <c r="AX311" s="13" t="s">
        <v>77</v>
      </c>
      <c r="AY311" s="251" t="s">
        <v>170</v>
      </c>
    </row>
    <row r="312" spans="1:51" s="13" customFormat="1" ht="12">
      <c r="A312" s="13"/>
      <c r="B312" s="240"/>
      <c r="C312" s="241"/>
      <c r="D312" s="242" t="s">
        <v>178</v>
      </c>
      <c r="E312" s="243" t="s">
        <v>1</v>
      </c>
      <c r="F312" s="244" t="s">
        <v>433</v>
      </c>
      <c r="G312" s="241"/>
      <c r="H312" s="245">
        <v>17.505</v>
      </c>
      <c r="I312" s="246"/>
      <c r="J312" s="241"/>
      <c r="K312" s="241"/>
      <c r="L312" s="247"/>
      <c r="M312" s="248"/>
      <c r="N312" s="249"/>
      <c r="O312" s="249"/>
      <c r="P312" s="249"/>
      <c r="Q312" s="249"/>
      <c r="R312" s="249"/>
      <c r="S312" s="249"/>
      <c r="T312" s="25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1" t="s">
        <v>178</v>
      </c>
      <c r="AU312" s="251" t="s">
        <v>85</v>
      </c>
      <c r="AV312" s="13" t="s">
        <v>85</v>
      </c>
      <c r="AW312" s="13" t="s">
        <v>32</v>
      </c>
      <c r="AX312" s="13" t="s">
        <v>77</v>
      </c>
      <c r="AY312" s="251" t="s">
        <v>170</v>
      </c>
    </row>
    <row r="313" spans="1:51" s="14" customFormat="1" ht="12">
      <c r="A313" s="14"/>
      <c r="B313" s="252"/>
      <c r="C313" s="253"/>
      <c r="D313" s="242" t="s">
        <v>178</v>
      </c>
      <c r="E313" s="254" t="s">
        <v>1</v>
      </c>
      <c r="F313" s="255" t="s">
        <v>180</v>
      </c>
      <c r="G313" s="253"/>
      <c r="H313" s="256">
        <v>126.87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2" t="s">
        <v>178</v>
      </c>
      <c r="AU313" s="262" t="s">
        <v>85</v>
      </c>
      <c r="AV313" s="14" t="s">
        <v>177</v>
      </c>
      <c r="AW313" s="14" t="s">
        <v>32</v>
      </c>
      <c r="AX313" s="14" t="s">
        <v>33</v>
      </c>
      <c r="AY313" s="262" t="s">
        <v>170</v>
      </c>
    </row>
    <row r="314" spans="1:65" s="2" customFormat="1" ht="24.15" customHeight="1">
      <c r="A314" s="39"/>
      <c r="B314" s="40"/>
      <c r="C314" s="227" t="s">
        <v>434</v>
      </c>
      <c r="D314" s="227" t="s">
        <v>172</v>
      </c>
      <c r="E314" s="228" t="s">
        <v>435</v>
      </c>
      <c r="F314" s="229" t="s">
        <v>436</v>
      </c>
      <c r="G314" s="230" t="s">
        <v>175</v>
      </c>
      <c r="H314" s="231">
        <v>126.87</v>
      </c>
      <c r="I314" s="232"/>
      <c r="J314" s="233">
        <f>ROUND(I314*H314,2)</f>
        <v>0</v>
      </c>
      <c r="K314" s="229" t="s">
        <v>176</v>
      </c>
      <c r="L314" s="45"/>
      <c r="M314" s="234" t="s">
        <v>1</v>
      </c>
      <c r="N314" s="235" t="s">
        <v>43</v>
      </c>
      <c r="O314" s="92"/>
      <c r="P314" s="236">
        <f>O314*H314</f>
        <v>0</v>
      </c>
      <c r="Q314" s="236">
        <v>0</v>
      </c>
      <c r="R314" s="236">
        <f>Q314*H314</f>
        <v>0</v>
      </c>
      <c r="S314" s="236">
        <v>0</v>
      </c>
      <c r="T314" s="23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8" t="s">
        <v>177</v>
      </c>
      <c r="AT314" s="238" t="s">
        <v>172</v>
      </c>
      <c r="AU314" s="238" t="s">
        <v>85</v>
      </c>
      <c r="AY314" s="18" t="s">
        <v>170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8" t="s">
        <v>85</v>
      </c>
      <c r="BK314" s="239">
        <f>ROUND(I314*H314,2)</f>
        <v>0</v>
      </c>
      <c r="BL314" s="18" t="s">
        <v>177</v>
      </c>
      <c r="BM314" s="238" t="s">
        <v>437</v>
      </c>
    </row>
    <row r="315" spans="1:65" s="2" customFormat="1" ht="24.15" customHeight="1">
      <c r="A315" s="39"/>
      <c r="B315" s="40"/>
      <c r="C315" s="227" t="s">
        <v>348</v>
      </c>
      <c r="D315" s="227" t="s">
        <v>172</v>
      </c>
      <c r="E315" s="228" t="s">
        <v>438</v>
      </c>
      <c r="F315" s="229" t="s">
        <v>439</v>
      </c>
      <c r="G315" s="230" t="s">
        <v>228</v>
      </c>
      <c r="H315" s="231">
        <v>2.061</v>
      </c>
      <c r="I315" s="232"/>
      <c r="J315" s="233">
        <f>ROUND(I315*H315,2)</f>
        <v>0</v>
      </c>
      <c r="K315" s="229" t="s">
        <v>176</v>
      </c>
      <c r="L315" s="45"/>
      <c r="M315" s="234" t="s">
        <v>1</v>
      </c>
      <c r="N315" s="235" t="s">
        <v>43</v>
      </c>
      <c r="O315" s="92"/>
      <c r="P315" s="236">
        <f>O315*H315</f>
        <v>0</v>
      </c>
      <c r="Q315" s="236">
        <v>1.05291</v>
      </c>
      <c r="R315" s="236">
        <f>Q315*H315</f>
        <v>2.17004751</v>
      </c>
      <c r="S315" s="236">
        <v>0</v>
      </c>
      <c r="T315" s="237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8" t="s">
        <v>177</v>
      </c>
      <c r="AT315" s="238" t="s">
        <v>172</v>
      </c>
      <c r="AU315" s="238" t="s">
        <v>85</v>
      </c>
      <c r="AY315" s="18" t="s">
        <v>170</v>
      </c>
      <c r="BE315" s="239">
        <f>IF(N315="základní",J315,0)</f>
        <v>0</v>
      </c>
      <c r="BF315" s="239">
        <f>IF(N315="snížená",J315,0)</f>
        <v>0</v>
      </c>
      <c r="BG315" s="239">
        <f>IF(N315="zákl. přenesená",J315,0)</f>
        <v>0</v>
      </c>
      <c r="BH315" s="239">
        <f>IF(N315="sníž. přenesená",J315,0)</f>
        <v>0</v>
      </c>
      <c r="BI315" s="239">
        <f>IF(N315="nulová",J315,0)</f>
        <v>0</v>
      </c>
      <c r="BJ315" s="18" t="s">
        <v>85</v>
      </c>
      <c r="BK315" s="239">
        <f>ROUND(I315*H315,2)</f>
        <v>0</v>
      </c>
      <c r="BL315" s="18" t="s">
        <v>177</v>
      </c>
      <c r="BM315" s="238" t="s">
        <v>440</v>
      </c>
    </row>
    <row r="316" spans="1:51" s="13" customFormat="1" ht="12">
      <c r="A316" s="13"/>
      <c r="B316" s="240"/>
      <c r="C316" s="241"/>
      <c r="D316" s="242" t="s">
        <v>178</v>
      </c>
      <c r="E316" s="243" t="s">
        <v>1</v>
      </c>
      <c r="F316" s="244" t="s">
        <v>441</v>
      </c>
      <c r="G316" s="241"/>
      <c r="H316" s="245">
        <v>2.061</v>
      </c>
      <c r="I316" s="246"/>
      <c r="J316" s="241"/>
      <c r="K316" s="241"/>
      <c r="L316" s="247"/>
      <c r="M316" s="248"/>
      <c r="N316" s="249"/>
      <c r="O316" s="249"/>
      <c r="P316" s="249"/>
      <c r="Q316" s="249"/>
      <c r="R316" s="249"/>
      <c r="S316" s="249"/>
      <c r="T316" s="25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1" t="s">
        <v>178</v>
      </c>
      <c r="AU316" s="251" t="s">
        <v>85</v>
      </c>
      <c r="AV316" s="13" t="s">
        <v>85</v>
      </c>
      <c r="AW316" s="13" t="s">
        <v>32</v>
      </c>
      <c r="AX316" s="13" t="s">
        <v>77</v>
      </c>
      <c r="AY316" s="251" t="s">
        <v>170</v>
      </c>
    </row>
    <row r="317" spans="1:51" s="14" customFormat="1" ht="12">
      <c r="A317" s="14"/>
      <c r="B317" s="252"/>
      <c r="C317" s="253"/>
      <c r="D317" s="242" t="s">
        <v>178</v>
      </c>
      <c r="E317" s="254" t="s">
        <v>1</v>
      </c>
      <c r="F317" s="255" t="s">
        <v>180</v>
      </c>
      <c r="G317" s="253"/>
      <c r="H317" s="256">
        <v>2.061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2" t="s">
        <v>178</v>
      </c>
      <c r="AU317" s="262" t="s">
        <v>85</v>
      </c>
      <c r="AV317" s="14" t="s">
        <v>177</v>
      </c>
      <c r="AW317" s="14" t="s">
        <v>32</v>
      </c>
      <c r="AX317" s="14" t="s">
        <v>33</v>
      </c>
      <c r="AY317" s="262" t="s">
        <v>170</v>
      </c>
    </row>
    <row r="318" spans="1:65" s="2" customFormat="1" ht="37.8" customHeight="1">
      <c r="A318" s="39"/>
      <c r="B318" s="40"/>
      <c r="C318" s="227" t="s">
        <v>442</v>
      </c>
      <c r="D318" s="227" t="s">
        <v>172</v>
      </c>
      <c r="E318" s="228" t="s">
        <v>443</v>
      </c>
      <c r="F318" s="229" t="s">
        <v>444</v>
      </c>
      <c r="G318" s="230" t="s">
        <v>183</v>
      </c>
      <c r="H318" s="231">
        <v>1.296</v>
      </c>
      <c r="I318" s="232"/>
      <c r="J318" s="233">
        <f>ROUND(I318*H318,2)</f>
        <v>0</v>
      </c>
      <c r="K318" s="229" t="s">
        <v>176</v>
      </c>
      <c r="L318" s="45"/>
      <c r="M318" s="234" t="s">
        <v>1</v>
      </c>
      <c r="N318" s="235" t="s">
        <v>43</v>
      </c>
      <c r="O318" s="92"/>
      <c r="P318" s="236">
        <f>O318*H318</f>
        <v>0</v>
      </c>
      <c r="Q318" s="236">
        <v>2.25642</v>
      </c>
      <c r="R318" s="236">
        <f>Q318*H318</f>
        <v>2.92432032</v>
      </c>
      <c r="S318" s="236">
        <v>0</v>
      </c>
      <c r="T318" s="23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8" t="s">
        <v>177</v>
      </c>
      <c r="AT318" s="238" t="s">
        <v>172</v>
      </c>
      <c r="AU318" s="238" t="s">
        <v>85</v>
      </c>
      <c r="AY318" s="18" t="s">
        <v>170</v>
      </c>
      <c r="BE318" s="239">
        <f>IF(N318="základní",J318,0)</f>
        <v>0</v>
      </c>
      <c r="BF318" s="239">
        <f>IF(N318="snížená",J318,0)</f>
        <v>0</v>
      </c>
      <c r="BG318" s="239">
        <f>IF(N318="zákl. přenesená",J318,0)</f>
        <v>0</v>
      </c>
      <c r="BH318" s="239">
        <f>IF(N318="sníž. přenesená",J318,0)</f>
        <v>0</v>
      </c>
      <c r="BI318" s="239">
        <f>IF(N318="nulová",J318,0)</f>
        <v>0</v>
      </c>
      <c r="BJ318" s="18" t="s">
        <v>85</v>
      </c>
      <c r="BK318" s="239">
        <f>ROUND(I318*H318,2)</f>
        <v>0</v>
      </c>
      <c r="BL318" s="18" t="s">
        <v>177</v>
      </c>
      <c r="BM318" s="238" t="s">
        <v>445</v>
      </c>
    </row>
    <row r="319" spans="1:51" s="13" customFormat="1" ht="12">
      <c r="A319" s="13"/>
      <c r="B319" s="240"/>
      <c r="C319" s="241"/>
      <c r="D319" s="242" t="s">
        <v>178</v>
      </c>
      <c r="E319" s="243" t="s">
        <v>1</v>
      </c>
      <c r="F319" s="244" t="s">
        <v>446</v>
      </c>
      <c r="G319" s="241"/>
      <c r="H319" s="245">
        <v>1.296</v>
      </c>
      <c r="I319" s="246"/>
      <c r="J319" s="241"/>
      <c r="K319" s="241"/>
      <c r="L319" s="247"/>
      <c r="M319" s="248"/>
      <c r="N319" s="249"/>
      <c r="O319" s="249"/>
      <c r="P319" s="249"/>
      <c r="Q319" s="249"/>
      <c r="R319" s="249"/>
      <c r="S319" s="249"/>
      <c r="T319" s="25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1" t="s">
        <v>178</v>
      </c>
      <c r="AU319" s="251" t="s">
        <v>85</v>
      </c>
      <c r="AV319" s="13" t="s">
        <v>85</v>
      </c>
      <c r="AW319" s="13" t="s">
        <v>32</v>
      </c>
      <c r="AX319" s="13" t="s">
        <v>77</v>
      </c>
      <c r="AY319" s="251" t="s">
        <v>170</v>
      </c>
    </row>
    <row r="320" spans="1:51" s="14" customFormat="1" ht="12">
      <c r="A320" s="14"/>
      <c r="B320" s="252"/>
      <c r="C320" s="253"/>
      <c r="D320" s="242" t="s">
        <v>178</v>
      </c>
      <c r="E320" s="254" t="s">
        <v>1</v>
      </c>
      <c r="F320" s="255" t="s">
        <v>180</v>
      </c>
      <c r="G320" s="253"/>
      <c r="H320" s="256">
        <v>1.296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2" t="s">
        <v>178</v>
      </c>
      <c r="AU320" s="262" t="s">
        <v>85</v>
      </c>
      <c r="AV320" s="14" t="s">
        <v>177</v>
      </c>
      <c r="AW320" s="14" t="s">
        <v>32</v>
      </c>
      <c r="AX320" s="14" t="s">
        <v>33</v>
      </c>
      <c r="AY320" s="262" t="s">
        <v>170</v>
      </c>
    </row>
    <row r="321" spans="1:65" s="2" customFormat="1" ht="37.8" customHeight="1">
      <c r="A321" s="39"/>
      <c r="B321" s="40"/>
      <c r="C321" s="227" t="s">
        <v>360</v>
      </c>
      <c r="D321" s="227" t="s">
        <v>172</v>
      </c>
      <c r="E321" s="228" t="s">
        <v>447</v>
      </c>
      <c r="F321" s="229" t="s">
        <v>448</v>
      </c>
      <c r="G321" s="230" t="s">
        <v>228</v>
      </c>
      <c r="H321" s="231">
        <v>0.042</v>
      </c>
      <c r="I321" s="232"/>
      <c r="J321" s="233">
        <f>ROUND(I321*H321,2)</f>
        <v>0</v>
      </c>
      <c r="K321" s="229" t="s">
        <v>176</v>
      </c>
      <c r="L321" s="45"/>
      <c r="M321" s="234" t="s">
        <v>1</v>
      </c>
      <c r="N321" s="235" t="s">
        <v>43</v>
      </c>
      <c r="O321" s="92"/>
      <c r="P321" s="236">
        <f>O321*H321</f>
        <v>0</v>
      </c>
      <c r="Q321" s="236">
        <v>1.06277</v>
      </c>
      <c r="R321" s="236">
        <f>Q321*H321</f>
        <v>0.044636340000000004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177</v>
      </c>
      <c r="AT321" s="238" t="s">
        <v>172</v>
      </c>
      <c r="AU321" s="238" t="s">
        <v>85</v>
      </c>
      <c r="AY321" s="18" t="s">
        <v>170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85</v>
      </c>
      <c r="BK321" s="239">
        <f>ROUND(I321*H321,2)</f>
        <v>0</v>
      </c>
      <c r="BL321" s="18" t="s">
        <v>177</v>
      </c>
      <c r="BM321" s="238" t="s">
        <v>449</v>
      </c>
    </row>
    <row r="322" spans="1:51" s="15" customFormat="1" ht="12">
      <c r="A322" s="15"/>
      <c r="B322" s="263"/>
      <c r="C322" s="264"/>
      <c r="D322" s="242" t="s">
        <v>178</v>
      </c>
      <c r="E322" s="265" t="s">
        <v>1</v>
      </c>
      <c r="F322" s="266" t="s">
        <v>311</v>
      </c>
      <c r="G322" s="264"/>
      <c r="H322" s="265" t="s">
        <v>1</v>
      </c>
      <c r="I322" s="267"/>
      <c r="J322" s="264"/>
      <c r="K322" s="264"/>
      <c r="L322" s="268"/>
      <c r="M322" s="269"/>
      <c r="N322" s="270"/>
      <c r="O322" s="270"/>
      <c r="P322" s="270"/>
      <c r="Q322" s="270"/>
      <c r="R322" s="270"/>
      <c r="S322" s="270"/>
      <c r="T322" s="271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2" t="s">
        <v>178</v>
      </c>
      <c r="AU322" s="272" t="s">
        <v>85</v>
      </c>
      <c r="AV322" s="15" t="s">
        <v>33</v>
      </c>
      <c r="AW322" s="15" t="s">
        <v>32</v>
      </c>
      <c r="AX322" s="15" t="s">
        <v>77</v>
      </c>
      <c r="AY322" s="272" t="s">
        <v>170</v>
      </c>
    </row>
    <row r="323" spans="1:51" s="13" customFormat="1" ht="12">
      <c r="A323" s="13"/>
      <c r="B323" s="240"/>
      <c r="C323" s="241"/>
      <c r="D323" s="242" t="s">
        <v>178</v>
      </c>
      <c r="E323" s="243" t="s">
        <v>1</v>
      </c>
      <c r="F323" s="244" t="s">
        <v>450</v>
      </c>
      <c r="G323" s="241"/>
      <c r="H323" s="245">
        <v>0.042</v>
      </c>
      <c r="I323" s="246"/>
      <c r="J323" s="241"/>
      <c r="K323" s="241"/>
      <c r="L323" s="247"/>
      <c r="M323" s="248"/>
      <c r="N323" s="249"/>
      <c r="O323" s="249"/>
      <c r="P323" s="249"/>
      <c r="Q323" s="249"/>
      <c r="R323" s="249"/>
      <c r="S323" s="249"/>
      <c r="T323" s="25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1" t="s">
        <v>178</v>
      </c>
      <c r="AU323" s="251" t="s">
        <v>85</v>
      </c>
      <c r="AV323" s="13" t="s">
        <v>85</v>
      </c>
      <c r="AW323" s="13" t="s">
        <v>32</v>
      </c>
      <c r="AX323" s="13" t="s">
        <v>77</v>
      </c>
      <c r="AY323" s="251" t="s">
        <v>170</v>
      </c>
    </row>
    <row r="324" spans="1:51" s="14" customFormat="1" ht="12">
      <c r="A324" s="14"/>
      <c r="B324" s="252"/>
      <c r="C324" s="253"/>
      <c r="D324" s="242" t="s">
        <v>178</v>
      </c>
      <c r="E324" s="254" t="s">
        <v>1</v>
      </c>
      <c r="F324" s="255" t="s">
        <v>180</v>
      </c>
      <c r="G324" s="253"/>
      <c r="H324" s="256">
        <v>0.042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2" t="s">
        <v>178</v>
      </c>
      <c r="AU324" s="262" t="s">
        <v>85</v>
      </c>
      <c r="AV324" s="14" t="s">
        <v>177</v>
      </c>
      <c r="AW324" s="14" t="s">
        <v>32</v>
      </c>
      <c r="AX324" s="14" t="s">
        <v>33</v>
      </c>
      <c r="AY324" s="262" t="s">
        <v>170</v>
      </c>
    </row>
    <row r="325" spans="1:65" s="2" customFormat="1" ht="44.25" customHeight="1">
      <c r="A325" s="39"/>
      <c r="B325" s="40"/>
      <c r="C325" s="227" t="s">
        <v>451</v>
      </c>
      <c r="D325" s="227" t="s">
        <v>172</v>
      </c>
      <c r="E325" s="228" t="s">
        <v>452</v>
      </c>
      <c r="F325" s="229" t="s">
        <v>453</v>
      </c>
      <c r="G325" s="230" t="s">
        <v>271</v>
      </c>
      <c r="H325" s="231">
        <v>23.4</v>
      </c>
      <c r="I325" s="232"/>
      <c r="J325" s="233">
        <f>ROUND(I325*H325,2)</f>
        <v>0</v>
      </c>
      <c r="K325" s="229" t="s">
        <v>176</v>
      </c>
      <c r="L325" s="45"/>
      <c r="M325" s="234" t="s">
        <v>1</v>
      </c>
      <c r="N325" s="235" t="s">
        <v>43</v>
      </c>
      <c r="O325" s="92"/>
      <c r="P325" s="236">
        <f>O325*H325</f>
        <v>0</v>
      </c>
      <c r="Q325" s="236">
        <v>0.1016</v>
      </c>
      <c r="R325" s="236">
        <f>Q325*H325</f>
        <v>2.3774399999999996</v>
      </c>
      <c r="S325" s="236">
        <v>0</v>
      </c>
      <c r="T325" s="23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8" t="s">
        <v>177</v>
      </c>
      <c r="AT325" s="238" t="s">
        <v>172</v>
      </c>
      <c r="AU325" s="238" t="s">
        <v>85</v>
      </c>
      <c r="AY325" s="18" t="s">
        <v>170</v>
      </c>
      <c r="BE325" s="239">
        <f>IF(N325="základní",J325,0)</f>
        <v>0</v>
      </c>
      <c r="BF325" s="239">
        <f>IF(N325="snížená",J325,0)</f>
        <v>0</v>
      </c>
      <c r="BG325" s="239">
        <f>IF(N325="zákl. přenesená",J325,0)</f>
        <v>0</v>
      </c>
      <c r="BH325" s="239">
        <f>IF(N325="sníž. přenesená",J325,0)</f>
        <v>0</v>
      </c>
      <c r="BI325" s="239">
        <f>IF(N325="nulová",J325,0)</f>
        <v>0</v>
      </c>
      <c r="BJ325" s="18" t="s">
        <v>85</v>
      </c>
      <c r="BK325" s="239">
        <f>ROUND(I325*H325,2)</f>
        <v>0</v>
      </c>
      <c r="BL325" s="18" t="s">
        <v>177</v>
      </c>
      <c r="BM325" s="238" t="s">
        <v>454</v>
      </c>
    </row>
    <row r="326" spans="1:51" s="13" customFormat="1" ht="12">
      <c r="A326" s="13"/>
      <c r="B326" s="240"/>
      <c r="C326" s="241"/>
      <c r="D326" s="242" t="s">
        <v>178</v>
      </c>
      <c r="E326" s="243" t="s">
        <v>1</v>
      </c>
      <c r="F326" s="244" t="s">
        <v>455</v>
      </c>
      <c r="G326" s="241"/>
      <c r="H326" s="245">
        <v>23.4</v>
      </c>
      <c r="I326" s="246"/>
      <c r="J326" s="241"/>
      <c r="K326" s="241"/>
      <c r="L326" s="247"/>
      <c r="M326" s="248"/>
      <c r="N326" s="249"/>
      <c r="O326" s="249"/>
      <c r="P326" s="249"/>
      <c r="Q326" s="249"/>
      <c r="R326" s="249"/>
      <c r="S326" s="249"/>
      <c r="T326" s="25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1" t="s">
        <v>178</v>
      </c>
      <c r="AU326" s="251" t="s">
        <v>85</v>
      </c>
      <c r="AV326" s="13" t="s">
        <v>85</v>
      </c>
      <c r="AW326" s="13" t="s">
        <v>32</v>
      </c>
      <c r="AX326" s="13" t="s">
        <v>77</v>
      </c>
      <c r="AY326" s="251" t="s">
        <v>170</v>
      </c>
    </row>
    <row r="327" spans="1:51" s="14" customFormat="1" ht="12">
      <c r="A327" s="14"/>
      <c r="B327" s="252"/>
      <c r="C327" s="253"/>
      <c r="D327" s="242" t="s">
        <v>178</v>
      </c>
      <c r="E327" s="254" t="s">
        <v>1</v>
      </c>
      <c r="F327" s="255" t="s">
        <v>180</v>
      </c>
      <c r="G327" s="253"/>
      <c r="H327" s="256">
        <v>23.4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2" t="s">
        <v>178</v>
      </c>
      <c r="AU327" s="262" t="s">
        <v>85</v>
      </c>
      <c r="AV327" s="14" t="s">
        <v>177</v>
      </c>
      <c r="AW327" s="14" t="s">
        <v>32</v>
      </c>
      <c r="AX327" s="14" t="s">
        <v>33</v>
      </c>
      <c r="AY327" s="262" t="s">
        <v>170</v>
      </c>
    </row>
    <row r="328" spans="1:65" s="2" customFormat="1" ht="33" customHeight="1">
      <c r="A328" s="39"/>
      <c r="B328" s="40"/>
      <c r="C328" s="227" t="s">
        <v>364</v>
      </c>
      <c r="D328" s="227" t="s">
        <v>172</v>
      </c>
      <c r="E328" s="228" t="s">
        <v>456</v>
      </c>
      <c r="F328" s="229" t="s">
        <v>457</v>
      </c>
      <c r="G328" s="230" t="s">
        <v>175</v>
      </c>
      <c r="H328" s="231">
        <v>10.53</v>
      </c>
      <c r="I328" s="232"/>
      <c r="J328" s="233">
        <f>ROUND(I328*H328,2)</f>
        <v>0</v>
      </c>
      <c r="K328" s="229" t="s">
        <v>176</v>
      </c>
      <c r="L328" s="45"/>
      <c r="M328" s="234" t="s">
        <v>1</v>
      </c>
      <c r="N328" s="235" t="s">
        <v>43</v>
      </c>
      <c r="O328" s="92"/>
      <c r="P328" s="236">
        <f>O328*H328</f>
        <v>0</v>
      </c>
      <c r="Q328" s="236">
        <v>0.00658</v>
      </c>
      <c r="R328" s="236">
        <f>Q328*H328</f>
        <v>0.0692874</v>
      </c>
      <c r="S328" s="236">
        <v>0</v>
      </c>
      <c r="T328" s="237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8" t="s">
        <v>177</v>
      </c>
      <c r="AT328" s="238" t="s">
        <v>172</v>
      </c>
      <c r="AU328" s="238" t="s">
        <v>85</v>
      </c>
      <c r="AY328" s="18" t="s">
        <v>170</v>
      </c>
      <c r="BE328" s="239">
        <f>IF(N328="základní",J328,0)</f>
        <v>0</v>
      </c>
      <c r="BF328" s="239">
        <f>IF(N328="snížená",J328,0)</f>
        <v>0</v>
      </c>
      <c r="BG328" s="239">
        <f>IF(N328="zákl. přenesená",J328,0)</f>
        <v>0</v>
      </c>
      <c r="BH328" s="239">
        <f>IF(N328="sníž. přenesená",J328,0)</f>
        <v>0</v>
      </c>
      <c r="BI328" s="239">
        <f>IF(N328="nulová",J328,0)</f>
        <v>0</v>
      </c>
      <c r="BJ328" s="18" t="s">
        <v>85</v>
      </c>
      <c r="BK328" s="239">
        <f>ROUND(I328*H328,2)</f>
        <v>0</v>
      </c>
      <c r="BL328" s="18" t="s">
        <v>177</v>
      </c>
      <c r="BM328" s="238" t="s">
        <v>458</v>
      </c>
    </row>
    <row r="329" spans="1:51" s="13" customFormat="1" ht="12">
      <c r="A329" s="13"/>
      <c r="B329" s="240"/>
      <c r="C329" s="241"/>
      <c r="D329" s="242" t="s">
        <v>178</v>
      </c>
      <c r="E329" s="243" t="s">
        <v>1</v>
      </c>
      <c r="F329" s="244" t="s">
        <v>459</v>
      </c>
      <c r="G329" s="241"/>
      <c r="H329" s="245">
        <v>10.53</v>
      </c>
      <c r="I329" s="246"/>
      <c r="J329" s="241"/>
      <c r="K329" s="241"/>
      <c r="L329" s="247"/>
      <c r="M329" s="248"/>
      <c r="N329" s="249"/>
      <c r="O329" s="249"/>
      <c r="P329" s="249"/>
      <c r="Q329" s="249"/>
      <c r="R329" s="249"/>
      <c r="S329" s="249"/>
      <c r="T329" s="25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1" t="s">
        <v>178</v>
      </c>
      <c r="AU329" s="251" t="s">
        <v>85</v>
      </c>
      <c r="AV329" s="13" t="s">
        <v>85</v>
      </c>
      <c r="AW329" s="13" t="s">
        <v>32</v>
      </c>
      <c r="AX329" s="13" t="s">
        <v>77</v>
      </c>
      <c r="AY329" s="251" t="s">
        <v>170</v>
      </c>
    </row>
    <row r="330" spans="1:51" s="14" customFormat="1" ht="12">
      <c r="A330" s="14"/>
      <c r="B330" s="252"/>
      <c r="C330" s="253"/>
      <c r="D330" s="242" t="s">
        <v>178</v>
      </c>
      <c r="E330" s="254" t="s">
        <v>1</v>
      </c>
      <c r="F330" s="255" t="s">
        <v>180</v>
      </c>
      <c r="G330" s="253"/>
      <c r="H330" s="256">
        <v>10.53</v>
      </c>
      <c r="I330" s="257"/>
      <c r="J330" s="253"/>
      <c r="K330" s="253"/>
      <c r="L330" s="258"/>
      <c r="M330" s="259"/>
      <c r="N330" s="260"/>
      <c r="O330" s="260"/>
      <c r="P330" s="260"/>
      <c r="Q330" s="260"/>
      <c r="R330" s="260"/>
      <c r="S330" s="260"/>
      <c r="T330" s="26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2" t="s">
        <v>178</v>
      </c>
      <c r="AU330" s="262" t="s">
        <v>85</v>
      </c>
      <c r="AV330" s="14" t="s">
        <v>177</v>
      </c>
      <c r="AW330" s="14" t="s">
        <v>32</v>
      </c>
      <c r="AX330" s="14" t="s">
        <v>33</v>
      </c>
      <c r="AY330" s="262" t="s">
        <v>170</v>
      </c>
    </row>
    <row r="331" spans="1:65" s="2" customFormat="1" ht="33" customHeight="1">
      <c r="A331" s="39"/>
      <c r="B331" s="40"/>
      <c r="C331" s="227" t="s">
        <v>460</v>
      </c>
      <c r="D331" s="227" t="s">
        <v>172</v>
      </c>
      <c r="E331" s="228" t="s">
        <v>461</v>
      </c>
      <c r="F331" s="229" t="s">
        <v>462</v>
      </c>
      <c r="G331" s="230" t="s">
        <v>175</v>
      </c>
      <c r="H331" s="231">
        <v>10.53</v>
      </c>
      <c r="I331" s="232"/>
      <c r="J331" s="233">
        <f>ROUND(I331*H331,2)</f>
        <v>0</v>
      </c>
      <c r="K331" s="229" t="s">
        <v>176</v>
      </c>
      <c r="L331" s="45"/>
      <c r="M331" s="234" t="s">
        <v>1</v>
      </c>
      <c r="N331" s="235" t="s">
        <v>43</v>
      </c>
      <c r="O331" s="92"/>
      <c r="P331" s="236">
        <f>O331*H331</f>
        <v>0</v>
      </c>
      <c r="Q331" s="236">
        <v>0</v>
      </c>
      <c r="R331" s="236">
        <f>Q331*H331</f>
        <v>0</v>
      </c>
      <c r="S331" s="236">
        <v>0</v>
      </c>
      <c r="T331" s="237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8" t="s">
        <v>177</v>
      </c>
      <c r="AT331" s="238" t="s">
        <v>172</v>
      </c>
      <c r="AU331" s="238" t="s">
        <v>85</v>
      </c>
      <c r="AY331" s="18" t="s">
        <v>170</v>
      </c>
      <c r="BE331" s="239">
        <f>IF(N331="základní",J331,0)</f>
        <v>0</v>
      </c>
      <c r="BF331" s="239">
        <f>IF(N331="snížená",J331,0)</f>
        <v>0</v>
      </c>
      <c r="BG331" s="239">
        <f>IF(N331="zákl. přenesená",J331,0)</f>
        <v>0</v>
      </c>
      <c r="BH331" s="239">
        <f>IF(N331="sníž. přenesená",J331,0)</f>
        <v>0</v>
      </c>
      <c r="BI331" s="239">
        <f>IF(N331="nulová",J331,0)</f>
        <v>0</v>
      </c>
      <c r="BJ331" s="18" t="s">
        <v>85</v>
      </c>
      <c r="BK331" s="239">
        <f>ROUND(I331*H331,2)</f>
        <v>0</v>
      </c>
      <c r="BL331" s="18" t="s">
        <v>177</v>
      </c>
      <c r="BM331" s="238" t="s">
        <v>463</v>
      </c>
    </row>
    <row r="332" spans="1:63" s="12" customFormat="1" ht="22.8" customHeight="1">
      <c r="A332" s="12"/>
      <c r="B332" s="211"/>
      <c r="C332" s="212"/>
      <c r="D332" s="213" t="s">
        <v>76</v>
      </c>
      <c r="E332" s="225" t="s">
        <v>188</v>
      </c>
      <c r="F332" s="225" t="s">
        <v>464</v>
      </c>
      <c r="G332" s="212"/>
      <c r="H332" s="212"/>
      <c r="I332" s="215"/>
      <c r="J332" s="226">
        <f>BK332</f>
        <v>0</v>
      </c>
      <c r="K332" s="212"/>
      <c r="L332" s="217"/>
      <c r="M332" s="218"/>
      <c r="N332" s="219"/>
      <c r="O332" s="219"/>
      <c r="P332" s="220">
        <f>SUM(P333:P339)</f>
        <v>0</v>
      </c>
      <c r="Q332" s="219"/>
      <c r="R332" s="220">
        <f>SUM(R333:R339)</f>
        <v>1.6031238700000001</v>
      </c>
      <c r="S332" s="219"/>
      <c r="T332" s="221">
        <f>SUM(T333:T339)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22" t="s">
        <v>33</v>
      </c>
      <c r="AT332" s="223" t="s">
        <v>76</v>
      </c>
      <c r="AU332" s="223" t="s">
        <v>33</v>
      </c>
      <c r="AY332" s="222" t="s">
        <v>170</v>
      </c>
      <c r="BK332" s="224">
        <f>SUM(BK333:BK339)</f>
        <v>0</v>
      </c>
    </row>
    <row r="333" spans="1:65" s="2" customFormat="1" ht="49.05" customHeight="1">
      <c r="A333" s="39"/>
      <c r="B333" s="40"/>
      <c r="C333" s="227" t="s">
        <v>367</v>
      </c>
      <c r="D333" s="227" t="s">
        <v>172</v>
      </c>
      <c r="E333" s="228" t="s">
        <v>465</v>
      </c>
      <c r="F333" s="229" t="s">
        <v>466</v>
      </c>
      <c r="G333" s="230" t="s">
        <v>175</v>
      </c>
      <c r="H333" s="231">
        <v>140.143</v>
      </c>
      <c r="I333" s="232"/>
      <c r="J333" s="233">
        <f>ROUND(I333*H333,2)</f>
        <v>0</v>
      </c>
      <c r="K333" s="229" t="s">
        <v>176</v>
      </c>
      <c r="L333" s="45"/>
      <c r="M333" s="234" t="s">
        <v>1</v>
      </c>
      <c r="N333" s="235" t="s">
        <v>43</v>
      </c>
      <c r="O333" s="92"/>
      <c r="P333" s="236">
        <f>O333*H333</f>
        <v>0</v>
      </c>
      <c r="Q333" s="236">
        <v>0.00829</v>
      </c>
      <c r="R333" s="236">
        <f>Q333*H333</f>
        <v>1.16178547</v>
      </c>
      <c r="S333" s="236">
        <v>0</v>
      </c>
      <c r="T333" s="237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8" t="s">
        <v>177</v>
      </c>
      <c r="AT333" s="238" t="s">
        <v>172</v>
      </c>
      <c r="AU333" s="238" t="s">
        <v>85</v>
      </c>
      <c r="AY333" s="18" t="s">
        <v>170</v>
      </c>
      <c r="BE333" s="239">
        <f>IF(N333="základní",J333,0)</f>
        <v>0</v>
      </c>
      <c r="BF333" s="239">
        <f>IF(N333="snížená",J333,0)</f>
        <v>0</v>
      </c>
      <c r="BG333" s="239">
        <f>IF(N333="zákl. přenesená",J333,0)</f>
        <v>0</v>
      </c>
      <c r="BH333" s="239">
        <f>IF(N333="sníž. přenesená",J333,0)</f>
        <v>0</v>
      </c>
      <c r="BI333" s="239">
        <f>IF(N333="nulová",J333,0)</f>
        <v>0</v>
      </c>
      <c r="BJ333" s="18" t="s">
        <v>85</v>
      </c>
      <c r="BK333" s="239">
        <f>ROUND(I333*H333,2)</f>
        <v>0</v>
      </c>
      <c r="BL333" s="18" t="s">
        <v>177</v>
      </c>
      <c r="BM333" s="238" t="s">
        <v>467</v>
      </c>
    </row>
    <row r="334" spans="1:51" s="15" customFormat="1" ht="12">
      <c r="A334" s="15"/>
      <c r="B334" s="263"/>
      <c r="C334" s="264"/>
      <c r="D334" s="242" t="s">
        <v>178</v>
      </c>
      <c r="E334" s="265" t="s">
        <v>1</v>
      </c>
      <c r="F334" s="266" t="s">
        <v>468</v>
      </c>
      <c r="G334" s="264"/>
      <c r="H334" s="265" t="s">
        <v>1</v>
      </c>
      <c r="I334" s="267"/>
      <c r="J334" s="264"/>
      <c r="K334" s="264"/>
      <c r="L334" s="268"/>
      <c r="M334" s="269"/>
      <c r="N334" s="270"/>
      <c r="O334" s="270"/>
      <c r="P334" s="270"/>
      <c r="Q334" s="270"/>
      <c r="R334" s="270"/>
      <c r="S334" s="270"/>
      <c r="T334" s="271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2" t="s">
        <v>178</v>
      </c>
      <c r="AU334" s="272" t="s">
        <v>85</v>
      </c>
      <c r="AV334" s="15" t="s">
        <v>33</v>
      </c>
      <c r="AW334" s="15" t="s">
        <v>32</v>
      </c>
      <c r="AX334" s="15" t="s">
        <v>77</v>
      </c>
      <c r="AY334" s="272" t="s">
        <v>170</v>
      </c>
    </row>
    <row r="335" spans="1:51" s="13" customFormat="1" ht="12">
      <c r="A335" s="13"/>
      <c r="B335" s="240"/>
      <c r="C335" s="241"/>
      <c r="D335" s="242" t="s">
        <v>178</v>
      </c>
      <c r="E335" s="243" t="s">
        <v>1</v>
      </c>
      <c r="F335" s="244" t="s">
        <v>469</v>
      </c>
      <c r="G335" s="241"/>
      <c r="H335" s="245">
        <v>140.143</v>
      </c>
      <c r="I335" s="246"/>
      <c r="J335" s="241"/>
      <c r="K335" s="241"/>
      <c r="L335" s="247"/>
      <c r="M335" s="248"/>
      <c r="N335" s="249"/>
      <c r="O335" s="249"/>
      <c r="P335" s="249"/>
      <c r="Q335" s="249"/>
      <c r="R335" s="249"/>
      <c r="S335" s="249"/>
      <c r="T335" s="25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1" t="s">
        <v>178</v>
      </c>
      <c r="AU335" s="251" t="s">
        <v>85</v>
      </c>
      <c r="AV335" s="13" t="s">
        <v>85</v>
      </c>
      <c r="AW335" s="13" t="s">
        <v>32</v>
      </c>
      <c r="AX335" s="13" t="s">
        <v>77</v>
      </c>
      <c r="AY335" s="251" t="s">
        <v>170</v>
      </c>
    </row>
    <row r="336" spans="1:51" s="14" customFormat="1" ht="12">
      <c r="A336" s="14"/>
      <c r="B336" s="252"/>
      <c r="C336" s="253"/>
      <c r="D336" s="242" t="s">
        <v>178</v>
      </c>
      <c r="E336" s="254" t="s">
        <v>1</v>
      </c>
      <c r="F336" s="255" t="s">
        <v>180</v>
      </c>
      <c r="G336" s="253"/>
      <c r="H336" s="256">
        <v>140.143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2" t="s">
        <v>178</v>
      </c>
      <c r="AU336" s="262" t="s">
        <v>85</v>
      </c>
      <c r="AV336" s="14" t="s">
        <v>177</v>
      </c>
      <c r="AW336" s="14" t="s">
        <v>32</v>
      </c>
      <c r="AX336" s="14" t="s">
        <v>33</v>
      </c>
      <c r="AY336" s="262" t="s">
        <v>170</v>
      </c>
    </row>
    <row r="337" spans="1:65" s="2" customFormat="1" ht="16.5" customHeight="1">
      <c r="A337" s="39"/>
      <c r="B337" s="40"/>
      <c r="C337" s="273" t="s">
        <v>470</v>
      </c>
      <c r="D337" s="273" t="s">
        <v>247</v>
      </c>
      <c r="E337" s="274" t="s">
        <v>471</v>
      </c>
      <c r="F337" s="275" t="s">
        <v>472</v>
      </c>
      <c r="G337" s="276" t="s">
        <v>175</v>
      </c>
      <c r="H337" s="277">
        <v>142.946</v>
      </c>
      <c r="I337" s="278"/>
      <c r="J337" s="279">
        <f>ROUND(I337*H337,2)</f>
        <v>0</v>
      </c>
      <c r="K337" s="275" t="s">
        <v>176</v>
      </c>
      <c r="L337" s="280"/>
      <c r="M337" s="281" t="s">
        <v>1</v>
      </c>
      <c r="N337" s="282" t="s">
        <v>43</v>
      </c>
      <c r="O337" s="92"/>
      <c r="P337" s="236">
        <f>O337*H337</f>
        <v>0</v>
      </c>
      <c r="Q337" s="236">
        <v>0.00046</v>
      </c>
      <c r="R337" s="236">
        <f>Q337*H337</f>
        <v>0.06575516</v>
      </c>
      <c r="S337" s="236">
        <v>0</v>
      </c>
      <c r="T337" s="237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8" t="s">
        <v>221</v>
      </c>
      <c r="AT337" s="238" t="s">
        <v>247</v>
      </c>
      <c r="AU337" s="238" t="s">
        <v>85</v>
      </c>
      <c r="AY337" s="18" t="s">
        <v>170</v>
      </c>
      <c r="BE337" s="239">
        <f>IF(N337="základní",J337,0)</f>
        <v>0</v>
      </c>
      <c r="BF337" s="239">
        <f>IF(N337="snížená",J337,0)</f>
        <v>0</v>
      </c>
      <c r="BG337" s="239">
        <f>IF(N337="zákl. přenesená",J337,0)</f>
        <v>0</v>
      </c>
      <c r="BH337" s="239">
        <f>IF(N337="sníž. přenesená",J337,0)</f>
        <v>0</v>
      </c>
      <c r="BI337" s="239">
        <f>IF(N337="nulová",J337,0)</f>
        <v>0</v>
      </c>
      <c r="BJ337" s="18" t="s">
        <v>85</v>
      </c>
      <c r="BK337" s="239">
        <f>ROUND(I337*H337,2)</f>
        <v>0</v>
      </c>
      <c r="BL337" s="18" t="s">
        <v>177</v>
      </c>
      <c r="BM337" s="238" t="s">
        <v>473</v>
      </c>
    </row>
    <row r="338" spans="1:51" s="13" customFormat="1" ht="12">
      <c r="A338" s="13"/>
      <c r="B338" s="240"/>
      <c r="C338" s="241"/>
      <c r="D338" s="242" t="s">
        <v>178</v>
      </c>
      <c r="E338" s="241"/>
      <c r="F338" s="244" t="s">
        <v>474</v>
      </c>
      <c r="G338" s="241"/>
      <c r="H338" s="245">
        <v>142.946</v>
      </c>
      <c r="I338" s="246"/>
      <c r="J338" s="241"/>
      <c r="K338" s="241"/>
      <c r="L338" s="247"/>
      <c r="M338" s="248"/>
      <c r="N338" s="249"/>
      <c r="O338" s="249"/>
      <c r="P338" s="249"/>
      <c r="Q338" s="249"/>
      <c r="R338" s="249"/>
      <c r="S338" s="249"/>
      <c r="T338" s="25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1" t="s">
        <v>178</v>
      </c>
      <c r="AU338" s="251" t="s">
        <v>85</v>
      </c>
      <c r="AV338" s="13" t="s">
        <v>85</v>
      </c>
      <c r="AW338" s="13" t="s">
        <v>4</v>
      </c>
      <c r="AX338" s="13" t="s">
        <v>33</v>
      </c>
      <c r="AY338" s="251" t="s">
        <v>170</v>
      </c>
    </row>
    <row r="339" spans="1:65" s="2" customFormat="1" ht="37.8" customHeight="1">
      <c r="A339" s="39"/>
      <c r="B339" s="40"/>
      <c r="C339" s="227" t="s">
        <v>371</v>
      </c>
      <c r="D339" s="227" t="s">
        <v>172</v>
      </c>
      <c r="E339" s="228" t="s">
        <v>475</v>
      </c>
      <c r="F339" s="229" t="s">
        <v>476</v>
      </c>
      <c r="G339" s="230" t="s">
        <v>175</v>
      </c>
      <c r="H339" s="231">
        <v>140.143</v>
      </c>
      <c r="I339" s="232"/>
      <c r="J339" s="233">
        <f>ROUND(I339*H339,2)</f>
        <v>0</v>
      </c>
      <c r="K339" s="229" t="s">
        <v>176</v>
      </c>
      <c r="L339" s="45"/>
      <c r="M339" s="234" t="s">
        <v>1</v>
      </c>
      <c r="N339" s="235" t="s">
        <v>43</v>
      </c>
      <c r="O339" s="92"/>
      <c r="P339" s="236">
        <f>O339*H339</f>
        <v>0</v>
      </c>
      <c r="Q339" s="236">
        <v>0.00268</v>
      </c>
      <c r="R339" s="236">
        <f>Q339*H339</f>
        <v>0.37558324000000004</v>
      </c>
      <c r="S339" s="236">
        <v>0</v>
      </c>
      <c r="T339" s="237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8" t="s">
        <v>177</v>
      </c>
      <c r="AT339" s="238" t="s">
        <v>172</v>
      </c>
      <c r="AU339" s="238" t="s">
        <v>85</v>
      </c>
      <c r="AY339" s="18" t="s">
        <v>170</v>
      </c>
      <c r="BE339" s="239">
        <f>IF(N339="základní",J339,0)</f>
        <v>0</v>
      </c>
      <c r="BF339" s="239">
        <f>IF(N339="snížená",J339,0)</f>
        <v>0</v>
      </c>
      <c r="BG339" s="239">
        <f>IF(N339="zákl. přenesená",J339,0)</f>
        <v>0</v>
      </c>
      <c r="BH339" s="239">
        <f>IF(N339="sníž. přenesená",J339,0)</f>
        <v>0</v>
      </c>
      <c r="BI339" s="239">
        <f>IF(N339="nulová",J339,0)</f>
        <v>0</v>
      </c>
      <c r="BJ339" s="18" t="s">
        <v>85</v>
      </c>
      <c r="BK339" s="239">
        <f>ROUND(I339*H339,2)</f>
        <v>0</v>
      </c>
      <c r="BL339" s="18" t="s">
        <v>177</v>
      </c>
      <c r="BM339" s="238" t="s">
        <v>477</v>
      </c>
    </row>
    <row r="340" spans="1:63" s="12" customFormat="1" ht="22.8" customHeight="1">
      <c r="A340" s="12"/>
      <c r="B340" s="211"/>
      <c r="C340" s="212"/>
      <c r="D340" s="213" t="s">
        <v>76</v>
      </c>
      <c r="E340" s="225" t="s">
        <v>478</v>
      </c>
      <c r="F340" s="225" t="s">
        <v>479</v>
      </c>
      <c r="G340" s="212"/>
      <c r="H340" s="212"/>
      <c r="I340" s="215"/>
      <c r="J340" s="226">
        <f>BK340</f>
        <v>0</v>
      </c>
      <c r="K340" s="212"/>
      <c r="L340" s="217"/>
      <c r="M340" s="218"/>
      <c r="N340" s="219"/>
      <c r="O340" s="219"/>
      <c r="P340" s="220">
        <f>SUM(P341:P357)</f>
        <v>0</v>
      </c>
      <c r="Q340" s="219"/>
      <c r="R340" s="220">
        <f>SUM(R341:R357)</f>
        <v>59.32271156</v>
      </c>
      <c r="S340" s="219"/>
      <c r="T340" s="221">
        <f>SUM(T341:T357)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2" t="s">
        <v>33</v>
      </c>
      <c r="AT340" s="223" t="s">
        <v>76</v>
      </c>
      <c r="AU340" s="223" t="s">
        <v>33</v>
      </c>
      <c r="AY340" s="222" t="s">
        <v>170</v>
      </c>
      <c r="BK340" s="224">
        <f>SUM(BK341:BK357)</f>
        <v>0</v>
      </c>
    </row>
    <row r="341" spans="1:65" s="2" customFormat="1" ht="37.8" customHeight="1">
      <c r="A341" s="39"/>
      <c r="B341" s="40"/>
      <c r="C341" s="227" t="s">
        <v>478</v>
      </c>
      <c r="D341" s="227" t="s">
        <v>172</v>
      </c>
      <c r="E341" s="228" t="s">
        <v>480</v>
      </c>
      <c r="F341" s="229" t="s">
        <v>481</v>
      </c>
      <c r="G341" s="230" t="s">
        <v>175</v>
      </c>
      <c r="H341" s="231">
        <v>317.6</v>
      </c>
      <c r="I341" s="232"/>
      <c r="J341" s="233">
        <f>ROUND(I341*H341,2)</f>
        <v>0</v>
      </c>
      <c r="K341" s="229" t="s">
        <v>176</v>
      </c>
      <c r="L341" s="45"/>
      <c r="M341" s="234" t="s">
        <v>1</v>
      </c>
      <c r="N341" s="235" t="s">
        <v>43</v>
      </c>
      <c r="O341" s="92"/>
      <c r="P341" s="236">
        <f>O341*H341</f>
        <v>0</v>
      </c>
      <c r="Q341" s="236">
        <v>0.0154</v>
      </c>
      <c r="R341" s="236">
        <f>Q341*H341</f>
        <v>4.89104</v>
      </c>
      <c r="S341" s="236">
        <v>0</v>
      </c>
      <c r="T341" s="237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8" t="s">
        <v>177</v>
      </c>
      <c r="AT341" s="238" t="s">
        <v>172</v>
      </c>
      <c r="AU341" s="238" t="s">
        <v>85</v>
      </c>
      <c r="AY341" s="18" t="s">
        <v>170</v>
      </c>
      <c r="BE341" s="239">
        <f>IF(N341="základní",J341,0)</f>
        <v>0</v>
      </c>
      <c r="BF341" s="239">
        <f>IF(N341="snížená",J341,0)</f>
        <v>0</v>
      </c>
      <c r="BG341" s="239">
        <f>IF(N341="zákl. přenesená",J341,0)</f>
        <v>0</v>
      </c>
      <c r="BH341" s="239">
        <f>IF(N341="sníž. přenesená",J341,0)</f>
        <v>0</v>
      </c>
      <c r="BI341" s="239">
        <f>IF(N341="nulová",J341,0)</f>
        <v>0</v>
      </c>
      <c r="BJ341" s="18" t="s">
        <v>85</v>
      </c>
      <c r="BK341" s="239">
        <f>ROUND(I341*H341,2)</f>
        <v>0</v>
      </c>
      <c r="BL341" s="18" t="s">
        <v>177</v>
      </c>
      <c r="BM341" s="238" t="s">
        <v>482</v>
      </c>
    </row>
    <row r="342" spans="1:51" s="15" customFormat="1" ht="12">
      <c r="A342" s="15"/>
      <c r="B342" s="263"/>
      <c r="C342" s="264"/>
      <c r="D342" s="242" t="s">
        <v>178</v>
      </c>
      <c r="E342" s="265" t="s">
        <v>1</v>
      </c>
      <c r="F342" s="266" t="s">
        <v>483</v>
      </c>
      <c r="G342" s="264"/>
      <c r="H342" s="265" t="s">
        <v>1</v>
      </c>
      <c r="I342" s="267"/>
      <c r="J342" s="264"/>
      <c r="K342" s="264"/>
      <c r="L342" s="268"/>
      <c r="M342" s="269"/>
      <c r="N342" s="270"/>
      <c r="O342" s="270"/>
      <c r="P342" s="270"/>
      <c r="Q342" s="270"/>
      <c r="R342" s="270"/>
      <c r="S342" s="270"/>
      <c r="T342" s="271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2" t="s">
        <v>178</v>
      </c>
      <c r="AU342" s="272" t="s">
        <v>85</v>
      </c>
      <c r="AV342" s="15" t="s">
        <v>33</v>
      </c>
      <c r="AW342" s="15" t="s">
        <v>32</v>
      </c>
      <c r="AX342" s="15" t="s">
        <v>77</v>
      </c>
      <c r="AY342" s="272" t="s">
        <v>170</v>
      </c>
    </row>
    <row r="343" spans="1:51" s="13" customFormat="1" ht="12">
      <c r="A343" s="13"/>
      <c r="B343" s="240"/>
      <c r="C343" s="241"/>
      <c r="D343" s="242" t="s">
        <v>178</v>
      </c>
      <c r="E343" s="243" t="s">
        <v>1</v>
      </c>
      <c r="F343" s="244" t="s">
        <v>484</v>
      </c>
      <c r="G343" s="241"/>
      <c r="H343" s="245">
        <v>317.6</v>
      </c>
      <c r="I343" s="246"/>
      <c r="J343" s="241"/>
      <c r="K343" s="241"/>
      <c r="L343" s="247"/>
      <c r="M343" s="248"/>
      <c r="N343" s="249"/>
      <c r="O343" s="249"/>
      <c r="P343" s="249"/>
      <c r="Q343" s="249"/>
      <c r="R343" s="249"/>
      <c r="S343" s="249"/>
      <c r="T343" s="25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1" t="s">
        <v>178</v>
      </c>
      <c r="AU343" s="251" t="s">
        <v>85</v>
      </c>
      <c r="AV343" s="13" t="s">
        <v>85</v>
      </c>
      <c r="AW343" s="13" t="s">
        <v>32</v>
      </c>
      <c r="AX343" s="13" t="s">
        <v>77</v>
      </c>
      <c r="AY343" s="251" t="s">
        <v>170</v>
      </c>
    </row>
    <row r="344" spans="1:51" s="14" customFormat="1" ht="12">
      <c r="A344" s="14"/>
      <c r="B344" s="252"/>
      <c r="C344" s="253"/>
      <c r="D344" s="242" t="s">
        <v>178</v>
      </c>
      <c r="E344" s="254" t="s">
        <v>1</v>
      </c>
      <c r="F344" s="255" t="s">
        <v>180</v>
      </c>
      <c r="G344" s="253"/>
      <c r="H344" s="256">
        <v>317.6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2" t="s">
        <v>178</v>
      </c>
      <c r="AU344" s="262" t="s">
        <v>85</v>
      </c>
      <c r="AV344" s="14" t="s">
        <v>177</v>
      </c>
      <c r="AW344" s="14" t="s">
        <v>32</v>
      </c>
      <c r="AX344" s="14" t="s">
        <v>33</v>
      </c>
      <c r="AY344" s="262" t="s">
        <v>170</v>
      </c>
    </row>
    <row r="345" spans="1:65" s="2" customFormat="1" ht="44.25" customHeight="1">
      <c r="A345" s="39"/>
      <c r="B345" s="40"/>
      <c r="C345" s="227" t="s">
        <v>374</v>
      </c>
      <c r="D345" s="227" t="s">
        <v>172</v>
      </c>
      <c r="E345" s="228" t="s">
        <v>485</v>
      </c>
      <c r="F345" s="229" t="s">
        <v>486</v>
      </c>
      <c r="G345" s="230" t="s">
        <v>175</v>
      </c>
      <c r="H345" s="231">
        <v>2961.462</v>
      </c>
      <c r="I345" s="232"/>
      <c r="J345" s="233">
        <f>ROUND(I345*H345,2)</f>
        <v>0</v>
      </c>
      <c r="K345" s="229" t="s">
        <v>176</v>
      </c>
      <c r="L345" s="45"/>
      <c r="M345" s="234" t="s">
        <v>1</v>
      </c>
      <c r="N345" s="235" t="s">
        <v>43</v>
      </c>
      <c r="O345" s="92"/>
      <c r="P345" s="236">
        <f>O345*H345</f>
        <v>0</v>
      </c>
      <c r="Q345" s="236">
        <v>0.01838</v>
      </c>
      <c r="R345" s="236">
        <f>Q345*H345</f>
        <v>54.43167156</v>
      </c>
      <c r="S345" s="236">
        <v>0</v>
      </c>
      <c r="T345" s="237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8" t="s">
        <v>177</v>
      </c>
      <c r="AT345" s="238" t="s">
        <v>172</v>
      </c>
      <c r="AU345" s="238" t="s">
        <v>85</v>
      </c>
      <c r="AY345" s="18" t="s">
        <v>170</v>
      </c>
      <c r="BE345" s="239">
        <f>IF(N345="základní",J345,0)</f>
        <v>0</v>
      </c>
      <c r="BF345" s="239">
        <f>IF(N345="snížená",J345,0)</f>
        <v>0</v>
      </c>
      <c r="BG345" s="239">
        <f>IF(N345="zákl. přenesená",J345,0)</f>
        <v>0</v>
      </c>
      <c r="BH345" s="239">
        <f>IF(N345="sníž. přenesená",J345,0)</f>
        <v>0</v>
      </c>
      <c r="BI345" s="239">
        <f>IF(N345="nulová",J345,0)</f>
        <v>0</v>
      </c>
      <c r="BJ345" s="18" t="s">
        <v>85</v>
      </c>
      <c r="BK345" s="239">
        <f>ROUND(I345*H345,2)</f>
        <v>0</v>
      </c>
      <c r="BL345" s="18" t="s">
        <v>177</v>
      </c>
      <c r="BM345" s="238" t="s">
        <v>487</v>
      </c>
    </row>
    <row r="346" spans="1:51" s="13" customFormat="1" ht="12">
      <c r="A346" s="13"/>
      <c r="B346" s="240"/>
      <c r="C346" s="241"/>
      <c r="D346" s="242" t="s">
        <v>178</v>
      </c>
      <c r="E346" s="243" t="s">
        <v>1</v>
      </c>
      <c r="F346" s="244" t="s">
        <v>488</v>
      </c>
      <c r="G346" s="241"/>
      <c r="H346" s="245">
        <v>2900.685</v>
      </c>
      <c r="I346" s="246"/>
      <c r="J346" s="241"/>
      <c r="K346" s="241"/>
      <c r="L346" s="247"/>
      <c r="M346" s="248"/>
      <c r="N346" s="249"/>
      <c r="O346" s="249"/>
      <c r="P346" s="249"/>
      <c r="Q346" s="249"/>
      <c r="R346" s="249"/>
      <c r="S346" s="249"/>
      <c r="T346" s="25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1" t="s">
        <v>178</v>
      </c>
      <c r="AU346" s="251" t="s">
        <v>85</v>
      </c>
      <c r="AV346" s="13" t="s">
        <v>85</v>
      </c>
      <c r="AW346" s="13" t="s">
        <v>32</v>
      </c>
      <c r="AX346" s="13" t="s">
        <v>77</v>
      </c>
      <c r="AY346" s="251" t="s">
        <v>170</v>
      </c>
    </row>
    <row r="347" spans="1:51" s="13" customFormat="1" ht="12">
      <c r="A347" s="13"/>
      <c r="B347" s="240"/>
      <c r="C347" s="241"/>
      <c r="D347" s="242" t="s">
        <v>178</v>
      </c>
      <c r="E347" s="243" t="s">
        <v>1</v>
      </c>
      <c r="F347" s="244" t="s">
        <v>489</v>
      </c>
      <c r="G347" s="241"/>
      <c r="H347" s="245">
        <v>24.192</v>
      </c>
      <c r="I347" s="246"/>
      <c r="J347" s="241"/>
      <c r="K347" s="241"/>
      <c r="L347" s="247"/>
      <c r="M347" s="248"/>
      <c r="N347" s="249"/>
      <c r="O347" s="249"/>
      <c r="P347" s="249"/>
      <c r="Q347" s="249"/>
      <c r="R347" s="249"/>
      <c r="S347" s="249"/>
      <c r="T347" s="25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1" t="s">
        <v>178</v>
      </c>
      <c r="AU347" s="251" t="s">
        <v>85</v>
      </c>
      <c r="AV347" s="13" t="s">
        <v>85</v>
      </c>
      <c r="AW347" s="13" t="s">
        <v>32</v>
      </c>
      <c r="AX347" s="13" t="s">
        <v>77</v>
      </c>
      <c r="AY347" s="251" t="s">
        <v>170</v>
      </c>
    </row>
    <row r="348" spans="1:51" s="13" customFormat="1" ht="12">
      <c r="A348" s="13"/>
      <c r="B348" s="240"/>
      <c r="C348" s="241"/>
      <c r="D348" s="242" t="s">
        <v>178</v>
      </c>
      <c r="E348" s="243" t="s">
        <v>1</v>
      </c>
      <c r="F348" s="244" t="s">
        <v>490</v>
      </c>
      <c r="G348" s="241"/>
      <c r="H348" s="245">
        <v>36.585</v>
      </c>
      <c r="I348" s="246"/>
      <c r="J348" s="241"/>
      <c r="K348" s="241"/>
      <c r="L348" s="247"/>
      <c r="M348" s="248"/>
      <c r="N348" s="249"/>
      <c r="O348" s="249"/>
      <c r="P348" s="249"/>
      <c r="Q348" s="249"/>
      <c r="R348" s="249"/>
      <c r="S348" s="249"/>
      <c r="T348" s="25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1" t="s">
        <v>178</v>
      </c>
      <c r="AU348" s="251" t="s">
        <v>85</v>
      </c>
      <c r="AV348" s="13" t="s">
        <v>85</v>
      </c>
      <c r="AW348" s="13" t="s">
        <v>32</v>
      </c>
      <c r="AX348" s="13" t="s">
        <v>77</v>
      </c>
      <c r="AY348" s="251" t="s">
        <v>170</v>
      </c>
    </row>
    <row r="349" spans="1:51" s="14" customFormat="1" ht="12">
      <c r="A349" s="14"/>
      <c r="B349" s="252"/>
      <c r="C349" s="253"/>
      <c r="D349" s="242" t="s">
        <v>178</v>
      </c>
      <c r="E349" s="254" t="s">
        <v>1</v>
      </c>
      <c r="F349" s="255" t="s">
        <v>180</v>
      </c>
      <c r="G349" s="253"/>
      <c r="H349" s="256">
        <v>2961.462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2" t="s">
        <v>178</v>
      </c>
      <c r="AU349" s="262" t="s">
        <v>85</v>
      </c>
      <c r="AV349" s="14" t="s">
        <v>177</v>
      </c>
      <c r="AW349" s="14" t="s">
        <v>32</v>
      </c>
      <c r="AX349" s="14" t="s">
        <v>33</v>
      </c>
      <c r="AY349" s="262" t="s">
        <v>170</v>
      </c>
    </row>
    <row r="350" spans="1:65" s="2" customFormat="1" ht="37.8" customHeight="1">
      <c r="A350" s="39"/>
      <c r="B350" s="40"/>
      <c r="C350" s="227" t="s">
        <v>491</v>
      </c>
      <c r="D350" s="227" t="s">
        <v>172</v>
      </c>
      <c r="E350" s="228" t="s">
        <v>492</v>
      </c>
      <c r="F350" s="229" t="s">
        <v>493</v>
      </c>
      <c r="G350" s="230" t="s">
        <v>175</v>
      </c>
      <c r="H350" s="231">
        <v>488.81</v>
      </c>
      <c r="I350" s="232"/>
      <c r="J350" s="233">
        <f>ROUND(I350*H350,2)</f>
        <v>0</v>
      </c>
      <c r="K350" s="229" t="s">
        <v>176</v>
      </c>
      <c r="L350" s="45"/>
      <c r="M350" s="234" t="s">
        <v>1</v>
      </c>
      <c r="N350" s="235" t="s">
        <v>43</v>
      </c>
      <c r="O350" s="92"/>
      <c r="P350" s="236">
        <f>O350*H350</f>
        <v>0</v>
      </c>
      <c r="Q350" s="236">
        <v>0</v>
      </c>
      <c r="R350" s="236">
        <f>Q350*H350</f>
        <v>0</v>
      </c>
      <c r="S350" s="236">
        <v>0</v>
      </c>
      <c r="T350" s="23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8" t="s">
        <v>177</v>
      </c>
      <c r="AT350" s="238" t="s">
        <v>172</v>
      </c>
      <c r="AU350" s="238" t="s">
        <v>85</v>
      </c>
      <c r="AY350" s="18" t="s">
        <v>170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8" t="s">
        <v>85</v>
      </c>
      <c r="BK350" s="239">
        <f>ROUND(I350*H350,2)</f>
        <v>0</v>
      </c>
      <c r="BL350" s="18" t="s">
        <v>177</v>
      </c>
      <c r="BM350" s="238" t="s">
        <v>494</v>
      </c>
    </row>
    <row r="351" spans="1:51" s="13" customFormat="1" ht="12">
      <c r="A351" s="13"/>
      <c r="B351" s="240"/>
      <c r="C351" s="241"/>
      <c r="D351" s="242" t="s">
        <v>178</v>
      </c>
      <c r="E351" s="243" t="s">
        <v>1</v>
      </c>
      <c r="F351" s="244" t="s">
        <v>495</v>
      </c>
      <c r="G351" s="241"/>
      <c r="H351" s="245">
        <v>70.67</v>
      </c>
      <c r="I351" s="246"/>
      <c r="J351" s="241"/>
      <c r="K351" s="241"/>
      <c r="L351" s="247"/>
      <c r="M351" s="248"/>
      <c r="N351" s="249"/>
      <c r="O351" s="249"/>
      <c r="P351" s="249"/>
      <c r="Q351" s="249"/>
      <c r="R351" s="249"/>
      <c r="S351" s="249"/>
      <c r="T351" s="25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1" t="s">
        <v>178</v>
      </c>
      <c r="AU351" s="251" t="s">
        <v>85</v>
      </c>
      <c r="AV351" s="13" t="s">
        <v>85</v>
      </c>
      <c r="AW351" s="13" t="s">
        <v>32</v>
      </c>
      <c r="AX351" s="13" t="s">
        <v>77</v>
      </c>
      <c r="AY351" s="251" t="s">
        <v>170</v>
      </c>
    </row>
    <row r="352" spans="1:51" s="13" customFormat="1" ht="12">
      <c r="A352" s="13"/>
      <c r="B352" s="240"/>
      <c r="C352" s="241"/>
      <c r="D352" s="242" t="s">
        <v>178</v>
      </c>
      <c r="E352" s="243" t="s">
        <v>1</v>
      </c>
      <c r="F352" s="244" t="s">
        <v>496</v>
      </c>
      <c r="G352" s="241"/>
      <c r="H352" s="245">
        <v>300.74</v>
      </c>
      <c r="I352" s="246"/>
      <c r="J352" s="241"/>
      <c r="K352" s="241"/>
      <c r="L352" s="247"/>
      <c r="M352" s="248"/>
      <c r="N352" s="249"/>
      <c r="O352" s="249"/>
      <c r="P352" s="249"/>
      <c r="Q352" s="249"/>
      <c r="R352" s="249"/>
      <c r="S352" s="249"/>
      <c r="T352" s="25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1" t="s">
        <v>178</v>
      </c>
      <c r="AU352" s="251" t="s">
        <v>85</v>
      </c>
      <c r="AV352" s="13" t="s">
        <v>85</v>
      </c>
      <c r="AW352" s="13" t="s">
        <v>32</v>
      </c>
      <c r="AX352" s="13" t="s">
        <v>77</v>
      </c>
      <c r="AY352" s="251" t="s">
        <v>170</v>
      </c>
    </row>
    <row r="353" spans="1:51" s="13" customFormat="1" ht="12">
      <c r="A353" s="13"/>
      <c r="B353" s="240"/>
      <c r="C353" s="241"/>
      <c r="D353" s="242" t="s">
        <v>178</v>
      </c>
      <c r="E353" s="243" t="s">
        <v>1</v>
      </c>
      <c r="F353" s="244" t="s">
        <v>497</v>
      </c>
      <c r="G353" s="241"/>
      <c r="H353" s="245">
        <v>117.4</v>
      </c>
      <c r="I353" s="246"/>
      <c r="J353" s="241"/>
      <c r="K353" s="241"/>
      <c r="L353" s="247"/>
      <c r="M353" s="248"/>
      <c r="N353" s="249"/>
      <c r="O353" s="249"/>
      <c r="P353" s="249"/>
      <c r="Q353" s="249"/>
      <c r="R353" s="249"/>
      <c r="S353" s="249"/>
      <c r="T353" s="25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1" t="s">
        <v>178</v>
      </c>
      <c r="AU353" s="251" t="s">
        <v>85</v>
      </c>
      <c r="AV353" s="13" t="s">
        <v>85</v>
      </c>
      <c r="AW353" s="13" t="s">
        <v>32</v>
      </c>
      <c r="AX353" s="13" t="s">
        <v>77</v>
      </c>
      <c r="AY353" s="251" t="s">
        <v>170</v>
      </c>
    </row>
    <row r="354" spans="1:51" s="14" customFormat="1" ht="12">
      <c r="A354" s="14"/>
      <c r="B354" s="252"/>
      <c r="C354" s="253"/>
      <c r="D354" s="242" t="s">
        <v>178</v>
      </c>
      <c r="E354" s="254" t="s">
        <v>1</v>
      </c>
      <c r="F354" s="255" t="s">
        <v>180</v>
      </c>
      <c r="G354" s="253"/>
      <c r="H354" s="256">
        <v>488.81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2" t="s">
        <v>178</v>
      </c>
      <c r="AU354" s="262" t="s">
        <v>85</v>
      </c>
      <c r="AV354" s="14" t="s">
        <v>177</v>
      </c>
      <c r="AW354" s="14" t="s">
        <v>32</v>
      </c>
      <c r="AX354" s="14" t="s">
        <v>33</v>
      </c>
      <c r="AY354" s="262" t="s">
        <v>170</v>
      </c>
    </row>
    <row r="355" spans="1:65" s="2" customFormat="1" ht="33" customHeight="1">
      <c r="A355" s="39"/>
      <c r="B355" s="40"/>
      <c r="C355" s="227" t="s">
        <v>378</v>
      </c>
      <c r="D355" s="227" t="s">
        <v>172</v>
      </c>
      <c r="E355" s="228" t="s">
        <v>498</v>
      </c>
      <c r="F355" s="229" t="s">
        <v>499</v>
      </c>
      <c r="G355" s="230" t="s">
        <v>175</v>
      </c>
      <c r="H355" s="231">
        <v>101.568</v>
      </c>
      <c r="I355" s="232"/>
      <c r="J355" s="233">
        <f>ROUND(I355*H355,2)</f>
        <v>0</v>
      </c>
      <c r="K355" s="229" t="s">
        <v>176</v>
      </c>
      <c r="L355" s="45"/>
      <c r="M355" s="234" t="s">
        <v>1</v>
      </c>
      <c r="N355" s="235" t="s">
        <v>43</v>
      </c>
      <c r="O355" s="92"/>
      <c r="P355" s="236">
        <f>O355*H355</f>
        <v>0</v>
      </c>
      <c r="Q355" s="236">
        <v>0</v>
      </c>
      <c r="R355" s="236">
        <f>Q355*H355</f>
        <v>0</v>
      </c>
      <c r="S355" s="236">
        <v>0</v>
      </c>
      <c r="T355" s="23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8" t="s">
        <v>177</v>
      </c>
      <c r="AT355" s="238" t="s">
        <v>172</v>
      </c>
      <c r="AU355" s="238" t="s">
        <v>85</v>
      </c>
      <c r="AY355" s="18" t="s">
        <v>170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8" t="s">
        <v>85</v>
      </c>
      <c r="BK355" s="239">
        <f>ROUND(I355*H355,2)</f>
        <v>0</v>
      </c>
      <c r="BL355" s="18" t="s">
        <v>177</v>
      </c>
      <c r="BM355" s="238" t="s">
        <v>500</v>
      </c>
    </row>
    <row r="356" spans="1:51" s="13" customFormat="1" ht="12">
      <c r="A356" s="13"/>
      <c r="B356" s="240"/>
      <c r="C356" s="241"/>
      <c r="D356" s="242" t="s">
        <v>178</v>
      </c>
      <c r="E356" s="243" t="s">
        <v>1</v>
      </c>
      <c r="F356" s="244" t="s">
        <v>501</v>
      </c>
      <c r="G356" s="241"/>
      <c r="H356" s="245">
        <v>101.568</v>
      </c>
      <c r="I356" s="246"/>
      <c r="J356" s="241"/>
      <c r="K356" s="241"/>
      <c r="L356" s="247"/>
      <c r="M356" s="248"/>
      <c r="N356" s="249"/>
      <c r="O356" s="249"/>
      <c r="P356" s="249"/>
      <c r="Q356" s="249"/>
      <c r="R356" s="249"/>
      <c r="S356" s="249"/>
      <c r="T356" s="25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1" t="s">
        <v>178</v>
      </c>
      <c r="AU356" s="251" t="s">
        <v>85</v>
      </c>
      <c r="AV356" s="13" t="s">
        <v>85</v>
      </c>
      <c r="AW356" s="13" t="s">
        <v>32</v>
      </c>
      <c r="AX356" s="13" t="s">
        <v>77</v>
      </c>
      <c r="AY356" s="251" t="s">
        <v>170</v>
      </c>
    </row>
    <row r="357" spans="1:51" s="14" customFormat="1" ht="12">
      <c r="A357" s="14"/>
      <c r="B357" s="252"/>
      <c r="C357" s="253"/>
      <c r="D357" s="242" t="s">
        <v>178</v>
      </c>
      <c r="E357" s="254" t="s">
        <v>1</v>
      </c>
      <c r="F357" s="255" t="s">
        <v>180</v>
      </c>
      <c r="G357" s="253"/>
      <c r="H357" s="256">
        <v>101.568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2" t="s">
        <v>178</v>
      </c>
      <c r="AU357" s="262" t="s">
        <v>85</v>
      </c>
      <c r="AV357" s="14" t="s">
        <v>177</v>
      </c>
      <c r="AW357" s="14" t="s">
        <v>32</v>
      </c>
      <c r="AX357" s="14" t="s">
        <v>33</v>
      </c>
      <c r="AY357" s="262" t="s">
        <v>170</v>
      </c>
    </row>
    <row r="358" spans="1:63" s="12" customFormat="1" ht="22.8" customHeight="1">
      <c r="A358" s="12"/>
      <c r="B358" s="211"/>
      <c r="C358" s="212"/>
      <c r="D358" s="213" t="s">
        <v>76</v>
      </c>
      <c r="E358" s="225" t="s">
        <v>374</v>
      </c>
      <c r="F358" s="225" t="s">
        <v>502</v>
      </c>
      <c r="G358" s="212"/>
      <c r="H358" s="212"/>
      <c r="I358" s="215"/>
      <c r="J358" s="226">
        <f>BK358</f>
        <v>0</v>
      </c>
      <c r="K358" s="212"/>
      <c r="L358" s="217"/>
      <c r="M358" s="218"/>
      <c r="N358" s="219"/>
      <c r="O358" s="219"/>
      <c r="P358" s="220">
        <f>SUM(P359:P366)</f>
        <v>0</v>
      </c>
      <c r="Q358" s="219"/>
      <c r="R358" s="220">
        <f>SUM(R359:R366)</f>
        <v>41.41263192</v>
      </c>
      <c r="S358" s="219"/>
      <c r="T358" s="221">
        <f>SUM(T359:T366)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22" t="s">
        <v>33</v>
      </c>
      <c r="AT358" s="223" t="s">
        <v>76</v>
      </c>
      <c r="AU358" s="223" t="s">
        <v>33</v>
      </c>
      <c r="AY358" s="222" t="s">
        <v>170</v>
      </c>
      <c r="BK358" s="224">
        <f>SUM(BK359:BK366)</f>
        <v>0</v>
      </c>
    </row>
    <row r="359" spans="1:65" s="2" customFormat="1" ht="33" customHeight="1">
      <c r="A359" s="39"/>
      <c r="B359" s="40"/>
      <c r="C359" s="227" t="s">
        <v>503</v>
      </c>
      <c r="D359" s="227" t="s">
        <v>172</v>
      </c>
      <c r="E359" s="228" t="s">
        <v>504</v>
      </c>
      <c r="F359" s="229" t="s">
        <v>505</v>
      </c>
      <c r="G359" s="230" t="s">
        <v>175</v>
      </c>
      <c r="H359" s="231">
        <v>578.671</v>
      </c>
      <c r="I359" s="232"/>
      <c r="J359" s="233">
        <f>ROUND(I359*H359,2)</f>
        <v>0</v>
      </c>
      <c r="K359" s="229" t="s">
        <v>176</v>
      </c>
      <c r="L359" s="45"/>
      <c r="M359" s="234" t="s">
        <v>1</v>
      </c>
      <c r="N359" s="235" t="s">
        <v>43</v>
      </c>
      <c r="O359" s="92"/>
      <c r="P359" s="236">
        <f>O359*H359</f>
        <v>0</v>
      </c>
      <c r="Q359" s="236">
        <v>0.0231</v>
      </c>
      <c r="R359" s="236">
        <f>Q359*H359</f>
        <v>13.367300100000001</v>
      </c>
      <c r="S359" s="236">
        <v>0</v>
      </c>
      <c r="T359" s="237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8" t="s">
        <v>177</v>
      </c>
      <c r="AT359" s="238" t="s">
        <v>172</v>
      </c>
      <c r="AU359" s="238" t="s">
        <v>85</v>
      </c>
      <c r="AY359" s="18" t="s">
        <v>170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8" t="s">
        <v>85</v>
      </c>
      <c r="BK359" s="239">
        <f>ROUND(I359*H359,2)</f>
        <v>0</v>
      </c>
      <c r="BL359" s="18" t="s">
        <v>177</v>
      </c>
      <c r="BM359" s="238" t="s">
        <v>506</v>
      </c>
    </row>
    <row r="360" spans="1:51" s="13" customFormat="1" ht="12">
      <c r="A360" s="13"/>
      <c r="B360" s="240"/>
      <c r="C360" s="241"/>
      <c r="D360" s="242" t="s">
        <v>178</v>
      </c>
      <c r="E360" s="243" t="s">
        <v>1</v>
      </c>
      <c r="F360" s="244" t="s">
        <v>507</v>
      </c>
      <c r="G360" s="241"/>
      <c r="H360" s="245">
        <v>578.671</v>
      </c>
      <c r="I360" s="246"/>
      <c r="J360" s="241"/>
      <c r="K360" s="241"/>
      <c r="L360" s="247"/>
      <c r="M360" s="248"/>
      <c r="N360" s="249"/>
      <c r="O360" s="249"/>
      <c r="P360" s="249"/>
      <c r="Q360" s="249"/>
      <c r="R360" s="249"/>
      <c r="S360" s="249"/>
      <c r="T360" s="25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1" t="s">
        <v>178</v>
      </c>
      <c r="AU360" s="251" t="s">
        <v>85</v>
      </c>
      <c r="AV360" s="13" t="s">
        <v>85</v>
      </c>
      <c r="AW360" s="13" t="s">
        <v>32</v>
      </c>
      <c r="AX360" s="13" t="s">
        <v>77</v>
      </c>
      <c r="AY360" s="251" t="s">
        <v>170</v>
      </c>
    </row>
    <row r="361" spans="1:51" s="14" customFormat="1" ht="12">
      <c r="A361" s="14"/>
      <c r="B361" s="252"/>
      <c r="C361" s="253"/>
      <c r="D361" s="242" t="s">
        <v>178</v>
      </c>
      <c r="E361" s="254" t="s">
        <v>1</v>
      </c>
      <c r="F361" s="255" t="s">
        <v>180</v>
      </c>
      <c r="G361" s="253"/>
      <c r="H361" s="256">
        <v>578.671</v>
      </c>
      <c r="I361" s="257"/>
      <c r="J361" s="253"/>
      <c r="K361" s="253"/>
      <c r="L361" s="258"/>
      <c r="M361" s="259"/>
      <c r="N361" s="260"/>
      <c r="O361" s="260"/>
      <c r="P361" s="260"/>
      <c r="Q361" s="260"/>
      <c r="R361" s="260"/>
      <c r="S361" s="260"/>
      <c r="T361" s="26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2" t="s">
        <v>178</v>
      </c>
      <c r="AU361" s="262" t="s">
        <v>85</v>
      </c>
      <c r="AV361" s="14" t="s">
        <v>177</v>
      </c>
      <c r="AW361" s="14" t="s">
        <v>32</v>
      </c>
      <c r="AX361" s="14" t="s">
        <v>33</v>
      </c>
      <c r="AY361" s="262" t="s">
        <v>170</v>
      </c>
    </row>
    <row r="362" spans="1:65" s="2" customFormat="1" ht="33" customHeight="1">
      <c r="A362" s="39"/>
      <c r="B362" s="40"/>
      <c r="C362" s="227" t="s">
        <v>381</v>
      </c>
      <c r="D362" s="227" t="s">
        <v>172</v>
      </c>
      <c r="E362" s="228" t="s">
        <v>508</v>
      </c>
      <c r="F362" s="229" t="s">
        <v>509</v>
      </c>
      <c r="G362" s="230" t="s">
        <v>175</v>
      </c>
      <c r="H362" s="231">
        <v>3540.33</v>
      </c>
      <c r="I362" s="232"/>
      <c r="J362" s="233">
        <f>ROUND(I362*H362,2)</f>
        <v>0</v>
      </c>
      <c r="K362" s="229" t="s">
        <v>176</v>
      </c>
      <c r="L362" s="45"/>
      <c r="M362" s="234" t="s">
        <v>1</v>
      </c>
      <c r="N362" s="235" t="s">
        <v>43</v>
      </c>
      <c r="O362" s="92"/>
      <c r="P362" s="236">
        <f>O362*H362</f>
        <v>0</v>
      </c>
      <c r="Q362" s="236">
        <v>0.00735</v>
      </c>
      <c r="R362" s="236">
        <f>Q362*H362</f>
        <v>26.0214255</v>
      </c>
      <c r="S362" s="236">
        <v>0</v>
      </c>
      <c r="T362" s="237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8" t="s">
        <v>177</v>
      </c>
      <c r="AT362" s="238" t="s">
        <v>172</v>
      </c>
      <c r="AU362" s="238" t="s">
        <v>85</v>
      </c>
      <c r="AY362" s="18" t="s">
        <v>170</v>
      </c>
      <c r="BE362" s="239">
        <f>IF(N362="základní",J362,0)</f>
        <v>0</v>
      </c>
      <c r="BF362" s="239">
        <f>IF(N362="snížená",J362,0)</f>
        <v>0</v>
      </c>
      <c r="BG362" s="239">
        <f>IF(N362="zákl. přenesená",J362,0)</f>
        <v>0</v>
      </c>
      <c r="BH362" s="239">
        <f>IF(N362="sníž. přenesená",J362,0)</f>
        <v>0</v>
      </c>
      <c r="BI362" s="239">
        <f>IF(N362="nulová",J362,0)</f>
        <v>0</v>
      </c>
      <c r="BJ362" s="18" t="s">
        <v>85</v>
      </c>
      <c r="BK362" s="239">
        <f>ROUND(I362*H362,2)</f>
        <v>0</v>
      </c>
      <c r="BL362" s="18" t="s">
        <v>177</v>
      </c>
      <c r="BM362" s="238" t="s">
        <v>510</v>
      </c>
    </row>
    <row r="363" spans="1:65" s="2" customFormat="1" ht="37.8" customHeight="1">
      <c r="A363" s="39"/>
      <c r="B363" s="40"/>
      <c r="C363" s="227" t="s">
        <v>511</v>
      </c>
      <c r="D363" s="227" t="s">
        <v>172</v>
      </c>
      <c r="E363" s="228" t="s">
        <v>512</v>
      </c>
      <c r="F363" s="229" t="s">
        <v>513</v>
      </c>
      <c r="G363" s="230" t="s">
        <v>175</v>
      </c>
      <c r="H363" s="231">
        <v>447.251</v>
      </c>
      <c r="I363" s="232"/>
      <c r="J363" s="233">
        <f>ROUND(I363*H363,2)</f>
        <v>0</v>
      </c>
      <c r="K363" s="229" t="s">
        <v>176</v>
      </c>
      <c r="L363" s="45"/>
      <c r="M363" s="234" t="s">
        <v>1</v>
      </c>
      <c r="N363" s="235" t="s">
        <v>43</v>
      </c>
      <c r="O363" s="92"/>
      <c r="P363" s="236">
        <f>O363*H363</f>
        <v>0</v>
      </c>
      <c r="Q363" s="236">
        <v>0.00268</v>
      </c>
      <c r="R363" s="236">
        <f>Q363*H363</f>
        <v>1.19863268</v>
      </c>
      <c r="S363" s="236">
        <v>0</v>
      </c>
      <c r="T363" s="23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8" t="s">
        <v>177</v>
      </c>
      <c r="AT363" s="238" t="s">
        <v>172</v>
      </c>
      <c r="AU363" s="238" t="s">
        <v>85</v>
      </c>
      <c r="AY363" s="18" t="s">
        <v>170</v>
      </c>
      <c r="BE363" s="239">
        <f>IF(N363="základní",J363,0)</f>
        <v>0</v>
      </c>
      <c r="BF363" s="239">
        <f>IF(N363="snížená",J363,0)</f>
        <v>0</v>
      </c>
      <c r="BG363" s="239">
        <f>IF(N363="zákl. přenesená",J363,0)</f>
        <v>0</v>
      </c>
      <c r="BH363" s="239">
        <f>IF(N363="sníž. přenesená",J363,0)</f>
        <v>0</v>
      </c>
      <c r="BI363" s="239">
        <f>IF(N363="nulová",J363,0)</f>
        <v>0</v>
      </c>
      <c r="BJ363" s="18" t="s">
        <v>85</v>
      </c>
      <c r="BK363" s="239">
        <f>ROUND(I363*H363,2)</f>
        <v>0</v>
      </c>
      <c r="BL363" s="18" t="s">
        <v>177</v>
      </c>
      <c r="BM363" s="238" t="s">
        <v>514</v>
      </c>
    </row>
    <row r="364" spans="1:65" s="2" customFormat="1" ht="37.8" customHeight="1">
      <c r="A364" s="39"/>
      <c r="B364" s="40"/>
      <c r="C364" s="227" t="s">
        <v>386</v>
      </c>
      <c r="D364" s="227" t="s">
        <v>172</v>
      </c>
      <c r="E364" s="228" t="s">
        <v>515</v>
      </c>
      <c r="F364" s="229" t="s">
        <v>516</v>
      </c>
      <c r="G364" s="230" t="s">
        <v>175</v>
      </c>
      <c r="H364" s="231">
        <v>131.413</v>
      </c>
      <c r="I364" s="232"/>
      <c r="J364" s="233">
        <f>ROUND(I364*H364,2)</f>
        <v>0</v>
      </c>
      <c r="K364" s="229" t="s">
        <v>176</v>
      </c>
      <c r="L364" s="45"/>
      <c r="M364" s="234" t="s">
        <v>1</v>
      </c>
      <c r="N364" s="235" t="s">
        <v>43</v>
      </c>
      <c r="O364" s="92"/>
      <c r="P364" s="236">
        <f>O364*H364</f>
        <v>0</v>
      </c>
      <c r="Q364" s="236">
        <v>0.00628</v>
      </c>
      <c r="R364" s="236">
        <f>Q364*H364</f>
        <v>0.82527364</v>
      </c>
      <c r="S364" s="236">
        <v>0</v>
      </c>
      <c r="T364" s="237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8" t="s">
        <v>177</v>
      </c>
      <c r="AT364" s="238" t="s">
        <v>172</v>
      </c>
      <c r="AU364" s="238" t="s">
        <v>85</v>
      </c>
      <c r="AY364" s="18" t="s">
        <v>170</v>
      </c>
      <c r="BE364" s="239">
        <f>IF(N364="základní",J364,0)</f>
        <v>0</v>
      </c>
      <c r="BF364" s="239">
        <f>IF(N364="snížená",J364,0)</f>
        <v>0</v>
      </c>
      <c r="BG364" s="239">
        <f>IF(N364="zákl. přenesená",J364,0)</f>
        <v>0</v>
      </c>
      <c r="BH364" s="239">
        <f>IF(N364="sníž. přenesená",J364,0)</f>
        <v>0</v>
      </c>
      <c r="BI364" s="239">
        <f>IF(N364="nulová",J364,0)</f>
        <v>0</v>
      </c>
      <c r="BJ364" s="18" t="s">
        <v>85</v>
      </c>
      <c r="BK364" s="239">
        <f>ROUND(I364*H364,2)</f>
        <v>0</v>
      </c>
      <c r="BL364" s="18" t="s">
        <v>177</v>
      </c>
      <c r="BM364" s="238" t="s">
        <v>517</v>
      </c>
    </row>
    <row r="365" spans="1:51" s="13" customFormat="1" ht="12">
      <c r="A365" s="13"/>
      <c r="B365" s="240"/>
      <c r="C365" s="241"/>
      <c r="D365" s="242" t="s">
        <v>178</v>
      </c>
      <c r="E365" s="243" t="s">
        <v>1</v>
      </c>
      <c r="F365" s="244" t="s">
        <v>518</v>
      </c>
      <c r="G365" s="241"/>
      <c r="H365" s="245">
        <v>131.413</v>
      </c>
      <c r="I365" s="246"/>
      <c r="J365" s="241"/>
      <c r="K365" s="241"/>
      <c r="L365" s="247"/>
      <c r="M365" s="248"/>
      <c r="N365" s="249"/>
      <c r="O365" s="249"/>
      <c r="P365" s="249"/>
      <c r="Q365" s="249"/>
      <c r="R365" s="249"/>
      <c r="S365" s="249"/>
      <c r="T365" s="25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1" t="s">
        <v>178</v>
      </c>
      <c r="AU365" s="251" t="s">
        <v>85</v>
      </c>
      <c r="AV365" s="13" t="s">
        <v>85</v>
      </c>
      <c r="AW365" s="13" t="s">
        <v>32</v>
      </c>
      <c r="AX365" s="13" t="s">
        <v>77</v>
      </c>
      <c r="AY365" s="251" t="s">
        <v>170</v>
      </c>
    </row>
    <row r="366" spans="1:51" s="14" customFormat="1" ht="12">
      <c r="A366" s="14"/>
      <c r="B366" s="252"/>
      <c r="C366" s="253"/>
      <c r="D366" s="242" t="s">
        <v>178</v>
      </c>
      <c r="E366" s="254" t="s">
        <v>1</v>
      </c>
      <c r="F366" s="255" t="s">
        <v>180</v>
      </c>
      <c r="G366" s="253"/>
      <c r="H366" s="256">
        <v>131.413</v>
      </c>
      <c r="I366" s="257"/>
      <c r="J366" s="253"/>
      <c r="K366" s="253"/>
      <c r="L366" s="258"/>
      <c r="M366" s="259"/>
      <c r="N366" s="260"/>
      <c r="O366" s="260"/>
      <c r="P366" s="260"/>
      <c r="Q366" s="260"/>
      <c r="R366" s="260"/>
      <c r="S366" s="260"/>
      <c r="T366" s="26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2" t="s">
        <v>178</v>
      </c>
      <c r="AU366" s="262" t="s">
        <v>85</v>
      </c>
      <c r="AV366" s="14" t="s">
        <v>177</v>
      </c>
      <c r="AW366" s="14" t="s">
        <v>32</v>
      </c>
      <c r="AX366" s="14" t="s">
        <v>33</v>
      </c>
      <c r="AY366" s="262" t="s">
        <v>170</v>
      </c>
    </row>
    <row r="367" spans="1:63" s="12" customFormat="1" ht="22.8" customHeight="1">
      <c r="A367" s="12"/>
      <c r="B367" s="211"/>
      <c r="C367" s="212"/>
      <c r="D367" s="213" t="s">
        <v>76</v>
      </c>
      <c r="E367" s="225" t="s">
        <v>491</v>
      </c>
      <c r="F367" s="225" t="s">
        <v>519</v>
      </c>
      <c r="G367" s="212"/>
      <c r="H367" s="212"/>
      <c r="I367" s="215"/>
      <c r="J367" s="226">
        <f>BK367</f>
        <v>0</v>
      </c>
      <c r="K367" s="212"/>
      <c r="L367" s="217"/>
      <c r="M367" s="218"/>
      <c r="N367" s="219"/>
      <c r="O367" s="219"/>
      <c r="P367" s="220">
        <f>SUM(P368:P393)</f>
        <v>0</v>
      </c>
      <c r="Q367" s="219"/>
      <c r="R367" s="220">
        <f>SUM(R368:R393)</f>
        <v>277.0214469</v>
      </c>
      <c r="S367" s="219"/>
      <c r="T367" s="221">
        <f>SUM(T368:T393)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22" t="s">
        <v>33</v>
      </c>
      <c r="AT367" s="223" t="s">
        <v>76</v>
      </c>
      <c r="AU367" s="223" t="s">
        <v>33</v>
      </c>
      <c r="AY367" s="222" t="s">
        <v>170</v>
      </c>
      <c r="BK367" s="224">
        <f>SUM(BK368:BK393)</f>
        <v>0</v>
      </c>
    </row>
    <row r="368" spans="1:65" s="2" customFormat="1" ht="33" customHeight="1">
      <c r="A368" s="39"/>
      <c r="B368" s="40"/>
      <c r="C368" s="227" t="s">
        <v>520</v>
      </c>
      <c r="D368" s="227" t="s">
        <v>172</v>
      </c>
      <c r="E368" s="228" t="s">
        <v>521</v>
      </c>
      <c r="F368" s="229" t="s">
        <v>522</v>
      </c>
      <c r="G368" s="230" t="s">
        <v>183</v>
      </c>
      <c r="H368" s="231">
        <v>38.843</v>
      </c>
      <c r="I368" s="232"/>
      <c r="J368" s="233">
        <f>ROUND(I368*H368,2)</f>
        <v>0</v>
      </c>
      <c r="K368" s="229" t="s">
        <v>176</v>
      </c>
      <c r="L368" s="45"/>
      <c r="M368" s="234" t="s">
        <v>1</v>
      </c>
      <c r="N368" s="235" t="s">
        <v>43</v>
      </c>
      <c r="O368" s="92"/>
      <c r="P368" s="236">
        <f>O368*H368</f>
        <v>0</v>
      </c>
      <c r="Q368" s="236">
        <v>2.45329</v>
      </c>
      <c r="R368" s="236">
        <f>Q368*H368</f>
        <v>95.29314347</v>
      </c>
      <c r="S368" s="236">
        <v>0</v>
      </c>
      <c r="T368" s="23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8" t="s">
        <v>177</v>
      </c>
      <c r="AT368" s="238" t="s">
        <v>172</v>
      </c>
      <c r="AU368" s="238" t="s">
        <v>85</v>
      </c>
      <c r="AY368" s="18" t="s">
        <v>170</v>
      </c>
      <c r="BE368" s="239">
        <f>IF(N368="základní",J368,0)</f>
        <v>0</v>
      </c>
      <c r="BF368" s="239">
        <f>IF(N368="snížená",J368,0)</f>
        <v>0</v>
      </c>
      <c r="BG368" s="239">
        <f>IF(N368="zákl. přenesená",J368,0)</f>
        <v>0</v>
      </c>
      <c r="BH368" s="239">
        <f>IF(N368="sníž. přenesená",J368,0)</f>
        <v>0</v>
      </c>
      <c r="BI368" s="239">
        <f>IF(N368="nulová",J368,0)</f>
        <v>0</v>
      </c>
      <c r="BJ368" s="18" t="s">
        <v>85</v>
      </c>
      <c r="BK368" s="239">
        <f>ROUND(I368*H368,2)</f>
        <v>0</v>
      </c>
      <c r="BL368" s="18" t="s">
        <v>177</v>
      </c>
      <c r="BM368" s="238" t="s">
        <v>523</v>
      </c>
    </row>
    <row r="369" spans="1:51" s="13" customFormat="1" ht="12">
      <c r="A369" s="13"/>
      <c r="B369" s="240"/>
      <c r="C369" s="241"/>
      <c r="D369" s="242" t="s">
        <v>178</v>
      </c>
      <c r="E369" s="243" t="s">
        <v>1</v>
      </c>
      <c r="F369" s="244" t="s">
        <v>524</v>
      </c>
      <c r="G369" s="241"/>
      <c r="H369" s="245">
        <v>38.843</v>
      </c>
      <c r="I369" s="246"/>
      <c r="J369" s="241"/>
      <c r="K369" s="241"/>
      <c r="L369" s="247"/>
      <c r="M369" s="248"/>
      <c r="N369" s="249"/>
      <c r="O369" s="249"/>
      <c r="P369" s="249"/>
      <c r="Q369" s="249"/>
      <c r="R369" s="249"/>
      <c r="S369" s="249"/>
      <c r="T369" s="25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1" t="s">
        <v>178</v>
      </c>
      <c r="AU369" s="251" t="s">
        <v>85</v>
      </c>
      <c r="AV369" s="13" t="s">
        <v>85</v>
      </c>
      <c r="AW369" s="13" t="s">
        <v>32</v>
      </c>
      <c r="AX369" s="13" t="s">
        <v>77</v>
      </c>
      <c r="AY369" s="251" t="s">
        <v>170</v>
      </c>
    </row>
    <row r="370" spans="1:51" s="14" customFormat="1" ht="12">
      <c r="A370" s="14"/>
      <c r="B370" s="252"/>
      <c r="C370" s="253"/>
      <c r="D370" s="242" t="s">
        <v>178</v>
      </c>
      <c r="E370" s="254" t="s">
        <v>1</v>
      </c>
      <c r="F370" s="255" t="s">
        <v>180</v>
      </c>
      <c r="G370" s="253"/>
      <c r="H370" s="256">
        <v>38.843</v>
      </c>
      <c r="I370" s="257"/>
      <c r="J370" s="253"/>
      <c r="K370" s="253"/>
      <c r="L370" s="258"/>
      <c r="M370" s="259"/>
      <c r="N370" s="260"/>
      <c r="O370" s="260"/>
      <c r="P370" s="260"/>
      <c r="Q370" s="260"/>
      <c r="R370" s="260"/>
      <c r="S370" s="260"/>
      <c r="T370" s="26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2" t="s">
        <v>178</v>
      </c>
      <c r="AU370" s="262" t="s">
        <v>85</v>
      </c>
      <c r="AV370" s="14" t="s">
        <v>177</v>
      </c>
      <c r="AW370" s="14" t="s">
        <v>32</v>
      </c>
      <c r="AX370" s="14" t="s">
        <v>33</v>
      </c>
      <c r="AY370" s="262" t="s">
        <v>170</v>
      </c>
    </row>
    <row r="371" spans="1:65" s="2" customFormat="1" ht="33" customHeight="1">
      <c r="A371" s="39"/>
      <c r="B371" s="40"/>
      <c r="C371" s="227" t="s">
        <v>390</v>
      </c>
      <c r="D371" s="227" t="s">
        <v>172</v>
      </c>
      <c r="E371" s="228" t="s">
        <v>525</v>
      </c>
      <c r="F371" s="229" t="s">
        <v>526</v>
      </c>
      <c r="G371" s="230" t="s">
        <v>183</v>
      </c>
      <c r="H371" s="231">
        <v>45.75</v>
      </c>
      <c r="I371" s="232"/>
      <c r="J371" s="233">
        <f>ROUND(I371*H371,2)</f>
        <v>0</v>
      </c>
      <c r="K371" s="229" t="s">
        <v>176</v>
      </c>
      <c r="L371" s="45"/>
      <c r="M371" s="234" t="s">
        <v>1</v>
      </c>
      <c r="N371" s="235" t="s">
        <v>43</v>
      </c>
      <c r="O371" s="92"/>
      <c r="P371" s="236">
        <f>O371*H371</f>
        <v>0</v>
      </c>
      <c r="Q371" s="236">
        <v>2.45329</v>
      </c>
      <c r="R371" s="236">
        <f>Q371*H371</f>
        <v>112.2380175</v>
      </c>
      <c r="S371" s="236">
        <v>0</v>
      </c>
      <c r="T371" s="23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8" t="s">
        <v>177</v>
      </c>
      <c r="AT371" s="238" t="s">
        <v>172</v>
      </c>
      <c r="AU371" s="238" t="s">
        <v>85</v>
      </c>
      <c r="AY371" s="18" t="s">
        <v>170</v>
      </c>
      <c r="BE371" s="239">
        <f>IF(N371="základní",J371,0)</f>
        <v>0</v>
      </c>
      <c r="BF371" s="239">
        <f>IF(N371="snížená",J371,0)</f>
        <v>0</v>
      </c>
      <c r="BG371" s="239">
        <f>IF(N371="zákl. přenesená",J371,0)</f>
        <v>0</v>
      </c>
      <c r="BH371" s="239">
        <f>IF(N371="sníž. přenesená",J371,0)</f>
        <v>0</v>
      </c>
      <c r="BI371" s="239">
        <f>IF(N371="nulová",J371,0)</f>
        <v>0</v>
      </c>
      <c r="BJ371" s="18" t="s">
        <v>85</v>
      </c>
      <c r="BK371" s="239">
        <f>ROUND(I371*H371,2)</f>
        <v>0</v>
      </c>
      <c r="BL371" s="18" t="s">
        <v>177</v>
      </c>
      <c r="BM371" s="238" t="s">
        <v>527</v>
      </c>
    </row>
    <row r="372" spans="1:51" s="13" customFormat="1" ht="12">
      <c r="A372" s="13"/>
      <c r="B372" s="240"/>
      <c r="C372" s="241"/>
      <c r="D372" s="242" t="s">
        <v>178</v>
      </c>
      <c r="E372" s="243" t="s">
        <v>1</v>
      </c>
      <c r="F372" s="244" t="s">
        <v>528</v>
      </c>
      <c r="G372" s="241"/>
      <c r="H372" s="245">
        <v>45.75</v>
      </c>
      <c r="I372" s="246"/>
      <c r="J372" s="241"/>
      <c r="K372" s="241"/>
      <c r="L372" s="247"/>
      <c r="M372" s="248"/>
      <c r="N372" s="249"/>
      <c r="O372" s="249"/>
      <c r="P372" s="249"/>
      <c r="Q372" s="249"/>
      <c r="R372" s="249"/>
      <c r="S372" s="249"/>
      <c r="T372" s="25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1" t="s">
        <v>178</v>
      </c>
      <c r="AU372" s="251" t="s">
        <v>85</v>
      </c>
      <c r="AV372" s="13" t="s">
        <v>85</v>
      </c>
      <c r="AW372" s="13" t="s">
        <v>32</v>
      </c>
      <c r="AX372" s="13" t="s">
        <v>77</v>
      </c>
      <c r="AY372" s="251" t="s">
        <v>170</v>
      </c>
    </row>
    <row r="373" spans="1:51" s="14" customFormat="1" ht="12">
      <c r="A373" s="14"/>
      <c r="B373" s="252"/>
      <c r="C373" s="253"/>
      <c r="D373" s="242" t="s">
        <v>178</v>
      </c>
      <c r="E373" s="254" t="s">
        <v>1</v>
      </c>
      <c r="F373" s="255" t="s">
        <v>180</v>
      </c>
      <c r="G373" s="253"/>
      <c r="H373" s="256">
        <v>45.75</v>
      </c>
      <c r="I373" s="257"/>
      <c r="J373" s="253"/>
      <c r="K373" s="253"/>
      <c r="L373" s="258"/>
      <c r="M373" s="259"/>
      <c r="N373" s="260"/>
      <c r="O373" s="260"/>
      <c r="P373" s="260"/>
      <c r="Q373" s="260"/>
      <c r="R373" s="260"/>
      <c r="S373" s="260"/>
      <c r="T373" s="261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2" t="s">
        <v>178</v>
      </c>
      <c r="AU373" s="262" t="s">
        <v>85</v>
      </c>
      <c r="AV373" s="14" t="s">
        <v>177</v>
      </c>
      <c r="AW373" s="14" t="s">
        <v>32</v>
      </c>
      <c r="AX373" s="14" t="s">
        <v>33</v>
      </c>
      <c r="AY373" s="262" t="s">
        <v>170</v>
      </c>
    </row>
    <row r="374" spans="1:65" s="2" customFormat="1" ht="21.75" customHeight="1">
      <c r="A374" s="39"/>
      <c r="B374" s="40"/>
      <c r="C374" s="227" t="s">
        <v>529</v>
      </c>
      <c r="D374" s="227" t="s">
        <v>172</v>
      </c>
      <c r="E374" s="228" t="s">
        <v>530</v>
      </c>
      <c r="F374" s="229" t="s">
        <v>531</v>
      </c>
      <c r="G374" s="230" t="s">
        <v>228</v>
      </c>
      <c r="H374" s="231">
        <v>3.679</v>
      </c>
      <c r="I374" s="232"/>
      <c r="J374" s="233">
        <f>ROUND(I374*H374,2)</f>
        <v>0</v>
      </c>
      <c r="K374" s="229" t="s">
        <v>176</v>
      </c>
      <c r="L374" s="45"/>
      <c r="M374" s="234" t="s">
        <v>1</v>
      </c>
      <c r="N374" s="235" t="s">
        <v>43</v>
      </c>
      <c r="O374" s="92"/>
      <c r="P374" s="236">
        <f>O374*H374</f>
        <v>0</v>
      </c>
      <c r="Q374" s="236">
        <v>1.06277</v>
      </c>
      <c r="R374" s="236">
        <f>Q374*H374</f>
        <v>3.90993083</v>
      </c>
      <c r="S374" s="236">
        <v>0</v>
      </c>
      <c r="T374" s="237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8" t="s">
        <v>177</v>
      </c>
      <c r="AT374" s="238" t="s">
        <v>172</v>
      </c>
      <c r="AU374" s="238" t="s">
        <v>85</v>
      </c>
      <c r="AY374" s="18" t="s">
        <v>170</v>
      </c>
      <c r="BE374" s="239">
        <f>IF(N374="základní",J374,0)</f>
        <v>0</v>
      </c>
      <c r="BF374" s="239">
        <f>IF(N374="snížená",J374,0)</f>
        <v>0</v>
      </c>
      <c r="BG374" s="239">
        <f>IF(N374="zákl. přenesená",J374,0)</f>
        <v>0</v>
      </c>
      <c r="BH374" s="239">
        <f>IF(N374="sníž. přenesená",J374,0)</f>
        <v>0</v>
      </c>
      <c r="BI374" s="239">
        <f>IF(N374="nulová",J374,0)</f>
        <v>0</v>
      </c>
      <c r="BJ374" s="18" t="s">
        <v>85</v>
      </c>
      <c r="BK374" s="239">
        <f>ROUND(I374*H374,2)</f>
        <v>0</v>
      </c>
      <c r="BL374" s="18" t="s">
        <v>177</v>
      </c>
      <c r="BM374" s="238" t="s">
        <v>532</v>
      </c>
    </row>
    <row r="375" spans="1:51" s="15" customFormat="1" ht="12">
      <c r="A375" s="15"/>
      <c r="B375" s="263"/>
      <c r="C375" s="264"/>
      <c r="D375" s="242" t="s">
        <v>178</v>
      </c>
      <c r="E375" s="265" t="s">
        <v>1</v>
      </c>
      <c r="F375" s="266" t="s">
        <v>533</v>
      </c>
      <c r="G375" s="264"/>
      <c r="H375" s="265" t="s">
        <v>1</v>
      </c>
      <c r="I375" s="267"/>
      <c r="J375" s="264"/>
      <c r="K375" s="264"/>
      <c r="L375" s="268"/>
      <c r="M375" s="269"/>
      <c r="N375" s="270"/>
      <c r="O375" s="270"/>
      <c r="P375" s="270"/>
      <c r="Q375" s="270"/>
      <c r="R375" s="270"/>
      <c r="S375" s="270"/>
      <c r="T375" s="271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2" t="s">
        <v>178</v>
      </c>
      <c r="AU375" s="272" t="s">
        <v>85</v>
      </c>
      <c r="AV375" s="15" t="s">
        <v>33</v>
      </c>
      <c r="AW375" s="15" t="s">
        <v>32</v>
      </c>
      <c r="AX375" s="15" t="s">
        <v>77</v>
      </c>
      <c r="AY375" s="272" t="s">
        <v>170</v>
      </c>
    </row>
    <row r="376" spans="1:51" s="13" customFormat="1" ht="12">
      <c r="A376" s="13"/>
      <c r="B376" s="240"/>
      <c r="C376" s="241"/>
      <c r="D376" s="242" t="s">
        <v>178</v>
      </c>
      <c r="E376" s="243" t="s">
        <v>1</v>
      </c>
      <c r="F376" s="244" t="s">
        <v>534</v>
      </c>
      <c r="G376" s="241"/>
      <c r="H376" s="245">
        <v>3.679</v>
      </c>
      <c r="I376" s="246"/>
      <c r="J376" s="241"/>
      <c r="K376" s="241"/>
      <c r="L376" s="247"/>
      <c r="M376" s="248"/>
      <c r="N376" s="249"/>
      <c r="O376" s="249"/>
      <c r="P376" s="249"/>
      <c r="Q376" s="249"/>
      <c r="R376" s="249"/>
      <c r="S376" s="249"/>
      <c r="T376" s="25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1" t="s">
        <v>178</v>
      </c>
      <c r="AU376" s="251" t="s">
        <v>85</v>
      </c>
      <c r="AV376" s="13" t="s">
        <v>85</v>
      </c>
      <c r="AW376" s="13" t="s">
        <v>32</v>
      </c>
      <c r="AX376" s="13" t="s">
        <v>77</v>
      </c>
      <c r="AY376" s="251" t="s">
        <v>170</v>
      </c>
    </row>
    <row r="377" spans="1:51" s="14" customFormat="1" ht="12">
      <c r="A377" s="14"/>
      <c r="B377" s="252"/>
      <c r="C377" s="253"/>
      <c r="D377" s="242" t="s">
        <v>178</v>
      </c>
      <c r="E377" s="254" t="s">
        <v>1</v>
      </c>
      <c r="F377" s="255" t="s">
        <v>180</v>
      </c>
      <c r="G377" s="253"/>
      <c r="H377" s="256">
        <v>3.679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2" t="s">
        <v>178</v>
      </c>
      <c r="AU377" s="262" t="s">
        <v>85</v>
      </c>
      <c r="AV377" s="14" t="s">
        <v>177</v>
      </c>
      <c r="AW377" s="14" t="s">
        <v>32</v>
      </c>
      <c r="AX377" s="14" t="s">
        <v>33</v>
      </c>
      <c r="AY377" s="262" t="s">
        <v>170</v>
      </c>
    </row>
    <row r="378" spans="1:65" s="2" customFormat="1" ht="44.25" customHeight="1">
      <c r="A378" s="39"/>
      <c r="B378" s="40"/>
      <c r="C378" s="227" t="s">
        <v>399</v>
      </c>
      <c r="D378" s="227" t="s">
        <v>172</v>
      </c>
      <c r="E378" s="228" t="s">
        <v>535</v>
      </c>
      <c r="F378" s="229" t="s">
        <v>536</v>
      </c>
      <c r="G378" s="230" t="s">
        <v>183</v>
      </c>
      <c r="H378" s="231">
        <v>77.68</v>
      </c>
      <c r="I378" s="232"/>
      <c r="J378" s="233">
        <f>ROUND(I378*H378,2)</f>
        <v>0</v>
      </c>
      <c r="K378" s="229" t="s">
        <v>176</v>
      </c>
      <c r="L378" s="45"/>
      <c r="M378" s="234" t="s">
        <v>1</v>
      </c>
      <c r="N378" s="235" t="s">
        <v>43</v>
      </c>
      <c r="O378" s="92"/>
      <c r="P378" s="236">
        <f>O378*H378</f>
        <v>0</v>
      </c>
      <c r="Q378" s="236">
        <v>0</v>
      </c>
      <c r="R378" s="236">
        <f>Q378*H378</f>
        <v>0</v>
      </c>
      <c r="S378" s="236">
        <v>0</v>
      </c>
      <c r="T378" s="237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8" t="s">
        <v>177</v>
      </c>
      <c r="AT378" s="238" t="s">
        <v>172</v>
      </c>
      <c r="AU378" s="238" t="s">
        <v>85</v>
      </c>
      <c r="AY378" s="18" t="s">
        <v>170</v>
      </c>
      <c r="BE378" s="239">
        <f>IF(N378="základní",J378,0)</f>
        <v>0</v>
      </c>
      <c r="BF378" s="239">
        <f>IF(N378="snížená",J378,0)</f>
        <v>0</v>
      </c>
      <c r="BG378" s="239">
        <f>IF(N378="zákl. přenesená",J378,0)</f>
        <v>0</v>
      </c>
      <c r="BH378" s="239">
        <f>IF(N378="sníž. přenesená",J378,0)</f>
        <v>0</v>
      </c>
      <c r="BI378" s="239">
        <f>IF(N378="nulová",J378,0)</f>
        <v>0</v>
      </c>
      <c r="BJ378" s="18" t="s">
        <v>85</v>
      </c>
      <c r="BK378" s="239">
        <f>ROUND(I378*H378,2)</f>
        <v>0</v>
      </c>
      <c r="BL378" s="18" t="s">
        <v>177</v>
      </c>
      <c r="BM378" s="238" t="s">
        <v>537</v>
      </c>
    </row>
    <row r="379" spans="1:51" s="13" customFormat="1" ht="12">
      <c r="A379" s="13"/>
      <c r="B379" s="240"/>
      <c r="C379" s="241"/>
      <c r="D379" s="242" t="s">
        <v>178</v>
      </c>
      <c r="E379" s="243" t="s">
        <v>1</v>
      </c>
      <c r="F379" s="244" t="s">
        <v>538</v>
      </c>
      <c r="G379" s="241"/>
      <c r="H379" s="245">
        <v>77.68</v>
      </c>
      <c r="I379" s="246"/>
      <c r="J379" s="241"/>
      <c r="K379" s="241"/>
      <c r="L379" s="247"/>
      <c r="M379" s="248"/>
      <c r="N379" s="249"/>
      <c r="O379" s="249"/>
      <c r="P379" s="249"/>
      <c r="Q379" s="249"/>
      <c r="R379" s="249"/>
      <c r="S379" s="249"/>
      <c r="T379" s="25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1" t="s">
        <v>178</v>
      </c>
      <c r="AU379" s="251" t="s">
        <v>85</v>
      </c>
      <c r="AV379" s="13" t="s">
        <v>85</v>
      </c>
      <c r="AW379" s="13" t="s">
        <v>32</v>
      </c>
      <c r="AX379" s="13" t="s">
        <v>77</v>
      </c>
      <c r="AY379" s="251" t="s">
        <v>170</v>
      </c>
    </row>
    <row r="380" spans="1:51" s="14" customFormat="1" ht="12">
      <c r="A380" s="14"/>
      <c r="B380" s="252"/>
      <c r="C380" s="253"/>
      <c r="D380" s="242" t="s">
        <v>178</v>
      </c>
      <c r="E380" s="254" t="s">
        <v>1</v>
      </c>
      <c r="F380" s="255" t="s">
        <v>180</v>
      </c>
      <c r="G380" s="253"/>
      <c r="H380" s="256">
        <v>77.68</v>
      </c>
      <c r="I380" s="257"/>
      <c r="J380" s="253"/>
      <c r="K380" s="253"/>
      <c r="L380" s="258"/>
      <c r="M380" s="259"/>
      <c r="N380" s="260"/>
      <c r="O380" s="260"/>
      <c r="P380" s="260"/>
      <c r="Q380" s="260"/>
      <c r="R380" s="260"/>
      <c r="S380" s="260"/>
      <c r="T380" s="26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2" t="s">
        <v>178</v>
      </c>
      <c r="AU380" s="262" t="s">
        <v>85</v>
      </c>
      <c r="AV380" s="14" t="s">
        <v>177</v>
      </c>
      <c r="AW380" s="14" t="s">
        <v>32</v>
      </c>
      <c r="AX380" s="14" t="s">
        <v>33</v>
      </c>
      <c r="AY380" s="262" t="s">
        <v>170</v>
      </c>
    </row>
    <row r="381" spans="1:65" s="2" customFormat="1" ht="44.25" customHeight="1">
      <c r="A381" s="39"/>
      <c r="B381" s="40"/>
      <c r="C381" s="227" t="s">
        <v>539</v>
      </c>
      <c r="D381" s="227" t="s">
        <v>172</v>
      </c>
      <c r="E381" s="228" t="s">
        <v>540</v>
      </c>
      <c r="F381" s="229" t="s">
        <v>541</v>
      </c>
      <c r="G381" s="230" t="s">
        <v>183</v>
      </c>
      <c r="H381" s="231">
        <v>91.5</v>
      </c>
      <c r="I381" s="232"/>
      <c r="J381" s="233">
        <f>ROUND(I381*H381,2)</f>
        <v>0</v>
      </c>
      <c r="K381" s="229" t="s">
        <v>176</v>
      </c>
      <c r="L381" s="45"/>
      <c r="M381" s="234" t="s">
        <v>1</v>
      </c>
      <c r="N381" s="235" t="s">
        <v>43</v>
      </c>
      <c r="O381" s="92"/>
      <c r="P381" s="236">
        <f>O381*H381</f>
        <v>0</v>
      </c>
      <c r="Q381" s="236">
        <v>0</v>
      </c>
      <c r="R381" s="236">
        <f>Q381*H381</f>
        <v>0</v>
      </c>
      <c r="S381" s="236">
        <v>0</v>
      </c>
      <c r="T381" s="237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8" t="s">
        <v>177</v>
      </c>
      <c r="AT381" s="238" t="s">
        <v>172</v>
      </c>
      <c r="AU381" s="238" t="s">
        <v>85</v>
      </c>
      <c r="AY381" s="18" t="s">
        <v>170</v>
      </c>
      <c r="BE381" s="239">
        <f>IF(N381="základní",J381,0)</f>
        <v>0</v>
      </c>
      <c r="BF381" s="239">
        <f>IF(N381="snížená",J381,0)</f>
        <v>0</v>
      </c>
      <c r="BG381" s="239">
        <f>IF(N381="zákl. přenesená",J381,0)</f>
        <v>0</v>
      </c>
      <c r="BH381" s="239">
        <f>IF(N381="sníž. přenesená",J381,0)</f>
        <v>0</v>
      </c>
      <c r="BI381" s="239">
        <f>IF(N381="nulová",J381,0)</f>
        <v>0</v>
      </c>
      <c r="BJ381" s="18" t="s">
        <v>85</v>
      </c>
      <c r="BK381" s="239">
        <f>ROUND(I381*H381,2)</f>
        <v>0</v>
      </c>
      <c r="BL381" s="18" t="s">
        <v>177</v>
      </c>
      <c r="BM381" s="238" t="s">
        <v>542</v>
      </c>
    </row>
    <row r="382" spans="1:51" s="13" customFormat="1" ht="12">
      <c r="A382" s="13"/>
      <c r="B382" s="240"/>
      <c r="C382" s="241"/>
      <c r="D382" s="242" t="s">
        <v>178</v>
      </c>
      <c r="E382" s="243" t="s">
        <v>1</v>
      </c>
      <c r="F382" s="244" t="s">
        <v>543</v>
      </c>
      <c r="G382" s="241"/>
      <c r="H382" s="245">
        <v>91.5</v>
      </c>
      <c r="I382" s="246"/>
      <c r="J382" s="241"/>
      <c r="K382" s="241"/>
      <c r="L382" s="247"/>
      <c r="M382" s="248"/>
      <c r="N382" s="249"/>
      <c r="O382" s="249"/>
      <c r="P382" s="249"/>
      <c r="Q382" s="249"/>
      <c r="R382" s="249"/>
      <c r="S382" s="249"/>
      <c r="T382" s="25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1" t="s">
        <v>178</v>
      </c>
      <c r="AU382" s="251" t="s">
        <v>85</v>
      </c>
      <c r="AV382" s="13" t="s">
        <v>85</v>
      </c>
      <c r="AW382" s="13" t="s">
        <v>32</v>
      </c>
      <c r="AX382" s="13" t="s">
        <v>77</v>
      </c>
      <c r="AY382" s="251" t="s">
        <v>170</v>
      </c>
    </row>
    <row r="383" spans="1:51" s="14" customFormat="1" ht="12">
      <c r="A383" s="14"/>
      <c r="B383" s="252"/>
      <c r="C383" s="253"/>
      <c r="D383" s="242" t="s">
        <v>178</v>
      </c>
      <c r="E383" s="254" t="s">
        <v>1</v>
      </c>
      <c r="F383" s="255" t="s">
        <v>180</v>
      </c>
      <c r="G383" s="253"/>
      <c r="H383" s="256">
        <v>91.5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2" t="s">
        <v>178</v>
      </c>
      <c r="AU383" s="262" t="s">
        <v>85</v>
      </c>
      <c r="AV383" s="14" t="s">
        <v>177</v>
      </c>
      <c r="AW383" s="14" t="s">
        <v>32</v>
      </c>
      <c r="AX383" s="14" t="s">
        <v>33</v>
      </c>
      <c r="AY383" s="262" t="s">
        <v>170</v>
      </c>
    </row>
    <row r="384" spans="1:65" s="2" customFormat="1" ht="33" customHeight="1">
      <c r="A384" s="39"/>
      <c r="B384" s="40"/>
      <c r="C384" s="227" t="s">
        <v>403</v>
      </c>
      <c r="D384" s="227" t="s">
        <v>172</v>
      </c>
      <c r="E384" s="228" t="s">
        <v>544</v>
      </c>
      <c r="F384" s="229" t="s">
        <v>545</v>
      </c>
      <c r="G384" s="230" t="s">
        <v>183</v>
      </c>
      <c r="H384" s="231">
        <v>38.843</v>
      </c>
      <c r="I384" s="232"/>
      <c r="J384" s="233">
        <f>ROUND(I384*H384,2)</f>
        <v>0</v>
      </c>
      <c r="K384" s="229" t="s">
        <v>176</v>
      </c>
      <c r="L384" s="45"/>
      <c r="M384" s="234" t="s">
        <v>1</v>
      </c>
      <c r="N384" s="235" t="s">
        <v>43</v>
      </c>
      <c r="O384" s="92"/>
      <c r="P384" s="236">
        <f>O384*H384</f>
        <v>0</v>
      </c>
      <c r="Q384" s="236">
        <v>0</v>
      </c>
      <c r="R384" s="236">
        <f>Q384*H384</f>
        <v>0</v>
      </c>
      <c r="S384" s="236">
        <v>0</v>
      </c>
      <c r="T384" s="237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8" t="s">
        <v>177</v>
      </c>
      <c r="AT384" s="238" t="s">
        <v>172</v>
      </c>
      <c r="AU384" s="238" t="s">
        <v>85</v>
      </c>
      <c r="AY384" s="18" t="s">
        <v>170</v>
      </c>
      <c r="BE384" s="239">
        <f>IF(N384="základní",J384,0)</f>
        <v>0</v>
      </c>
      <c r="BF384" s="239">
        <f>IF(N384="snížená",J384,0)</f>
        <v>0</v>
      </c>
      <c r="BG384" s="239">
        <f>IF(N384="zákl. přenesená",J384,0)</f>
        <v>0</v>
      </c>
      <c r="BH384" s="239">
        <f>IF(N384="sníž. přenesená",J384,0)</f>
        <v>0</v>
      </c>
      <c r="BI384" s="239">
        <f>IF(N384="nulová",J384,0)</f>
        <v>0</v>
      </c>
      <c r="BJ384" s="18" t="s">
        <v>85</v>
      </c>
      <c r="BK384" s="239">
        <f>ROUND(I384*H384,2)</f>
        <v>0</v>
      </c>
      <c r="BL384" s="18" t="s">
        <v>177</v>
      </c>
      <c r="BM384" s="238" t="s">
        <v>546</v>
      </c>
    </row>
    <row r="385" spans="1:65" s="2" customFormat="1" ht="37.8" customHeight="1">
      <c r="A385" s="39"/>
      <c r="B385" s="40"/>
      <c r="C385" s="227" t="s">
        <v>547</v>
      </c>
      <c r="D385" s="227" t="s">
        <v>172</v>
      </c>
      <c r="E385" s="228" t="s">
        <v>548</v>
      </c>
      <c r="F385" s="229" t="s">
        <v>549</v>
      </c>
      <c r="G385" s="230" t="s">
        <v>183</v>
      </c>
      <c r="H385" s="231">
        <v>45.75</v>
      </c>
      <c r="I385" s="232"/>
      <c r="J385" s="233">
        <f>ROUND(I385*H385,2)</f>
        <v>0</v>
      </c>
      <c r="K385" s="229" t="s">
        <v>176</v>
      </c>
      <c r="L385" s="45"/>
      <c r="M385" s="234" t="s">
        <v>1</v>
      </c>
      <c r="N385" s="235" t="s">
        <v>43</v>
      </c>
      <c r="O385" s="92"/>
      <c r="P385" s="236">
        <f>O385*H385</f>
        <v>0</v>
      </c>
      <c r="Q385" s="236">
        <v>0</v>
      </c>
      <c r="R385" s="236">
        <f>Q385*H385</f>
        <v>0</v>
      </c>
      <c r="S385" s="236">
        <v>0</v>
      </c>
      <c r="T385" s="237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8" t="s">
        <v>177</v>
      </c>
      <c r="AT385" s="238" t="s">
        <v>172</v>
      </c>
      <c r="AU385" s="238" t="s">
        <v>85</v>
      </c>
      <c r="AY385" s="18" t="s">
        <v>170</v>
      </c>
      <c r="BE385" s="239">
        <f>IF(N385="základní",J385,0)</f>
        <v>0</v>
      </c>
      <c r="BF385" s="239">
        <f>IF(N385="snížená",J385,0)</f>
        <v>0</v>
      </c>
      <c r="BG385" s="239">
        <f>IF(N385="zákl. přenesená",J385,0)</f>
        <v>0</v>
      </c>
      <c r="BH385" s="239">
        <f>IF(N385="sníž. přenesená",J385,0)</f>
        <v>0</v>
      </c>
      <c r="BI385" s="239">
        <f>IF(N385="nulová",J385,0)</f>
        <v>0</v>
      </c>
      <c r="BJ385" s="18" t="s">
        <v>85</v>
      </c>
      <c r="BK385" s="239">
        <f>ROUND(I385*H385,2)</f>
        <v>0</v>
      </c>
      <c r="BL385" s="18" t="s">
        <v>177</v>
      </c>
      <c r="BM385" s="238" t="s">
        <v>550</v>
      </c>
    </row>
    <row r="386" spans="1:65" s="2" customFormat="1" ht="37.8" customHeight="1">
      <c r="A386" s="39"/>
      <c r="B386" s="40"/>
      <c r="C386" s="227" t="s">
        <v>406</v>
      </c>
      <c r="D386" s="227" t="s">
        <v>172</v>
      </c>
      <c r="E386" s="228" t="s">
        <v>551</v>
      </c>
      <c r="F386" s="229" t="s">
        <v>552</v>
      </c>
      <c r="G386" s="230" t="s">
        <v>271</v>
      </c>
      <c r="H386" s="231">
        <v>180.85</v>
      </c>
      <c r="I386" s="232"/>
      <c r="J386" s="233">
        <f>ROUND(I386*H386,2)</f>
        <v>0</v>
      </c>
      <c r="K386" s="229" t="s">
        <v>176</v>
      </c>
      <c r="L386" s="45"/>
      <c r="M386" s="234" t="s">
        <v>1</v>
      </c>
      <c r="N386" s="235" t="s">
        <v>43</v>
      </c>
      <c r="O386" s="92"/>
      <c r="P386" s="236">
        <f>O386*H386</f>
        <v>0</v>
      </c>
      <c r="Q386" s="236">
        <v>0.12895</v>
      </c>
      <c r="R386" s="236">
        <f>Q386*H386</f>
        <v>23.3206075</v>
      </c>
      <c r="S386" s="236">
        <v>0</v>
      </c>
      <c r="T386" s="23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8" t="s">
        <v>177</v>
      </c>
      <c r="AT386" s="238" t="s">
        <v>172</v>
      </c>
      <c r="AU386" s="238" t="s">
        <v>85</v>
      </c>
      <c r="AY386" s="18" t="s">
        <v>170</v>
      </c>
      <c r="BE386" s="239">
        <f>IF(N386="základní",J386,0)</f>
        <v>0</v>
      </c>
      <c r="BF386" s="239">
        <f>IF(N386="snížená",J386,0)</f>
        <v>0</v>
      </c>
      <c r="BG386" s="239">
        <f>IF(N386="zákl. přenesená",J386,0)</f>
        <v>0</v>
      </c>
      <c r="BH386" s="239">
        <f>IF(N386="sníž. přenesená",J386,0)</f>
        <v>0</v>
      </c>
      <c r="BI386" s="239">
        <f>IF(N386="nulová",J386,0)</f>
        <v>0</v>
      </c>
      <c r="BJ386" s="18" t="s">
        <v>85</v>
      </c>
      <c r="BK386" s="239">
        <f>ROUND(I386*H386,2)</f>
        <v>0</v>
      </c>
      <c r="BL386" s="18" t="s">
        <v>177</v>
      </c>
      <c r="BM386" s="238" t="s">
        <v>553</v>
      </c>
    </row>
    <row r="387" spans="1:51" s="13" customFormat="1" ht="12">
      <c r="A387" s="13"/>
      <c r="B387" s="240"/>
      <c r="C387" s="241"/>
      <c r="D387" s="242" t="s">
        <v>178</v>
      </c>
      <c r="E387" s="243" t="s">
        <v>1</v>
      </c>
      <c r="F387" s="244" t="s">
        <v>554</v>
      </c>
      <c r="G387" s="241"/>
      <c r="H387" s="245">
        <v>137.05</v>
      </c>
      <c r="I387" s="246"/>
      <c r="J387" s="241"/>
      <c r="K387" s="241"/>
      <c r="L387" s="247"/>
      <c r="M387" s="248"/>
      <c r="N387" s="249"/>
      <c r="O387" s="249"/>
      <c r="P387" s="249"/>
      <c r="Q387" s="249"/>
      <c r="R387" s="249"/>
      <c r="S387" s="249"/>
      <c r="T387" s="25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1" t="s">
        <v>178</v>
      </c>
      <c r="AU387" s="251" t="s">
        <v>85</v>
      </c>
      <c r="AV387" s="13" t="s">
        <v>85</v>
      </c>
      <c r="AW387" s="13" t="s">
        <v>32</v>
      </c>
      <c r="AX387" s="13" t="s">
        <v>77</v>
      </c>
      <c r="AY387" s="251" t="s">
        <v>170</v>
      </c>
    </row>
    <row r="388" spans="1:51" s="13" customFormat="1" ht="12">
      <c r="A388" s="13"/>
      <c r="B388" s="240"/>
      <c r="C388" s="241"/>
      <c r="D388" s="242" t="s">
        <v>178</v>
      </c>
      <c r="E388" s="243" t="s">
        <v>1</v>
      </c>
      <c r="F388" s="244" t="s">
        <v>555</v>
      </c>
      <c r="G388" s="241"/>
      <c r="H388" s="245">
        <v>43.8</v>
      </c>
      <c r="I388" s="246"/>
      <c r="J388" s="241"/>
      <c r="K388" s="241"/>
      <c r="L388" s="247"/>
      <c r="M388" s="248"/>
      <c r="N388" s="249"/>
      <c r="O388" s="249"/>
      <c r="P388" s="249"/>
      <c r="Q388" s="249"/>
      <c r="R388" s="249"/>
      <c r="S388" s="249"/>
      <c r="T388" s="25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1" t="s">
        <v>178</v>
      </c>
      <c r="AU388" s="251" t="s">
        <v>85</v>
      </c>
      <c r="AV388" s="13" t="s">
        <v>85</v>
      </c>
      <c r="AW388" s="13" t="s">
        <v>32</v>
      </c>
      <c r="AX388" s="13" t="s">
        <v>77</v>
      </c>
      <c r="AY388" s="251" t="s">
        <v>170</v>
      </c>
    </row>
    <row r="389" spans="1:51" s="14" customFormat="1" ht="12">
      <c r="A389" s="14"/>
      <c r="B389" s="252"/>
      <c r="C389" s="253"/>
      <c r="D389" s="242" t="s">
        <v>178</v>
      </c>
      <c r="E389" s="254" t="s">
        <v>1</v>
      </c>
      <c r="F389" s="255" t="s">
        <v>180</v>
      </c>
      <c r="G389" s="253"/>
      <c r="H389" s="256">
        <v>180.85</v>
      </c>
      <c r="I389" s="257"/>
      <c r="J389" s="253"/>
      <c r="K389" s="253"/>
      <c r="L389" s="258"/>
      <c r="M389" s="259"/>
      <c r="N389" s="260"/>
      <c r="O389" s="260"/>
      <c r="P389" s="260"/>
      <c r="Q389" s="260"/>
      <c r="R389" s="260"/>
      <c r="S389" s="260"/>
      <c r="T389" s="26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2" t="s">
        <v>178</v>
      </c>
      <c r="AU389" s="262" t="s">
        <v>85</v>
      </c>
      <c r="AV389" s="14" t="s">
        <v>177</v>
      </c>
      <c r="AW389" s="14" t="s">
        <v>32</v>
      </c>
      <c r="AX389" s="14" t="s">
        <v>33</v>
      </c>
      <c r="AY389" s="262" t="s">
        <v>170</v>
      </c>
    </row>
    <row r="390" spans="1:65" s="2" customFormat="1" ht="33" customHeight="1">
      <c r="A390" s="39"/>
      <c r="B390" s="40"/>
      <c r="C390" s="227" t="s">
        <v>556</v>
      </c>
      <c r="D390" s="227" t="s">
        <v>172</v>
      </c>
      <c r="E390" s="228" t="s">
        <v>557</v>
      </c>
      <c r="F390" s="229" t="s">
        <v>558</v>
      </c>
      <c r="G390" s="230" t="s">
        <v>175</v>
      </c>
      <c r="H390" s="231">
        <v>90.43</v>
      </c>
      <c r="I390" s="232"/>
      <c r="J390" s="233">
        <f>ROUND(I390*H390,2)</f>
        <v>0</v>
      </c>
      <c r="K390" s="229" t="s">
        <v>176</v>
      </c>
      <c r="L390" s="45"/>
      <c r="M390" s="234" t="s">
        <v>1</v>
      </c>
      <c r="N390" s="235" t="s">
        <v>43</v>
      </c>
      <c r="O390" s="92"/>
      <c r="P390" s="236">
        <f>O390*H390</f>
        <v>0</v>
      </c>
      <c r="Q390" s="236">
        <v>0.28362</v>
      </c>
      <c r="R390" s="236">
        <f>Q390*H390</f>
        <v>25.6477566</v>
      </c>
      <c r="S390" s="236">
        <v>0</v>
      </c>
      <c r="T390" s="237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8" t="s">
        <v>177</v>
      </c>
      <c r="AT390" s="238" t="s">
        <v>172</v>
      </c>
      <c r="AU390" s="238" t="s">
        <v>85</v>
      </c>
      <c r="AY390" s="18" t="s">
        <v>170</v>
      </c>
      <c r="BE390" s="239">
        <f>IF(N390="základní",J390,0)</f>
        <v>0</v>
      </c>
      <c r="BF390" s="239">
        <f>IF(N390="snížená",J390,0)</f>
        <v>0</v>
      </c>
      <c r="BG390" s="239">
        <f>IF(N390="zákl. přenesená",J390,0)</f>
        <v>0</v>
      </c>
      <c r="BH390" s="239">
        <f>IF(N390="sníž. přenesená",J390,0)</f>
        <v>0</v>
      </c>
      <c r="BI390" s="239">
        <f>IF(N390="nulová",J390,0)</f>
        <v>0</v>
      </c>
      <c r="BJ390" s="18" t="s">
        <v>85</v>
      </c>
      <c r="BK390" s="239">
        <f>ROUND(I390*H390,2)</f>
        <v>0</v>
      </c>
      <c r="BL390" s="18" t="s">
        <v>177</v>
      </c>
      <c r="BM390" s="238" t="s">
        <v>559</v>
      </c>
    </row>
    <row r="391" spans="1:51" s="13" customFormat="1" ht="12">
      <c r="A391" s="13"/>
      <c r="B391" s="240"/>
      <c r="C391" s="241"/>
      <c r="D391" s="242" t="s">
        <v>178</v>
      </c>
      <c r="E391" s="243" t="s">
        <v>1</v>
      </c>
      <c r="F391" s="244" t="s">
        <v>560</v>
      </c>
      <c r="G391" s="241"/>
      <c r="H391" s="245">
        <v>90.43</v>
      </c>
      <c r="I391" s="246"/>
      <c r="J391" s="241"/>
      <c r="K391" s="241"/>
      <c r="L391" s="247"/>
      <c r="M391" s="248"/>
      <c r="N391" s="249"/>
      <c r="O391" s="249"/>
      <c r="P391" s="249"/>
      <c r="Q391" s="249"/>
      <c r="R391" s="249"/>
      <c r="S391" s="249"/>
      <c r="T391" s="25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1" t="s">
        <v>178</v>
      </c>
      <c r="AU391" s="251" t="s">
        <v>85</v>
      </c>
      <c r="AV391" s="13" t="s">
        <v>85</v>
      </c>
      <c r="AW391" s="13" t="s">
        <v>32</v>
      </c>
      <c r="AX391" s="13" t="s">
        <v>77</v>
      </c>
      <c r="AY391" s="251" t="s">
        <v>170</v>
      </c>
    </row>
    <row r="392" spans="1:51" s="14" customFormat="1" ht="12">
      <c r="A392" s="14"/>
      <c r="B392" s="252"/>
      <c r="C392" s="253"/>
      <c r="D392" s="242" t="s">
        <v>178</v>
      </c>
      <c r="E392" s="254" t="s">
        <v>1</v>
      </c>
      <c r="F392" s="255" t="s">
        <v>180</v>
      </c>
      <c r="G392" s="253"/>
      <c r="H392" s="256">
        <v>90.43</v>
      </c>
      <c r="I392" s="257"/>
      <c r="J392" s="253"/>
      <c r="K392" s="253"/>
      <c r="L392" s="258"/>
      <c r="M392" s="259"/>
      <c r="N392" s="260"/>
      <c r="O392" s="260"/>
      <c r="P392" s="260"/>
      <c r="Q392" s="260"/>
      <c r="R392" s="260"/>
      <c r="S392" s="260"/>
      <c r="T392" s="26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2" t="s">
        <v>178</v>
      </c>
      <c r="AU392" s="262" t="s">
        <v>85</v>
      </c>
      <c r="AV392" s="14" t="s">
        <v>177</v>
      </c>
      <c r="AW392" s="14" t="s">
        <v>32</v>
      </c>
      <c r="AX392" s="14" t="s">
        <v>33</v>
      </c>
      <c r="AY392" s="262" t="s">
        <v>170</v>
      </c>
    </row>
    <row r="393" spans="1:65" s="2" customFormat="1" ht="24.15" customHeight="1">
      <c r="A393" s="39"/>
      <c r="B393" s="40"/>
      <c r="C393" s="227" t="s">
        <v>414</v>
      </c>
      <c r="D393" s="227" t="s">
        <v>172</v>
      </c>
      <c r="E393" s="228" t="s">
        <v>561</v>
      </c>
      <c r="F393" s="229" t="s">
        <v>562</v>
      </c>
      <c r="G393" s="230" t="s">
        <v>175</v>
      </c>
      <c r="H393" s="231">
        <v>90.43</v>
      </c>
      <c r="I393" s="232"/>
      <c r="J393" s="233">
        <f>ROUND(I393*H393,2)</f>
        <v>0</v>
      </c>
      <c r="K393" s="229" t="s">
        <v>176</v>
      </c>
      <c r="L393" s="45"/>
      <c r="M393" s="234" t="s">
        <v>1</v>
      </c>
      <c r="N393" s="235" t="s">
        <v>43</v>
      </c>
      <c r="O393" s="92"/>
      <c r="P393" s="236">
        <f>O393*H393</f>
        <v>0</v>
      </c>
      <c r="Q393" s="236">
        <v>0.1837</v>
      </c>
      <c r="R393" s="236">
        <f>Q393*H393</f>
        <v>16.611991</v>
      </c>
      <c r="S393" s="236">
        <v>0</v>
      </c>
      <c r="T393" s="237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8" t="s">
        <v>177</v>
      </c>
      <c r="AT393" s="238" t="s">
        <v>172</v>
      </c>
      <c r="AU393" s="238" t="s">
        <v>85</v>
      </c>
      <c r="AY393" s="18" t="s">
        <v>170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8" t="s">
        <v>85</v>
      </c>
      <c r="BK393" s="239">
        <f>ROUND(I393*H393,2)</f>
        <v>0</v>
      </c>
      <c r="BL393" s="18" t="s">
        <v>177</v>
      </c>
      <c r="BM393" s="238" t="s">
        <v>563</v>
      </c>
    </row>
    <row r="394" spans="1:63" s="12" customFormat="1" ht="22.8" customHeight="1">
      <c r="A394" s="12"/>
      <c r="B394" s="211"/>
      <c r="C394" s="212"/>
      <c r="D394" s="213" t="s">
        <v>76</v>
      </c>
      <c r="E394" s="225" t="s">
        <v>378</v>
      </c>
      <c r="F394" s="225" t="s">
        <v>564</v>
      </c>
      <c r="G394" s="212"/>
      <c r="H394" s="212"/>
      <c r="I394" s="215"/>
      <c r="J394" s="226">
        <f>BK394</f>
        <v>0</v>
      </c>
      <c r="K394" s="212"/>
      <c r="L394" s="217"/>
      <c r="M394" s="218"/>
      <c r="N394" s="219"/>
      <c r="O394" s="219"/>
      <c r="P394" s="220">
        <f>SUM(P395:P409)</f>
        <v>0</v>
      </c>
      <c r="Q394" s="219"/>
      <c r="R394" s="220">
        <f>SUM(R395:R409)</f>
        <v>0.02786</v>
      </c>
      <c r="S394" s="219"/>
      <c r="T394" s="221">
        <f>SUM(T395:T409)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22" t="s">
        <v>33</v>
      </c>
      <c r="AT394" s="223" t="s">
        <v>76</v>
      </c>
      <c r="AU394" s="223" t="s">
        <v>33</v>
      </c>
      <c r="AY394" s="222" t="s">
        <v>170</v>
      </c>
      <c r="BK394" s="224">
        <f>SUM(BK395:BK409)</f>
        <v>0</v>
      </c>
    </row>
    <row r="395" spans="1:65" s="2" customFormat="1" ht="24.15" customHeight="1">
      <c r="A395" s="39"/>
      <c r="B395" s="40"/>
      <c r="C395" s="227" t="s">
        <v>565</v>
      </c>
      <c r="D395" s="227" t="s">
        <v>172</v>
      </c>
      <c r="E395" s="228" t="s">
        <v>566</v>
      </c>
      <c r="F395" s="229" t="s">
        <v>567</v>
      </c>
      <c r="G395" s="230" t="s">
        <v>356</v>
      </c>
      <c r="H395" s="231">
        <v>10</v>
      </c>
      <c r="I395" s="232"/>
      <c r="J395" s="233">
        <f>ROUND(I395*H395,2)</f>
        <v>0</v>
      </c>
      <c r="K395" s="229" t="s">
        <v>176</v>
      </c>
      <c r="L395" s="45"/>
      <c r="M395" s="234" t="s">
        <v>1</v>
      </c>
      <c r="N395" s="235" t="s">
        <v>43</v>
      </c>
      <c r="O395" s="92"/>
      <c r="P395" s="236">
        <f>O395*H395</f>
        <v>0</v>
      </c>
      <c r="Q395" s="236">
        <v>0</v>
      </c>
      <c r="R395" s="236">
        <f>Q395*H395</f>
        <v>0</v>
      </c>
      <c r="S395" s="236">
        <v>0</v>
      </c>
      <c r="T395" s="23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8" t="s">
        <v>177</v>
      </c>
      <c r="AT395" s="238" t="s">
        <v>172</v>
      </c>
      <c r="AU395" s="238" t="s">
        <v>85</v>
      </c>
      <c r="AY395" s="18" t="s">
        <v>170</v>
      </c>
      <c r="BE395" s="239">
        <f>IF(N395="základní",J395,0)</f>
        <v>0</v>
      </c>
      <c r="BF395" s="239">
        <f>IF(N395="snížená",J395,0)</f>
        <v>0</v>
      </c>
      <c r="BG395" s="239">
        <f>IF(N395="zákl. přenesená",J395,0)</f>
        <v>0</v>
      </c>
      <c r="BH395" s="239">
        <f>IF(N395="sníž. přenesená",J395,0)</f>
        <v>0</v>
      </c>
      <c r="BI395" s="239">
        <f>IF(N395="nulová",J395,0)</f>
        <v>0</v>
      </c>
      <c r="BJ395" s="18" t="s">
        <v>85</v>
      </c>
      <c r="BK395" s="239">
        <f>ROUND(I395*H395,2)</f>
        <v>0</v>
      </c>
      <c r="BL395" s="18" t="s">
        <v>177</v>
      </c>
      <c r="BM395" s="238" t="s">
        <v>568</v>
      </c>
    </row>
    <row r="396" spans="1:51" s="15" customFormat="1" ht="12">
      <c r="A396" s="15"/>
      <c r="B396" s="263"/>
      <c r="C396" s="264"/>
      <c r="D396" s="242" t="s">
        <v>178</v>
      </c>
      <c r="E396" s="265" t="s">
        <v>1</v>
      </c>
      <c r="F396" s="266" t="s">
        <v>569</v>
      </c>
      <c r="G396" s="264"/>
      <c r="H396" s="265" t="s">
        <v>1</v>
      </c>
      <c r="I396" s="267"/>
      <c r="J396" s="264"/>
      <c r="K396" s="264"/>
      <c r="L396" s="268"/>
      <c r="M396" s="269"/>
      <c r="N396" s="270"/>
      <c r="O396" s="270"/>
      <c r="P396" s="270"/>
      <c r="Q396" s="270"/>
      <c r="R396" s="270"/>
      <c r="S396" s="270"/>
      <c r="T396" s="271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72" t="s">
        <v>178</v>
      </c>
      <c r="AU396" s="272" t="s">
        <v>85</v>
      </c>
      <c r="AV396" s="15" t="s">
        <v>33</v>
      </c>
      <c r="AW396" s="15" t="s">
        <v>32</v>
      </c>
      <c r="AX396" s="15" t="s">
        <v>77</v>
      </c>
      <c r="AY396" s="272" t="s">
        <v>170</v>
      </c>
    </row>
    <row r="397" spans="1:51" s="13" customFormat="1" ht="12">
      <c r="A397" s="13"/>
      <c r="B397" s="240"/>
      <c r="C397" s="241"/>
      <c r="D397" s="242" t="s">
        <v>178</v>
      </c>
      <c r="E397" s="243" t="s">
        <v>1</v>
      </c>
      <c r="F397" s="244" t="s">
        <v>199</v>
      </c>
      <c r="G397" s="241"/>
      <c r="H397" s="245">
        <v>10</v>
      </c>
      <c r="I397" s="246"/>
      <c r="J397" s="241"/>
      <c r="K397" s="241"/>
      <c r="L397" s="247"/>
      <c r="M397" s="248"/>
      <c r="N397" s="249"/>
      <c r="O397" s="249"/>
      <c r="P397" s="249"/>
      <c r="Q397" s="249"/>
      <c r="R397" s="249"/>
      <c r="S397" s="249"/>
      <c r="T397" s="25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1" t="s">
        <v>178</v>
      </c>
      <c r="AU397" s="251" t="s">
        <v>85</v>
      </c>
      <c r="AV397" s="13" t="s">
        <v>85</v>
      </c>
      <c r="AW397" s="13" t="s">
        <v>32</v>
      </c>
      <c r="AX397" s="13" t="s">
        <v>77</v>
      </c>
      <c r="AY397" s="251" t="s">
        <v>170</v>
      </c>
    </row>
    <row r="398" spans="1:51" s="14" customFormat="1" ht="12">
      <c r="A398" s="14"/>
      <c r="B398" s="252"/>
      <c r="C398" s="253"/>
      <c r="D398" s="242" t="s">
        <v>178</v>
      </c>
      <c r="E398" s="254" t="s">
        <v>1</v>
      </c>
      <c r="F398" s="255" t="s">
        <v>180</v>
      </c>
      <c r="G398" s="253"/>
      <c r="H398" s="256">
        <v>10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2" t="s">
        <v>178</v>
      </c>
      <c r="AU398" s="262" t="s">
        <v>85</v>
      </c>
      <c r="AV398" s="14" t="s">
        <v>177</v>
      </c>
      <c r="AW398" s="14" t="s">
        <v>32</v>
      </c>
      <c r="AX398" s="14" t="s">
        <v>33</v>
      </c>
      <c r="AY398" s="262" t="s">
        <v>170</v>
      </c>
    </row>
    <row r="399" spans="1:65" s="2" customFormat="1" ht="21.75" customHeight="1">
      <c r="A399" s="39"/>
      <c r="B399" s="40"/>
      <c r="C399" s="273" t="s">
        <v>570</v>
      </c>
      <c r="D399" s="273" t="s">
        <v>247</v>
      </c>
      <c r="E399" s="274" t="s">
        <v>571</v>
      </c>
      <c r="F399" s="275" t="s">
        <v>572</v>
      </c>
      <c r="G399" s="276" t="s">
        <v>356</v>
      </c>
      <c r="H399" s="277">
        <v>10</v>
      </c>
      <c r="I399" s="278"/>
      <c r="J399" s="279">
        <f>ROUND(I399*H399,2)</f>
        <v>0</v>
      </c>
      <c r="K399" s="275" t="s">
        <v>176</v>
      </c>
      <c r="L399" s="280"/>
      <c r="M399" s="281" t="s">
        <v>1</v>
      </c>
      <c r="N399" s="282" t="s">
        <v>43</v>
      </c>
      <c r="O399" s="92"/>
      <c r="P399" s="236">
        <f>O399*H399</f>
        <v>0</v>
      </c>
      <c r="Q399" s="236">
        <v>0.00024</v>
      </c>
      <c r="R399" s="236">
        <f>Q399*H399</f>
        <v>0.0024000000000000002</v>
      </c>
      <c r="S399" s="236">
        <v>0</v>
      </c>
      <c r="T399" s="237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8" t="s">
        <v>221</v>
      </c>
      <c r="AT399" s="238" t="s">
        <v>247</v>
      </c>
      <c r="AU399" s="238" t="s">
        <v>85</v>
      </c>
      <c r="AY399" s="18" t="s">
        <v>170</v>
      </c>
      <c r="BE399" s="239">
        <f>IF(N399="základní",J399,0)</f>
        <v>0</v>
      </c>
      <c r="BF399" s="239">
        <f>IF(N399="snížená",J399,0)</f>
        <v>0</v>
      </c>
      <c r="BG399" s="239">
        <f>IF(N399="zákl. přenesená",J399,0)</f>
        <v>0</v>
      </c>
      <c r="BH399" s="239">
        <f>IF(N399="sníž. přenesená",J399,0)</f>
        <v>0</v>
      </c>
      <c r="BI399" s="239">
        <f>IF(N399="nulová",J399,0)</f>
        <v>0</v>
      </c>
      <c r="BJ399" s="18" t="s">
        <v>85</v>
      </c>
      <c r="BK399" s="239">
        <f>ROUND(I399*H399,2)</f>
        <v>0</v>
      </c>
      <c r="BL399" s="18" t="s">
        <v>177</v>
      </c>
      <c r="BM399" s="238" t="s">
        <v>573</v>
      </c>
    </row>
    <row r="400" spans="1:65" s="2" customFormat="1" ht="24.15" customHeight="1">
      <c r="A400" s="39"/>
      <c r="B400" s="40"/>
      <c r="C400" s="227" t="s">
        <v>574</v>
      </c>
      <c r="D400" s="227" t="s">
        <v>172</v>
      </c>
      <c r="E400" s="228" t="s">
        <v>575</v>
      </c>
      <c r="F400" s="229" t="s">
        <v>576</v>
      </c>
      <c r="G400" s="230" t="s">
        <v>356</v>
      </c>
      <c r="H400" s="231">
        <v>14</v>
      </c>
      <c r="I400" s="232"/>
      <c r="J400" s="233">
        <f>ROUND(I400*H400,2)</f>
        <v>0</v>
      </c>
      <c r="K400" s="229" t="s">
        <v>176</v>
      </c>
      <c r="L400" s="45"/>
      <c r="M400" s="234" t="s">
        <v>1</v>
      </c>
      <c r="N400" s="235" t="s">
        <v>43</v>
      </c>
      <c r="O400" s="92"/>
      <c r="P400" s="236">
        <f>O400*H400</f>
        <v>0</v>
      </c>
      <c r="Q400" s="236">
        <v>0</v>
      </c>
      <c r="R400" s="236">
        <f>Q400*H400</f>
        <v>0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177</v>
      </c>
      <c r="AT400" s="238" t="s">
        <v>172</v>
      </c>
      <c r="AU400" s="238" t="s">
        <v>85</v>
      </c>
      <c r="AY400" s="18" t="s">
        <v>170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85</v>
      </c>
      <c r="BK400" s="239">
        <f>ROUND(I400*H400,2)</f>
        <v>0</v>
      </c>
      <c r="BL400" s="18" t="s">
        <v>177</v>
      </c>
      <c r="BM400" s="238" t="s">
        <v>577</v>
      </c>
    </row>
    <row r="401" spans="1:51" s="15" customFormat="1" ht="12">
      <c r="A401" s="15"/>
      <c r="B401" s="263"/>
      <c r="C401" s="264"/>
      <c r="D401" s="242" t="s">
        <v>178</v>
      </c>
      <c r="E401" s="265" t="s">
        <v>1</v>
      </c>
      <c r="F401" s="266" t="s">
        <v>578</v>
      </c>
      <c r="G401" s="264"/>
      <c r="H401" s="265" t="s">
        <v>1</v>
      </c>
      <c r="I401" s="267"/>
      <c r="J401" s="264"/>
      <c r="K401" s="264"/>
      <c r="L401" s="268"/>
      <c r="M401" s="269"/>
      <c r="N401" s="270"/>
      <c r="O401" s="270"/>
      <c r="P401" s="270"/>
      <c r="Q401" s="270"/>
      <c r="R401" s="270"/>
      <c r="S401" s="270"/>
      <c r="T401" s="271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72" t="s">
        <v>178</v>
      </c>
      <c r="AU401" s="272" t="s">
        <v>85</v>
      </c>
      <c r="AV401" s="15" t="s">
        <v>33</v>
      </c>
      <c r="AW401" s="15" t="s">
        <v>32</v>
      </c>
      <c r="AX401" s="15" t="s">
        <v>77</v>
      </c>
      <c r="AY401" s="272" t="s">
        <v>170</v>
      </c>
    </row>
    <row r="402" spans="1:51" s="13" customFormat="1" ht="12">
      <c r="A402" s="13"/>
      <c r="B402" s="240"/>
      <c r="C402" s="241"/>
      <c r="D402" s="242" t="s">
        <v>178</v>
      </c>
      <c r="E402" s="243" t="s">
        <v>1</v>
      </c>
      <c r="F402" s="244" t="s">
        <v>206</v>
      </c>
      <c r="G402" s="241"/>
      <c r="H402" s="245">
        <v>14</v>
      </c>
      <c r="I402" s="246"/>
      <c r="J402" s="241"/>
      <c r="K402" s="241"/>
      <c r="L402" s="247"/>
      <c r="M402" s="248"/>
      <c r="N402" s="249"/>
      <c r="O402" s="249"/>
      <c r="P402" s="249"/>
      <c r="Q402" s="249"/>
      <c r="R402" s="249"/>
      <c r="S402" s="249"/>
      <c r="T402" s="25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1" t="s">
        <v>178</v>
      </c>
      <c r="AU402" s="251" t="s">
        <v>85</v>
      </c>
      <c r="AV402" s="13" t="s">
        <v>85</v>
      </c>
      <c r="AW402" s="13" t="s">
        <v>32</v>
      </c>
      <c r="AX402" s="13" t="s">
        <v>77</v>
      </c>
      <c r="AY402" s="251" t="s">
        <v>170</v>
      </c>
    </row>
    <row r="403" spans="1:51" s="14" customFormat="1" ht="12">
      <c r="A403" s="14"/>
      <c r="B403" s="252"/>
      <c r="C403" s="253"/>
      <c r="D403" s="242" t="s">
        <v>178</v>
      </c>
      <c r="E403" s="254" t="s">
        <v>1</v>
      </c>
      <c r="F403" s="255" t="s">
        <v>180</v>
      </c>
      <c r="G403" s="253"/>
      <c r="H403" s="256">
        <v>14</v>
      </c>
      <c r="I403" s="257"/>
      <c r="J403" s="253"/>
      <c r="K403" s="253"/>
      <c r="L403" s="258"/>
      <c r="M403" s="259"/>
      <c r="N403" s="260"/>
      <c r="O403" s="260"/>
      <c r="P403" s="260"/>
      <c r="Q403" s="260"/>
      <c r="R403" s="260"/>
      <c r="S403" s="260"/>
      <c r="T403" s="261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2" t="s">
        <v>178</v>
      </c>
      <c r="AU403" s="262" t="s">
        <v>85</v>
      </c>
      <c r="AV403" s="14" t="s">
        <v>177</v>
      </c>
      <c r="AW403" s="14" t="s">
        <v>32</v>
      </c>
      <c r="AX403" s="14" t="s">
        <v>33</v>
      </c>
      <c r="AY403" s="262" t="s">
        <v>170</v>
      </c>
    </row>
    <row r="404" spans="1:65" s="2" customFormat="1" ht="21.75" customHeight="1">
      <c r="A404" s="39"/>
      <c r="B404" s="40"/>
      <c r="C404" s="273" t="s">
        <v>579</v>
      </c>
      <c r="D404" s="273" t="s">
        <v>247</v>
      </c>
      <c r="E404" s="274" t="s">
        <v>580</v>
      </c>
      <c r="F404" s="275" t="s">
        <v>572</v>
      </c>
      <c r="G404" s="276" t="s">
        <v>356</v>
      </c>
      <c r="H404" s="277">
        <v>14</v>
      </c>
      <c r="I404" s="278"/>
      <c r="J404" s="279">
        <f>ROUND(I404*H404,2)</f>
        <v>0</v>
      </c>
      <c r="K404" s="275" t="s">
        <v>1</v>
      </c>
      <c r="L404" s="280"/>
      <c r="M404" s="281" t="s">
        <v>1</v>
      </c>
      <c r="N404" s="282" t="s">
        <v>43</v>
      </c>
      <c r="O404" s="92"/>
      <c r="P404" s="236">
        <f>O404*H404</f>
        <v>0</v>
      </c>
      <c r="Q404" s="236">
        <v>0.00024</v>
      </c>
      <c r="R404" s="236">
        <f>Q404*H404</f>
        <v>0.00336</v>
      </c>
      <c r="S404" s="236">
        <v>0</v>
      </c>
      <c r="T404" s="237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8" t="s">
        <v>221</v>
      </c>
      <c r="AT404" s="238" t="s">
        <v>247</v>
      </c>
      <c r="AU404" s="238" t="s">
        <v>85</v>
      </c>
      <c r="AY404" s="18" t="s">
        <v>170</v>
      </c>
      <c r="BE404" s="239">
        <f>IF(N404="základní",J404,0)</f>
        <v>0</v>
      </c>
      <c r="BF404" s="239">
        <f>IF(N404="snížená",J404,0)</f>
        <v>0</v>
      </c>
      <c r="BG404" s="239">
        <f>IF(N404="zákl. přenesená",J404,0)</f>
        <v>0</v>
      </c>
      <c r="BH404" s="239">
        <f>IF(N404="sníž. přenesená",J404,0)</f>
        <v>0</v>
      </c>
      <c r="BI404" s="239">
        <f>IF(N404="nulová",J404,0)</f>
        <v>0</v>
      </c>
      <c r="BJ404" s="18" t="s">
        <v>85</v>
      </c>
      <c r="BK404" s="239">
        <f>ROUND(I404*H404,2)</f>
        <v>0</v>
      </c>
      <c r="BL404" s="18" t="s">
        <v>177</v>
      </c>
      <c r="BM404" s="238" t="s">
        <v>581</v>
      </c>
    </row>
    <row r="405" spans="1:65" s="2" customFormat="1" ht="24.15" customHeight="1">
      <c r="A405" s="39"/>
      <c r="B405" s="40"/>
      <c r="C405" s="227" t="s">
        <v>582</v>
      </c>
      <c r="D405" s="227" t="s">
        <v>172</v>
      </c>
      <c r="E405" s="228" t="s">
        <v>583</v>
      </c>
      <c r="F405" s="229" t="s">
        <v>584</v>
      </c>
      <c r="G405" s="230" t="s">
        <v>356</v>
      </c>
      <c r="H405" s="231">
        <v>17</v>
      </c>
      <c r="I405" s="232"/>
      <c r="J405" s="233">
        <f>ROUND(I405*H405,2)</f>
        <v>0</v>
      </c>
      <c r="K405" s="229" t="s">
        <v>176</v>
      </c>
      <c r="L405" s="45"/>
      <c r="M405" s="234" t="s">
        <v>1</v>
      </c>
      <c r="N405" s="235" t="s">
        <v>43</v>
      </c>
      <c r="O405" s="92"/>
      <c r="P405" s="236">
        <f>O405*H405</f>
        <v>0</v>
      </c>
      <c r="Q405" s="236">
        <v>0</v>
      </c>
      <c r="R405" s="236">
        <f>Q405*H405</f>
        <v>0</v>
      </c>
      <c r="S405" s="236">
        <v>0</v>
      </c>
      <c r="T405" s="237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8" t="s">
        <v>177</v>
      </c>
      <c r="AT405" s="238" t="s">
        <v>172</v>
      </c>
      <c r="AU405" s="238" t="s">
        <v>85</v>
      </c>
      <c r="AY405" s="18" t="s">
        <v>170</v>
      </c>
      <c r="BE405" s="239">
        <f>IF(N405="základní",J405,0)</f>
        <v>0</v>
      </c>
      <c r="BF405" s="239">
        <f>IF(N405="snížená",J405,0)</f>
        <v>0</v>
      </c>
      <c r="BG405" s="239">
        <f>IF(N405="zákl. přenesená",J405,0)</f>
        <v>0</v>
      </c>
      <c r="BH405" s="239">
        <f>IF(N405="sníž. přenesená",J405,0)</f>
        <v>0</v>
      </c>
      <c r="BI405" s="239">
        <f>IF(N405="nulová",J405,0)</f>
        <v>0</v>
      </c>
      <c r="BJ405" s="18" t="s">
        <v>85</v>
      </c>
      <c r="BK405" s="239">
        <f>ROUND(I405*H405,2)</f>
        <v>0</v>
      </c>
      <c r="BL405" s="18" t="s">
        <v>177</v>
      </c>
      <c r="BM405" s="238" t="s">
        <v>585</v>
      </c>
    </row>
    <row r="406" spans="1:51" s="15" customFormat="1" ht="12">
      <c r="A406" s="15"/>
      <c r="B406" s="263"/>
      <c r="C406" s="264"/>
      <c r="D406" s="242" t="s">
        <v>178</v>
      </c>
      <c r="E406" s="265" t="s">
        <v>1</v>
      </c>
      <c r="F406" s="266" t="s">
        <v>586</v>
      </c>
      <c r="G406" s="264"/>
      <c r="H406" s="265" t="s">
        <v>1</v>
      </c>
      <c r="I406" s="267"/>
      <c r="J406" s="264"/>
      <c r="K406" s="264"/>
      <c r="L406" s="268"/>
      <c r="M406" s="269"/>
      <c r="N406" s="270"/>
      <c r="O406" s="270"/>
      <c r="P406" s="270"/>
      <c r="Q406" s="270"/>
      <c r="R406" s="270"/>
      <c r="S406" s="270"/>
      <c r="T406" s="271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2" t="s">
        <v>178</v>
      </c>
      <c r="AU406" s="272" t="s">
        <v>85</v>
      </c>
      <c r="AV406" s="15" t="s">
        <v>33</v>
      </c>
      <c r="AW406" s="15" t="s">
        <v>32</v>
      </c>
      <c r="AX406" s="15" t="s">
        <v>77</v>
      </c>
      <c r="AY406" s="272" t="s">
        <v>170</v>
      </c>
    </row>
    <row r="407" spans="1:51" s="13" customFormat="1" ht="12">
      <c r="A407" s="13"/>
      <c r="B407" s="240"/>
      <c r="C407" s="241"/>
      <c r="D407" s="242" t="s">
        <v>178</v>
      </c>
      <c r="E407" s="243" t="s">
        <v>1</v>
      </c>
      <c r="F407" s="244" t="s">
        <v>257</v>
      </c>
      <c r="G407" s="241"/>
      <c r="H407" s="245">
        <v>17</v>
      </c>
      <c r="I407" s="246"/>
      <c r="J407" s="241"/>
      <c r="K407" s="241"/>
      <c r="L407" s="247"/>
      <c r="M407" s="248"/>
      <c r="N407" s="249"/>
      <c r="O407" s="249"/>
      <c r="P407" s="249"/>
      <c r="Q407" s="249"/>
      <c r="R407" s="249"/>
      <c r="S407" s="249"/>
      <c r="T407" s="25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1" t="s">
        <v>178</v>
      </c>
      <c r="AU407" s="251" t="s">
        <v>85</v>
      </c>
      <c r="AV407" s="13" t="s">
        <v>85</v>
      </c>
      <c r="AW407" s="13" t="s">
        <v>32</v>
      </c>
      <c r="AX407" s="13" t="s">
        <v>77</v>
      </c>
      <c r="AY407" s="251" t="s">
        <v>170</v>
      </c>
    </row>
    <row r="408" spans="1:51" s="14" customFormat="1" ht="12">
      <c r="A408" s="14"/>
      <c r="B408" s="252"/>
      <c r="C408" s="253"/>
      <c r="D408" s="242" t="s">
        <v>178</v>
      </c>
      <c r="E408" s="254" t="s">
        <v>1</v>
      </c>
      <c r="F408" s="255" t="s">
        <v>180</v>
      </c>
      <c r="G408" s="253"/>
      <c r="H408" s="256">
        <v>17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2" t="s">
        <v>178</v>
      </c>
      <c r="AU408" s="262" t="s">
        <v>85</v>
      </c>
      <c r="AV408" s="14" t="s">
        <v>177</v>
      </c>
      <c r="AW408" s="14" t="s">
        <v>32</v>
      </c>
      <c r="AX408" s="14" t="s">
        <v>33</v>
      </c>
      <c r="AY408" s="262" t="s">
        <v>170</v>
      </c>
    </row>
    <row r="409" spans="1:65" s="2" customFormat="1" ht="16.5" customHeight="1">
      <c r="A409" s="39"/>
      <c r="B409" s="40"/>
      <c r="C409" s="273" t="s">
        <v>587</v>
      </c>
      <c r="D409" s="273" t="s">
        <v>247</v>
      </c>
      <c r="E409" s="274" t="s">
        <v>588</v>
      </c>
      <c r="F409" s="275" t="s">
        <v>589</v>
      </c>
      <c r="G409" s="276" t="s">
        <v>356</v>
      </c>
      <c r="H409" s="277">
        <v>17</v>
      </c>
      <c r="I409" s="278"/>
      <c r="J409" s="279">
        <f>ROUND(I409*H409,2)</f>
        <v>0</v>
      </c>
      <c r="K409" s="275" t="s">
        <v>176</v>
      </c>
      <c r="L409" s="280"/>
      <c r="M409" s="281" t="s">
        <v>1</v>
      </c>
      <c r="N409" s="282" t="s">
        <v>43</v>
      </c>
      <c r="O409" s="92"/>
      <c r="P409" s="236">
        <f>O409*H409</f>
        <v>0</v>
      </c>
      <c r="Q409" s="236">
        <v>0.0013</v>
      </c>
      <c r="R409" s="236">
        <f>Q409*H409</f>
        <v>0.022099999999999998</v>
      </c>
      <c r="S409" s="236">
        <v>0</v>
      </c>
      <c r="T409" s="237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8" t="s">
        <v>221</v>
      </c>
      <c r="AT409" s="238" t="s">
        <v>247</v>
      </c>
      <c r="AU409" s="238" t="s">
        <v>85</v>
      </c>
      <c r="AY409" s="18" t="s">
        <v>170</v>
      </c>
      <c r="BE409" s="239">
        <f>IF(N409="základní",J409,0)</f>
        <v>0</v>
      </c>
      <c r="BF409" s="239">
        <f>IF(N409="snížená",J409,0)</f>
        <v>0</v>
      </c>
      <c r="BG409" s="239">
        <f>IF(N409="zákl. přenesená",J409,0)</f>
        <v>0</v>
      </c>
      <c r="BH409" s="239">
        <f>IF(N409="sníž. přenesená",J409,0)</f>
        <v>0</v>
      </c>
      <c r="BI409" s="239">
        <f>IF(N409="nulová",J409,0)</f>
        <v>0</v>
      </c>
      <c r="BJ409" s="18" t="s">
        <v>85</v>
      </c>
      <c r="BK409" s="239">
        <f>ROUND(I409*H409,2)</f>
        <v>0</v>
      </c>
      <c r="BL409" s="18" t="s">
        <v>177</v>
      </c>
      <c r="BM409" s="238" t="s">
        <v>590</v>
      </c>
    </row>
    <row r="410" spans="1:63" s="12" customFormat="1" ht="22.8" customHeight="1">
      <c r="A410" s="12"/>
      <c r="B410" s="211"/>
      <c r="C410" s="212"/>
      <c r="D410" s="213" t="s">
        <v>76</v>
      </c>
      <c r="E410" s="225" t="s">
        <v>221</v>
      </c>
      <c r="F410" s="225" t="s">
        <v>591</v>
      </c>
      <c r="G410" s="212"/>
      <c r="H410" s="212"/>
      <c r="I410" s="215"/>
      <c r="J410" s="226">
        <f>BK410</f>
        <v>0</v>
      </c>
      <c r="K410" s="212"/>
      <c r="L410" s="217"/>
      <c r="M410" s="218"/>
      <c r="N410" s="219"/>
      <c r="O410" s="219"/>
      <c r="P410" s="220">
        <f>SUM(P411:P413)</f>
        <v>0</v>
      </c>
      <c r="Q410" s="219"/>
      <c r="R410" s="220">
        <f>SUM(R411:R413)</f>
        <v>0.03989304</v>
      </c>
      <c r="S410" s="219"/>
      <c r="T410" s="221">
        <f>SUM(T411:T413)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22" t="s">
        <v>33</v>
      </c>
      <c r="AT410" s="223" t="s">
        <v>76</v>
      </c>
      <c r="AU410" s="223" t="s">
        <v>33</v>
      </c>
      <c r="AY410" s="222" t="s">
        <v>170</v>
      </c>
      <c r="BK410" s="224">
        <f>SUM(BK411:BK413)</f>
        <v>0</v>
      </c>
    </row>
    <row r="411" spans="1:65" s="2" customFormat="1" ht="37.8" customHeight="1">
      <c r="A411" s="39"/>
      <c r="B411" s="40"/>
      <c r="C411" s="227" t="s">
        <v>592</v>
      </c>
      <c r="D411" s="227" t="s">
        <v>172</v>
      </c>
      <c r="E411" s="228" t="s">
        <v>593</v>
      </c>
      <c r="F411" s="229" t="s">
        <v>594</v>
      </c>
      <c r="G411" s="230" t="s">
        <v>271</v>
      </c>
      <c r="H411" s="231">
        <v>201.48</v>
      </c>
      <c r="I411" s="232"/>
      <c r="J411" s="233">
        <f>ROUND(I411*H411,2)</f>
        <v>0</v>
      </c>
      <c r="K411" s="229" t="s">
        <v>176</v>
      </c>
      <c r="L411" s="45"/>
      <c r="M411" s="234" t="s">
        <v>1</v>
      </c>
      <c r="N411" s="235" t="s">
        <v>43</v>
      </c>
      <c r="O411" s="92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8" t="s">
        <v>177</v>
      </c>
      <c r="AT411" s="238" t="s">
        <v>172</v>
      </c>
      <c r="AU411" s="238" t="s">
        <v>85</v>
      </c>
      <c r="AY411" s="18" t="s">
        <v>170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8" t="s">
        <v>85</v>
      </c>
      <c r="BK411" s="239">
        <f>ROUND(I411*H411,2)</f>
        <v>0</v>
      </c>
      <c r="BL411" s="18" t="s">
        <v>177</v>
      </c>
      <c r="BM411" s="238" t="s">
        <v>595</v>
      </c>
    </row>
    <row r="412" spans="1:65" s="2" customFormat="1" ht="37.8" customHeight="1">
      <c r="A412" s="39"/>
      <c r="B412" s="40"/>
      <c r="C412" s="273" t="s">
        <v>596</v>
      </c>
      <c r="D412" s="273" t="s">
        <v>247</v>
      </c>
      <c r="E412" s="274" t="s">
        <v>597</v>
      </c>
      <c r="F412" s="275" t="s">
        <v>598</v>
      </c>
      <c r="G412" s="276" t="s">
        <v>271</v>
      </c>
      <c r="H412" s="277">
        <v>221.628</v>
      </c>
      <c r="I412" s="278"/>
      <c r="J412" s="279">
        <f>ROUND(I412*H412,2)</f>
        <v>0</v>
      </c>
      <c r="K412" s="275" t="s">
        <v>176</v>
      </c>
      <c r="L412" s="280"/>
      <c r="M412" s="281" t="s">
        <v>1</v>
      </c>
      <c r="N412" s="282" t="s">
        <v>43</v>
      </c>
      <c r="O412" s="92"/>
      <c r="P412" s="236">
        <f>O412*H412</f>
        <v>0</v>
      </c>
      <c r="Q412" s="236">
        <v>0.00018</v>
      </c>
      <c r="R412" s="236">
        <f>Q412*H412</f>
        <v>0.03989304</v>
      </c>
      <c r="S412" s="236">
        <v>0</v>
      </c>
      <c r="T412" s="237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8" t="s">
        <v>221</v>
      </c>
      <c r="AT412" s="238" t="s">
        <v>247</v>
      </c>
      <c r="AU412" s="238" t="s">
        <v>85</v>
      </c>
      <c r="AY412" s="18" t="s">
        <v>170</v>
      </c>
      <c r="BE412" s="239">
        <f>IF(N412="základní",J412,0)</f>
        <v>0</v>
      </c>
      <c r="BF412" s="239">
        <f>IF(N412="snížená",J412,0)</f>
        <v>0</v>
      </c>
      <c r="BG412" s="239">
        <f>IF(N412="zákl. přenesená",J412,0)</f>
        <v>0</v>
      </c>
      <c r="BH412" s="239">
        <f>IF(N412="sníž. přenesená",J412,0)</f>
        <v>0</v>
      </c>
      <c r="BI412" s="239">
        <f>IF(N412="nulová",J412,0)</f>
        <v>0</v>
      </c>
      <c r="BJ412" s="18" t="s">
        <v>85</v>
      </c>
      <c r="BK412" s="239">
        <f>ROUND(I412*H412,2)</f>
        <v>0</v>
      </c>
      <c r="BL412" s="18" t="s">
        <v>177</v>
      </c>
      <c r="BM412" s="238" t="s">
        <v>599</v>
      </c>
    </row>
    <row r="413" spans="1:51" s="13" customFormat="1" ht="12">
      <c r="A413" s="13"/>
      <c r="B413" s="240"/>
      <c r="C413" s="241"/>
      <c r="D413" s="242" t="s">
        <v>178</v>
      </c>
      <c r="E413" s="241"/>
      <c r="F413" s="244" t="s">
        <v>600</v>
      </c>
      <c r="G413" s="241"/>
      <c r="H413" s="245">
        <v>221.628</v>
      </c>
      <c r="I413" s="246"/>
      <c r="J413" s="241"/>
      <c r="K413" s="241"/>
      <c r="L413" s="247"/>
      <c r="M413" s="248"/>
      <c r="N413" s="249"/>
      <c r="O413" s="249"/>
      <c r="P413" s="249"/>
      <c r="Q413" s="249"/>
      <c r="R413" s="249"/>
      <c r="S413" s="249"/>
      <c r="T413" s="25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1" t="s">
        <v>178</v>
      </c>
      <c r="AU413" s="251" t="s">
        <v>85</v>
      </c>
      <c r="AV413" s="13" t="s">
        <v>85</v>
      </c>
      <c r="AW413" s="13" t="s">
        <v>4</v>
      </c>
      <c r="AX413" s="13" t="s">
        <v>33</v>
      </c>
      <c r="AY413" s="251" t="s">
        <v>170</v>
      </c>
    </row>
    <row r="414" spans="1:63" s="12" customFormat="1" ht="22.8" customHeight="1">
      <c r="A414" s="12"/>
      <c r="B414" s="211"/>
      <c r="C414" s="212"/>
      <c r="D414" s="213" t="s">
        <v>76</v>
      </c>
      <c r="E414" s="225" t="s">
        <v>225</v>
      </c>
      <c r="F414" s="225" t="s">
        <v>601</v>
      </c>
      <c r="G414" s="212"/>
      <c r="H414" s="212"/>
      <c r="I414" s="215"/>
      <c r="J414" s="226">
        <f>BK414</f>
        <v>0</v>
      </c>
      <c r="K414" s="212"/>
      <c r="L414" s="217"/>
      <c r="M414" s="218"/>
      <c r="N414" s="219"/>
      <c r="O414" s="219"/>
      <c r="P414" s="220">
        <f>SUM(P415:P424)</f>
        <v>0</v>
      </c>
      <c r="Q414" s="219"/>
      <c r="R414" s="220">
        <f>SUM(R415:R424)</f>
        <v>0</v>
      </c>
      <c r="S414" s="219"/>
      <c r="T414" s="221">
        <f>SUM(T415:T424)</f>
        <v>2.5884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22" t="s">
        <v>33</v>
      </c>
      <c r="AT414" s="223" t="s">
        <v>76</v>
      </c>
      <c r="AU414" s="223" t="s">
        <v>33</v>
      </c>
      <c r="AY414" s="222" t="s">
        <v>170</v>
      </c>
      <c r="BK414" s="224">
        <f>SUM(BK415:BK424)</f>
        <v>0</v>
      </c>
    </row>
    <row r="415" spans="1:65" s="2" customFormat="1" ht="55.5" customHeight="1">
      <c r="A415" s="39"/>
      <c r="B415" s="40"/>
      <c r="C415" s="227" t="s">
        <v>602</v>
      </c>
      <c r="D415" s="227" t="s">
        <v>172</v>
      </c>
      <c r="E415" s="228" t="s">
        <v>603</v>
      </c>
      <c r="F415" s="229" t="s">
        <v>604</v>
      </c>
      <c r="G415" s="230" t="s">
        <v>356</v>
      </c>
      <c r="H415" s="231">
        <v>30</v>
      </c>
      <c r="I415" s="232"/>
      <c r="J415" s="233">
        <f>ROUND(I415*H415,2)</f>
        <v>0</v>
      </c>
      <c r="K415" s="229" t="s">
        <v>176</v>
      </c>
      <c r="L415" s="45"/>
      <c r="M415" s="234" t="s">
        <v>1</v>
      </c>
      <c r="N415" s="235" t="s">
        <v>43</v>
      </c>
      <c r="O415" s="92"/>
      <c r="P415" s="236">
        <f>O415*H415</f>
        <v>0</v>
      </c>
      <c r="Q415" s="236">
        <v>0</v>
      </c>
      <c r="R415" s="236">
        <f>Q415*H415</f>
        <v>0</v>
      </c>
      <c r="S415" s="236">
        <v>0.069</v>
      </c>
      <c r="T415" s="237">
        <f>S415*H415</f>
        <v>2.0700000000000003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8" t="s">
        <v>177</v>
      </c>
      <c r="AT415" s="238" t="s">
        <v>172</v>
      </c>
      <c r="AU415" s="238" t="s">
        <v>85</v>
      </c>
      <c r="AY415" s="18" t="s">
        <v>170</v>
      </c>
      <c r="BE415" s="239">
        <f>IF(N415="základní",J415,0)</f>
        <v>0</v>
      </c>
      <c r="BF415" s="239">
        <f>IF(N415="snížená",J415,0)</f>
        <v>0</v>
      </c>
      <c r="BG415" s="239">
        <f>IF(N415="zákl. přenesená",J415,0)</f>
        <v>0</v>
      </c>
      <c r="BH415" s="239">
        <f>IF(N415="sníž. přenesená",J415,0)</f>
        <v>0</v>
      </c>
      <c r="BI415" s="239">
        <f>IF(N415="nulová",J415,0)</f>
        <v>0</v>
      </c>
      <c r="BJ415" s="18" t="s">
        <v>85</v>
      </c>
      <c r="BK415" s="239">
        <f>ROUND(I415*H415,2)</f>
        <v>0</v>
      </c>
      <c r="BL415" s="18" t="s">
        <v>177</v>
      </c>
      <c r="BM415" s="238" t="s">
        <v>605</v>
      </c>
    </row>
    <row r="416" spans="1:51" s="15" customFormat="1" ht="12">
      <c r="A416" s="15"/>
      <c r="B416" s="263"/>
      <c r="C416" s="264"/>
      <c r="D416" s="242" t="s">
        <v>178</v>
      </c>
      <c r="E416" s="265" t="s">
        <v>1</v>
      </c>
      <c r="F416" s="266" t="s">
        <v>606</v>
      </c>
      <c r="G416" s="264"/>
      <c r="H416" s="265" t="s">
        <v>1</v>
      </c>
      <c r="I416" s="267"/>
      <c r="J416" s="264"/>
      <c r="K416" s="264"/>
      <c r="L416" s="268"/>
      <c r="M416" s="269"/>
      <c r="N416" s="270"/>
      <c r="O416" s="270"/>
      <c r="P416" s="270"/>
      <c r="Q416" s="270"/>
      <c r="R416" s="270"/>
      <c r="S416" s="270"/>
      <c r="T416" s="271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2" t="s">
        <v>178</v>
      </c>
      <c r="AU416" s="272" t="s">
        <v>85</v>
      </c>
      <c r="AV416" s="15" t="s">
        <v>33</v>
      </c>
      <c r="AW416" s="15" t="s">
        <v>32</v>
      </c>
      <c r="AX416" s="15" t="s">
        <v>77</v>
      </c>
      <c r="AY416" s="272" t="s">
        <v>170</v>
      </c>
    </row>
    <row r="417" spans="1:51" s="13" customFormat="1" ht="12">
      <c r="A417" s="13"/>
      <c r="B417" s="240"/>
      <c r="C417" s="241"/>
      <c r="D417" s="242" t="s">
        <v>178</v>
      </c>
      <c r="E417" s="243" t="s">
        <v>1</v>
      </c>
      <c r="F417" s="244" t="s">
        <v>8</v>
      </c>
      <c r="G417" s="241"/>
      <c r="H417" s="245">
        <v>15</v>
      </c>
      <c r="I417" s="246"/>
      <c r="J417" s="241"/>
      <c r="K417" s="241"/>
      <c r="L417" s="247"/>
      <c r="M417" s="248"/>
      <c r="N417" s="249"/>
      <c r="O417" s="249"/>
      <c r="P417" s="249"/>
      <c r="Q417" s="249"/>
      <c r="R417" s="249"/>
      <c r="S417" s="249"/>
      <c r="T417" s="25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1" t="s">
        <v>178</v>
      </c>
      <c r="AU417" s="251" t="s">
        <v>85</v>
      </c>
      <c r="AV417" s="13" t="s">
        <v>85</v>
      </c>
      <c r="AW417" s="13" t="s">
        <v>32</v>
      </c>
      <c r="AX417" s="13" t="s">
        <v>77</v>
      </c>
      <c r="AY417" s="251" t="s">
        <v>170</v>
      </c>
    </row>
    <row r="418" spans="1:51" s="15" customFormat="1" ht="12">
      <c r="A418" s="15"/>
      <c r="B418" s="263"/>
      <c r="C418" s="264"/>
      <c r="D418" s="242" t="s">
        <v>178</v>
      </c>
      <c r="E418" s="265" t="s">
        <v>1</v>
      </c>
      <c r="F418" s="266" t="s">
        <v>607</v>
      </c>
      <c r="G418" s="264"/>
      <c r="H418" s="265" t="s">
        <v>1</v>
      </c>
      <c r="I418" s="267"/>
      <c r="J418" s="264"/>
      <c r="K418" s="264"/>
      <c r="L418" s="268"/>
      <c r="M418" s="269"/>
      <c r="N418" s="270"/>
      <c r="O418" s="270"/>
      <c r="P418" s="270"/>
      <c r="Q418" s="270"/>
      <c r="R418" s="270"/>
      <c r="S418" s="270"/>
      <c r="T418" s="27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2" t="s">
        <v>178</v>
      </c>
      <c r="AU418" s="272" t="s">
        <v>85</v>
      </c>
      <c r="AV418" s="15" t="s">
        <v>33</v>
      </c>
      <c r="AW418" s="15" t="s">
        <v>32</v>
      </c>
      <c r="AX418" s="15" t="s">
        <v>77</v>
      </c>
      <c r="AY418" s="272" t="s">
        <v>170</v>
      </c>
    </row>
    <row r="419" spans="1:51" s="13" customFormat="1" ht="12">
      <c r="A419" s="13"/>
      <c r="B419" s="240"/>
      <c r="C419" s="241"/>
      <c r="D419" s="242" t="s">
        <v>178</v>
      </c>
      <c r="E419" s="243" t="s">
        <v>1</v>
      </c>
      <c r="F419" s="244" t="s">
        <v>8</v>
      </c>
      <c r="G419" s="241"/>
      <c r="H419" s="245">
        <v>15</v>
      </c>
      <c r="I419" s="246"/>
      <c r="J419" s="241"/>
      <c r="K419" s="241"/>
      <c r="L419" s="247"/>
      <c r="M419" s="248"/>
      <c r="N419" s="249"/>
      <c r="O419" s="249"/>
      <c r="P419" s="249"/>
      <c r="Q419" s="249"/>
      <c r="R419" s="249"/>
      <c r="S419" s="249"/>
      <c r="T419" s="25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1" t="s">
        <v>178</v>
      </c>
      <c r="AU419" s="251" t="s">
        <v>85</v>
      </c>
      <c r="AV419" s="13" t="s">
        <v>85</v>
      </c>
      <c r="AW419" s="13" t="s">
        <v>32</v>
      </c>
      <c r="AX419" s="13" t="s">
        <v>77</v>
      </c>
      <c r="AY419" s="251" t="s">
        <v>170</v>
      </c>
    </row>
    <row r="420" spans="1:51" s="14" customFormat="1" ht="12">
      <c r="A420" s="14"/>
      <c r="B420" s="252"/>
      <c r="C420" s="253"/>
      <c r="D420" s="242" t="s">
        <v>178</v>
      </c>
      <c r="E420" s="254" t="s">
        <v>1</v>
      </c>
      <c r="F420" s="255" t="s">
        <v>180</v>
      </c>
      <c r="G420" s="253"/>
      <c r="H420" s="256">
        <v>30</v>
      </c>
      <c r="I420" s="257"/>
      <c r="J420" s="253"/>
      <c r="K420" s="253"/>
      <c r="L420" s="258"/>
      <c r="M420" s="259"/>
      <c r="N420" s="260"/>
      <c r="O420" s="260"/>
      <c r="P420" s="260"/>
      <c r="Q420" s="260"/>
      <c r="R420" s="260"/>
      <c r="S420" s="260"/>
      <c r="T420" s="26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2" t="s">
        <v>178</v>
      </c>
      <c r="AU420" s="262" t="s">
        <v>85</v>
      </c>
      <c r="AV420" s="14" t="s">
        <v>177</v>
      </c>
      <c r="AW420" s="14" t="s">
        <v>32</v>
      </c>
      <c r="AX420" s="14" t="s">
        <v>33</v>
      </c>
      <c r="AY420" s="262" t="s">
        <v>170</v>
      </c>
    </row>
    <row r="421" spans="1:65" s="2" customFormat="1" ht="55.5" customHeight="1">
      <c r="A421" s="39"/>
      <c r="B421" s="40"/>
      <c r="C421" s="227" t="s">
        <v>608</v>
      </c>
      <c r="D421" s="227" t="s">
        <v>172</v>
      </c>
      <c r="E421" s="228" t="s">
        <v>609</v>
      </c>
      <c r="F421" s="229" t="s">
        <v>610</v>
      </c>
      <c r="G421" s="230" t="s">
        <v>183</v>
      </c>
      <c r="H421" s="231">
        <v>0.288</v>
      </c>
      <c r="I421" s="232"/>
      <c r="J421" s="233">
        <f>ROUND(I421*H421,2)</f>
        <v>0</v>
      </c>
      <c r="K421" s="229" t="s">
        <v>176</v>
      </c>
      <c r="L421" s="45"/>
      <c r="M421" s="234" t="s">
        <v>1</v>
      </c>
      <c r="N421" s="235" t="s">
        <v>43</v>
      </c>
      <c r="O421" s="92"/>
      <c r="P421" s="236">
        <f>O421*H421</f>
        <v>0</v>
      </c>
      <c r="Q421" s="236">
        <v>0</v>
      </c>
      <c r="R421" s="236">
        <f>Q421*H421</f>
        <v>0</v>
      </c>
      <c r="S421" s="236">
        <v>1.8</v>
      </c>
      <c r="T421" s="237">
        <f>S421*H421</f>
        <v>0.5184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8" t="s">
        <v>177</v>
      </c>
      <c r="AT421" s="238" t="s">
        <v>172</v>
      </c>
      <c r="AU421" s="238" t="s">
        <v>85</v>
      </c>
      <c r="AY421" s="18" t="s">
        <v>170</v>
      </c>
      <c r="BE421" s="239">
        <f>IF(N421="základní",J421,0)</f>
        <v>0</v>
      </c>
      <c r="BF421" s="239">
        <f>IF(N421="snížená",J421,0)</f>
        <v>0</v>
      </c>
      <c r="BG421" s="239">
        <f>IF(N421="zákl. přenesená",J421,0)</f>
        <v>0</v>
      </c>
      <c r="BH421" s="239">
        <f>IF(N421="sníž. přenesená",J421,0)</f>
        <v>0</v>
      </c>
      <c r="BI421" s="239">
        <f>IF(N421="nulová",J421,0)</f>
        <v>0</v>
      </c>
      <c r="BJ421" s="18" t="s">
        <v>85</v>
      </c>
      <c r="BK421" s="239">
        <f>ROUND(I421*H421,2)</f>
        <v>0</v>
      </c>
      <c r="BL421" s="18" t="s">
        <v>177</v>
      </c>
      <c r="BM421" s="238" t="s">
        <v>611</v>
      </c>
    </row>
    <row r="422" spans="1:51" s="15" customFormat="1" ht="12">
      <c r="A422" s="15"/>
      <c r="B422" s="263"/>
      <c r="C422" s="264"/>
      <c r="D422" s="242" t="s">
        <v>178</v>
      </c>
      <c r="E422" s="265" t="s">
        <v>1</v>
      </c>
      <c r="F422" s="266" t="s">
        <v>612</v>
      </c>
      <c r="G422" s="264"/>
      <c r="H422" s="265" t="s">
        <v>1</v>
      </c>
      <c r="I422" s="267"/>
      <c r="J422" s="264"/>
      <c r="K422" s="264"/>
      <c r="L422" s="268"/>
      <c r="M422" s="269"/>
      <c r="N422" s="270"/>
      <c r="O422" s="270"/>
      <c r="P422" s="270"/>
      <c r="Q422" s="270"/>
      <c r="R422" s="270"/>
      <c r="S422" s="270"/>
      <c r="T422" s="271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72" t="s">
        <v>178</v>
      </c>
      <c r="AU422" s="272" t="s">
        <v>85</v>
      </c>
      <c r="AV422" s="15" t="s">
        <v>33</v>
      </c>
      <c r="AW422" s="15" t="s">
        <v>32</v>
      </c>
      <c r="AX422" s="15" t="s">
        <v>77</v>
      </c>
      <c r="AY422" s="272" t="s">
        <v>170</v>
      </c>
    </row>
    <row r="423" spans="1:51" s="13" customFormat="1" ht="12">
      <c r="A423" s="13"/>
      <c r="B423" s="240"/>
      <c r="C423" s="241"/>
      <c r="D423" s="242" t="s">
        <v>178</v>
      </c>
      <c r="E423" s="243" t="s">
        <v>1</v>
      </c>
      <c r="F423" s="244" t="s">
        <v>613</v>
      </c>
      <c r="G423" s="241"/>
      <c r="H423" s="245">
        <v>0.288</v>
      </c>
      <c r="I423" s="246"/>
      <c r="J423" s="241"/>
      <c r="K423" s="241"/>
      <c r="L423" s="247"/>
      <c r="M423" s="248"/>
      <c r="N423" s="249"/>
      <c r="O423" s="249"/>
      <c r="P423" s="249"/>
      <c r="Q423" s="249"/>
      <c r="R423" s="249"/>
      <c r="S423" s="249"/>
      <c r="T423" s="25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1" t="s">
        <v>178</v>
      </c>
      <c r="AU423" s="251" t="s">
        <v>85</v>
      </c>
      <c r="AV423" s="13" t="s">
        <v>85</v>
      </c>
      <c r="AW423" s="13" t="s">
        <v>32</v>
      </c>
      <c r="AX423" s="13" t="s">
        <v>77</v>
      </c>
      <c r="AY423" s="251" t="s">
        <v>170</v>
      </c>
    </row>
    <row r="424" spans="1:51" s="14" customFormat="1" ht="12">
      <c r="A424" s="14"/>
      <c r="B424" s="252"/>
      <c r="C424" s="253"/>
      <c r="D424" s="242" t="s">
        <v>178</v>
      </c>
      <c r="E424" s="254" t="s">
        <v>1</v>
      </c>
      <c r="F424" s="255" t="s">
        <v>180</v>
      </c>
      <c r="G424" s="253"/>
      <c r="H424" s="256">
        <v>0.288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2" t="s">
        <v>178</v>
      </c>
      <c r="AU424" s="262" t="s">
        <v>85</v>
      </c>
      <c r="AV424" s="14" t="s">
        <v>177</v>
      </c>
      <c r="AW424" s="14" t="s">
        <v>32</v>
      </c>
      <c r="AX424" s="14" t="s">
        <v>33</v>
      </c>
      <c r="AY424" s="262" t="s">
        <v>170</v>
      </c>
    </row>
    <row r="425" spans="1:63" s="12" customFormat="1" ht="22.8" customHeight="1">
      <c r="A425" s="12"/>
      <c r="B425" s="211"/>
      <c r="C425" s="212"/>
      <c r="D425" s="213" t="s">
        <v>76</v>
      </c>
      <c r="E425" s="225" t="s">
        <v>614</v>
      </c>
      <c r="F425" s="225" t="s">
        <v>615</v>
      </c>
      <c r="G425" s="212"/>
      <c r="H425" s="212"/>
      <c r="I425" s="215"/>
      <c r="J425" s="226">
        <f>BK425</f>
        <v>0</v>
      </c>
      <c r="K425" s="212"/>
      <c r="L425" s="217"/>
      <c r="M425" s="218"/>
      <c r="N425" s="219"/>
      <c r="O425" s="219"/>
      <c r="P425" s="220">
        <f>SUM(P426:P428)</f>
        <v>0</v>
      </c>
      <c r="Q425" s="219"/>
      <c r="R425" s="220">
        <f>SUM(R426:R428)</f>
        <v>0.0010450000000000001</v>
      </c>
      <c r="S425" s="219"/>
      <c r="T425" s="221">
        <f>SUM(T426:T428)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22" t="s">
        <v>33</v>
      </c>
      <c r="AT425" s="223" t="s">
        <v>76</v>
      </c>
      <c r="AU425" s="223" t="s">
        <v>33</v>
      </c>
      <c r="AY425" s="222" t="s">
        <v>170</v>
      </c>
      <c r="BK425" s="224">
        <f>SUM(BK426:BK428)</f>
        <v>0</v>
      </c>
    </row>
    <row r="426" spans="1:65" s="2" customFormat="1" ht="44.25" customHeight="1">
      <c r="A426" s="39"/>
      <c r="B426" s="40"/>
      <c r="C426" s="227" t="s">
        <v>616</v>
      </c>
      <c r="D426" s="227" t="s">
        <v>172</v>
      </c>
      <c r="E426" s="228" t="s">
        <v>617</v>
      </c>
      <c r="F426" s="229" t="s">
        <v>618</v>
      </c>
      <c r="G426" s="230" t="s">
        <v>175</v>
      </c>
      <c r="H426" s="231">
        <v>1.1</v>
      </c>
      <c r="I426" s="232"/>
      <c r="J426" s="233">
        <f>ROUND(I426*H426,2)</f>
        <v>0</v>
      </c>
      <c r="K426" s="229" t="s">
        <v>176</v>
      </c>
      <c r="L426" s="45"/>
      <c r="M426" s="234" t="s">
        <v>1</v>
      </c>
      <c r="N426" s="235" t="s">
        <v>43</v>
      </c>
      <c r="O426" s="92"/>
      <c r="P426" s="236">
        <f>O426*H426</f>
        <v>0</v>
      </c>
      <c r="Q426" s="236">
        <v>0.00095</v>
      </c>
      <c r="R426" s="236">
        <f>Q426*H426</f>
        <v>0.0010450000000000001</v>
      </c>
      <c r="S426" s="236">
        <v>0</v>
      </c>
      <c r="T426" s="237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8" t="s">
        <v>177</v>
      </c>
      <c r="AT426" s="238" t="s">
        <v>172</v>
      </c>
      <c r="AU426" s="238" t="s">
        <v>85</v>
      </c>
      <c r="AY426" s="18" t="s">
        <v>170</v>
      </c>
      <c r="BE426" s="239">
        <f>IF(N426="základní",J426,0)</f>
        <v>0</v>
      </c>
      <c r="BF426" s="239">
        <f>IF(N426="snížená",J426,0)</f>
        <v>0</v>
      </c>
      <c r="BG426" s="239">
        <f>IF(N426="zákl. přenesená",J426,0)</f>
        <v>0</v>
      </c>
      <c r="BH426" s="239">
        <f>IF(N426="sníž. přenesená",J426,0)</f>
        <v>0</v>
      </c>
      <c r="BI426" s="239">
        <f>IF(N426="nulová",J426,0)</f>
        <v>0</v>
      </c>
      <c r="BJ426" s="18" t="s">
        <v>85</v>
      </c>
      <c r="BK426" s="239">
        <f>ROUND(I426*H426,2)</f>
        <v>0</v>
      </c>
      <c r="BL426" s="18" t="s">
        <v>177</v>
      </c>
      <c r="BM426" s="238" t="s">
        <v>619</v>
      </c>
    </row>
    <row r="427" spans="1:51" s="13" customFormat="1" ht="12">
      <c r="A427" s="13"/>
      <c r="B427" s="240"/>
      <c r="C427" s="241"/>
      <c r="D427" s="242" t="s">
        <v>178</v>
      </c>
      <c r="E427" s="243" t="s">
        <v>1</v>
      </c>
      <c r="F427" s="244" t="s">
        <v>620</v>
      </c>
      <c r="G427" s="241"/>
      <c r="H427" s="245">
        <v>1.1</v>
      </c>
      <c r="I427" s="246"/>
      <c r="J427" s="241"/>
      <c r="K427" s="241"/>
      <c r="L427" s="247"/>
      <c r="M427" s="248"/>
      <c r="N427" s="249"/>
      <c r="O427" s="249"/>
      <c r="P427" s="249"/>
      <c r="Q427" s="249"/>
      <c r="R427" s="249"/>
      <c r="S427" s="249"/>
      <c r="T427" s="25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1" t="s">
        <v>178</v>
      </c>
      <c r="AU427" s="251" t="s">
        <v>85</v>
      </c>
      <c r="AV427" s="13" t="s">
        <v>85</v>
      </c>
      <c r="AW427" s="13" t="s">
        <v>32</v>
      </c>
      <c r="AX427" s="13" t="s">
        <v>77</v>
      </c>
      <c r="AY427" s="251" t="s">
        <v>170</v>
      </c>
    </row>
    <row r="428" spans="1:51" s="14" customFormat="1" ht="12">
      <c r="A428" s="14"/>
      <c r="B428" s="252"/>
      <c r="C428" s="253"/>
      <c r="D428" s="242" t="s">
        <v>178</v>
      </c>
      <c r="E428" s="254" t="s">
        <v>1</v>
      </c>
      <c r="F428" s="255" t="s">
        <v>180</v>
      </c>
      <c r="G428" s="253"/>
      <c r="H428" s="256">
        <v>1.1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2" t="s">
        <v>178</v>
      </c>
      <c r="AU428" s="262" t="s">
        <v>85</v>
      </c>
      <c r="AV428" s="14" t="s">
        <v>177</v>
      </c>
      <c r="AW428" s="14" t="s">
        <v>32</v>
      </c>
      <c r="AX428" s="14" t="s">
        <v>33</v>
      </c>
      <c r="AY428" s="262" t="s">
        <v>170</v>
      </c>
    </row>
    <row r="429" spans="1:63" s="12" customFormat="1" ht="22.8" customHeight="1">
      <c r="A429" s="12"/>
      <c r="B429" s="211"/>
      <c r="C429" s="212"/>
      <c r="D429" s="213" t="s">
        <v>76</v>
      </c>
      <c r="E429" s="225" t="s">
        <v>430</v>
      </c>
      <c r="F429" s="225" t="s">
        <v>621</v>
      </c>
      <c r="G429" s="212"/>
      <c r="H429" s="212"/>
      <c r="I429" s="215"/>
      <c r="J429" s="226">
        <f>BK429</f>
        <v>0</v>
      </c>
      <c r="K429" s="212"/>
      <c r="L429" s="217"/>
      <c r="M429" s="218"/>
      <c r="N429" s="219"/>
      <c r="O429" s="219"/>
      <c r="P429" s="220">
        <f>SUM(P430:P437)</f>
        <v>0</v>
      </c>
      <c r="Q429" s="219"/>
      <c r="R429" s="220">
        <f>SUM(R430:R437)</f>
        <v>0.13161199999999998</v>
      </c>
      <c r="S429" s="219"/>
      <c r="T429" s="221">
        <f>SUM(T430:T437)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22" t="s">
        <v>33</v>
      </c>
      <c r="AT429" s="223" t="s">
        <v>76</v>
      </c>
      <c r="AU429" s="223" t="s">
        <v>33</v>
      </c>
      <c r="AY429" s="222" t="s">
        <v>170</v>
      </c>
      <c r="BK429" s="224">
        <f>SUM(BK430:BK437)</f>
        <v>0</v>
      </c>
    </row>
    <row r="430" spans="1:65" s="2" customFormat="1" ht="44.25" customHeight="1">
      <c r="A430" s="39"/>
      <c r="B430" s="40"/>
      <c r="C430" s="227" t="s">
        <v>420</v>
      </c>
      <c r="D430" s="227" t="s">
        <v>172</v>
      </c>
      <c r="E430" s="228" t="s">
        <v>622</v>
      </c>
      <c r="F430" s="229" t="s">
        <v>623</v>
      </c>
      <c r="G430" s="230" t="s">
        <v>175</v>
      </c>
      <c r="H430" s="231">
        <v>745.254</v>
      </c>
      <c r="I430" s="232"/>
      <c r="J430" s="233">
        <f>ROUND(I430*H430,2)</f>
        <v>0</v>
      </c>
      <c r="K430" s="229" t="s">
        <v>176</v>
      </c>
      <c r="L430" s="45"/>
      <c r="M430" s="234" t="s">
        <v>1</v>
      </c>
      <c r="N430" s="235" t="s">
        <v>43</v>
      </c>
      <c r="O430" s="92"/>
      <c r="P430" s="236">
        <f>O430*H430</f>
        <v>0</v>
      </c>
      <c r="Q430" s="236">
        <v>0</v>
      </c>
      <c r="R430" s="236">
        <f>Q430*H430</f>
        <v>0</v>
      </c>
      <c r="S430" s="236">
        <v>0</v>
      </c>
      <c r="T430" s="237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8" t="s">
        <v>177</v>
      </c>
      <c r="AT430" s="238" t="s">
        <v>172</v>
      </c>
      <c r="AU430" s="238" t="s">
        <v>85</v>
      </c>
      <c r="AY430" s="18" t="s">
        <v>170</v>
      </c>
      <c r="BE430" s="239">
        <f>IF(N430="základní",J430,0)</f>
        <v>0</v>
      </c>
      <c r="BF430" s="239">
        <f>IF(N430="snížená",J430,0)</f>
        <v>0</v>
      </c>
      <c r="BG430" s="239">
        <f>IF(N430="zákl. přenesená",J430,0)</f>
        <v>0</v>
      </c>
      <c r="BH430" s="239">
        <f>IF(N430="sníž. přenesená",J430,0)</f>
        <v>0</v>
      </c>
      <c r="BI430" s="239">
        <f>IF(N430="nulová",J430,0)</f>
        <v>0</v>
      </c>
      <c r="BJ430" s="18" t="s">
        <v>85</v>
      </c>
      <c r="BK430" s="239">
        <f>ROUND(I430*H430,2)</f>
        <v>0</v>
      </c>
      <c r="BL430" s="18" t="s">
        <v>177</v>
      </c>
      <c r="BM430" s="238" t="s">
        <v>624</v>
      </c>
    </row>
    <row r="431" spans="1:51" s="13" customFormat="1" ht="12">
      <c r="A431" s="13"/>
      <c r="B431" s="240"/>
      <c r="C431" s="241"/>
      <c r="D431" s="242" t="s">
        <v>178</v>
      </c>
      <c r="E431" s="243" t="s">
        <v>1</v>
      </c>
      <c r="F431" s="244" t="s">
        <v>625</v>
      </c>
      <c r="G431" s="241"/>
      <c r="H431" s="245">
        <v>745.254</v>
      </c>
      <c r="I431" s="246"/>
      <c r="J431" s="241"/>
      <c r="K431" s="241"/>
      <c r="L431" s="247"/>
      <c r="M431" s="248"/>
      <c r="N431" s="249"/>
      <c r="O431" s="249"/>
      <c r="P431" s="249"/>
      <c r="Q431" s="249"/>
      <c r="R431" s="249"/>
      <c r="S431" s="249"/>
      <c r="T431" s="25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1" t="s">
        <v>178</v>
      </c>
      <c r="AU431" s="251" t="s">
        <v>85</v>
      </c>
      <c r="AV431" s="13" t="s">
        <v>85</v>
      </c>
      <c r="AW431" s="13" t="s">
        <v>32</v>
      </c>
      <c r="AX431" s="13" t="s">
        <v>77</v>
      </c>
      <c r="AY431" s="251" t="s">
        <v>170</v>
      </c>
    </row>
    <row r="432" spans="1:51" s="14" customFormat="1" ht="12">
      <c r="A432" s="14"/>
      <c r="B432" s="252"/>
      <c r="C432" s="253"/>
      <c r="D432" s="242" t="s">
        <v>178</v>
      </c>
      <c r="E432" s="254" t="s">
        <v>1</v>
      </c>
      <c r="F432" s="255" t="s">
        <v>180</v>
      </c>
      <c r="G432" s="253"/>
      <c r="H432" s="256">
        <v>745.254</v>
      </c>
      <c r="I432" s="257"/>
      <c r="J432" s="253"/>
      <c r="K432" s="253"/>
      <c r="L432" s="258"/>
      <c r="M432" s="259"/>
      <c r="N432" s="260"/>
      <c r="O432" s="260"/>
      <c r="P432" s="260"/>
      <c r="Q432" s="260"/>
      <c r="R432" s="260"/>
      <c r="S432" s="260"/>
      <c r="T432" s="26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2" t="s">
        <v>178</v>
      </c>
      <c r="AU432" s="262" t="s">
        <v>85</v>
      </c>
      <c r="AV432" s="14" t="s">
        <v>177</v>
      </c>
      <c r="AW432" s="14" t="s">
        <v>32</v>
      </c>
      <c r="AX432" s="14" t="s">
        <v>33</v>
      </c>
      <c r="AY432" s="262" t="s">
        <v>170</v>
      </c>
    </row>
    <row r="433" spans="1:65" s="2" customFormat="1" ht="55.5" customHeight="1">
      <c r="A433" s="39"/>
      <c r="B433" s="40"/>
      <c r="C433" s="227" t="s">
        <v>626</v>
      </c>
      <c r="D433" s="227" t="s">
        <v>172</v>
      </c>
      <c r="E433" s="228" t="s">
        <v>627</v>
      </c>
      <c r="F433" s="229" t="s">
        <v>628</v>
      </c>
      <c r="G433" s="230" t="s">
        <v>175</v>
      </c>
      <c r="H433" s="231">
        <v>67068</v>
      </c>
      <c r="I433" s="232"/>
      <c r="J433" s="233">
        <f>ROUND(I433*H433,2)</f>
        <v>0</v>
      </c>
      <c r="K433" s="229" t="s">
        <v>176</v>
      </c>
      <c r="L433" s="45"/>
      <c r="M433" s="234" t="s">
        <v>1</v>
      </c>
      <c r="N433" s="235" t="s">
        <v>43</v>
      </c>
      <c r="O433" s="92"/>
      <c r="P433" s="236">
        <f>O433*H433</f>
        <v>0</v>
      </c>
      <c r="Q433" s="236">
        <v>0</v>
      </c>
      <c r="R433" s="236">
        <f>Q433*H433</f>
        <v>0</v>
      </c>
      <c r="S433" s="236">
        <v>0</v>
      </c>
      <c r="T433" s="23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8" t="s">
        <v>177</v>
      </c>
      <c r="AT433" s="238" t="s">
        <v>172</v>
      </c>
      <c r="AU433" s="238" t="s">
        <v>85</v>
      </c>
      <c r="AY433" s="18" t="s">
        <v>170</v>
      </c>
      <c r="BE433" s="239">
        <f>IF(N433="základní",J433,0)</f>
        <v>0</v>
      </c>
      <c r="BF433" s="239">
        <f>IF(N433="snížená",J433,0)</f>
        <v>0</v>
      </c>
      <c r="BG433" s="239">
        <f>IF(N433="zákl. přenesená",J433,0)</f>
        <v>0</v>
      </c>
      <c r="BH433" s="239">
        <f>IF(N433="sníž. přenesená",J433,0)</f>
        <v>0</v>
      </c>
      <c r="BI433" s="239">
        <f>IF(N433="nulová",J433,0)</f>
        <v>0</v>
      </c>
      <c r="BJ433" s="18" t="s">
        <v>85</v>
      </c>
      <c r="BK433" s="239">
        <f>ROUND(I433*H433,2)</f>
        <v>0</v>
      </c>
      <c r="BL433" s="18" t="s">
        <v>177</v>
      </c>
      <c r="BM433" s="238" t="s">
        <v>629</v>
      </c>
    </row>
    <row r="434" spans="1:51" s="13" customFormat="1" ht="12">
      <c r="A434" s="13"/>
      <c r="B434" s="240"/>
      <c r="C434" s="241"/>
      <c r="D434" s="242" t="s">
        <v>178</v>
      </c>
      <c r="E434" s="243" t="s">
        <v>1</v>
      </c>
      <c r="F434" s="244" t="s">
        <v>630</v>
      </c>
      <c r="G434" s="241"/>
      <c r="H434" s="245">
        <v>67068</v>
      </c>
      <c r="I434" s="246"/>
      <c r="J434" s="241"/>
      <c r="K434" s="241"/>
      <c r="L434" s="247"/>
      <c r="M434" s="248"/>
      <c r="N434" s="249"/>
      <c r="O434" s="249"/>
      <c r="P434" s="249"/>
      <c r="Q434" s="249"/>
      <c r="R434" s="249"/>
      <c r="S434" s="249"/>
      <c r="T434" s="25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1" t="s">
        <v>178</v>
      </c>
      <c r="AU434" s="251" t="s">
        <v>85</v>
      </c>
      <c r="AV434" s="13" t="s">
        <v>85</v>
      </c>
      <c r="AW434" s="13" t="s">
        <v>32</v>
      </c>
      <c r="AX434" s="13" t="s">
        <v>77</v>
      </c>
      <c r="AY434" s="251" t="s">
        <v>170</v>
      </c>
    </row>
    <row r="435" spans="1:51" s="14" customFormat="1" ht="12">
      <c r="A435" s="14"/>
      <c r="B435" s="252"/>
      <c r="C435" s="253"/>
      <c r="D435" s="242" t="s">
        <v>178</v>
      </c>
      <c r="E435" s="254" t="s">
        <v>1</v>
      </c>
      <c r="F435" s="255" t="s">
        <v>180</v>
      </c>
      <c r="G435" s="253"/>
      <c r="H435" s="256">
        <v>67068</v>
      </c>
      <c r="I435" s="257"/>
      <c r="J435" s="253"/>
      <c r="K435" s="253"/>
      <c r="L435" s="258"/>
      <c r="M435" s="259"/>
      <c r="N435" s="260"/>
      <c r="O435" s="260"/>
      <c r="P435" s="260"/>
      <c r="Q435" s="260"/>
      <c r="R435" s="260"/>
      <c r="S435" s="260"/>
      <c r="T435" s="261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2" t="s">
        <v>178</v>
      </c>
      <c r="AU435" s="262" t="s">
        <v>85</v>
      </c>
      <c r="AV435" s="14" t="s">
        <v>177</v>
      </c>
      <c r="AW435" s="14" t="s">
        <v>32</v>
      </c>
      <c r="AX435" s="14" t="s">
        <v>33</v>
      </c>
      <c r="AY435" s="262" t="s">
        <v>170</v>
      </c>
    </row>
    <row r="436" spans="1:65" s="2" customFormat="1" ht="44.25" customHeight="1">
      <c r="A436" s="39"/>
      <c r="B436" s="40"/>
      <c r="C436" s="227" t="s">
        <v>426</v>
      </c>
      <c r="D436" s="227" t="s">
        <v>172</v>
      </c>
      <c r="E436" s="228" t="s">
        <v>631</v>
      </c>
      <c r="F436" s="229" t="s">
        <v>632</v>
      </c>
      <c r="G436" s="230" t="s">
        <v>175</v>
      </c>
      <c r="H436" s="231">
        <v>745.25</v>
      </c>
      <c r="I436" s="232"/>
      <c r="J436" s="233">
        <f>ROUND(I436*H436,2)</f>
        <v>0</v>
      </c>
      <c r="K436" s="229" t="s">
        <v>176</v>
      </c>
      <c r="L436" s="45"/>
      <c r="M436" s="234" t="s">
        <v>1</v>
      </c>
      <c r="N436" s="235" t="s">
        <v>43</v>
      </c>
      <c r="O436" s="92"/>
      <c r="P436" s="236">
        <f>O436*H436</f>
        <v>0</v>
      </c>
      <c r="Q436" s="236">
        <v>0</v>
      </c>
      <c r="R436" s="236">
        <f>Q436*H436</f>
        <v>0</v>
      </c>
      <c r="S436" s="236">
        <v>0</v>
      </c>
      <c r="T436" s="23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8" t="s">
        <v>177</v>
      </c>
      <c r="AT436" s="238" t="s">
        <v>172</v>
      </c>
      <c r="AU436" s="238" t="s">
        <v>85</v>
      </c>
      <c r="AY436" s="18" t="s">
        <v>170</v>
      </c>
      <c r="BE436" s="239">
        <f>IF(N436="základní",J436,0)</f>
        <v>0</v>
      </c>
      <c r="BF436" s="239">
        <f>IF(N436="snížená",J436,0)</f>
        <v>0</v>
      </c>
      <c r="BG436" s="239">
        <f>IF(N436="zákl. přenesená",J436,0)</f>
        <v>0</v>
      </c>
      <c r="BH436" s="239">
        <f>IF(N436="sníž. přenesená",J436,0)</f>
        <v>0</v>
      </c>
      <c r="BI436" s="239">
        <f>IF(N436="nulová",J436,0)</f>
        <v>0</v>
      </c>
      <c r="BJ436" s="18" t="s">
        <v>85</v>
      </c>
      <c r="BK436" s="239">
        <f>ROUND(I436*H436,2)</f>
        <v>0</v>
      </c>
      <c r="BL436" s="18" t="s">
        <v>177</v>
      </c>
      <c r="BM436" s="238" t="s">
        <v>633</v>
      </c>
    </row>
    <row r="437" spans="1:65" s="2" customFormat="1" ht="37.8" customHeight="1">
      <c r="A437" s="39"/>
      <c r="B437" s="40"/>
      <c r="C437" s="227" t="s">
        <v>614</v>
      </c>
      <c r="D437" s="227" t="s">
        <v>172</v>
      </c>
      <c r="E437" s="228" t="s">
        <v>634</v>
      </c>
      <c r="F437" s="229" t="s">
        <v>635</v>
      </c>
      <c r="G437" s="230" t="s">
        <v>175</v>
      </c>
      <c r="H437" s="231">
        <v>1012.4</v>
      </c>
      <c r="I437" s="232"/>
      <c r="J437" s="233">
        <f>ROUND(I437*H437,2)</f>
        <v>0</v>
      </c>
      <c r="K437" s="229" t="s">
        <v>176</v>
      </c>
      <c r="L437" s="45"/>
      <c r="M437" s="234" t="s">
        <v>1</v>
      </c>
      <c r="N437" s="235" t="s">
        <v>43</v>
      </c>
      <c r="O437" s="92"/>
      <c r="P437" s="236">
        <f>O437*H437</f>
        <v>0</v>
      </c>
      <c r="Q437" s="236">
        <v>0.00013</v>
      </c>
      <c r="R437" s="236">
        <f>Q437*H437</f>
        <v>0.13161199999999998</v>
      </c>
      <c r="S437" s="236">
        <v>0</v>
      </c>
      <c r="T437" s="237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8" t="s">
        <v>177</v>
      </c>
      <c r="AT437" s="238" t="s">
        <v>172</v>
      </c>
      <c r="AU437" s="238" t="s">
        <v>85</v>
      </c>
      <c r="AY437" s="18" t="s">
        <v>170</v>
      </c>
      <c r="BE437" s="239">
        <f>IF(N437="základní",J437,0)</f>
        <v>0</v>
      </c>
      <c r="BF437" s="239">
        <f>IF(N437="snížená",J437,0)</f>
        <v>0</v>
      </c>
      <c r="BG437" s="239">
        <f>IF(N437="zákl. přenesená",J437,0)</f>
        <v>0</v>
      </c>
      <c r="BH437" s="239">
        <f>IF(N437="sníž. přenesená",J437,0)</f>
        <v>0</v>
      </c>
      <c r="BI437" s="239">
        <f>IF(N437="nulová",J437,0)</f>
        <v>0</v>
      </c>
      <c r="BJ437" s="18" t="s">
        <v>85</v>
      </c>
      <c r="BK437" s="239">
        <f>ROUND(I437*H437,2)</f>
        <v>0</v>
      </c>
      <c r="BL437" s="18" t="s">
        <v>177</v>
      </c>
      <c r="BM437" s="238" t="s">
        <v>636</v>
      </c>
    </row>
    <row r="438" spans="1:63" s="12" customFormat="1" ht="22.8" customHeight="1">
      <c r="A438" s="12"/>
      <c r="B438" s="211"/>
      <c r="C438" s="212"/>
      <c r="D438" s="213" t="s">
        <v>76</v>
      </c>
      <c r="E438" s="225" t="s">
        <v>637</v>
      </c>
      <c r="F438" s="225" t="s">
        <v>638</v>
      </c>
      <c r="G438" s="212"/>
      <c r="H438" s="212"/>
      <c r="I438" s="215"/>
      <c r="J438" s="226">
        <f>BK438</f>
        <v>0</v>
      </c>
      <c r="K438" s="212"/>
      <c r="L438" s="217"/>
      <c r="M438" s="218"/>
      <c r="N438" s="219"/>
      <c r="O438" s="219"/>
      <c r="P438" s="220">
        <f>SUM(P439:P444)</f>
        <v>0</v>
      </c>
      <c r="Q438" s="219"/>
      <c r="R438" s="220">
        <f>SUM(R439:R444)</f>
        <v>0.151376</v>
      </c>
      <c r="S438" s="219"/>
      <c r="T438" s="221">
        <f>SUM(T439:T444)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22" t="s">
        <v>33</v>
      </c>
      <c r="AT438" s="223" t="s">
        <v>76</v>
      </c>
      <c r="AU438" s="223" t="s">
        <v>33</v>
      </c>
      <c r="AY438" s="222" t="s">
        <v>170</v>
      </c>
      <c r="BK438" s="224">
        <f>SUM(BK439:BK444)</f>
        <v>0</v>
      </c>
    </row>
    <row r="439" spans="1:65" s="2" customFormat="1" ht="37.8" customHeight="1">
      <c r="A439" s="39"/>
      <c r="B439" s="40"/>
      <c r="C439" s="227" t="s">
        <v>430</v>
      </c>
      <c r="D439" s="227" t="s">
        <v>172</v>
      </c>
      <c r="E439" s="228" t="s">
        <v>639</v>
      </c>
      <c r="F439" s="229" t="s">
        <v>640</v>
      </c>
      <c r="G439" s="230" t="s">
        <v>175</v>
      </c>
      <c r="H439" s="231">
        <v>1012.4</v>
      </c>
      <c r="I439" s="232"/>
      <c r="J439" s="233">
        <f>ROUND(I439*H439,2)</f>
        <v>0</v>
      </c>
      <c r="K439" s="229" t="s">
        <v>176</v>
      </c>
      <c r="L439" s="45"/>
      <c r="M439" s="234" t="s">
        <v>1</v>
      </c>
      <c r="N439" s="235" t="s">
        <v>43</v>
      </c>
      <c r="O439" s="92"/>
      <c r="P439" s="236">
        <f>O439*H439</f>
        <v>0</v>
      </c>
      <c r="Q439" s="236">
        <v>4E-05</v>
      </c>
      <c r="R439" s="236">
        <f>Q439*H439</f>
        <v>0.040496000000000004</v>
      </c>
      <c r="S439" s="236">
        <v>0</v>
      </c>
      <c r="T439" s="23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8" t="s">
        <v>177</v>
      </c>
      <c r="AT439" s="238" t="s">
        <v>172</v>
      </c>
      <c r="AU439" s="238" t="s">
        <v>85</v>
      </c>
      <c r="AY439" s="18" t="s">
        <v>170</v>
      </c>
      <c r="BE439" s="239">
        <f>IF(N439="základní",J439,0)</f>
        <v>0</v>
      </c>
      <c r="BF439" s="239">
        <f>IF(N439="snížená",J439,0)</f>
        <v>0</v>
      </c>
      <c r="BG439" s="239">
        <f>IF(N439="zákl. přenesená",J439,0)</f>
        <v>0</v>
      </c>
      <c r="BH439" s="239">
        <f>IF(N439="sníž. přenesená",J439,0)</f>
        <v>0</v>
      </c>
      <c r="BI439" s="239">
        <f>IF(N439="nulová",J439,0)</f>
        <v>0</v>
      </c>
      <c r="BJ439" s="18" t="s">
        <v>85</v>
      </c>
      <c r="BK439" s="239">
        <f>ROUND(I439*H439,2)</f>
        <v>0</v>
      </c>
      <c r="BL439" s="18" t="s">
        <v>177</v>
      </c>
      <c r="BM439" s="238" t="s">
        <v>641</v>
      </c>
    </row>
    <row r="440" spans="1:65" s="2" customFormat="1" ht="55.5" customHeight="1">
      <c r="A440" s="39"/>
      <c r="B440" s="40"/>
      <c r="C440" s="227" t="s">
        <v>637</v>
      </c>
      <c r="D440" s="227" t="s">
        <v>172</v>
      </c>
      <c r="E440" s="228" t="s">
        <v>642</v>
      </c>
      <c r="F440" s="229" t="s">
        <v>643</v>
      </c>
      <c r="G440" s="230" t="s">
        <v>356</v>
      </c>
      <c r="H440" s="231">
        <v>32</v>
      </c>
      <c r="I440" s="232"/>
      <c r="J440" s="233">
        <f>ROUND(I440*H440,2)</f>
        <v>0</v>
      </c>
      <c r="K440" s="229" t="s">
        <v>176</v>
      </c>
      <c r="L440" s="45"/>
      <c r="M440" s="234" t="s">
        <v>1</v>
      </c>
      <c r="N440" s="235" t="s">
        <v>43</v>
      </c>
      <c r="O440" s="92"/>
      <c r="P440" s="236">
        <f>O440*H440</f>
        <v>0</v>
      </c>
      <c r="Q440" s="236">
        <v>0.00234</v>
      </c>
      <c r="R440" s="236">
        <f>Q440*H440</f>
        <v>0.07488</v>
      </c>
      <c r="S440" s="236">
        <v>0</v>
      </c>
      <c r="T440" s="237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8" t="s">
        <v>177</v>
      </c>
      <c r="AT440" s="238" t="s">
        <v>172</v>
      </c>
      <c r="AU440" s="238" t="s">
        <v>85</v>
      </c>
      <c r="AY440" s="18" t="s">
        <v>170</v>
      </c>
      <c r="BE440" s="239">
        <f>IF(N440="základní",J440,0)</f>
        <v>0</v>
      </c>
      <c r="BF440" s="239">
        <f>IF(N440="snížená",J440,0)</f>
        <v>0</v>
      </c>
      <c r="BG440" s="239">
        <f>IF(N440="zákl. přenesená",J440,0)</f>
        <v>0</v>
      </c>
      <c r="BH440" s="239">
        <f>IF(N440="sníž. přenesená",J440,0)</f>
        <v>0</v>
      </c>
      <c r="BI440" s="239">
        <f>IF(N440="nulová",J440,0)</f>
        <v>0</v>
      </c>
      <c r="BJ440" s="18" t="s">
        <v>85</v>
      </c>
      <c r="BK440" s="239">
        <f>ROUND(I440*H440,2)</f>
        <v>0</v>
      </c>
      <c r="BL440" s="18" t="s">
        <v>177</v>
      </c>
      <c r="BM440" s="238" t="s">
        <v>644</v>
      </c>
    </row>
    <row r="441" spans="1:51" s="13" customFormat="1" ht="12">
      <c r="A441" s="13"/>
      <c r="B441" s="240"/>
      <c r="C441" s="241"/>
      <c r="D441" s="242" t="s">
        <v>178</v>
      </c>
      <c r="E441" s="243" t="s">
        <v>1</v>
      </c>
      <c r="F441" s="244" t="s">
        <v>645</v>
      </c>
      <c r="G441" s="241"/>
      <c r="H441" s="245">
        <v>32</v>
      </c>
      <c r="I441" s="246"/>
      <c r="J441" s="241"/>
      <c r="K441" s="241"/>
      <c r="L441" s="247"/>
      <c r="M441" s="248"/>
      <c r="N441" s="249"/>
      <c r="O441" s="249"/>
      <c r="P441" s="249"/>
      <c r="Q441" s="249"/>
      <c r="R441" s="249"/>
      <c r="S441" s="249"/>
      <c r="T441" s="25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1" t="s">
        <v>178</v>
      </c>
      <c r="AU441" s="251" t="s">
        <v>85</v>
      </c>
      <c r="AV441" s="13" t="s">
        <v>85</v>
      </c>
      <c r="AW441" s="13" t="s">
        <v>32</v>
      </c>
      <c r="AX441" s="13" t="s">
        <v>77</v>
      </c>
      <c r="AY441" s="251" t="s">
        <v>170</v>
      </c>
    </row>
    <row r="442" spans="1:51" s="14" customFormat="1" ht="12">
      <c r="A442" s="14"/>
      <c r="B442" s="252"/>
      <c r="C442" s="253"/>
      <c r="D442" s="242" t="s">
        <v>178</v>
      </c>
      <c r="E442" s="254" t="s">
        <v>1</v>
      </c>
      <c r="F442" s="255" t="s">
        <v>180</v>
      </c>
      <c r="G442" s="253"/>
      <c r="H442" s="256">
        <v>32</v>
      </c>
      <c r="I442" s="257"/>
      <c r="J442" s="253"/>
      <c r="K442" s="253"/>
      <c r="L442" s="258"/>
      <c r="M442" s="259"/>
      <c r="N442" s="260"/>
      <c r="O442" s="260"/>
      <c r="P442" s="260"/>
      <c r="Q442" s="260"/>
      <c r="R442" s="260"/>
      <c r="S442" s="260"/>
      <c r="T442" s="261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2" t="s">
        <v>178</v>
      </c>
      <c r="AU442" s="262" t="s">
        <v>85</v>
      </c>
      <c r="AV442" s="14" t="s">
        <v>177</v>
      </c>
      <c r="AW442" s="14" t="s">
        <v>32</v>
      </c>
      <c r="AX442" s="14" t="s">
        <v>33</v>
      </c>
      <c r="AY442" s="262" t="s">
        <v>170</v>
      </c>
    </row>
    <row r="443" spans="1:65" s="2" customFormat="1" ht="16.5" customHeight="1">
      <c r="A443" s="39"/>
      <c r="B443" s="40"/>
      <c r="C443" s="273" t="s">
        <v>437</v>
      </c>
      <c r="D443" s="273" t="s">
        <v>247</v>
      </c>
      <c r="E443" s="274" t="s">
        <v>646</v>
      </c>
      <c r="F443" s="275" t="s">
        <v>647</v>
      </c>
      <c r="G443" s="276" t="s">
        <v>228</v>
      </c>
      <c r="H443" s="277">
        <v>0.036</v>
      </c>
      <c r="I443" s="278"/>
      <c r="J443" s="279">
        <f>ROUND(I443*H443,2)</f>
        <v>0</v>
      </c>
      <c r="K443" s="275" t="s">
        <v>176</v>
      </c>
      <c r="L443" s="280"/>
      <c r="M443" s="281" t="s">
        <v>1</v>
      </c>
      <c r="N443" s="282" t="s">
        <v>43</v>
      </c>
      <c r="O443" s="92"/>
      <c r="P443" s="236">
        <f>O443*H443</f>
        <v>0</v>
      </c>
      <c r="Q443" s="236">
        <v>1</v>
      </c>
      <c r="R443" s="236">
        <f>Q443*H443</f>
        <v>0.036</v>
      </c>
      <c r="S443" s="236">
        <v>0</v>
      </c>
      <c r="T443" s="23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8" t="s">
        <v>221</v>
      </c>
      <c r="AT443" s="238" t="s">
        <v>247</v>
      </c>
      <c r="AU443" s="238" t="s">
        <v>85</v>
      </c>
      <c r="AY443" s="18" t="s">
        <v>170</v>
      </c>
      <c r="BE443" s="239">
        <f>IF(N443="základní",J443,0)</f>
        <v>0</v>
      </c>
      <c r="BF443" s="239">
        <f>IF(N443="snížená",J443,0)</f>
        <v>0</v>
      </c>
      <c r="BG443" s="239">
        <f>IF(N443="zákl. přenesená",J443,0)</f>
        <v>0</v>
      </c>
      <c r="BH443" s="239">
        <f>IF(N443="sníž. přenesená",J443,0)</f>
        <v>0</v>
      </c>
      <c r="BI443" s="239">
        <f>IF(N443="nulová",J443,0)</f>
        <v>0</v>
      </c>
      <c r="BJ443" s="18" t="s">
        <v>85</v>
      </c>
      <c r="BK443" s="239">
        <f>ROUND(I443*H443,2)</f>
        <v>0</v>
      </c>
      <c r="BL443" s="18" t="s">
        <v>177</v>
      </c>
      <c r="BM443" s="238" t="s">
        <v>648</v>
      </c>
    </row>
    <row r="444" spans="1:65" s="2" customFormat="1" ht="24.15" customHeight="1">
      <c r="A444" s="39"/>
      <c r="B444" s="40"/>
      <c r="C444" s="227" t="s">
        <v>649</v>
      </c>
      <c r="D444" s="227" t="s">
        <v>172</v>
      </c>
      <c r="E444" s="228" t="s">
        <v>650</v>
      </c>
      <c r="F444" s="229" t="s">
        <v>651</v>
      </c>
      <c r="G444" s="230" t="s">
        <v>356</v>
      </c>
      <c r="H444" s="231">
        <v>5</v>
      </c>
      <c r="I444" s="232"/>
      <c r="J444" s="233">
        <f>ROUND(I444*H444,2)</f>
        <v>0</v>
      </c>
      <c r="K444" s="229" t="s">
        <v>1</v>
      </c>
      <c r="L444" s="45"/>
      <c r="M444" s="234" t="s">
        <v>1</v>
      </c>
      <c r="N444" s="235" t="s">
        <v>43</v>
      </c>
      <c r="O444" s="92"/>
      <c r="P444" s="236">
        <f>O444*H444</f>
        <v>0</v>
      </c>
      <c r="Q444" s="236">
        <v>0</v>
      </c>
      <c r="R444" s="236">
        <f>Q444*H444</f>
        <v>0</v>
      </c>
      <c r="S444" s="236">
        <v>0</v>
      </c>
      <c r="T444" s="237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8" t="s">
        <v>177</v>
      </c>
      <c r="AT444" s="238" t="s">
        <v>172</v>
      </c>
      <c r="AU444" s="238" t="s">
        <v>85</v>
      </c>
      <c r="AY444" s="18" t="s">
        <v>170</v>
      </c>
      <c r="BE444" s="239">
        <f>IF(N444="základní",J444,0)</f>
        <v>0</v>
      </c>
      <c r="BF444" s="239">
        <f>IF(N444="snížená",J444,0)</f>
        <v>0</v>
      </c>
      <c r="BG444" s="239">
        <f>IF(N444="zákl. přenesená",J444,0)</f>
        <v>0</v>
      </c>
      <c r="BH444" s="239">
        <f>IF(N444="sníž. přenesená",J444,0)</f>
        <v>0</v>
      </c>
      <c r="BI444" s="239">
        <f>IF(N444="nulová",J444,0)</f>
        <v>0</v>
      </c>
      <c r="BJ444" s="18" t="s">
        <v>85</v>
      </c>
      <c r="BK444" s="239">
        <f>ROUND(I444*H444,2)</f>
        <v>0</v>
      </c>
      <c r="BL444" s="18" t="s">
        <v>177</v>
      </c>
      <c r="BM444" s="238" t="s">
        <v>652</v>
      </c>
    </row>
    <row r="445" spans="1:63" s="12" customFormat="1" ht="22.8" customHeight="1">
      <c r="A445" s="12"/>
      <c r="B445" s="211"/>
      <c r="C445" s="212"/>
      <c r="D445" s="213" t="s">
        <v>76</v>
      </c>
      <c r="E445" s="225" t="s">
        <v>653</v>
      </c>
      <c r="F445" s="225" t="s">
        <v>654</v>
      </c>
      <c r="G445" s="212"/>
      <c r="H445" s="212"/>
      <c r="I445" s="215"/>
      <c r="J445" s="226">
        <f>BK445</f>
        <v>0</v>
      </c>
      <c r="K445" s="212"/>
      <c r="L445" s="217"/>
      <c r="M445" s="218"/>
      <c r="N445" s="219"/>
      <c r="O445" s="219"/>
      <c r="P445" s="220">
        <f>P446</f>
        <v>0</v>
      </c>
      <c r="Q445" s="219"/>
      <c r="R445" s="220">
        <f>R446</f>
        <v>0</v>
      </c>
      <c r="S445" s="219"/>
      <c r="T445" s="221">
        <f>T446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22" t="s">
        <v>33</v>
      </c>
      <c r="AT445" s="223" t="s">
        <v>76</v>
      </c>
      <c r="AU445" s="223" t="s">
        <v>33</v>
      </c>
      <c r="AY445" s="222" t="s">
        <v>170</v>
      </c>
      <c r="BK445" s="224">
        <f>BK446</f>
        <v>0</v>
      </c>
    </row>
    <row r="446" spans="1:65" s="2" customFormat="1" ht="55.5" customHeight="1">
      <c r="A446" s="39"/>
      <c r="B446" s="40"/>
      <c r="C446" s="227" t="s">
        <v>440</v>
      </c>
      <c r="D446" s="227" t="s">
        <v>172</v>
      </c>
      <c r="E446" s="228" t="s">
        <v>655</v>
      </c>
      <c r="F446" s="229" t="s">
        <v>656</v>
      </c>
      <c r="G446" s="230" t="s">
        <v>228</v>
      </c>
      <c r="H446" s="231">
        <v>2417.363</v>
      </c>
      <c r="I446" s="232"/>
      <c r="J446" s="233">
        <f>ROUND(I446*H446,2)</f>
        <v>0</v>
      </c>
      <c r="K446" s="229" t="s">
        <v>176</v>
      </c>
      <c r="L446" s="45"/>
      <c r="M446" s="234" t="s">
        <v>1</v>
      </c>
      <c r="N446" s="235" t="s">
        <v>43</v>
      </c>
      <c r="O446" s="92"/>
      <c r="P446" s="236">
        <f>O446*H446</f>
        <v>0</v>
      </c>
      <c r="Q446" s="236">
        <v>0</v>
      </c>
      <c r="R446" s="236">
        <f>Q446*H446</f>
        <v>0</v>
      </c>
      <c r="S446" s="236">
        <v>0</v>
      </c>
      <c r="T446" s="237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8" t="s">
        <v>177</v>
      </c>
      <c r="AT446" s="238" t="s">
        <v>172</v>
      </c>
      <c r="AU446" s="238" t="s">
        <v>85</v>
      </c>
      <c r="AY446" s="18" t="s">
        <v>170</v>
      </c>
      <c r="BE446" s="239">
        <f>IF(N446="základní",J446,0)</f>
        <v>0</v>
      </c>
      <c r="BF446" s="239">
        <f>IF(N446="snížená",J446,0)</f>
        <v>0</v>
      </c>
      <c r="BG446" s="239">
        <f>IF(N446="zákl. přenesená",J446,0)</f>
        <v>0</v>
      </c>
      <c r="BH446" s="239">
        <f>IF(N446="sníž. přenesená",J446,0)</f>
        <v>0</v>
      </c>
      <c r="BI446" s="239">
        <f>IF(N446="nulová",J446,0)</f>
        <v>0</v>
      </c>
      <c r="BJ446" s="18" t="s">
        <v>85</v>
      </c>
      <c r="BK446" s="239">
        <f>ROUND(I446*H446,2)</f>
        <v>0</v>
      </c>
      <c r="BL446" s="18" t="s">
        <v>177</v>
      </c>
      <c r="BM446" s="238" t="s">
        <v>657</v>
      </c>
    </row>
    <row r="447" spans="1:63" s="12" customFormat="1" ht="25.9" customHeight="1">
      <c r="A447" s="12"/>
      <c r="B447" s="211"/>
      <c r="C447" s="212"/>
      <c r="D447" s="213" t="s">
        <v>76</v>
      </c>
      <c r="E447" s="214" t="s">
        <v>658</v>
      </c>
      <c r="F447" s="214" t="s">
        <v>659</v>
      </c>
      <c r="G447" s="212"/>
      <c r="H447" s="212"/>
      <c r="I447" s="215"/>
      <c r="J447" s="216">
        <f>BK447</f>
        <v>0</v>
      </c>
      <c r="K447" s="212"/>
      <c r="L447" s="217"/>
      <c r="M447" s="218"/>
      <c r="N447" s="219"/>
      <c r="O447" s="219"/>
      <c r="P447" s="220">
        <f>P448+P474+P536+P540+P544+P574+P590+P624+P632+P791+P821+P852+P879+P901+P918+P926+P932</f>
        <v>0</v>
      </c>
      <c r="Q447" s="219"/>
      <c r="R447" s="220">
        <f>R448+R474+R536+R540+R544+R574+R590+R624+R632+R791+R821+R852+R879+R901+R918+R926+R932</f>
        <v>132.51405903000003</v>
      </c>
      <c r="S447" s="219"/>
      <c r="T447" s="221">
        <f>T448+T474+T536+T540+T544+T574+T590+T624+T632+T791+T821+T852+T879+T901+T918+T926+T932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22" t="s">
        <v>85</v>
      </c>
      <c r="AT447" s="223" t="s">
        <v>76</v>
      </c>
      <c r="AU447" s="223" t="s">
        <v>77</v>
      </c>
      <c r="AY447" s="222" t="s">
        <v>170</v>
      </c>
      <c r="BK447" s="224">
        <f>BK448+BK474+BK536+BK540+BK544+BK574+BK590+BK624+BK632+BK791+BK821+BK852+BK879+BK901+BK918+BK926+BK932</f>
        <v>0</v>
      </c>
    </row>
    <row r="448" spans="1:63" s="12" customFormat="1" ht="22.8" customHeight="1">
      <c r="A448" s="12"/>
      <c r="B448" s="211"/>
      <c r="C448" s="212"/>
      <c r="D448" s="213" t="s">
        <v>76</v>
      </c>
      <c r="E448" s="225" t="s">
        <v>660</v>
      </c>
      <c r="F448" s="225" t="s">
        <v>661</v>
      </c>
      <c r="G448" s="212"/>
      <c r="H448" s="212"/>
      <c r="I448" s="215"/>
      <c r="J448" s="226">
        <f>BK448</f>
        <v>0</v>
      </c>
      <c r="K448" s="212"/>
      <c r="L448" s="217"/>
      <c r="M448" s="218"/>
      <c r="N448" s="219"/>
      <c r="O448" s="219"/>
      <c r="P448" s="220">
        <f>SUM(P449:P473)</f>
        <v>0</v>
      </c>
      <c r="Q448" s="219"/>
      <c r="R448" s="220">
        <f>SUM(R449:R473)</f>
        <v>4.8673945000000005</v>
      </c>
      <c r="S448" s="219"/>
      <c r="T448" s="221">
        <f>SUM(T449:T473)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22" t="s">
        <v>85</v>
      </c>
      <c r="AT448" s="223" t="s">
        <v>76</v>
      </c>
      <c r="AU448" s="223" t="s">
        <v>33</v>
      </c>
      <c r="AY448" s="222" t="s">
        <v>170</v>
      </c>
      <c r="BK448" s="224">
        <f>SUM(BK449:BK473)</f>
        <v>0</v>
      </c>
    </row>
    <row r="449" spans="1:65" s="2" customFormat="1" ht="62.7" customHeight="1">
      <c r="A449" s="39"/>
      <c r="B449" s="40"/>
      <c r="C449" s="227" t="s">
        <v>653</v>
      </c>
      <c r="D449" s="227" t="s">
        <v>172</v>
      </c>
      <c r="E449" s="228" t="s">
        <v>662</v>
      </c>
      <c r="F449" s="229" t="s">
        <v>663</v>
      </c>
      <c r="G449" s="230" t="s">
        <v>175</v>
      </c>
      <c r="H449" s="231">
        <v>1214</v>
      </c>
      <c r="I449" s="232"/>
      <c r="J449" s="233">
        <f>ROUND(I449*H449,2)</f>
        <v>0</v>
      </c>
      <c r="K449" s="229" t="s">
        <v>176</v>
      </c>
      <c r="L449" s="45"/>
      <c r="M449" s="234" t="s">
        <v>1</v>
      </c>
      <c r="N449" s="235" t="s">
        <v>43</v>
      </c>
      <c r="O449" s="92"/>
      <c r="P449" s="236">
        <f>O449*H449</f>
        <v>0</v>
      </c>
      <c r="Q449" s="236">
        <v>0</v>
      </c>
      <c r="R449" s="236">
        <f>Q449*H449</f>
        <v>0</v>
      </c>
      <c r="S449" s="236">
        <v>0</v>
      </c>
      <c r="T449" s="237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8" t="s">
        <v>211</v>
      </c>
      <c r="AT449" s="238" t="s">
        <v>172</v>
      </c>
      <c r="AU449" s="238" t="s">
        <v>85</v>
      </c>
      <c r="AY449" s="18" t="s">
        <v>170</v>
      </c>
      <c r="BE449" s="239">
        <f>IF(N449="základní",J449,0)</f>
        <v>0</v>
      </c>
      <c r="BF449" s="239">
        <f>IF(N449="snížená",J449,0)</f>
        <v>0</v>
      </c>
      <c r="BG449" s="239">
        <f>IF(N449="zákl. přenesená",J449,0)</f>
        <v>0</v>
      </c>
      <c r="BH449" s="239">
        <f>IF(N449="sníž. přenesená",J449,0)</f>
        <v>0</v>
      </c>
      <c r="BI449" s="239">
        <f>IF(N449="nulová",J449,0)</f>
        <v>0</v>
      </c>
      <c r="BJ449" s="18" t="s">
        <v>85</v>
      </c>
      <c r="BK449" s="239">
        <f>ROUND(I449*H449,2)</f>
        <v>0</v>
      </c>
      <c r="BL449" s="18" t="s">
        <v>211</v>
      </c>
      <c r="BM449" s="238" t="s">
        <v>664</v>
      </c>
    </row>
    <row r="450" spans="1:65" s="2" customFormat="1" ht="21.75" customHeight="1">
      <c r="A450" s="39"/>
      <c r="B450" s="40"/>
      <c r="C450" s="273" t="s">
        <v>445</v>
      </c>
      <c r="D450" s="273" t="s">
        <v>247</v>
      </c>
      <c r="E450" s="274" t="s">
        <v>665</v>
      </c>
      <c r="F450" s="275" t="s">
        <v>666</v>
      </c>
      <c r="G450" s="276" t="s">
        <v>175</v>
      </c>
      <c r="H450" s="277">
        <v>1396.1</v>
      </c>
      <c r="I450" s="278"/>
      <c r="J450" s="279">
        <f>ROUND(I450*H450,2)</f>
        <v>0</v>
      </c>
      <c r="K450" s="275" t="s">
        <v>176</v>
      </c>
      <c r="L450" s="280"/>
      <c r="M450" s="281" t="s">
        <v>1</v>
      </c>
      <c r="N450" s="282" t="s">
        <v>43</v>
      </c>
      <c r="O450" s="92"/>
      <c r="P450" s="236">
        <f>O450*H450</f>
        <v>0</v>
      </c>
      <c r="Q450" s="236">
        <v>0.00254</v>
      </c>
      <c r="R450" s="236">
        <f>Q450*H450</f>
        <v>3.546094</v>
      </c>
      <c r="S450" s="236">
        <v>0</v>
      </c>
      <c r="T450" s="237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8" t="s">
        <v>345</v>
      </c>
      <c r="AT450" s="238" t="s">
        <v>247</v>
      </c>
      <c r="AU450" s="238" t="s">
        <v>85</v>
      </c>
      <c r="AY450" s="18" t="s">
        <v>170</v>
      </c>
      <c r="BE450" s="239">
        <f>IF(N450="základní",J450,0)</f>
        <v>0</v>
      </c>
      <c r="BF450" s="239">
        <f>IF(N450="snížená",J450,0)</f>
        <v>0</v>
      </c>
      <c r="BG450" s="239">
        <f>IF(N450="zákl. přenesená",J450,0)</f>
        <v>0</v>
      </c>
      <c r="BH450" s="239">
        <f>IF(N450="sníž. přenesená",J450,0)</f>
        <v>0</v>
      </c>
      <c r="BI450" s="239">
        <f>IF(N450="nulová",J450,0)</f>
        <v>0</v>
      </c>
      <c r="BJ450" s="18" t="s">
        <v>85</v>
      </c>
      <c r="BK450" s="239">
        <f>ROUND(I450*H450,2)</f>
        <v>0</v>
      </c>
      <c r="BL450" s="18" t="s">
        <v>211</v>
      </c>
      <c r="BM450" s="238" t="s">
        <v>667</v>
      </c>
    </row>
    <row r="451" spans="1:51" s="13" customFormat="1" ht="12">
      <c r="A451" s="13"/>
      <c r="B451" s="240"/>
      <c r="C451" s="241"/>
      <c r="D451" s="242" t="s">
        <v>178</v>
      </c>
      <c r="E451" s="241"/>
      <c r="F451" s="244" t="s">
        <v>668</v>
      </c>
      <c r="G451" s="241"/>
      <c r="H451" s="245">
        <v>1396.1</v>
      </c>
      <c r="I451" s="246"/>
      <c r="J451" s="241"/>
      <c r="K451" s="241"/>
      <c r="L451" s="247"/>
      <c r="M451" s="248"/>
      <c r="N451" s="249"/>
      <c r="O451" s="249"/>
      <c r="P451" s="249"/>
      <c r="Q451" s="249"/>
      <c r="R451" s="249"/>
      <c r="S451" s="249"/>
      <c r="T451" s="25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1" t="s">
        <v>178</v>
      </c>
      <c r="AU451" s="251" t="s">
        <v>85</v>
      </c>
      <c r="AV451" s="13" t="s">
        <v>85</v>
      </c>
      <c r="AW451" s="13" t="s">
        <v>4</v>
      </c>
      <c r="AX451" s="13" t="s">
        <v>33</v>
      </c>
      <c r="AY451" s="251" t="s">
        <v>170</v>
      </c>
    </row>
    <row r="452" spans="1:65" s="2" customFormat="1" ht="62.7" customHeight="1">
      <c r="A452" s="39"/>
      <c r="B452" s="40"/>
      <c r="C452" s="227" t="s">
        <v>669</v>
      </c>
      <c r="D452" s="227" t="s">
        <v>172</v>
      </c>
      <c r="E452" s="228" t="s">
        <v>670</v>
      </c>
      <c r="F452" s="229" t="s">
        <v>671</v>
      </c>
      <c r="G452" s="230" t="s">
        <v>175</v>
      </c>
      <c r="H452" s="231">
        <v>147.259</v>
      </c>
      <c r="I452" s="232"/>
      <c r="J452" s="233">
        <f>ROUND(I452*H452,2)</f>
        <v>0</v>
      </c>
      <c r="K452" s="229" t="s">
        <v>176</v>
      </c>
      <c r="L452" s="45"/>
      <c r="M452" s="234" t="s">
        <v>1</v>
      </c>
      <c r="N452" s="235" t="s">
        <v>43</v>
      </c>
      <c r="O452" s="92"/>
      <c r="P452" s="236">
        <f>O452*H452</f>
        <v>0</v>
      </c>
      <c r="Q452" s="236">
        <v>0</v>
      </c>
      <c r="R452" s="236">
        <f>Q452*H452</f>
        <v>0</v>
      </c>
      <c r="S452" s="236">
        <v>0</v>
      </c>
      <c r="T452" s="23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8" t="s">
        <v>211</v>
      </c>
      <c r="AT452" s="238" t="s">
        <v>172</v>
      </c>
      <c r="AU452" s="238" t="s">
        <v>85</v>
      </c>
      <c r="AY452" s="18" t="s">
        <v>170</v>
      </c>
      <c r="BE452" s="239">
        <f>IF(N452="základní",J452,0)</f>
        <v>0</v>
      </c>
      <c r="BF452" s="239">
        <f>IF(N452="snížená",J452,0)</f>
        <v>0</v>
      </c>
      <c r="BG452" s="239">
        <f>IF(N452="zákl. přenesená",J452,0)</f>
        <v>0</v>
      </c>
      <c r="BH452" s="239">
        <f>IF(N452="sníž. přenesená",J452,0)</f>
        <v>0</v>
      </c>
      <c r="BI452" s="239">
        <f>IF(N452="nulová",J452,0)</f>
        <v>0</v>
      </c>
      <c r="BJ452" s="18" t="s">
        <v>85</v>
      </c>
      <c r="BK452" s="239">
        <f>ROUND(I452*H452,2)</f>
        <v>0</v>
      </c>
      <c r="BL452" s="18" t="s">
        <v>211</v>
      </c>
      <c r="BM452" s="238" t="s">
        <v>672</v>
      </c>
    </row>
    <row r="453" spans="1:51" s="13" customFormat="1" ht="12">
      <c r="A453" s="13"/>
      <c r="B453" s="240"/>
      <c r="C453" s="241"/>
      <c r="D453" s="242" t="s">
        <v>178</v>
      </c>
      <c r="E453" s="243" t="s">
        <v>1</v>
      </c>
      <c r="F453" s="244" t="s">
        <v>673</v>
      </c>
      <c r="G453" s="241"/>
      <c r="H453" s="245">
        <v>147.259</v>
      </c>
      <c r="I453" s="246"/>
      <c r="J453" s="241"/>
      <c r="K453" s="241"/>
      <c r="L453" s="247"/>
      <c r="M453" s="248"/>
      <c r="N453" s="249"/>
      <c r="O453" s="249"/>
      <c r="P453" s="249"/>
      <c r="Q453" s="249"/>
      <c r="R453" s="249"/>
      <c r="S453" s="249"/>
      <c r="T453" s="25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1" t="s">
        <v>178</v>
      </c>
      <c r="AU453" s="251" t="s">
        <v>85</v>
      </c>
      <c r="AV453" s="13" t="s">
        <v>85</v>
      </c>
      <c r="AW453" s="13" t="s">
        <v>32</v>
      </c>
      <c r="AX453" s="13" t="s">
        <v>77</v>
      </c>
      <c r="AY453" s="251" t="s">
        <v>170</v>
      </c>
    </row>
    <row r="454" spans="1:51" s="14" customFormat="1" ht="12">
      <c r="A454" s="14"/>
      <c r="B454" s="252"/>
      <c r="C454" s="253"/>
      <c r="D454" s="242" t="s">
        <v>178</v>
      </c>
      <c r="E454" s="254" t="s">
        <v>1</v>
      </c>
      <c r="F454" s="255" t="s">
        <v>180</v>
      </c>
      <c r="G454" s="253"/>
      <c r="H454" s="256">
        <v>147.259</v>
      </c>
      <c r="I454" s="257"/>
      <c r="J454" s="253"/>
      <c r="K454" s="253"/>
      <c r="L454" s="258"/>
      <c r="M454" s="259"/>
      <c r="N454" s="260"/>
      <c r="O454" s="260"/>
      <c r="P454" s="260"/>
      <c r="Q454" s="260"/>
      <c r="R454" s="260"/>
      <c r="S454" s="260"/>
      <c r="T454" s="261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2" t="s">
        <v>178</v>
      </c>
      <c r="AU454" s="262" t="s">
        <v>85</v>
      </c>
      <c r="AV454" s="14" t="s">
        <v>177</v>
      </c>
      <c r="AW454" s="14" t="s">
        <v>32</v>
      </c>
      <c r="AX454" s="14" t="s">
        <v>33</v>
      </c>
      <c r="AY454" s="262" t="s">
        <v>170</v>
      </c>
    </row>
    <row r="455" spans="1:65" s="2" customFormat="1" ht="21.75" customHeight="1">
      <c r="A455" s="39"/>
      <c r="B455" s="40"/>
      <c r="C455" s="273" t="s">
        <v>449</v>
      </c>
      <c r="D455" s="273" t="s">
        <v>247</v>
      </c>
      <c r="E455" s="274" t="s">
        <v>674</v>
      </c>
      <c r="F455" s="275" t="s">
        <v>675</v>
      </c>
      <c r="G455" s="276" t="s">
        <v>175</v>
      </c>
      <c r="H455" s="277">
        <v>179.803</v>
      </c>
      <c r="I455" s="278"/>
      <c r="J455" s="279">
        <f>ROUND(I455*H455,2)</f>
        <v>0</v>
      </c>
      <c r="K455" s="275" t="s">
        <v>176</v>
      </c>
      <c r="L455" s="280"/>
      <c r="M455" s="281" t="s">
        <v>1</v>
      </c>
      <c r="N455" s="282" t="s">
        <v>43</v>
      </c>
      <c r="O455" s="92"/>
      <c r="P455" s="236">
        <f>O455*H455</f>
        <v>0</v>
      </c>
      <c r="Q455" s="236">
        <v>0.0021</v>
      </c>
      <c r="R455" s="236">
        <f>Q455*H455</f>
        <v>0.3775863</v>
      </c>
      <c r="S455" s="236">
        <v>0</v>
      </c>
      <c r="T455" s="237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8" t="s">
        <v>345</v>
      </c>
      <c r="AT455" s="238" t="s">
        <v>247</v>
      </c>
      <c r="AU455" s="238" t="s">
        <v>85</v>
      </c>
      <c r="AY455" s="18" t="s">
        <v>170</v>
      </c>
      <c r="BE455" s="239">
        <f>IF(N455="základní",J455,0)</f>
        <v>0</v>
      </c>
      <c r="BF455" s="239">
        <f>IF(N455="snížená",J455,0)</f>
        <v>0</v>
      </c>
      <c r="BG455" s="239">
        <f>IF(N455="zákl. přenesená",J455,0)</f>
        <v>0</v>
      </c>
      <c r="BH455" s="239">
        <f>IF(N455="sníž. přenesená",J455,0)</f>
        <v>0</v>
      </c>
      <c r="BI455" s="239">
        <f>IF(N455="nulová",J455,0)</f>
        <v>0</v>
      </c>
      <c r="BJ455" s="18" t="s">
        <v>85</v>
      </c>
      <c r="BK455" s="239">
        <f>ROUND(I455*H455,2)</f>
        <v>0</v>
      </c>
      <c r="BL455" s="18" t="s">
        <v>211</v>
      </c>
      <c r="BM455" s="238" t="s">
        <v>676</v>
      </c>
    </row>
    <row r="456" spans="1:51" s="13" customFormat="1" ht="12">
      <c r="A456" s="13"/>
      <c r="B456" s="240"/>
      <c r="C456" s="241"/>
      <c r="D456" s="242" t="s">
        <v>178</v>
      </c>
      <c r="E456" s="241"/>
      <c r="F456" s="244" t="s">
        <v>677</v>
      </c>
      <c r="G456" s="241"/>
      <c r="H456" s="245">
        <v>179.803</v>
      </c>
      <c r="I456" s="246"/>
      <c r="J456" s="241"/>
      <c r="K456" s="241"/>
      <c r="L456" s="247"/>
      <c r="M456" s="248"/>
      <c r="N456" s="249"/>
      <c r="O456" s="249"/>
      <c r="P456" s="249"/>
      <c r="Q456" s="249"/>
      <c r="R456" s="249"/>
      <c r="S456" s="249"/>
      <c r="T456" s="25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1" t="s">
        <v>178</v>
      </c>
      <c r="AU456" s="251" t="s">
        <v>85</v>
      </c>
      <c r="AV456" s="13" t="s">
        <v>85</v>
      </c>
      <c r="AW456" s="13" t="s">
        <v>4</v>
      </c>
      <c r="AX456" s="13" t="s">
        <v>33</v>
      </c>
      <c r="AY456" s="251" t="s">
        <v>170</v>
      </c>
    </row>
    <row r="457" spans="1:65" s="2" customFormat="1" ht="24.15" customHeight="1">
      <c r="A457" s="39"/>
      <c r="B457" s="40"/>
      <c r="C457" s="227" t="s">
        <v>678</v>
      </c>
      <c r="D457" s="227" t="s">
        <v>172</v>
      </c>
      <c r="E457" s="228" t="s">
        <v>679</v>
      </c>
      <c r="F457" s="229" t="s">
        <v>680</v>
      </c>
      <c r="G457" s="230" t="s">
        <v>175</v>
      </c>
      <c r="H457" s="231">
        <v>1214.04</v>
      </c>
      <c r="I457" s="232"/>
      <c r="J457" s="233">
        <f>ROUND(I457*H457,2)</f>
        <v>0</v>
      </c>
      <c r="K457" s="229" t="s">
        <v>176</v>
      </c>
      <c r="L457" s="45"/>
      <c r="M457" s="234" t="s">
        <v>1</v>
      </c>
      <c r="N457" s="235" t="s">
        <v>43</v>
      </c>
      <c r="O457" s="92"/>
      <c r="P457" s="236">
        <f>O457*H457</f>
        <v>0</v>
      </c>
      <c r="Q457" s="236">
        <v>0</v>
      </c>
      <c r="R457" s="236">
        <f>Q457*H457</f>
        <v>0</v>
      </c>
      <c r="S457" s="236">
        <v>0</v>
      </c>
      <c r="T457" s="23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8" t="s">
        <v>211</v>
      </c>
      <c r="AT457" s="238" t="s">
        <v>172</v>
      </c>
      <c r="AU457" s="238" t="s">
        <v>85</v>
      </c>
      <c r="AY457" s="18" t="s">
        <v>170</v>
      </c>
      <c r="BE457" s="239">
        <f>IF(N457="základní",J457,0)</f>
        <v>0</v>
      </c>
      <c r="BF457" s="239">
        <f>IF(N457="snížená",J457,0)</f>
        <v>0</v>
      </c>
      <c r="BG457" s="239">
        <f>IF(N457="zákl. přenesená",J457,0)</f>
        <v>0</v>
      </c>
      <c r="BH457" s="239">
        <f>IF(N457="sníž. přenesená",J457,0)</f>
        <v>0</v>
      </c>
      <c r="BI457" s="239">
        <f>IF(N457="nulová",J457,0)</f>
        <v>0</v>
      </c>
      <c r="BJ457" s="18" t="s">
        <v>85</v>
      </c>
      <c r="BK457" s="239">
        <f>ROUND(I457*H457,2)</f>
        <v>0</v>
      </c>
      <c r="BL457" s="18" t="s">
        <v>211</v>
      </c>
      <c r="BM457" s="238" t="s">
        <v>681</v>
      </c>
    </row>
    <row r="458" spans="1:51" s="13" customFormat="1" ht="12">
      <c r="A458" s="13"/>
      <c r="B458" s="240"/>
      <c r="C458" s="241"/>
      <c r="D458" s="242" t="s">
        <v>178</v>
      </c>
      <c r="E458" s="243" t="s">
        <v>1</v>
      </c>
      <c r="F458" s="244" t="s">
        <v>682</v>
      </c>
      <c r="G458" s="241"/>
      <c r="H458" s="245">
        <v>1214.04</v>
      </c>
      <c r="I458" s="246"/>
      <c r="J458" s="241"/>
      <c r="K458" s="241"/>
      <c r="L458" s="247"/>
      <c r="M458" s="248"/>
      <c r="N458" s="249"/>
      <c r="O458" s="249"/>
      <c r="P458" s="249"/>
      <c r="Q458" s="249"/>
      <c r="R458" s="249"/>
      <c r="S458" s="249"/>
      <c r="T458" s="25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1" t="s">
        <v>178</v>
      </c>
      <c r="AU458" s="251" t="s">
        <v>85</v>
      </c>
      <c r="AV458" s="13" t="s">
        <v>85</v>
      </c>
      <c r="AW458" s="13" t="s">
        <v>32</v>
      </c>
      <c r="AX458" s="13" t="s">
        <v>77</v>
      </c>
      <c r="AY458" s="251" t="s">
        <v>170</v>
      </c>
    </row>
    <row r="459" spans="1:51" s="14" customFormat="1" ht="12">
      <c r="A459" s="14"/>
      <c r="B459" s="252"/>
      <c r="C459" s="253"/>
      <c r="D459" s="242" t="s">
        <v>178</v>
      </c>
      <c r="E459" s="254" t="s">
        <v>1</v>
      </c>
      <c r="F459" s="255" t="s">
        <v>180</v>
      </c>
      <c r="G459" s="253"/>
      <c r="H459" s="256">
        <v>1214.04</v>
      </c>
      <c r="I459" s="257"/>
      <c r="J459" s="253"/>
      <c r="K459" s="253"/>
      <c r="L459" s="258"/>
      <c r="M459" s="259"/>
      <c r="N459" s="260"/>
      <c r="O459" s="260"/>
      <c r="P459" s="260"/>
      <c r="Q459" s="260"/>
      <c r="R459" s="260"/>
      <c r="S459" s="260"/>
      <c r="T459" s="261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2" t="s">
        <v>178</v>
      </c>
      <c r="AU459" s="262" t="s">
        <v>85</v>
      </c>
      <c r="AV459" s="14" t="s">
        <v>177</v>
      </c>
      <c r="AW459" s="14" t="s">
        <v>32</v>
      </c>
      <c r="AX459" s="14" t="s">
        <v>33</v>
      </c>
      <c r="AY459" s="262" t="s">
        <v>170</v>
      </c>
    </row>
    <row r="460" spans="1:65" s="2" customFormat="1" ht="24.15" customHeight="1">
      <c r="A460" s="39"/>
      <c r="B460" s="40"/>
      <c r="C460" s="273" t="s">
        <v>454</v>
      </c>
      <c r="D460" s="273" t="s">
        <v>247</v>
      </c>
      <c r="E460" s="274" t="s">
        <v>683</v>
      </c>
      <c r="F460" s="275" t="s">
        <v>684</v>
      </c>
      <c r="G460" s="276" t="s">
        <v>175</v>
      </c>
      <c r="H460" s="277">
        <v>1396.146</v>
      </c>
      <c r="I460" s="278"/>
      <c r="J460" s="279">
        <f>ROUND(I460*H460,2)</f>
        <v>0</v>
      </c>
      <c r="K460" s="275" t="s">
        <v>176</v>
      </c>
      <c r="L460" s="280"/>
      <c r="M460" s="281" t="s">
        <v>1</v>
      </c>
      <c r="N460" s="282" t="s">
        <v>43</v>
      </c>
      <c r="O460" s="92"/>
      <c r="P460" s="236">
        <f>O460*H460</f>
        <v>0</v>
      </c>
      <c r="Q460" s="236">
        <v>0.0003</v>
      </c>
      <c r="R460" s="236">
        <f>Q460*H460</f>
        <v>0.41884379999999993</v>
      </c>
      <c r="S460" s="236">
        <v>0</v>
      </c>
      <c r="T460" s="237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8" t="s">
        <v>345</v>
      </c>
      <c r="AT460" s="238" t="s">
        <v>247</v>
      </c>
      <c r="AU460" s="238" t="s">
        <v>85</v>
      </c>
      <c r="AY460" s="18" t="s">
        <v>170</v>
      </c>
      <c r="BE460" s="239">
        <f>IF(N460="základní",J460,0)</f>
        <v>0</v>
      </c>
      <c r="BF460" s="239">
        <f>IF(N460="snížená",J460,0)</f>
        <v>0</v>
      </c>
      <c r="BG460" s="239">
        <f>IF(N460="zákl. přenesená",J460,0)</f>
        <v>0</v>
      </c>
      <c r="BH460" s="239">
        <f>IF(N460="sníž. přenesená",J460,0)</f>
        <v>0</v>
      </c>
      <c r="BI460" s="239">
        <f>IF(N460="nulová",J460,0)</f>
        <v>0</v>
      </c>
      <c r="BJ460" s="18" t="s">
        <v>85</v>
      </c>
      <c r="BK460" s="239">
        <f>ROUND(I460*H460,2)</f>
        <v>0</v>
      </c>
      <c r="BL460" s="18" t="s">
        <v>211</v>
      </c>
      <c r="BM460" s="238" t="s">
        <v>685</v>
      </c>
    </row>
    <row r="461" spans="1:51" s="13" customFormat="1" ht="12">
      <c r="A461" s="13"/>
      <c r="B461" s="240"/>
      <c r="C461" s="241"/>
      <c r="D461" s="242" t="s">
        <v>178</v>
      </c>
      <c r="E461" s="241"/>
      <c r="F461" s="244" t="s">
        <v>686</v>
      </c>
      <c r="G461" s="241"/>
      <c r="H461" s="245">
        <v>1396.146</v>
      </c>
      <c r="I461" s="246"/>
      <c r="J461" s="241"/>
      <c r="K461" s="241"/>
      <c r="L461" s="247"/>
      <c r="M461" s="248"/>
      <c r="N461" s="249"/>
      <c r="O461" s="249"/>
      <c r="P461" s="249"/>
      <c r="Q461" s="249"/>
      <c r="R461" s="249"/>
      <c r="S461" s="249"/>
      <c r="T461" s="25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1" t="s">
        <v>178</v>
      </c>
      <c r="AU461" s="251" t="s">
        <v>85</v>
      </c>
      <c r="AV461" s="13" t="s">
        <v>85</v>
      </c>
      <c r="AW461" s="13" t="s">
        <v>4</v>
      </c>
      <c r="AX461" s="13" t="s">
        <v>33</v>
      </c>
      <c r="AY461" s="251" t="s">
        <v>170</v>
      </c>
    </row>
    <row r="462" spans="1:65" s="2" customFormat="1" ht="24.15" customHeight="1">
      <c r="A462" s="39"/>
      <c r="B462" s="40"/>
      <c r="C462" s="227" t="s">
        <v>687</v>
      </c>
      <c r="D462" s="227" t="s">
        <v>172</v>
      </c>
      <c r="E462" s="228" t="s">
        <v>688</v>
      </c>
      <c r="F462" s="229" t="s">
        <v>689</v>
      </c>
      <c r="G462" s="230" t="s">
        <v>175</v>
      </c>
      <c r="H462" s="231">
        <v>1214.04</v>
      </c>
      <c r="I462" s="232"/>
      <c r="J462" s="233">
        <f>ROUND(I462*H462,2)</f>
        <v>0</v>
      </c>
      <c r="K462" s="229" t="s">
        <v>176</v>
      </c>
      <c r="L462" s="45"/>
      <c r="M462" s="234" t="s">
        <v>1</v>
      </c>
      <c r="N462" s="235" t="s">
        <v>43</v>
      </c>
      <c r="O462" s="92"/>
      <c r="P462" s="236">
        <f>O462*H462</f>
        <v>0</v>
      </c>
      <c r="Q462" s="236">
        <v>0</v>
      </c>
      <c r="R462" s="236">
        <f>Q462*H462</f>
        <v>0</v>
      </c>
      <c r="S462" s="236">
        <v>0</v>
      </c>
      <c r="T462" s="23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8" t="s">
        <v>211</v>
      </c>
      <c r="AT462" s="238" t="s">
        <v>172</v>
      </c>
      <c r="AU462" s="238" t="s">
        <v>85</v>
      </c>
      <c r="AY462" s="18" t="s">
        <v>170</v>
      </c>
      <c r="BE462" s="239">
        <f>IF(N462="základní",J462,0)</f>
        <v>0</v>
      </c>
      <c r="BF462" s="239">
        <f>IF(N462="snížená",J462,0)</f>
        <v>0</v>
      </c>
      <c r="BG462" s="239">
        <f>IF(N462="zákl. přenesená",J462,0)</f>
        <v>0</v>
      </c>
      <c r="BH462" s="239">
        <f>IF(N462="sníž. přenesená",J462,0)</f>
        <v>0</v>
      </c>
      <c r="BI462" s="239">
        <f>IF(N462="nulová",J462,0)</f>
        <v>0</v>
      </c>
      <c r="BJ462" s="18" t="s">
        <v>85</v>
      </c>
      <c r="BK462" s="239">
        <f>ROUND(I462*H462,2)</f>
        <v>0</v>
      </c>
      <c r="BL462" s="18" t="s">
        <v>211</v>
      </c>
      <c r="BM462" s="238" t="s">
        <v>690</v>
      </c>
    </row>
    <row r="463" spans="1:51" s="13" customFormat="1" ht="12">
      <c r="A463" s="13"/>
      <c r="B463" s="240"/>
      <c r="C463" s="241"/>
      <c r="D463" s="242" t="s">
        <v>178</v>
      </c>
      <c r="E463" s="243" t="s">
        <v>1</v>
      </c>
      <c r="F463" s="244" t="s">
        <v>682</v>
      </c>
      <c r="G463" s="241"/>
      <c r="H463" s="245">
        <v>1214.04</v>
      </c>
      <c r="I463" s="246"/>
      <c r="J463" s="241"/>
      <c r="K463" s="241"/>
      <c r="L463" s="247"/>
      <c r="M463" s="248"/>
      <c r="N463" s="249"/>
      <c r="O463" s="249"/>
      <c r="P463" s="249"/>
      <c r="Q463" s="249"/>
      <c r="R463" s="249"/>
      <c r="S463" s="249"/>
      <c r="T463" s="25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1" t="s">
        <v>178</v>
      </c>
      <c r="AU463" s="251" t="s">
        <v>85</v>
      </c>
      <c r="AV463" s="13" t="s">
        <v>85</v>
      </c>
      <c r="AW463" s="13" t="s">
        <v>32</v>
      </c>
      <c r="AX463" s="13" t="s">
        <v>77</v>
      </c>
      <c r="AY463" s="251" t="s">
        <v>170</v>
      </c>
    </row>
    <row r="464" spans="1:51" s="14" customFormat="1" ht="12">
      <c r="A464" s="14"/>
      <c r="B464" s="252"/>
      <c r="C464" s="253"/>
      <c r="D464" s="242" t="s">
        <v>178</v>
      </c>
      <c r="E464" s="254" t="s">
        <v>1</v>
      </c>
      <c r="F464" s="255" t="s">
        <v>180</v>
      </c>
      <c r="G464" s="253"/>
      <c r="H464" s="256">
        <v>1214.04</v>
      </c>
      <c r="I464" s="257"/>
      <c r="J464" s="253"/>
      <c r="K464" s="253"/>
      <c r="L464" s="258"/>
      <c r="M464" s="259"/>
      <c r="N464" s="260"/>
      <c r="O464" s="260"/>
      <c r="P464" s="260"/>
      <c r="Q464" s="260"/>
      <c r="R464" s="260"/>
      <c r="S464" s="260"/>
      <c r="T464" s="261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2" t="s">
        <v>178</v>
      </c>
      <c r="AU464" s="262" t="s">
        <v>85</v>
      </c>
      <c r="AV464" s="14" t="s">
        <v>177</v>
      </c>
      <c r="AW464" s="14" t="s">
        <v>32</v>
      </c>
      <c r="AX464" s="14" t="s">
        <v>33</v>
      </c>
      <c r="AY464" s="262" t="s">
        <v>170</v>
      </c>
    </row>
    <row r="465" spans="1:65" s="2" customFormat="1" ht="24.15" customHeight="1">
      <c r="A465" s="39"/>
      <c r="B465" s="40"/>
      <c r="C465" s="273" t="s">
        <v>458</v>
      </c>
      <c r="D465" s="273" t="s">
        <v>247</v>
      </c>
      <c r="E465" s="274" t="s">
        <v>683</v>
      </c>
      <c r="F465" s="275" t="s">
        <v>684</v>
      </c>
      <c r="G465" s="276" t="s">
        <v>175</v>
      </c>
      <c r="H465" s="277">
        <v>1396.146</v>
      </c>
      <c r="I465" s="278"/>
      <c r="J465" s="279">
        <f>ROUND(I465*H465,2)</f>
        <v>0</v>
      </c>
      <c r="K465" s="275" t="s">
        <v>176</v>
      </c>
      <c r="L465" s="280"/>
      <c r="M465" s="281" t="s">
        <v>1</v>
      </c>
      <c r="N465" s="282" t="s">
        <v>43</v>
      </c>
      <c r="O465" s="92"/>
      <c r="P465" s="236">
        <f>O465*H465</f>
        <v>0</v>
      </c>
      <c r="Q465" s="236">
        <v>0.0003</v>
      </c>
      <c r="R465" s="236">
        <f>Q465*H465</f>
        <v>0.41884379999999993</v>
      </c>
      <c r="S465" s="236">
        <v>0</v>
      </c>
      <c r="T465" s="23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8" t="s">
        <v>345</v>
      </c>
      <c r="AT465" s="238" t="s">
        <v>247</v>
      </c>
      <c r="AU465" s="238" t="s">
        <v>85</v>
      </c>
      <c r="AY465" s="18" t="s">
        <v>170</v>
      </c>
      <c r="BE465" s="239">
        <f>IF(N465="základní",J465,0)</f>
        <v>0</v>
      </c>
      <c r="BF465" s="239">
        <f>IF(N465="snížená",J465,0)</f>
        <v>0</v>
      </c>
      <c r="BG465" s="239">
        <f>IF(N465="zákl. přenesená",J465,0)</f>
        <v>0</v>
      </c>
      <c r="BH465" s="239">
        <f>IF(N465="sníž. přenesená",J465,0)</f>
        <v>0</v>
      </c>
      <c r="BI465" s="239">
        <f>IF(N465="nulová",J465,0)</f>
        <v>0</v>
      </c>
      <c r="BJ465" s="18" t="s">
        <v>85</v>
      </c>
      <c r="BK465" s="239">
        <f>ROUND(I465*H465,2)</f>
        <v>0</v>
      </c>
      <c r="BL465" s="18" t="s">
        <v>211</v>
      </c>
      <c r="BM465" s="238" t="s">
        <v>691</v>
      </c>
    </row>
    <row r="466" spans="1:51" s="13" customFormat="1" ht="12">
      <c r="A466" s="13"/>
      <c r="B466" s="240"/>
      <c r="C466" s="241"/>
      <c r="D466" s="242" t="s">
        <v>178</v>
      </c>
      <c r="E466" s="241"/>
      <c r="F466" s="244" t="s">
        <v>686</v>
      </c>
      <c r="G466" s="241"/>
      <c r="H466" s="245">
        <v>1396.146</v>
      </c>
      <c r="I466" s="246"/>
      <c r="J466" s="241"/>
      <c r="K466" s="241"/>
      <c r="L466" s="247"/>
      <c r="M466" s="248"/>
      <c r="N466" s="249"/>
      <c r="O466" s="249"/>
      <c r="P466" s="249"/>
      <c r="Q466" s="249"/>
      <c r="R466" s="249"/>
      <c r="S466" s="249"/>
      <c r="T466" s="25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1" t="s">
        <v>178</v>
      </c>
      <c r="AU466" s="251" t="s">
        <v>85</v>
      </c>
      <c r="AV466" s="13" t="s">
        <v>85</v>
      </c>
      <c r="AW466" s="13" t="s">
        <v>4</v>
      </c>
      <c r="AX466" s="13" t="s">
        <v>33</v>
      </c>
      <c r="AY466" s="251" t="s">
        <v>170</v>
      </c>
    </row>
    <row r="467" spans="1:65" s="2" customFormat="1" ht="24.15" customHeight="1">
      <c r="A467" s="39"/>
      <c r="B467" s="40"/>
      <c r="C467" s="227" t="s">
        <v>692</v>
      </c>
      <c r="D467" s="227" t="s">
        <v>172</v>
      </c>
      <c r="E467" s="228" t="s">
        <v>693</v>
      </c>
      <c r="F467" s="229" t="s">
        <v>694</v>
      </c>
      <c r="G467" s="230" t="s">
        <v>175</v>
      </c>
      <c r="H467" s="231">
        <v>147.259</v>
      </c>
      <c r="I467" s="232"/>
      <c r="J467" s="233">
        <f>ROUND(I467*H467,2)</f>
        <v>0</v>
      </c>
      <c r="K467" s="229" t="s">
        <v>176</v>
      </c>
      <c r="L467" s="45"/>
      <c r="M467" s="234" t="s">
        <v>1</v>
      </c>
      <c r="N467" s="235" t="s">
        <v>43</v>
      </c>
      <c r="O467" s="92"/>
      <c r="P467" s="236">
        <f>O467*H467</f>
        <v>0</v>
      </c>
      <c r="Q467" s="236">
        <v>0</v>
      </c>
      <c r="R467" s="236">
        <f>Q467*H467</f>
        <v>0</v>
      </c>
      <c r="S467" s="236">
        <v>0</v>
      </c>
      <c r="T467" s="237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8" t="s">
        <v>211</v>
      </c>
      <c r="AT467" s="238" t="s">
        <v>172</v>
      </c>
      <c r="AU467" s="238" t="s">
        <v>85</v>
      </c>
      <c r="AY467" s="18" t="s">
        <v>170</v>
      </c>
      <c r="BE467" s="239">
        <f>IF(N467="základní",J467,0)</f>
        <v>0</v>
      </c>
      <c r="BF467" s="239">
        <f>IF(N467="snížená",J467,0)</f>
        <v>0</v>
      </c>
      <c r="BG467" s="239">
        <f>IF(N467="zákl. přenesená",J467,0)</f>
        <v>0</v>
      </c>
      <c r="BH467" s="239">
        <f>IF(N467="sníž. přenesená",J467,0)</f>
        <v>0</v>
      </c>
      <c r="BI467" s="239">
        <f>IF(N467="nulová",J467,0)</f>
        <v>0</v>
      </c>
      <c r="BJ467" s="18" t="s">
        <v>85</v>
      </c>
      <c r="BK467" s="239">
        <f>ROUND(I467*H467,2)</f>
        <v>0</v>
      </c>
      <c r="BL467" s="18" t="s">
        <v>211</v>
      </c>
      <c r="BM467" s="238" t="s">
        <v>695</v>
      </c>
    </row>
    <row r="468" spans="1:65" s="2" customFormat="1" ht="24.15" customHeight="1">
      <c r="A468" s="39"/>
      <c r="B468" s="40"/>
      <c r="C468" s="273" t="s">
        <v>463</v>
      </c>
      <c r="D468" s="273" t="s">
        <v>247</v>
      </c>
      <c r="E468" s="274" t="s">
        <v>683</v>
      </c>
      <c r="F468" s="275" t="s">
        <v>684</v>
      </c>
      <c r="G468" s="276" t="s">
        <v>175</v>
      </c>
      <c r="H468" s="277">
        <v>176.711</v>
      </c>
      <c r="I468" s="278"/>
      <c r="J468" s="279">
        <f>ROUND(I468*H468,2)</f>
        <v>0</v>
      </c>
      <c r="K468" s="275" t="s">
        <v>176</v>
      </c>
      <c r="L468" s="280"/>
      <c r="M468" s="281" t="s">
        <v>1</v>
      </c>
      <c r="N468" s="282" t="s">
        <v>43</v>
      </c>
      <c r="O468" s="92"/>
      <c r="P468" s="236">
        <f>O468*H468</f>
        <v>0</v>
      </c>
      <c r="Q468" s="236">
        <v>0.0003</v>
      </c>
      <c r="R468" s="236">
        <f>Q468*H468</f>
        <v>0.0530133</v>
      </c>
      <c r="S468" s="236">
        <v>0</v>
      </c>
      <c r="T468" s="237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8" t="s">
        <v>345</v>
      </c>
      <c r="AT468" s="238" t="s">
        <v>247</v>
      </c>
      <c r="AU468" s="238" t="s">
        <v>85</v>
      </c>
      <c r="AY468" s="18" t="s">
        <v>170</v>
      </c>
      <c r="BE468" s="239">
        <f>IF(N468="základní",J468,0)</f>
        <v>0</v>
      </c>
      <c r="BF468" s="239">
        <f>IF(N468="snížená",J468,0)</f>
        <v>0</v>
      </c>
      <c r="BG468" s="239">
        <f>IF(N468="zákl. přenesená",J468,0)</f>
        <v>0</v>
      </c>
      <c r="BH468" s="239">
        <f>IF(N468="sníž. přenesená",J468,0)</f>
        <v>0</v>
      </c>
      <c r="BI468" s="239">
        <f>IF(N468="nulová",J468,0)</f>
        <v>0</v>
      </c>
      <c r="BJ468" s="18" t="s">
        <v>85</v>
      </c>
      <c r="BK468" s="239">
        <f>ROUND(I468*H468,2)</f>
        <v>0</v>
      </c>
      <c r="BL468" s="18" t="s">
        <v>211</v>
      </c>
      <c r="BM468" s="238" t="s">
        <v>696</v>
      </c>
    </row>
    <row r="469" spans="1:51" s="13" customFormat="1" ht="12">
      <c r="A469" s="13"/>
      <c r="B469" s="240"/>
      <c r="C469" s="241"/>
      <c r="D469" s="242" t="s">
        <v>178</v>
      </c>
      <c r="E469" s="241"/>
      <c r="F469" s="244" t="s">
        <v>697</v>
      </c>
      <c r="G469" s="241"/>
      <c r="H469" s="245">
        <v>176.711</v>
      </c>
      <c r="I469" s="246"/>
      <c r="J469" s="241"/>
      <c r="K469" s="241"/>
      <c r="L469" s="247"/>
      <c r="M469" s="248"/>
      <c r="N469" s="249"/>
      <c r="O469" s="249"/>
      <c r="P469" s="249"/>
      <c r="Q469" s="249"/>
      <c r="R469" s="249"/>
      <c r="S469" s="249"/>
      <c r="T469" s="25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1" t="s">
        <v>178</v>
      </c>
      <c r="AU469" s="251" t="s">
        <v>85</v>
      </c>
      <c r="AV469" s="13" t="s">
        <v>85</v>
      </c>
      <c r="AW469" s="13" t="s">
        <v>4</v>
      </c>
      <c r="AX469" s="13" t="s">
        <v>33</v>
      </c>
      <c r="AY469" s="251" t="s">
        <v>170</v>
      </c>
    </row>
    <row r="470" spans="1:65" s="2" customFormat="1" ht="24.15" customHeight="1">
      <c r="A470" s="39"/>
      <c r="B470" s="40"/>
      <c r="C470" s="227" t="s">
        <v>698</v>
      </c>
      <c r="D470" s="227" t="s">
        <v>172</v>
      </c>
      <c r="E470" s="228" t="s">
        <v>699</v>
      </c>
      <c r="F470" s="229" t="s">
        <v>700</v>
      </c>
      <c r="G470" s="230" t="s">
        <v>175</v>
      </c>
      <c r="H470" s="231">
        <v>147.259</v>
      </c>
      <c r="I470" s="232"/>
      <c r="J470" s="233">
        <f>ROUND(I470*H470,2)</f>
        <v>0</v>
      </c>
      <c r="K470" s="229" t="s">
        <v>176</v>
      </c>
      <c r="L470" s="45"/>
      <c r="M470" s="234" t="s">
        <v>1</v>
      </c>
      <c r="N470" s="235" t="s">
        <v>43</v>
      </c>
      <c r="O470" s="92"/>
      <c r="P470" s="236">
        <f>O470*H470</f>
        <v>0</v>
      </c>
      <c r="Q470" s="236">
        <v>0</v>
      </c>
      <c r="R470" s="236">
        <f>Q470*H470</f>
        <v>0</v>
      </c>
      <c r="S470" s="236">
        <v>0</v>
      </c>
      <c r="T470" s="237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8" t="s">
        <v>211</v>
      </c>
      <c r="AT470" s="238" t="s">
        <v>172</v>
      </c>
      <c r="AU470" s="238" t="s">
        <v>85</v>
      </c>
      <c r="AY470" s="18" t="s">
        <v>170</v>
      </c>
      <c r="BE470" s="239">
        <f>IF(N470="základní",J470,0)</f>
        <v>0</v>
      </c>
      <c r="BF470" s="239">
        <f>IF(N470="snížená",J470,0)</f>
        <v>0</v>
      </c>
      <c r="BG470" s="239">
        <f>IF(N470="zákl. přenesená",J470,0)</f>
        <v>0</v>
      </c>
      <c r="BH470" s="239">
        <f>IF(N470="sníž. přenesená",J470,0)</f>
        <v>0</v>
      </c>
      <c r="BI470" s="239">
        <f>IF(N470="nulová",J470,0)</f>
        <v>0</v>
      </c>
      <c r="BJ470" s="18" t="s">
        <v>85</v>
      </c>
      <c r="BK470" s="239">
        <f>ROUND(I470*H470,2)</f>
        <v>0</v>
      </c>
      <c r="BL470" s="18" t="s">
        <v>211</v>
      </c>
      <c r="BM470" s="238" t="s">
        <v>701</v>
      </c>
    </row>
    <row r="471" spans="1:65" s="2" customFormat="1" ht="24.15" customHeight="1">
      <c r="A471" s="39"/>
      <c r="B471" s="40"/>
      <c r="C471" s="273" t="s">
        <v>482</v>
      </c>
      <c r="D471" s="273" t="s">
        <v>247</v>
      </c>
      <c r="E471" s="274" t="s">
        <v>683</v>
      </c>
      <c r="F471" s="275" t="s">
        <v>684</v>
      </c>
      <c r="G471" s="276" t="s">
        <v>175</v>
      </c>
      <c r="H471" s="277">
        <v>176.711</v>
      </c>
      <c r="I471" s="278"/>
      <c r="J471" s="279">
        <f>ROUND(I471*H471,2)</f>
        <v>0</v>
      </c>
      <c r="K471" s="275" t="s">
        <v>176</v>
      </c>
      <c r="L471" s="280"/>
      <c r="M471" s="281" t="s">
        <v>1</v>
      </c>
      <c r="N471" s="282" t="s">
        <v>43</v>
      </c>
      <c r="O471" s="92"/>
      <c r="P471" s="236">
        <f>O471*H471</f>
        <v>0</v>
      </c>
      <c r="Q471" s="236">
        <v>0.0003</v>
      </c>
      <c r="R471" s="236">
        <f>Q471*H471</f>
        <v>0.0530133</v>
      </c>
      <c r="S471" s="236">
        <v>0</v>
      </c>
      <c r="T471" s="237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8" t="s">
        <v>345</v>
      </c>
      <c r="AT471" s="238" t="s">
        <v>247</v>
      </c>
      <c r="AU471" s="238" t="s">
        <v>85</v>
      </c>
      <c r="AY471" s="18" t="s">
        <v>170</v>
      </c>
      <c r="BE471" s="239">
        <f>IF(N471="základní",J471,0)</f>
        <v>0</v>
      </c>
      <c r="BF471" s="239">
        <f>IF(N471="snížená",J471,0)</f>
        <v>0</v>
      </c>
      <c r="BG471" s="239">
        <f>IF(N471="zákl. přenesená",J471,0)</f>
        <v>0</v>
      </c>
      <c r="BH471" s="239">
        <f>IF(N471="sníž. přenesená",J471,0)</f>
        <v>0</v>
      </c>
      <c r="BI471" s="239">
        <f>IF(N471="nulová",J471,0)</f>
        <v>0</v>
      </c>
      <c r="BJ471" s="18" t="s">
        <v>85</v>
      </c>
      <c r="BK471" s="239">
        <f>ROUND(I471*H471,2)</f>
        <v>0</v>
      </c>
      <c r="BL471" s="18" t="s">
        <v>211</v>
      </c>
      <c r="BM471" s="238" t="s">
        <v>702</v>
      </c>
    </row>
    <row r="472" spans="1:51" s="13" customFormat="1" ht="12">
      <c r="A472" s="13"/>
      <c r="B472" s="240"/>
      <c r="C472" s="241"/>
      <c r="D472" s="242" t="s">
        <v>178</v>
      </c>
      <c r="E472" s="241"/>
      <c r="F472" s="244" t="s">
        <v>697</v>
      </c>
      <c r="G472" s="241"/>
      <c r="H472" s="245">
        <v>176.711</v>
      </c>
      <c r="I472" s="246"/>
      <c r="J472" s="241"/>
      <c r="K472" s="241"/>
      <c r="L472" s="247"/>
      <c r="M472" s="248"/>
      <c r="N472" s="249"/>
      <c r="O472" s="249"/>
      <c r="P472" s="249"/>
      <c r="Q472" s="249"/>
      <c r="R472" s="249"/>
      <c r="S472" s="249"/>
      <c r="T472" s="25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1" t="s">
        <v>178</v>
      </c>
      <c r="AU472" s="251" t="s">
        <v>85</v>
      </c>
      <c r="AV472" s="13" t="s">
        <v>85</v>
      </c>
      <c r="AW472" s="13" t="s">
        <v>4</v>
      </c>
      <c r="AX472" s="13" t="s">
        <v>33</v>
      </c>
      <c r="AY472" s="251" t="s">
        <v>170</v>
      </c>
    </row>
    <row r="473" spans="1:65" s="2" customFormat="1" ht="49.05" customHeight="1">
      <c r="A473" s="39"/>
      <c r="B473" s="40"/>
      <c r="C473" s="227" t="s">
        <v>703</v>
      </c>
      <c r="D473" s="227" t="s">
        <v>172</v>
      </c>
      <c r="E473" s="228" t="s">
        <v>704</v>
      </c>
      <c r="F473" s="229" t="s">
        <v>705</v>
      </c>
      <c r="G473" s="230" t="s">
        <v>228</v>
      </c>
      <c r="H473" s="231">
        <v>4.867</v>
      </c>
      <c r="I473" s="232"/>
      <c r="J473" s="233">
        <f>ROUND(I473*H473,2)</f>
        <v>0</v>
      </c>
      <c r="K473" s="229" t="s">
        <v>176</v>
      </c>
      <c r="L473" s="45"/>
      <c r="M473" s="234" t="s">
        <v>1</v>
      </c>
      <c r="N473" s="235" t="s">
        <v>43</v>
      </c>
      <c r="O473" s="92"/>
      <c r="P473" s="236">
        <f>O473*H473</f>
        <v>0</v>
      </c>
      <c r="Q473" s="236">
        <v>0</v>
      </c>
      <c r="R473" s="236">
        <f>Q473*H473</f>
        <v>0</v>
      </c>
      <c r="S473" s="236">
        <v>0</v>
      </c>
      <c r="T473" s="237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8" t="s">
        <v>211</v>
      </c>
      <c r="AT473" s="238" t="s">
        <v>172</v>
      </c>
      <c r="AU473" s="238" t="s">
        <v>85</v>
      </c>
      <c r="AY473" s="18" t="s">
        <v>170</v>
      </c>
      <c r="BE473" s="239">
        <f>IF(N473="základní",J473,0)</f>
        <v>0</v>
      </c>
      <c r="BF473" s="239">
        <f>IF(N473="snížená",J473,0)</f>
        <v>0</v>
      </c>
      <c r="BG473" s="239">
        <f>IF(N473="zákl. přenesená",J473,0)</f>
        <v>0</v>
      </c>
      <c r="BH473" s="239">
        <f>IF(N473="sníž. přenesená",J473,0)</f>
        <v>0</v>
      </c>
      <c r="BI473" s="239">
        <f>IF(N473="nulová",J473,0)</f>
        <v>0</v>
      </c>
      <c r="BJ473" s="18" t="s">
        <v>85</v>
      </c>
      <c r="BK473" s="239">
        <f>ROUND(I473*H473,2)</f>
        <v>0</v>
      </c>
      <c r="BL473" s="18" t="s">
        <v>211</v>
      </c>
      <c r="BM473" s="238" t="s">
        <v>706</v>
      </c>
    </row>
    <row r="474" spans="1:63" s="12" customFormat="1" ht="22.8" customHeight="1">
      <c r="A474" s="12"/>
      <c r="B474" s="211"/>
      <c r="C474" s="212"/>
      <c r="D474" s="213" t="s">
        <v>76</v>
      </c>
      <c r="E474" s="225" t="s">
        <v>707</v>
      </c>
      <c r="F474" s="225" t="s">
        <v>708</v>
      </c>
      <c r="G474" s="212"/>
      <c r="H474" s="212"/>
      <c r="I474" s="215"/>
      <c r="J474" s="226">
        <f>BK474</f>
        <v>0</v>
      </c>
      <c r="K474" s="212"/>
      <c r="L474" s="217"/>
      <c r="M474" s="218"/>
      <c r="N474" s="219"/>
      <c r="O474" s="219"/>
      <c r="P474" s="220">
        <f>SUM(P475:P535)</f>
        <v>0</v>
      </c>
      <c r="Q474" s="219"/>
      <c r="R474" s="220">
        <f>SUM(R475:R535)</f>
        <v>20.654941909999998</v>
      </c>
      <c r="S474" s="219"/>
      <c r="T474" s="221">
        <f>SUM(T475:T535)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22" t="s">
        <v>85</v>
      </c>
      <c r="AT474" s="223" t="s">
        <v>76</v>
      </c>
      <c r="AU474" s="223" t="s">
        <v>33</v>
      </c>
      <c r="AY474" s="222" t="s">
        <v>170</v>
      </c>
      <c r="BK474" s="224">
        <f>SUM(BK475:BK535)</f>
        <v>0</v>
      </c>
    </row>
    <row r="475" spans="1:65" s="2" customFormat="1" ht="37.8" customHeight="1">
      <c r="A475" s="39"/>
      <c r="B475" s="40"/>
      <c r="C475" s="227" t="s">
        <v>487</v>
      </c>
      <c r="D475" s="227" t="s">
        <v>172</v>
      </c>
      <c r="E475" s="228" t="s">
        <v>709</v>
      </c>
      <c r="F475" s="229" t="s">
        <v>710</v>
      </c>
      <c r="G475" s="230" t="s">
        <v>175</v>
      </c>
      <c r="H475" s="231">
        <v>1012.4</v>
      </c>
      <c r="I475" s="232"/>
      <c r="J475" s="233">
        <f>ROUND(I475*H475,2)</f>
        <v>0</v>
      </c>
      <c r="K475" s="229" t="s">
        <v>176</v>
      </c>
      <c r="L475" s="45"/>
      <c r="M475" s="234" t="s">
        <v>1</v>
      </c>
      <c r="N475" s="235" t="s">
        <v>43</v>
      </c>
      <c r="O475" s="92"/>
      <c r="P475" s="236">
        <f>O475*H475</f>
        <v>0</v>
      </c>
      <c r="Q475" s="236">
        <v>0</v>
      </c>
      <c r="R475" s="236">
        <f>Q475*H475</f>
        <v>0</v>
      </c>
      <c r="S475" s="236">
        <v>0</v>
      </c>
      <c r="T475" s="237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8" t="s">
        <v>211</v>
      </c>
      <c r="AT475" s="238" t="s">
        <v>172</v>
      </c>
      <c r="AU475" s="238" t="s">
        <v>85</v>
      </c>
      <c r="AY475" s="18" t="s">
        <v>170</v>
      </c>
      <c r="BE475" s="239">
        <f>IF(N475="základní",J475,0)</f>
        <v>0</v>
      </c>
      <c r="BF475" s="239">
        <f>IF(N475="snížená",J475,0)</f>
        <v>0</v>
      </c>
      <c r="BG475" s="239">
        <f>IF(N475="zákl. přenesená",J475,0)</f>
        <v>0</v>
      </c>
      <c r="BH475" s="239">
        <f>IF(N475="sníž. přenesená",J475,0)</f>
        <v>0</v>
      </c>
      <c r="BI475" s="239">
        <f>IF(N475="nulová",J475,0)</f>
        <v>0</v>
      </c>
      <c r="BJ475" s="18" t="s">
        <v>85</v>
      </c>
      <c r="BK475" s="239">
        <f>ROUND(I475*H475,2)</f>
        <v>0</v>
      </c>
      <c r="BL475" s="18" t="s">
        <v>211</v>
      </c>
      <c r="BM475" s="238" t="s">
        <v>711</v>
      </c>
    </row>
    <row r="476" spans="1:51" s="13" customFormat="1" ht="12">
      <c r="A476" s="13"/>
      <c r="B476" s="240"/>
      <c r="C476" s="241"/>
      <c r="D476" s="242" t="s">
        <v>178</v>
      </c>
      <c r="E476" s="243" t="s">
        <v>1</v>
      </c>
      <c r="F476" s="244" t="s">
        <v>712</v>
      </c>
      <c r="G476" s="241"/>
      <c r="H476" s="245">
        <v>1012.4</v>
      </c>
      <c r="I476" s="246"/>
      <c r="J476" s="241"/>
      <c r="K476" s="241"/>
      <c r="L476" s="247"/>
      <c r="M476" s="248"/>
      <c r="N476" s="249"/>
      <c r="O476" s="249"/>
      <c r="P476" s="249"/>
      <c r="Q476" s="249"/>
      <c r="R476" s="249"/>
      <c r="S476" s="249"/>
      <c r="T476" s="25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1" t="s">
        <v>178</v>
      </c>
      <c r="AU476" s="251" t="s">
        <v>85</v>
      </c>
      <c r="AV476" s="13" t="s">
        <v>85</v>
      </c>
      <c r="AW476" s="13" t="s">
        <v>32</v>
      </c>
      <c r="AX476" s="13" t="s">
        <v>77</v>
      </c>
      <c r="AY476" s="251" t="s">
        <v>170</v>
      </c>
    </row>
    <row r="477" spans="1:51" s="14" customFormat="1" ht="12">
      <c r="A477" s="14"/>
      <c r="B477" s="252"/>
      <c r="C477" s="253"/>
      <c r="D477" s="242" t="s">
        <v>178</v>
      </c>
      <c r="E477" s="254" t="s">
        <v>1</v>
      </c>
      <c r="F477" s="255" t="s">
        <v>180</v>
      </c>
      <c r="G477" s="253"/>
      <c r="H477" s="256">
        <v>1012.4</v>
      </c>
      <c r="I477" s="257"/>
      <c r="J477" s="253"/>
      <c r="K477" s="253"/>
      <c r="L477" s="258"/>
      <c r="M477" s="259"/>
      <c r="N477" s="260"/>
      <c r="O477" s="260"/>
      <c r="P477" s="260"/>
      <c r="Q477" s="260"/>
      <c r="R477" s="260"/>
      <c r="S477" s="260"/>
      <c r="T477" s="26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2" t="s">
        <v>178</v>
      </c>
      <c r="AU477" s="262" t="s">
        <v>85</v>
      </c>
      <c r="AV477" s="14" t="s">
        <v>177</v>
      </c>
      <c r="AW477" s="14" t="s">
        <v>32</v>
      </c>
      <c r="AX477" s="14" t="s">
        <v>33</v>
      </c>
      <c r="AY477" s="262" t="s">
        <v>170</v>
      </c>
    </row>
    <row r="478" spans="1:65" s="2" customFormat="1" ht="21.75" customHeight="1">
      <c r="A478" s="39"/>
      <c r="B478" s="40"/>
      <c r="C478" s="273" t="s">
        <v>713</v>
      </c>
      <c r="D478" s="273" t="s">
        <v>247</v>
      </c>
      <c r="E478" s="274" t="s">
        <v>714</v>
      </c>
      <c r="F478" s="275" t="s">
        <v>715</v>
      </c>
      <c r="G478" s="276" t="s">
        <v>175</v>
      </c>
      <c r="H478" s="277">
        <v>1042.772</v>
      </c>
      <c r="I478" s="278"/>
      <c r="J478" s="279">
        <f>ROUND(I478*H478,2)</f>
        <v>0</v>
      </c>
      <c r="K478" s="275" t="s">
        <v>176</v>
      </c>
      <c r="L478" s="280"/>
      <c r="M478" s="281" t="s">
        <v>1</v>
      </c>
      <c r="N478" s="282" t="s">
        <v>43</v>
      </c>
      <c r="O478" s="92"/>
      <c r="P478" s="236">
        <f>O478*H478</f>
        <v>0</v>
      </c>
      <c r="Q478" s="236">
        <v>0.00313</v>
      </c>
      <c r="R478" s="236">
        <f>Q478*H478</f>
        <v>3.26387636</v>
      </c>
      <c r="S478" s="236">
        <v>0</v>
      </c>
      <c r="T478" s="237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8" t="s">
        <v>345</v>
      </c>
      <c r="AT478" s="238" t="s">
        <v>247</v>
      </c>
      <c r="AU478" s="238" t="s">
        <v>85</v>
      </c>
      <c r="AY478" s="18" t="s">
        <v>170</v>
      </c>
      <c r="BE478" s="239">
        <f>IF(N478="základní",J478,0)</f>
        <v>0</v>
      </c>
      <c r="BF478" s="239">
        <f>IF(N478="snížená",J478,0)</f>
        <v>0</v>
      </c>
      <c r="BG478" s="239">
        <f>IF(N478="zákl. přenesená",J478,0)</f>
        <v>0</v>
      </c>
      <c r="BH478" s="239">
        <f>IF(N478="sníž. přenesená",J478,0)</f>
        <v>0</v>
      </c>
      <c r="BI478" s="239">
        <f>IF(N478="nulová",J478,0)</f>
        <v>0</v>
      </c>
      <c r="BJ478" s="18" t="s">
        <v>85</v>
      </c>
      <c r="BK478" s="239">
        <f>ROUND(I478*H478,2)</f>
        <v>0</v>
      </c>
      <c r="BL478" s="18" t="s">
        <v>211</v>
      </c>
      <c r="BM478" s="238" t="s">
        <v>716</v>
      </c>
    </row>
    <row r="479" spans="1:51" s="13" customFormat="1" ht="12">
      <c r="A479" s="13"/>
      <c r="B479" s="240"/>
      <c r="C479" s="241"/>
      <c r="D479" s="242" t="s">
        <v>178</v>
      </c>
      <c r="E479" s="243" t="s">
        <v>1</v>
      </c>
      <c r="F479" s="244" t="s">
        <v>717</v>
      </c>
      <c r="G479" s="241"/>
      <c r="H479" s="245">
        <v>1042.772</v>
      </c>
      <c r="I479" s="246"/>
      <c r="J479" s="241"/>
      <c r="K479" s="241"/>
      <c r="L479" s="247"/>
      <c r="M479" s="248"/>
      <c r="N479" s="249"/>
      <c r="O479" s="249"/>
      <c r="P479" s="249"/>
      <c r="Q479" s="249"/>
      <c r="R479" s="249"/>
      <c r="S479" s="249"/>
      <c r="T479" s="25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1" t="s">
        <v>178</v>
      </c>
      <c r="AU479" s="251" t="s">
        <v>85</v>
      </c>
      <c r="AV479" s="13" t="s">
        <v>85</v>
      </c>
      <c r="AW479" s="13" t="s">
        <v>32</v>
      </c>
      <c r="AX479" s="13" t="s">
        <v>77</v>
      </c>
      <c r="AY479" s="251" t="s">
        <v>170</v>
      </c>
    </row>
    <row r="480" spans="1:51" s="14" customFormat="1" ht="12">
      <c r="A480" s="14"/>
      <c r="B480" s="252"/>
      <c r="C480" s="253"/>
      <c r="D480" s="242" t="s">
        <v>178</v>
      </c>
      <c r="E480" s="254" t="s">
        <v>1</v>
      </c>
      <c r="F480" s="255" t="s">
        <v>180</v>
      </c>
      <c r="G480" s="253"/>
      <c r="H480" s="256">
        <v>1042.772</v>
      </c>
      <c r="I480" s="257"/>
      <c r="J480" s="253"/>
      <c r="K480" s="253"/>
      <c r="L480" s="258"/>
      <c r="M480" s="259"/>
      <c r="N480" s="260"/>
      <c r="O480" s="260"/>
      <c r="P480" s="260"/>
      <c r="Q480" s="260"/>
      <c r="R480" s="260"/>
      <c r="S480" s="260"/>
      <c r="T480" s="261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2" t="s">
        <v>178</v>
      </c>
      <c r="AU480" s="262" t="s">
        <v>85</v>
      </c>
      <c r="AV480" s="14" t="s">
        <v>177</v>
      </c>
      <c r="AW480" s="14" t="s">
        <v>32</v>
      </c>
      <c r="AX480" s="14" t="s">
        <v>33</v>
      </c>
      <c r="AY480" s="262" t="s">
        <v>170</v>
      </c>
    </row>
    <row r="481" spans="1:65" s="2" customFormat="1" ht="44.25" customHeight="1">
      <c r="A481" s="39"/>
      <c r="B481" s="40"/>
      <c r="C481" s="227" t="s">
        <v>494</v>
      </c>
      <c r="D481" s="227" t="s">
        <v>172</v>
      </c>
      <c r="E481" s="228" t="s">
        <v>718</v>
      </c>
      <c r="F481" s="229" t="s">
        <v>719</v>
      </c>
      <c r="G481" s="230" t="s">
        <v>175</v>
      </c>
      <c r="H481" s="231">
        <v>2747.3</v>
      </c>
      <c r="I481" s="232"/>
      <c r="J481" s="233">
        <f>ROUND(I481*H481,2)</f>
        <v>0</v>
      </c>
      <c r="K481" s="229" t="s">
        <v>176</v>
      </c>
      <c r="L481" s="45"/>
      <c r="M481" s="234" t="s">
        <v>1</v>
      </c>
      <c r="N481" s="235" t="s">
        <v>43</v>
      </c>
      <c r="O481" s="92"/>
      <c r="P481" s="236">
        <f>O481*H481</f>
        <v>0</v>
      </c>
      <c r="Q481" s="236">
        <v>0.0003</v>
      </c>
      <c r="R481" s="236">
        <f>Q481*H481</f>
        <v>0.82419</v>
      </c>
      <c r="S481" s="236">
        <v>0</v>
      </c>
      <c r="T481" s="237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8" t="s">
        <v>211</v>
      </c>
      <c r="AT481" s="238" t="s">
        <v>172</v>
      </c>
      <c r="AU481" s="238" t="s">
        <v>85</v>
      </c>
      <c r="AY481" s="18" t="s">
        <v>170</v>
      </c>
      <c r="BE481" s="239">
        <f>IF(N481="základní",J481,0)</f>
        <v>0</v>
      </c>
      <c r="BF481" s="239">
        <f>IF(N481="snížená",J481,0)</f>
        <v>0</v>
      </c>
      <c r="BG481" s="239">
        <f>IF(N481="zákl. přenesená",J481,0)</f>
        <v>0</v>
      </c>
      <c r="BH481" s="239">
        <f>IF(N481="sníž. přenesená",J481,0)</f>
        <v>0</v>
      </c>
      <c r="BI481" s="239">
        <f>IF(N481="nulová",J481,0)</f>
        <v>0</v>
      </c>
      <c r="BJ481" s="18" t="s">
        <v>85</v>
      </c>
      <c r="BK481" s="239">
        <f>ROUND(I481*H481,2)</f>
        <v>0</v>
      </c>
      <c r="BL481" s="18" t="s">
        <v>211</v>
      </c>
      <c r="BM481" s="238" t="s">
        <v>720</v>
      </c>
    </row>
    <row r="482" spans="1:51" s="15" customFormat="1" ht="12">
      <c r="A482" s="15"/>
      <c r="B482" s="263"/>
      <c r="C482" s="264"/>
      <c r="D482" s="242" t="s">
        <v>178</v>
      </c>
      <c r="E482" s="265" t="s">
        <v>1</v>
      </c>
      <c r="F482" s="266" t="s">
        <v>721</v>
      </c>
      <c r="G482" s="264"/>
      <c r="H482" s="265" t="s">
        <v>1</v>
      </c>
      <c r="I482" s="267"/>
      <c r="J482" s="264"/>
      <c r="K482" s="264"/>
      <c r="L482" s="268"/>
      <c r="M482" s="269"/>
      <c r="N482" s="270"/>
      <c r="O482" s="270"/>
      <c r="P482" s="270"/>
      <c r="Q482" s="270"/>
      <c r="R482" s="270"/>
      <c r="S482" s="270"/>
      <c r="T482" s="271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72" t="s">
        <v>178</v>
      </c>
      <c r="AU482" s="272" t="s">
        <v>85</v>
      </c>
      <c r="AV482" s="15" t="s">
        <v>33</v>
      </c>
      <c r="AW482" s="15" t="s">
        <v>32</v>
      </c>
      <c r="AX482" s="15" t="s">
        <v>77</v>
      </c>
      <c r="AY482" s="272" t="s">
        <v>170</v>
      </c>
    </row>
    <row r="483" spans="1:51" s="15" customFormat="1" ht="12">
      <c r="A483" s="15"/>
      <c r="B483" s="263"/>
      <c r="C483" s="264"/>
      <c r="D483" s="242" t="s">
        <v>178</v>
      </c>
      <c r="E483" s="265" t="s">
        <v>1</v>
      </c>
      <c r="F483" s="266" t="s">
        <v>722</v>
      </c>
      <c r="G483" s="264"/>
      <c r="H483" s="265" t="s">
        <v>1</v>
      </c>
      <c r="I483" s="267"/>
      <c r="J483" s="264"/>
      <c r="K483" s="264"/>
      <c r="L483" s="268"/>
      <c r="M483" s="269"/>
      <c r="N483" s="270"/>
      <c r="O483" s="270"/>
      <c r="P483" s="270"/>
      <c r="Q483" s="270"/>
      <c r="R483" s="270"/>
      <c r="S483" s="270"/>
      <c r="T483" s="271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72" t="s">
        <v>178</v>
      </c>
      <c r="AU483" s="272" t="s">
        <v>85</v>
      </c>
      <c r="AV483" s="15" t="s">
        <v>33</v>
      </c>
      <c r="AW483" s="15" t="s">
        <v>32</v>
      </c>
      <c r="AX483" s="15" t="s">
        <v>77</v>
      </c>
      <c r="AY483" s="272" t="s">
        <v>170</v>
      </c>
    </row>
    <row r="484" spans="1:51" s="15" customFormat="1" ht="12">
      <c r="A484" s="15"/>
      <c r="B484" s="263"/>
      <c r="C484" s="264"/>
      <c r="D484" s="242" t="s">
        <v>178</v>
      </c>
      <c r="E484" s="265" t="s">
        <v>1</v>
      </c>
      <c r="F484" s="266" t="s">
        <v>723</v>
      </c>
      <c r="G484" s="264"/>
      <c r="H484" s="265" t="s">
        <v>1</v>
      </c>
      <c r="I484" s="267"/>
      <c r="J484" s="264"/>
      <c r="K484" s="264"/>
      <c r="L484" s="268"/>
      <c r="M484" s="269"/>
      <c r="N484" s="270"/>
      <c r="O484" s="270"/>
      <c r="P484" s="270"/>
      <c r="Q484" s="270"/>
      <c r="R484" s="270"/>
      <c r="S484" s="270"/>
      <c r="T484" s="271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72" t="s">
        <v>178</v>
      </c>
      <c r="AU484" s="272" t="s">
        <v>85</v>
      </c>
      <c r="AV484" s="15" t="s">
        <v>33</v>
      </c>
      <c r="AW484" s="15" t="s">
        <v>32</v>
      </c>
      <c r="AX484" s="15" t="s">
        <v>77</v>
      </c>
      <c r="AY484" s="272" t="s">
        <v>170</v>
      </c>
    </row>
    <row r="485" spans="1:51" s="13" customFormat="1" ht="12">
      <c r="A485" s="13"/>
      <c r="B485" s="240"/>
      <c r="C485" s="241"/>
      <c r="D485" s="242" t="s">
        <v>178</v>
      </c>
      <c r="E485" s="243" t="s">
        <v>1</v>
      </c>
      <c r="F485" s="244" t="s">
        <v>724</v>
      </c>
      <c r="G485" s="241"/>
      <c r="H485" s="245">
        <v>722.5</v>
      </c>
      <c r="I485" s="246"/>
      <c r="J485" s="241"/>
      <c r="K485" s="241"/>
      <c r="L485" s="247"/>
      <c r="M485" s="248"/>
      <c r="N485" s="249"/>
      <c r="O485" s="249"/>
      <c r="P485" s="249"/>
      <c r="Q485" s="249"/>
      <c r="R485" s="249"/>
      <c r="S485" s="249"/>
      <c r="T485" s="250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1" t="s">
        <v>178</v>
      </c>
      <c r="AU485" s="251" t="s">
        <v>85</v>
      </c>
      <c r="AV485" s="13" t="s">
        <v>85</v>
      </c>
      <c r="AW485" s="13" t="s">
        <v>32</v>
      </c>
      <c r="AX485" s="13" t="s">
        <v>77</v>
      </c>
      <c r="AY485" s="251" t="s">
        <v>170</v>
      </c>
    </row>
    <row r="486" spans="1:51" s="13" customFormat="1" ht="12">
      <c r="A486" s="13"/>
      <c r="B486" s="240"/>
      <c r="C486" s="241"/>
      <c r="D486" s="242" t="s">
        <v>178</v>
      </c>
      <c r="E486" s="243" t="s">
        <v>1</v>
      </c>
      <c r="F486" s="244" t="s">
        <v>725</v>
      </c>
      <c r="G486" s="241"/>
      <c r="H486" s="245">
        <v>289.9</v>
      </c>
      <c r="I486" s="246"/>
      <c r="J486" s="241"/>
      <c r="K486" s="241"/>
      <c r="L486" s="247"/>
      <c r="M486" s="248"/>
      <c r="N486" s="249"/>
      <c r="O486" s="249"/>
      <c r="P486" s="249"/>
      <c r="Q486" s="249"/>
      <c r="R486" s="249"/>
      <c r="S486" s="249"/>
      <c r="T486" s="25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1" t="s">
        <v>178</v>
      </c>
      <c r="AU486" s="251" t="s">
        <v>85</v>
      </c>
      <c r="AV486" s="13" t="s">
        <v>85</v>
      </c>
      <c r="AW486" s="13" t="s">
        <v>32</v>
      </c>
      <c r="AX486" s="13" t="s">
        <v>77</v>
      </c>
      <c r="AY486" s="251" t="s">
        <v>170</v>
      </c>
    </row>
    <row r="487" spans="1:51" s="16" customFormat="1" ht="12">
      <c r="A487" s="16"/>
      <c r="B487" s="283"/>
      <c r="C487" s="284"/>
      <c r="D487" s="242" t="s">
        <v>178</v>
      </c>
      <c r="E487" s="285" t="s">
        <v>1</v>
      </c>
      <c r="F487" s="286" t="s">
        <v>726</v>
      </c>
      <c r="G487" s="284"/>
      <c r="H487" s="287">
        <v>1012.4</v>
      </c>
      <c r="I487" s="288"/>
      <c r="J487" s="284"/>
      <c r="K487" s="284"/>
      <c r="L487" s="289"/>
      <c r="M487" s="290"/>
      <c r="N487" s="291"/>
      <c r="O487" s="291"/>
      <c r="P487" s="291"/>
      <c r="Q487" s="291"/>
      <c r="R487" s="291"/>
      <c r="S487" s="291"/>
      <c r="T487" s="292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T487" s="293" t="s">
        <v>178</v>
      </c>
      <c r="AU487" s="293" t="s">
        <v>85</v>
      </c>
      <c r="AV487" s="16" t="s">
        <v>185</v>
      </c>
      <c r="AW487" s="16" t="s">
        <v>32</v>
      </c>
      <c r="AX487" s="16" t="s">
        <v>77</v>
      </c>
      <c r="AY487" s="293" t="s">
        <v>170</v>
      </c>
    </row>
    <row r="488" spans="1:51" s="15" customFormat="1" ht="12">
      <c r="A488" s="15"/>
      <c r="B488" s="263"/>
      <c r="C488" s="264"/>
      <c r="D488" s="242" t="s">
        <v>178</v>
      </c>
      <c r="E488" s="265" t="s">
        <v>1</v>
      </c>
      <c r="F488" s="266" t="s">
        <v>727</v>
      </c>
      <c r="G488" s="264"/>
      <c r="H488" s="265" t="s">
        <v>1</v>
      </c>
      <c r="I488" s="267"/>
      <c r="J488" s="264"/>
      <c r="K488" s="264"/>
      <c r="L488" s="268"/>
      <c r="M488" s="269"/>
      <c r="N488" s="270"/>
      <c r="O488" s="270"/>
      <c r="P488" s="270"/>
      <c r="Q488" s="270"/>
      <c r="R488" s="270"/>
      <c r="S488" s="270"/>
      <c r="T488" s="271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72" t="s">
        <v>178</v>
      </c>
      <c r="AU488" s="272" t="s">
        <v>85</v>
      </c>
      <c r="AV488" s="15" t="s">
        <v>33</v>
      </c>
      <c r="AW488" s="15" t="s">
        <v>32</v>
      </c>
      <c r="AX488" s="15" t="s">
        <v>77</v>
      </c>
      <c r="AY488" s="272" t="s">
        <v>170</v>
      </c>
    </row>
    <row r="489" spans="1:51" s="13" customFormat="1" ht="12">
      <c r="A489" s="13"/>
      <c r="B489" s="240"/>
      <c r="C489" s="241"/>
      <c r="D489" s="242" t="s">
        <v>178</v>
      </c>
      <c r="E489" s="243" t="s">
        <v>1</v>
      </c>
      <c r="F489" s="244" t="s">
        <v>728</v>
      </c>
      <c r="G489" s="241"/>
      <c r="H489" s="245">
        <v>1445</v>
      </c>
      <c r="I489" s="246"/>
      <c r="J489" s="241"/>
      <c r="K489" s="241"/>
      <c r="L489" s="247"/>
      <c r="M489" s="248"/>
      <c r="N489" s="249"/>
      <c r="O489" s="249"/>
      <c r="P489" s="249"/>
      <c r="Q489" s="249"/>
      <c r="R489" s="249"/>
      <c r="S489" s="249"/>
      <c r="T489" s="25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1" t="s">
        <v>178</v>
      </c>
      <c r="AU489" s="251" t="s">
        <v>85</v>
      </c>
      <c r="AV489" s="13" t="s">
        <v>85</v>
      </c>
      <c r="AW489" s="13" t="s">
        <v>32</v>
      </c>
      <c r="AX489" s="13" t="s">
        <v>77</v>
      </c>
      <c r="AY489" s="251" t="s">
        <v>170</v>
      </c>
    </row>
    <row r="490" spans="1:51" s="16" customFormat="1" ht="12">
      <c r="A490" s="16"/>
      <c r="B490" s="283"/>
      <c r="C490" s="284"/>
      <c r="D490" s="242" t="s">
        <v>178</v>
      </c>
      <c r="E490" s="285" t="s">
        <v>1</v>
      </c>
      <c r="F490" s="286" t="s">
        <v>726</v>
      </c>
      <c r="G490" s="284"/>
      <c r="H490" s="287">
        <v>1445</v>
      </c>
      <c r="I490" s="288"/>
      <c r="J490" s="284"/>
      <c r="K490" s="284"/>
      <c r="L490" s="289"/>
      <c r="M490" s="290"/>
      <c r="N490" s="291"/>
      <c r="O490" s="291"/>
      <c r="P490" s="291"/>
      <c r="Q490" s="291"/>
      <c r="R490" s="291"/>
      <c r="S490" s="291"/>
      <c r="T490" s="292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T490" s="293" t="s">
        <v>178</v>
      </c>
      <c r="AU490" s="293" t="s">
        <v>85</v>
      </c>
      <c r="AV490" s="16" t="s">
        <v>185</v>
      </c>
      <c r="AW490" s="16" t="s">
        <v>32</v>
      </c>
      <c r="AX490" s="16" t="s">
        <v>77</v>
      </c>
      <c r="AY490" s="293" t="s">
        <v>170</v>
      </c>
    </row>
    <row r="491" spans="1:51" s="15" customFormat="1" ht="12">
      <c r="A491" s="15"/>
      <c r="B491" s="263"/>
      <c r="C491" s="264"/>
      <c r="D491" s="242" t="s">
        <v>178</v>
      </c>
      <c r="E491" s="265" t="s">
        <v>1</v>
      </c>
      <c r="F491" s="266" t="s">
        <v>729</v>
      </c>
      <c r="G491" s="264"/>
      <c r="H491" s="265" t="s">
        <v>1</v>
      </c>
      <c r="I491" s="267"/>
      <c r="J491" s="264"/>
      <c r="K491" s="264"/>
      <c r="L491" s="268"/>
      <c r="M491" s="269"/>
      <c r="N491" s="270"/>
      <c r="O491" s="270"/>
      <c r="P491" s="270"/>
      <c r="Q491" s="270"/>
      <c r="R491" s="270"/>
      <c r="S491" s="270"/>
      <c r="T491" s="271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72" t="s">
        <v>178</v>
      </c>
      <c r="AU491" s="272" t="s">
        <v>85</v>
      </c>
      <c r="AV491" s="15" t="s">
        <v>33</v>
      </c>
      <c r="AW491" s="15" t="s">
        <v>32</v>
      </c>
      <c r="AX491" s="15" t="s">
        <v>77</v>
      </c>
      <c r="AY491" s="272" t="s">
        <v>170</v>
      </c>
    </row>
    <row r="492" spans="1:51" s="13" customFormat="1" ht="12">
      <c r="A492" s="13"/>
      <c r="B492" s="240"/>
      <c r="C492" s="241"/>
      <c r="D492" s="242" t="s">
        <v>178</v>
      </c>
      <c r="E492" s="243" t="s">
        <v>1</v>
      </c>
      <c r="F492" s="244" t="s">
        <v>725</v>
      </c>
      <c r="G492" s="241"/>
      <c r="H492" s="245">
        <v>289.9</v>
      </c>
      <c r="I492" s="246"/>
      <c r="J492" s="241"/>
      <c r="K492" s="241"/>
      <c r="L492" s="247"/>
      <c r="M492" s="248"/>
      <c r="N492" s="249"/>
      <c r="O492" s="249"/>
      <c r="P492" s="249"/>
      <c r="Q492" s="249"/>
      <c r="R492" s="249"/>
      <c r="S492" s="249"/>
      <c r="T492" s="25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1" t="s">
        <v>178</v>
      </c>
      <c r="AU492" s="251" t="s">
        <v>85</v>
      </c>
      <c r="AV492" s="13" t="s">
        <v>85</v>
      </c>
      <c r="AW492" s="13" t="s">
        <v>32</v>
      </c>
      <c r="AX492" s="13" t="s">
        <v>77</v>
      </c>
      <c r="AY492" s="251" t="s">
        <v>170</v>
      </c>
    </row>
    <row r="493" spans="1:51" s="16" customFormat="1" ht="12">
      <c r="A493" s="16"/>
      <c r="B493" s="283"/>
      <c r="C493" s="284"/>
      <c r="D493" s="242" t="s">
        <v>178</v>
      </c>
      <c r="E493" s="285" t="s">
        <v>1</v>
      </c>
      <c r="F493" s="286" t="s">
        <v>726</v>
      </c>
      <c r="G493" s="284"/>
      <c r="H493" s="287">
        <v>289.9</v>
      </c>
      <c r="I493" s="288"/>
      <c r="J493" s="284"/>
      <c r="K493" s="284"/>
      <c r="L493" s="289"/>
      <c r="M493" s="290"/>
      <c r="N493" s="291"/>
      <c r="O493" s="291"/>
      <c r="P493" s="291"/>
      <c r="Q493" s="291"/>
      <c r="R493" s="291"/>
      <c r="S493" s="291"/>
      <c r="T493" s="292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T493" s="293" t="s">
        <v>178</v>
      </c>
      <c r="AU493" s="293" t="s">
        <v>85</v>
      </c>
      <c r="AV493" s="16" t="s">
        <v>185</v>
      </c>
      <c r="AW493" s="16" t="s">
        <v>32</v>
      </c>
      <c r="AX493" s="16" t="s">
        <v>77</v>
      </c>
      <c r="AY493" s="293" t="s">
        <v>170</v>
      </c>
    </row>
    <row r="494" spans="1:51" s="14" customFormat="1" ht="12">
      <c r="A494" s="14"/>
      <c r="B494" s="252"/>
      <c r="C494" s="253"/>
      <c r="D494" s="242" t="s">
        <v>178</v>
      </c>
      <c r="E494" s="254" t="s">
        <v>1</v>
      </c>
      <c r="F494" s="255" t="s">
        <v>180</v>
      </c>
      <c r="G494" s="253"/>
      <c r="H494" s="256">
        <v>2747.3</v>
      </c>
      <c r="I494" s="257"/>
      <c r="J494" s="253"/>
      <c r="K494" s="253"/>
      <c r="L494" s="258"/>
      <c r="M494" s="259"/>
      <c r="N494" s="260"/>
      <c r="O494" s="260"/>
      <c r="P494" s="260"/>
      <c r="Q494" s="260"/>
      <c r="R494" s="260"/>
      <c r="S494" s="260"/>
      <c r="T494" s="261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2" t="s">
        <v>178</v>
      </c>
      <c r="AU494" s="262" t="s">
        <v>85</v>
      </c>
      <c r="AV494" s="14" t="s">
        <v>177</v>
      </c>
      <c r="AW494" s="14" t="s">
        <v>32</v>
      </c>
      <c r="AX494" s="14" t="s">
        <v>33</v>
      </c>
      <c r="AY494" s="262" t="s">
        <v>170</v>
      </c>
    </row>
    <row r="495" spans="1:65" s="2" customFormat="1" ht="24.15" customHeight="1">
      <c r="A495" s="39"/>
      <c r="B495" s="40"/>
      <c r="C495" s="273" t="s">
        <v>730</v>
      </c>
      <c r="D495" s="273" t="s">
        <v>247</v>
      </c>
      <c r="E495" s="274" t="s">
        <v>731</v>
      </c>
      <c r="F495" s="275" t="s">
        <v>732</v>
      </c>
      <c r="G495" s="276" t="s">
        <v>175</v>
      </c>
      <c r="H495" s="277">
        <v>1042.772</v>
      </c>
      <c r="I495" s="278"/>
      <c r="J495" s="279">
        <f>ROUND(I495*H495,2)</f>
        <v>0</v>
      </c>
      <c r="K495" s="275" t="s">
        <v>176</v>
      </c>
      <c r="L495" s="280"/>
      <c r="M495" s="281" t="s">
        <v>1</v>
      </c>
      <c r="N495" s="282" t="s">
        <v>43</v>
      </c>
      <c r="O495" s="92"/>
      <c r="P495" s="236">
        <f>O495*H495</f>
        <v>0</v>
      </c>
      <c r="Q495" s="236">
        <v>0.0028</v>
      </c>
      <c r="R495" s="236">
        <f>Q495*H495</f>
        <v>2.9197615999999997</v>
      </c>
      <c r="S495" s="236">
        <v>0</v>
      </c>
      <c r="T495" s="237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8" t="s">
        <v>345</v>
      </c>
      <c r="AT495" s="238" t="s">
        <v>247</v>
      </c>
      <c r="AU495" s="238" t="s">
        <v>85</v>
      </c>
      <c r="AY495" s="18" t="s">
        <v>170</v>
      </c>
      <c r="BE495" s="239">
        <f>IF(N495="základní",J495,0)</f>
        <v>0</v>
      </c>
      <c r="BF495" s="239">
        <f>IF(N495="snížená",J495,0)</f>
        <v>0</v>
      </c>
      <c r="BG495" s="239">
        <f>IF(N495="zákl. přenesená",J495,0)</f>
        <v>0</v>
      </c>
      <c r="BH495" s="239">
        <f>IF(N495="sníž. přenesená",J495,0)</f>
        <v>0</v>
      </c>
      <c r="BI495" s="239">
        <f>IF(N495="nulová",J495,0)</f>
        <v>0</v>
      </c>
      <c r="BJ495" s="18" t="s">
        <v>85</v>
      </c>
      <c r="BK495" s="239">
        <f>ROUND(I495*H495,2)</f>
        <v>0</v>
      </c>
      <c r="BL495" s="18" t="s">
        <v>211</v>
      </c>
      <c r="BM495" s="238" t="s">
        <v>733</v>
      </c>
    </row>
    <row r="496" spans="1:51" s="13" customFormat="1" ht="12">
      <c r="A496" s="13"/>
      <c r="B496" s="240"/>
      <c r="C496" s="241"/>
      <c r="D496" s="242" t="s">
        <v>178</v>
      </c>
      <c r="E496" s="243" t="s">
        <v>1</v>
      </c>
      <c r="F496" s="244" t="s">
        <v>734</v>
      </c>
      <c r="G496" s="241"/>
      <c r="H496" s="245">
        <v>1042.772</v>
      </c>
      <c r="I496" s="246"/>
      <c r="J496" s="241"/>
      <c r="K496" s="241"/>
      <c r="L496" s="247"/>
      <c r="M496" s="248"/>
      <c r="N496" s="249"/>
      <c r="O496" s="249"/>
      <c r="P496" s="249"/>
      <c r="Q496" s="249"/>
      <c r="R496" s="249"/>
      <c r="S496" s="249"/>
      <c r="T496" s="25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1" t="s">
        <v>178</v>
      </c>
      <c r="AU496" s="251" t="s">
        <v>85</v>
      </c>
      <c r="AV496" s="13" t="s">
        <v>85</v>
      </c>
      <c r="AW496" s="13" t="s">
        <v>32</v>
      </c>
      <c r="AX496" s="13" t="s">
        <v>77</v>
      </c>
      <c r="AY496" s="251" t="s">
        <v>170</v>
      </c>
    </row>
    <row r="497" spans="1:51" s="14" customFormat="1" ht="12">
      <c r="A497" s="14"/>
      <c r="B497" s="252"/>
      <c r="C497" s="253"/>
      <c r="D497" s="242" t="s">
        <v>178</v>
      </c>
      <c r="E497" s="254" t="s">
        <v>1</v>
      </c>
      <c r="F497" s="255" t="s">
        <v>180</v>
      </c>
      <c r="G497" s="253"/>
      <c r="H497" s="256">
        <v>1042.772</v>
      </c>
      <c r="I497" s="257"/>
      <c r="J497" s="253"/>
      <c r="K497" s="253"/>
      <c r="L497" s="258"/>
      <c r="M497" s="259"/>
      <c r="N497" s="260"/>
      <c r="O497" s="260"/>
      <c r="P497" s="260"/>
      <c r="Q497" s="260"/>
      <c r="R497" s="260"/>
      <c r="S497" s="260"/>
      <c r="T497" s="26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2" t="s">
        <v>178</v>
      </c>
      <c r="AU497" s="262" t="s">
        <v>85</v>
      </c>
      <c r="AV497" s="14" t="s">
        <v>177</v>
      </c>
      <c r="AW497" s="14" t="s">
        <v>32</v>
      </c>
      <c r="AX497" s="14" t="s">
        <v>33</v>
      </c>
      <c r="AY497" s="262" t="s">
        <v>170</v>
      </c>
    </row>
    <row r="498" spans="1:65" s="2" customFormat="1" ht="24.15" customHeight="1">
      <c r="A498" s="39"/>
      <c r="B498" s="40"/>
      <c r="C498" s="273" t="s">
        <v>500</v>
      </c>
      <c r="D498" s="273" t="s">
        <v>247</v>
      </c>
      <c r="E498" s="274" t="s">
        <v>735</v>
      </c>
      <c r="F498" s="275" t="s">
        <v>736</v>
      </c>
      <c r="G498" s="276" t="s">
        <v>175</v>
      </c>
      <c r="H498" s="277">
        <v>1488.35</v>
      </c>
      <c r="I498" s="278"/>
      <c r="J498" s="279">
        <f>ROUND(I498*H498,2)</f>
        <v>0</v>
      </c>
      <c r="K498" s="275" t="s">
        <v>176</v>
      </c>
      <c r="L498" s="280"/>
      <c r="M498" s="281" t="s">
        <v>1</v>
      </c>
      <c r="N498" s="282" t="s">
        <v>43</v>
      </c>
      <c r="O498" s="92"/>
      <c r="P498" s="236">
        <f>O498*H498</f>
        <v>0</v>
      </c>
      <c r="Q498" s="236">
        <v>0.0035</v>
      </c>
      <c r="R498" s="236">
        <f>Q498*H498</f>
        <v>5.209225</v>
      </c>
      <c r="S498" s="236">
        <v>0</v>
      </c>
      <c r="T498" s="237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8" t="s">
        <v>345</v>
      </c>
      <c r="AT498" s="238" t="s">
        <v>247</v>
      </c>
      <c r="AU498" s="238" t="s">
        <v>85</v>
      </c>
      <c r="AY498" s="18" t="s">
        <v>170</v>
      </c>
      <c r="BE498" s="239">
        <f>IF(N498="základní",J498,0)</f>
        <v>0</v>
      </c>
      <c r="BF498" s="239">
        <f>IF(N498="snížená",J498,0)</f>
        <v>0</v>
      </c>
      <c r="BG498" s="239">
        <f>IF(N498="zákl. přenesená",J498,0)</f>
        <v>0</v>
      </c>
      <c r="BH498" s="239">
        <f>IF(N498="sníž. přenesená",J498,0)</f>
        <v>0</v>
      </c>
      <c r="BI498" s="239">
        <f>IF(N498="nulová",J498,0)</f>
        <v>0</v>
      </c>
      <c r="BJ498" s="18" t="s">
        <v>85</v>
      </c>
      <c r="BK498" s="239">
        <f>ROUND(I498*H498,2)</f>
        <v>0</v>
      </c>
      <c r="BL498" s="18" t="s">
        <v>211</v>
      </c>
      <c r="BM498" s="238" t="s">
        <v>737</v>
      </c>
    </row>
    <row r="499" spans="1:51" s="13" customFormat="1" ht="12">
      <c r="A499" s="13"/>
      <c r="B499" s="240"/>
      <c r="C499" s="241"/>
      <c r="D499" s="242" t="s">
        <v>178</v>
      </c>
      <c r="E499" s="243" t="s">
        <v>1</v>
      </c>
      <c r="F499" s="244" t="s">
        <v>738</v>
      </c>
      <c r="G499" s="241"/>
      <c r="H499" s="245">
        <v>1488.35</v>
      </c>
      <c r="I499" s="246"/>
      <c r="J499" s="241"/>
      <c r="K499" s="241"/>
      <c r="L499" s="247"/>
      <c r="M499" s="248"/>
      <c r="N499" s="249"/>
      <c r="O499" s="249"/>
      <c r="P499" s="249"/>
      <c r="Q499" s="249"/>
      <c r="R499" s="249"/>
      <c r="S499" s="249"/>
      <c r="T499" s="250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1" t="s">
        <v>178</v>
      </c>
      <c r="AU499" s="251" t="s">
        <v>85</v>
      </c>
      <c r="AV499" s="13" t="s">
        <v>85</v>
      </c>
      <c r="AW499" s="13" t="s">
        <v>32</v>
      </c>
      <c r="AX499" s="13" t="s">
        <v>77</v>
      </c>
      <c r="AY499" s="251" t="s">
        <v>170</v>
      </c>
    </row>
    <row r="500" spans="1:51" s="14" customFormat="1" ht="12">
      <c r="A500" s="14"/>
      <c r="B500" s="252"/>
      <c r="C500" s="253"/>
      <c r="D500" s="242" t="s">
        <v>178</v>
      </c>
      <c r="E500" s="254" t="s">
        <v>1</v>
      </c>
      <c r="F500" s="255" t="s">
        <v>180</v>
      </c>
      <c r="G500" s="253"/>
      <c r="H500" s="256">
        <v>1488.35</v>
      </c>
      <c r="I500" s="257"/>
      <c r="J500" s="253"/>
      <c r="K500" s="253"/>
      <c r="L500" s="258"/>
      <c r="M500" s="259"/>
      <c r="N500" s="260"/>
      <c r="O500" s="260"/>
      <c r="P500" s="260"/>
      <c r="Q500" s="260"/>
      <c r="R500" s="260"/>
      <c r="S500" s="260"/>
      <c r="T500" s="261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2" t="s">
        <v>178</v>
      </c>
      <c r="AU500" s="262" t="s">
        <v>85</v>
      </c>
      <c r="AV500" s="14" t="s">
        <v>177</v>
      </c>
      <c r="AW500" s="14" t="s">
        <v>32</v>
      </c>
      <c r="AX500" s="14" t="s">
        <v>33</v>
      </c>
      <c r="AY500" s="262" t="s">
        <v>170</v>
      </c>
    </row>
    <row r="501" spans="1:65" s="2" customFormat="1" ht="24.15" customHeight="1">
      <c r="A501" s="39"/>
      <c r="B501" s="40"/>
      <c r="C501" s="273" t="s">
        <v>739</v>
      </c>
      <c r="D501" s="273" t="s">
        <v>247</v>
      </c>
      <c r="E501" s="274" t="s">
        <v>740</v>
      </c>
      <c r="F501" s="275" t="s">
        <v>741</v>
      </c>
      <c r="G501" s="276" t="s">
        <v>175</v>
      </c>
      <c r="H501" s="277">
        <v>298.597</v>
      </c>
      <c r="I501" s="278"/>
      <c r="J501" s="279">
        <f>ROUND(I501*H501,2)</f>
        <v>0</v>
      </c>
      <c r="K501" s="275" t="s">
        <v>176</v>
      </c>
      <c r="L501" s="280"/>
      <c r="M501" s="281" t="s">
        <v>1</v>
      </c>
      <c r="N501" s="282" t="s">
        <v>43</v>
      </c>
      <c r="O501" s="92"/>
      <c r="P501" s="236">
        <f>O501*H501</f>
        <v>0</v>
      </c>
      <c r="Q501" s="236">
        <v>0.006</v>
      </c>
      <c r="R501" s="236">
        <f>Q501*H501</f>
        <v>1.791582</v>
      </c>
      <c r="S501" s="236">
        <v>0</v>
      </c>
      <c r="T501" s="237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8" t="s">
        <v>345</v>
      </c>
      <c r="AT501" s="238" t="s">
        <v>247</v>
      </c>
      <c r="AU501" s="238" t="s">
        <v>85</v>
      </c>
      <c r="AY501" s="18" t="s">
        <v>170</v>
      </c>
      <c r="BE501" s="239">
        <f>IF(N501="základní",J501,0)</f>
        <v>0</v>
      </c>
      <c r="BF501" s="239">
        <f>IF(N501="snížená",J501,0)</f>
        <v>0</v>
      </c>
      <c r="BG501" s="239">
        <f>IF(N501="zákl. přenesená",J501,0)</f>
        <v>0</v>
      </c>
      <c r="BH501" s="239">
        <f>IF(N501="sníž. přenesená",J501,0)</f>
        <v>0</v>
      </c>
      <c r="BI501" s="239">
        <f>IF(N501="nulová",J501,0)</f>
        <v>0</v>
      </c>
      <c r="BJ501" s="18" t="s">
        <v>85</v>
      </c>
      <c r="BK501" s="239">
        <f>ROUND(I501*H501,2)</f>
        <v>0</v>
      </c>
      <c r="BL501" s="18" t="s">
        <v>211</v>
      </c>
      <c r="BM501" s="238" t="s">
        <v>742</v>
      </c>
    </row>
    <row r="502" spans="1:51" s="13" customFormat="1" ht="12">
      <c r="A502" s="13"/>
      <c r="B502" s="240"/>
      <c r="C502" s="241"/>
      <c r="D502" s="242" t="s">
        <v>178</v>
      </c>
      <c r="E502" s="243" t="s">
        <v>1</v>
      </c>
      <c r="F502" s="244" t="s">
        <v>743</v>
      </c>
      <c r="G502" s="241"/>
      <c r="H502" s="245">
        <v>298.597</v>
      </c>
      <c r="I502" s="246"/>
      <c r="J502" s="241"/>
      <c r="K502" s="241"/>
      <c r="L502" s="247"/>
      <c r="M502" s="248"/>
      <c r="N502" s="249"/>
      <c r="O502" s="249"/>
      <c r="P502" s="249"/>
      <c r="Q502" s="249"/>
      <c r="R502" s="249"/>
      <c r="S502" s="249"/>
      <c r="T502" s="25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1" t="s">
        <v>178</v>
      </c>
      <c r="AU502" s="251" t="s">
        <v>85</v>
      </c>
      <c r="AV502" s="13" t="s">
        <v>85</v>
      </c>
      <c r="AW502" s="13" t="s">
        <v>32</v>
      </c>
      <c r="AX502" s="13" t="s">
        <v>77</v>
      </c>
      <c r="AY502" s="251" t="s">
        <v>170</v>
      </c>
    </row>
    <row r="503" spans="1:51" s="14" customFormat="1" ht="12">
      <c r="A503" s="14"/>
      <c r="B503" s="252"/>
      <c r="C503" s="253"/>
      <c r="D503" s="242" t="s">
        <v>178</v>
      </c>
      <c r="E503" s="254" t="s">
        <v>1</v>
      </c>
      <c r="F503" s="255" t="s">
        <v>180</v>
      </c>
      <c r="G503" s="253"/>
      <c r="H503" s="256">
        <v>298.597</v>
      </c>
      <c r="I503" s="257"/>
      <c r="J503" s="253"/>
      <c r="K503" s="253"/>
      <c r="L503" s="258"/>
      <c r="M503" s="259"/>
      <c r="N503" s="260"/>
      <c r="O503" s="260"/>
      <c r="P503" s="260"/>
      <c r="Q503" s="260"/>
      <c r="R503" s="260"/>
      <c r="S503" s="260"/>
      <c r="T503" s="261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2" t="s">
        <v>178</v>
      </c>
      <c r="AU503" s="262" t="s">
        <v>85</v>
      </c>
      <c r="AV503" s="14" t="s">
        <v>177</v>
      </c>
      <c r="AW503" s="14" t="s">
        <v>32</v>
      </c>
      <c r="AX503" s="14" t="s">
        <v>33</v>
      </c>
      <c r="AY503" s="262" t="s">
        <v>170</v>
      </c>
    </row>
    <row r="504" spans="1:65" s="2" customFormat="1" ht="49.05" customHeight="1">
      <c r="A504" s="39"/>
      <c r="B504" s="40"/>
      <c r="C504" s="227" t="s">
        <v>744</v>
      </c>
      <c r="D504" s="227" t="s">
        <v>172</v>
      </c>
      <c r="E504" s="228" t="s">
        <v>745</v>
      </c>
      <c r="F504" s="229" t="s">
        <v>746</v>
      </c>
      <c r="G504" s="230" t="s">
        <v>175</v>
      </c>
      <c r="H504" s="231">
        <v>1012.4</v>
      </c>
      <c r="I504" s="232"/>
      <c r="J504" s="233">
        <f>ROUND(I504*H504,2)</f>
        <v>0</v>
      </c>
      <c r="K504" s="229" t="s">
        <v>176</v>
      </c>
      <c r="L504" s="45"/>
      <c r="M504" s="234" t="s">
        <v>1</v>
      </c>
      <c r="N504" s="235" t="s">
        <v>43</v>
      </c>
      <c r="O504" s="92"/>
      <c r="P504" s="236">
        <f>O504*H504</f>
        <v>0</v>
      </c>
      <c r="Q504" s="236">
        <v>1E-05</v>
      </c>
      <c r="R504" s="236">
        <f>Q504*H504</f>
        <v>0.010124000000000001</v>
      </c>
      <c r="S504" s="236">
        <v>0</v>
      </c>
      <c r="T504" s="237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8" t="s">
        <v>211</v>
      </c>
      <c r="AT504" s="238" t="s">
        <v>172</v>
      </c>
      <c r="AU504" s="238" t="s">
        <v>85</v>
      </c>
      <c r="AY504" s="18" t="s">
        <v>170</v>
      </c>
      <c r="BE504" s="239">
        <f>IF(N504="základní",J504,0)</f>
        <v>0</v>
      </c>
      <c r="BF504" s="239">
        <f>IF(N504="snížená",J504,0)</f>
        <v>0</v>
      </c>
      <c r="BG504" s="239">
        <f>IF(N504="zákl. přenesená",J504,0)</f>
        <v>0</v>
      </c>
      <c r="BH504" s="239">
        <f>IF(N504="sníž. přenesená",J504,0)</f>
        <v>0</v>
      </c>
      <c r="BI504" s="239">
        <f>IF(N504="nulová",J504,0)</f>
        <v>0</v>
      </c>
      <c r="BJ504" s="18" t="s">
        <v>85</v>
      </c>
      <c r="BK504" s="239">
        <f>ROUND(I504*H504,2)</f>
        <v>0</v>
      </c>
      <c r="BL504" s="18" t="s">
        <v>211</v>
      </c>
      <c r="BM504" s="238" t="s">
        <v>747</v>
      </c>
    </row>
    <row r="505" spans="1:65" s="2" customFormat="1" ht="37.8" customHeight="1">
      <c r="A505" s="39"/>
      <c r="B505" s="40"/>
      <c r="C505" s="273" t="s">
        <v>748</v>
      </c>
      <c r="D505" s="273" t="s">
        <v>247</v>
      </c>
      <c r="E505" s="274" t="s">
        <v>749</v>
      </c>
      <c r="F505" s="275" t="s">
        <v>750</v>
      </c>
      <c r="G505" s="276" t="s">
        <v>175</v>
      </c>
      <c r="H505" s="277">
        <v>1214.88</v>
      </c>
      <c r="I505" s="278"/>
      <c r="J505" s="279">
        <f>ROUND(I505*H505,2)</f>
        <v>0</v>
      </c>
      <c r="K505" s="275" t="s">
        <v>176</v>
      </c>
      <c r="L505" s="280"/>
      <c r="M505" s="281" t="s">
        <v>1</v>
      </c>
      <c r="N505" s="282" t="s">
        <v>43</v>
      </c>
      <c r="O505" s="92"/>
      <c r="P505" s="236">
        <f>O505*H505</f>
        <v>0</v>
      </c>
      <c r="Q505" s="236">
        <v>0.00025</v>
      </c>
      <c r="R505" s="236">
        <f>Q505*H505</f>
        <v>0.30372000000000005</v>
      </c>
      <c r="S505" s="236">
        <v>0</v>
      </c>
      <c r="T505" s="237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8" t="s">
        <v>345</v>
      </c>
      <c r="AT505" s="238" t="s">
        <v>247</v>
      </c>
      <c r="AU505" s="238" t="s">
        <v>85</v>
      </c>
      <c r="AY505" s="18" t="s">
        <v>170</v>
      </c>
      <c r="BE505" s="239">
        <f>IF(N505="základní",J505,0)</f>
        <v>0</v>
      </c>
      <c r="BF505" s="239">
        <f>IF(N505="snížená",J505,0)</f>
        <v>0</v>
      </c>
      <c r="BG505" s="239">
        <f>IF(N505="zákl. přenesená",J505,0)</f>
        <v>0</v>
      </c>
      <c r="BH505" s="239">
        <f>IF(N505="sníž. přenesená",J505,0)</f>
        <v>0</v>
      </c>
      <c r="BI505" s="239">
        <f>IF(N505="nulová",J505,0)</f>
        <v>0</v>
      </c>
      <c r="BJ505" s="18" t="s">
        <v>85</v>
      </c>
      <c r="BK505" s="239">
        <f>ROUND(I505*H505,2)</f>
        <v>0</v>
      </c>
      <c r="BL505" s="18" t="s">
        <v>211</v>
      </c>
      <c r="BM505" s="238" t="s">
        <v>751</v>
      </c>
    </row>
    <row r="506" spans="1:51" s="13" customFormat="1" ht="12">
      <c r="A506" s="13"/>
      <c r="B506" s="240"/>
      <c r="C506" s="241"/>
      <c r="D506" s="242" t="s">
        <v>178</v>
      </c>
      <c r="E506" s="241"/>
      <c r="F506" s="244" t="s">
        <v>752</v>
      </c>
      <c r="G506" s="241"/>
      <c r="H506" s="245">
        <v>1214.88</v>
      </c>
      <c r="I506" s="246"/>
      <c r="J506" s="241"/>
      <c r="K506" s="241"/>
      <c r="L506" s="247"/>
      <c r="M506" s="248"/>
      <c r="N506" s="249"/>
      <c r="O506" s="249"/>
      <c r="P506" s="249"/>
      <c r="Q506" s="249"/>
      <c r="R506" s="249"/>
      <c r="S506" s="249"/>
      <c r="T506" s="25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1" t="s">
        <v>178</v>
      </c>
      <c r="AU506" s="251" t="s">
        <v>85</v>
      </c>
      <c r="AV506" s="13" t="s">
        <v>85</v>
      </c>
      <c r="AW506" s="13" t="s">
        <v>4</v>
      </c>
      <c r="AX506" s="13" t="s">
        <v>33</v>
      </c>
      <c r="AY506" s="251" t="s">
        <v>170</v>
      </c>
    </row>
    <row r="507" spans="1:65" s="2" customFormat="1" ht="49.05" customHeight="1">
      <c r="A507" s="39"/>
      <c r="B507" s="40"/>
      <c r="C507" s="227" t="s">
        <v>506</v>
      </c>
      <c r="D507" s="227" t="s">
        <v>172</v>
      </c>
      <c r="E507" s="228" t="s">
        <v>745</v>
      </c>
      <c r="F507" s="229" t="s">
        <v>746</v>
      </c>
      <c r="G507" s="230" t="s">
        <v>175</v>
      </c>
      <c r="H507" s="231">
        <v>1012.4</v>
      </c>
      <c r="I507" s="232"/>
      <c r="J507" s="233">
        <f>ROUND(I507*H507,2)</f>
        <v>0</v>
      </c>
      <c r="K507" s="229" t="s">
        <v>176</v>
      </c>
      <c r="L507" s="45"/>
      <c r="M507" s="234" t="s">
        <v>1</v>
      </c>
      <c r="N507" s="235" t="s">
        <v>43</v>
      </c>
      <c r="O507" s="92"/>
      <c r="P507" s="236">
        <f>O507*H507</f>
        <v>0</v>
      </c>
      <c r="Q507" s="236">
        <v>1E-05</v>
      </c>
      <c r="R507" s="236">
        <f>Q507*H507</f>
        <v>0.010124000000000001</v>
      </c>
      <c r="S507" s="236">
        <v>0</v>
      </c>
      <c r="T507" s="237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8" t="s">
        <v>211</v>
      </c>
      <c r="AT507" s="238" t="s">
        <v>172</v>
      </c>
      <c r="AU507" s="238" t="s">
        <v>85</v>
      </c>
      <c r="AY507" s="18" t="s">
        <v>170</v>
      </c>
      <c r="BE507" s="239">
        <f>IF(N507="základní",J507,0)</f>
        <v>0</v>
      </c>
      <c r="BF507" s="239">
        <f>IF(N507="snížená",J507,0)</f>
        <v>0</v>
      </c>
      <c r="BG507" s="239">
        <f>IF(N507="zákl. přenesená",J507,0)</f>
        <v>0</v>
      </c>
      <c r="BH507" s="239">
        <f>IF(N507="sníž. přenesená",J507,0)</f>
        <v>0</v>
      </c>
      <c r="BI507" s="239">
        <f>IF(N507="nulová",J507,0)</f>
        <v>0</v>
      </c>
      <c r="BJ507" s="18" t="s">
        <v>85</v>
      </c>
      <c r="BK507" s="239">
        <f>ROUND(I507*H507,2)</f>
        <v>0</v>
      </c>
      <c r="BL507" s="18" t="s">
        <v>211</v>
      </c>
      <c r="BM507" s="238" t="s">
        <v>753</v>
      </c>
    </row>
    <row r="508" spans="1:65" s="2" customFormat="1" ht="24.15" customHeight="1">
      <c r="A508" s="39"/>
      <c r="B508" s="40"/>
      <c r="C508" s="273" t="s">
        <v>754</v>
      </c>
      <c r="D508" s="273" t="s">
        <v>247</v>
      </c>
      <c r="E508" s="274" t="s">
        <v>755</v>
      </c>
      <c r="F508" s="275" t="s">
        <v>756</v>
      </c>
      <c r="G508" s="276" t="s">
        <v>175</v>
      </c>
      <c r="H508" s="277">
        <v>1214.88</v>
      </c>
      <c r="I508" s="278"/>
      <c r="J508" s="279">
        <f>ROUND(I508*H508,2)</f>
        <v>0</v>
      </c>
      <c r="K508" s="275" t="s">
        <v>176</v>
      </c>
      <c r="L508" s="280"/>
      <c r="M508" s="281" t="s">
        <v>1</v>
      </c>
      <c r="N508" s="282" t="s">
        <v>43</v>
      </c>
      <c r="O508" s="92"/>
      <c r="P508" s="236">
        <f>O508*H508</f>
        <v>0</v>
      </c>
      <c r="Q508" s="236">
        <v>0.00016</v>
      </c>
      <c r="R508" s="236">
        <f>Q508*H508</f>
        <v>0.19438080000000002</v>
      </c>
      <c r="S508" s="236">
        <v>0</v>
      </c>
      <c r="T508" s="237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8" t="s">
        <v>345</v>
      </c>
      <c r="AT508" s="238" t="s">
        <v>247</v>
      </c>
      <c r="AU508" s="238" t="s">
        <v>85</v>
      </c>
      <c r="AY508" s="18" t="s">
        <v>170</v>
      </c>
      <c r="BE508" s="239">
        <f>IF(N508="základní",J508,0)</f>
        <v>0</v>
      </c>
      <c r="BF508" s="239">
        <f>IF(N508="snížená",J508,0)</f>
        <v>0</v>
      </c>
      <c r="BG508" s="239">
        <f>IF(N508="zákl. přenesená",J508,0)</f>
        <v>0</v>
      </c>
      <c r="BH508" s="239">
        <f>IF(N508="sníž. přenesená",J508,0)</f>
        <v>0</v>
      </c>
      <c r="BI508" s="239">
        <f>IF(N508="nulová",J508,0)</f>
        <v>0</v>
      </c>
      <c r="BJ508" s="18" t="s">
        <v>85</v>
      </c>
      <c r="BK508" s="239">
        <f>ROUND(I508*H508,2)</f>
        <v>0</v>
      </c>
      <c r="BL508" s="18" t="s">
        <v>211</v>
      </c>
      <c r="BM508" s="238" t="s">
        <v>757</v>
      </c>
    </row>
    <row r="509" spans="1:51" s="13" customFormat="1" ht="12">
      <c r="A509" s="13"/>
      <c r="B509" s="240"/>
      <c r="C509" s="241"/>
      <c r="D509" s="242" t="s">
        <v>178</v>
      </c>
      <c r="E509" s="241"/>
      <c r="F509" s="244" t="s">
        <v>752</v>
      </c>
      <c r="G509" s="241"/>
      <c r="H509" s="245">
        <v>1214.88</v>
      </c>
      <c r="I509" s="246"/>
      <c r="J509" s="241"/>
      <c r="K509" s="241"/>
      <c r="L509" s="247"/>
      <c r="M509" s="248"/>
      <c r="N509" s="249"/>
      <c r="O509" s="249"/>
      <c r="P509" s="249"/>
      <c r="Q509" s="249"/>
      <c r="R509" s="249"/>
      <c r="S509" s="249"/>
      <c r="T509" s="25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1" t="s">
        <v>178</v>
      </c>
      <c r="AU509" s="251" t="s">
        <v>85</v>
      </c>
      <c r="AV509" s="13" t="s">
        <v>85</v>
      </c>
      <c r="AW509" s="13" t="s">
        <v>4</v>
      </c>
      <c r="AX509" s="13" t="s">
        <v>33</v>
      </c>
      <c r="AY509" s="251" t="s">
        <v>170</v>
      </c>
    </row>
    <row r="510" spans="1:65" s="2" customFormat="1" ht="44.25" customHeight="1">
      <c r="A510" s="39"/>
      <c r="B510" s="40"/>
      <c r="C510" s="227" t="s">
        <v>510</v>
      </c>
      <c r="D510" s="227" t="s">
        <v>172</v>
      </c>
      <c r="E510" s="228" t="s">
        <v>758</v>
      </c>
      <c r="F510" s="229" t="s">
        <v>759</v>
      </c>
      <c r="G510" s="230" t="s">
        <v>175</v>
      </c>
      <c r="H510" s="231">
        <v>1012.4</v>
      </c>
      <c r="I510" s="232"/>
      <c r="J510" s="233">
        <f>ROUND(I510*H510,2)</f>
        <v>0</v>
      </c>
      <c r="K510" s="229" t="s">
        <v>176</v>
      </c>
      <c r="L510" s="45"/>
      <c r="M510" s="234" t="s">
        <v>1</v>
      </c>
      <c r="N510" s="235" t="s">
        <v>43</v>
      </c>
      <c r="O510" s="92"/>
      <c r="P510" s="236">
        <f>O510*H510</f>
        <v>0</v>
      </c>
      <c r="Q510" s="236">
        <v>0</v>
      </c>
      <c r="R510" s="236">
        <f>Q510*H510</f>
        <v>0</v>
      </c>
      <c r="S510" s="236">
        <v>0</v>
      </c>
      <c r="T510" s="237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8" t="s">
        <v>211</v>
      </c>
      <c r="AT510" s="238" t="s">
        <v>172</v>
      </c>
      <c r="AU510" s="238" t="s">
        <v>85</v>
      </c>
      <c r="AY510" s="18" t="s">
        <v>170</v>
      </c>
      <c r="BE510" s="239">
        <f>IF(N510="základní",J510,0)</f>
        <v>0</v>
      </c>
      <c r="BF510" s="239">
        <f>IF(N510="snížená",J510,0)</f>
        <v>0</v>
      </c>
      <c r="BG510" s="239">
        <f>IF(N510="zákl. přenesená",J510,0)</f>
        <v>0</v>
      </c>
      <c r="BH510" s="239">
        <f>IF(N510="sníž. přenesená",J510,0)</f>
        <v>0</v>
      </c>
      <c r="BI510" s="239">
        <f>IF(N510="nulová",J510,0)</f>
        <v>0</v>
      </c>
      <c r="BJ510" s="18" t="s">
        <v>85</v>
      </c>
      <c r="BK510" s="239">
        <f>ROUND(I510*H510,2)</f>
        <v>0</v>
      </c>
      <c r="BL510" s="18" t="s">
        <v>211</v>
      </c>
      <c r="BM510" s="238" t="s">
        <v>760</v>
      </c>
    </row>
    <row r="511" spans="1:65" s="2" customFormat="1" ht="16.5" customHeight="1">
      <c r="A511" s="39"/>
      <c r="B511" s="40"/>
      <c r="C511" s="273" t="s">
        <v>761</v>
      </c>
      <c r="D511" s="273" t="s">
        <v>247</v>
      </c>
      <c r="E511" s="274" t="s">
        <v>762</v>
      </c>
      <c r="F511" s="275" t="s">
        <v>763</v>
      </c>
      <c r="G511" s="276" t="s">
        <v>175</v>
      </c>
      <c r="H511" s="277">
        <v>1214.88</v>
      </c>
      <c r="I511" s="278"/>
      <c r="J511" s="279">
        <f>ROUND(I511*H511,2)</f>
        <v>0</v>
      </c>
      <c r="K511" s="275" t="s">
        <v>176</v>
      </c>
      <c r="L511" s="280"/>
      <c r="M511" s="281" t="s">
        <v>1</v>
      </c>
      <c r="N511" s="282" t="s">
        <v>43</v>
      </c>
      <c r="O511" s="92"/>
      <c r="P511" s="236">
        <f>O511*H511</f>
        <v>0</v>
      </c>
      <c r="Q511" s="236">
        <v>0.0004</v>
      </c>
      <c r="R511" s="236">
        <f>Q511*H511</f>
        <v>0.48595200000000005</v>
      </c>
      <c r="S511" s="236">
        <v>0</v>
      </c>
      <c r="T511" s="237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8" t="s">
        <v>345</v>
      </c>
      <c r="AT511" s="238" t="s">
        <v>247</v>
      </c>
      <c r="AU511" s="238" t="s">
        <v>85</v>
      </c>
      <c r="AY511" s="18" t="s">
        <v>170</v>
      </c>
      <c r="BE511" s="239">
        <f>IF(N511="základní",J511,0)</f>
        <v>0</v>
      </c>
      <c r="BF511" s="239">
        <f>IF(N511="snížená",J511,0)</f>
        <v>0</v>
      </c>
      <c r="BG511" s="239">
        <f>IF(N511="zákl. přenesená",J511,0)</f>
        <v>0</v>
      </c>
      <c r="BH511" s="239">
        <f>IF(N511="sníž. přenesená",J511,0)</f>
        <v>0</v>
      </c>
      <c r="BI511" s="239">
        <f>IF(N511="nulová",J511,0)</f>
        <v>0</v>
      </c>
      <c r="BJ511" s="18" t="s">
        <v>85</v>
      </c>
      <c r="BK511" s="239">
        <f>ROUND(I511*H511,2)</f>
        <v>0</v>
      </c>
      <c r="BL511" s="18" t="s">
        <v>211</v>
      </c>
      <c r="BM511" s="238" t="s">
        <v>764</v>
      </c>
    </row>
    <row r="512" spans="1:51" s="13" customFormat="1" ht="12">
      <c r="A512" s="13"/>
      <c r="B512" s="240"/>
      <c r="C512" s="241"/>
      <c r="D512" s="242" t="s">
        <v>178</v>
      </c>
      <c r="E512" s="241"/>
      <c r="F512" s="244" t="s">
        <v>752</v>
      </c>
      <c r="G512" s="241"/>
      <c r="H512" s="245">
        <v>1214.88</v>
      </c>
      <c r="I512" s="246"/>
      <c r="J512" s="241"/>
      <c r="K512" s="241"/>
      <c r="L512" s="247"/>
      <c r="M512" s="248"/>
      <c r="N512" s="249"/>
      <c r="O512" s="249"/>
      <c r="P512" s="249"/>
      <c r="Q512" s="249"/>
      <c r="R512" s="249"/>
      <c r="S512" s="249"/>
      <c r="T512" s="25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1" t="s">
        <v>178</v>
      </c>
      <c r="AU512" s="251" t="s">
        <v>85</v>
      </c>
      <c r="AV512" s="13" t="s">
        <v>85</v>
      </c>
      <c r="AW512" s="13" t="s">
        <v>4</v>
      </c>
      <c r="AX512" s="13" t="s">
        <v>33</v>
      </c>
      <c r="AY512" s="251" t="s">
        <v>170</v>
      </c>
    </row>
    <row r="513" spans="1:65" s="2" customFormat="1" ht="37.8" customHeight="1">
      <c r="A513" s="39"/>
      <c r="B513" s="40"/>
      <c r="C513" s="227" t="s">
        <v>514</v>
      </c>
      <c r="D513" s="227" t="s">
        <v>172</v>
      </c>
      <c r="E513" s="228" t="s">
        <v>765</v>
      </c>
      <c r="F513" s="229" t="s">
        <v>766</v>
      </c>
      <c r="G513" s="230" t="s">
        <v>175</v>
      </c>
      <c r="H513" s="231">
        <v>675.328</v>
      </c>
      <c r="I513" s="232"/>
      <c r="J513" s="233">
        <f>ROUND(I513*H513,2)</f>
        <v>0</v>
      </c>
      <c r="K513" s="229" t="s">
        <v>176</v>
      </c>
      <c r="L513" s="45"/>
      <c r="M513" s="234" t="s">
        <v>1</v>
      </c>
      <c r="N513" s="235" t="s">
        <v>43</v>
      </c>
      <c r="O513" s="92"/>
      <c r="P513" s="236">
        <f>O513*H513</f>
        <v>0</v>
      </c>
      <c r="Q513" s="236">
        <v>0.006</v>
      </c>
      <c r="R513" s="236">
        <f>Q513*H513</f>
        <v>4.051968</v>
      </c>
      <c r="S513" s="236">
        <v>0</v>
      </c>
      <c r="T513" s="237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8" t="s">
        <v>211</v>
      </c>
      <c r="AT513" s="238" t="s">
        <v>172</v>
      </c>
      <c r="AU513" s="238" t="s">
        <v>85</v>
      </c>
      <c r="AY513" s="18" t="s">
        <v>170</v>
      </c>
      <c r="BE513" s="239">
        <f>IF(N513="základní",J513,0)</f>
        <v>0</v>
      </c>
      <c r="BF513" s="239">
        <f>IF(N513="snížená",J513,0)</f>
        <v>0</v>
      </c>
      <c r="BG513" s="239">
        <f>IF(N513="zákl. přenesená",J513,0)</f>
        <v>0</v>
      </c>
      <c r="BH513" s="239">
        <f>IF(N513="sníž. přenesená",J513,0)</f>
        <v>0</v>
      </c>
      <c r="BI513" s="239">
        <f>IF(N513="nulová",J513,0)</f>
        <v>0</v>
      </c>
      <c r="BJ513" s="18" t="s">
        <v>85</v>
      </c>
      <c r="BK513" s="239">
        <f>ROUND(I513*H513,2)</f>
        <v>0</v>
      </c>
      <c r="BL513" s="18" t="s">
        <v>211</v>
      </c>
      <c r="BM513" s="238" t="s">
        <v>767</v>
      </c>
    </row>
    <row r="514" spans="1:51" s="15" customFormat="1" ht="12">
      <c r="A514" s="15"/>
      <c r="B514" s="263"/>
      <c r="C514" s="264"/>
      <c r="D514" s="242" t="s">
        <v>178</v>
      </c>
      <c r="E514" s="265" t="s">
        <v>1</v>
      </c>
      <c r="F514" s="266" t="s">
        <v>768</v>
      </c>
      <c r="G514" s="264"/>
      <c r="H514" s="265" t="s">
        <v>1</v>
      </c>
      <c r="I514" s="267"/>
      <c r="J514" s="264"/>
      <c r="K514" s="264"/>
      <c r="L514" s="268"/>
      <c r="M514" s="269"/>
      <c r="N514" s="270"/>
      <c r="O514" s="270"/>
      <c r="P514" s="270"/>
      <c r="Q514" s="270"/>
      <c r="R514" s="270"/>
      <c r="S514" s="270"/>
      <c r="T514" s="271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72" t="s">
        <v>178</v>
      </c>
      <c r="AU514" s="272" t="s">
        <v>85</v>
      </c>
      <c r="AV514" s="15" t="s">
        <v>33</v>
      </c>
      <c r="AW514" s="15" t="s">
        <v>32</v>
      </c>
      <c r="AX514" s="15" t="s">
        <v>77</v>
      </c>
      <c r="AY514" s="272" t="s">
        <v>170</v>
      </c>
    </row>
    <row r="515" spans="1:51" s="13" customFormat="1" ht="12">
      <c r="A515" s="13"/>
      <c r="B515" s="240"/>
      <c r="C515" s="241"/>
      <c r="D515" s="242" t="s">
        <v>178</v>
      </c>
      <c r="E515" s="243" t="s">
        <v>1</v>
      </c>
      <c r="F515" s="244" t="s">
        <v>769</v>
      </c>
      <c r="G515" s="241"/>
      <c r="H515" s="245">
        <v>305.994</v>
      </c>
      <c r="I515" s="246"/>
      <c r="J515" s="241"/>
      <c r="K515" s="241"/>
      <c r="L515" s="247"/>
      <c r="M515" s="248"/>
      <c r="N515" s="249"/>
      <c r="O515" s="249"/>
      <c r="P515" s="249"/>
      <c r="Q515" s="249"/>
      <c r="R515" s="249"/>
      <c r="S515" s="249"/>
      <c r="T515" s="25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1" t="s">
        <v>178</v>
      </c>
      <c r="AU515" s="251" t="s">
        <v>85</v>
      </c>
      <c r="AV515" s="13" t="s">
        <v>85</v>
      </c>
      <c r="AW515" s="13" t="s">
        <v>32</v>
      </c>
      <c r="AX515" s="13" t="s">
        <v>77</v>
      </c>
      <c r="AY515" s="251" t="s">
        <v>170</v>
      </c>
    </row>
    <row r="516" spans="1:51" s="13" customFormat="1" ht="12">
      <c r="A516" s="13"/>
      <c r="B516" s="240"/>
      <c r="C516" s="241"/>
      <c r="D516" s="242" t="s">
        <v>178</v>
      </c>
      <c r="E516" s="243" t="s">
        <v>1</v>
      </c>
      <c r="F516" s="244" t="s">
        <v>770</v>
      </c>
      <c r="G516" s="241"/>
      <c r="H516" s="245">
        <v>144.929</v>
      </c>
      <c r="I516" s="246"/>
      <c r="J516" s="241"/>
      <c r="K516" s="241"/>
      <c r="L516" s="247"/>
      <c r="M516" s="248"/>
      <c r="N516" s="249"/>
      <c r="O516" s="249"/>
      <c r="P516" s="249"/>
      <c r="Q516" s="249"/>
      <c r="R516" s="249"/>
      <c r="S516" s="249"/>
      <c r="T516" s="25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1" t="s">
        <v>178</v>
      </c>
      <c r="AU516" s="251" t="s">
        <v>85</v>
      </c>
      <c r="AV516" s="13" t="s">
        <v>85</v>
      </c>
      <c r="AW516" s="13" t="s">
        <v>32</v>
      </c>
      <c r="AX516" s="13" t="s">
        <v>77</v>
      </c>
      <c r="AY516" s="251" t="s">
        <v>170</v>
      </c>
    </row>
    <row r="517" spans="1:51" s="16" customFormat="1" ht="12">
      <c r="A517" s="16"/>
      <c r="B517" s="283"/>
      <c r="C517" s="284"/>
      <c r="D517" s="242" t="s">
        <v>178</v>
      </c>
      <c r="E517" s="285" t="s">
        <v>1</v>
      </c>
      <c r="F517" s="286" t="s">
        <v>726</v>
      </c>
      <c r="G517" s="284"/>
      <c r="H517" s="287">
        <v>450.923</v>
      </c>
      <c r="I517" s="288"/>
      <c r="J517" s="284"/>
      <c r="K517" s="284"/>
      <c r="L517" s="289"/>
      <c r="M517" s="290"/>
      <c r="N517" s="291"/>
      <c r="O517" s="291"/>
      <c r="P517" s="291"/>
      <c r="Q517" s="291"/>
      <c r="R517" s="291"/>
      <c r="S517" s="291"/>
      <c r="T517" s="292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T517" s="293" t="s">
        <v>178</v>
      </c>
      <c r="AU517" s="293" t="s">
        <v>85</v>
      </c>
      <c r="AV517" s="16" t="s">
        <v>185</v>
      </c>
      <c r="AW517" s="16" t="s">
        <v>32</v>
      </c>
      <c r="AX517" s="16" t="s">
        <v>77</v>
      </c>
      <c r="AY517" s="293" t="s">
        <v>170</v>
      </c>
    </row>
    <row r="518" spans="1:51" s="15" customFormat="1" ht="12">
      <c r="A518" s="15"/>
      <c r="B518" s="263"/>
      <c r="C518" s="264"/>
      <c r="D518" s="242" t="s">
        <v>178</v>
      </c>
      <c r="E518" s="265" t="s">
        <v>1</v>
      </c>
      <c r="F518" s="266" t="s">
        <v>771</v>
      </c>
      <c r="G518" s="264"/>
      <c r="H518" s="265" t="s">
        <v>1</v>
      </c>
      <c r="I518" s="267"/>
      <c r="J518" s="264"/>
      <c r="K518" s="264"/>
      <c r="L518" s="268"/>
      <c r="M518" s="269"/>
      <c r="N518" s="270"/>
      <c r="O518" s="270"/>
      <c r="P518" s="270"/>
      <c r="Q518" s="270"/>
      <c r="R518" s="270"/>
      <c r="S518" s="270"/>
      <c r="T518" s="271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2" t="s">
        <v>178</v>
      </c>
      <c r="AU518" s="272" t="s">
        <v>85</v>
      </c>
      <c r="AV518" s="15" t="s">
        <v>33</v>
      </c>
      <c r="AW518" s="15" t="s">
        <v>32</v>
      </c>
      <c r="AX518" s="15" t="s">
        <v>77</v>
      </c>
      <c r="AY518" s="272" t="s">
        <v>170</v>
      </c>
    </row>
    <row r="519" spans="1:51" s="13" customFormat="1" ht="12">
      <c r="A519" s="13"/>
      <c r="B519" s="240"/>
      <c r="C519" s="241"/>
      <c r="D519" s="242" t="s">
        <v>178</v>
      </c>
      <c r="E519" s="243" t="s">
        <v>1</v>
      </c>
      <c r="F519" s="244" t="s">
        <v>772</v>
      </c>
      <c r="G519" s="241"/>
      <c r="H519" s="245">
        <v>160.25</v>
      </c>
      <c r="I519" s="246"/>
      <c r="J519" s="241"/>
      <c r="K519" s="241"/>
      <c r="L519" s="247"/>
      <c r="M519" s="248"/>
      <c r="N519" s="249"/>
      <c r="O519" s="249"/>
      <c r="P519" s="249"/>
      <c r="Q519" s="249"/>
      <c r="R519" s="249"/>
      <c r="S519" s="249"/>
      <c r="T519" s="25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1" t="s">
        <v>178</v>
      </c>
      <c r="AU519" s="251" t="s">
        <v>85</v>
      </c>
      <c r="AV519" s="13" t="s">
        <v>85</v>
      </c>
      <c r="AW519" s="13" t="s">
        <v>32</v>
      </c>
      <c r="AX519" s="13" t="s">
        <v>77</v>
      </c>
      <c r="AY519" s="251" t="s">
        <v>170</v>
      </c>
    </row>
    <row r="520" spans="1:51" s="13" customFormat="1" ht="12">
      <c r="A520" s="13"/>
      <c r="B520" s="240"/>
      <c r="C520" s="241"/>
      <c r="D520" s="242" t="s">
        <v>178</v>
      </c>
      <c r="E520" s="243" t="s">
        <v>1</v>
      </c>
      <c r="F520" s="244" t="s">
        <v>773</v>
      </c>
      <c r="G520" s="241"/>
      <c r="H520" s="245">
        <v>63.435</v>
      </c>
      <c r="I520" s="246"/>
      <c r="J520" s="241"/>
      <c r="K520" s="241"/>
      <c r="L520" s="247"/>
      <c r="M520" s="248"/>
      <c r="N520" s="249"/>
      <c r="O520" s="249"/>
      <c r="P520" s="249"/>
      <c r="Q520" s="249"/>
      <c r="R520" s="249"/>
      <c r="S520" s="249"/>
      <c r="T520" s="250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1" t="s">
        <v>178</v>
      </c>
      <c r="AU520" s="251" t="s">
        <v>85</v>
      </c>
      <c r="AV520" s="13" t="s">
        <v>85</v>
      </c>
      <c r="AW520" s="13" t="s">
        <v>32</v>
      </c>
      <c r="AX520" s="13" t="s">
        <v>77</v>
      </c>
      <c r="AY520" s="251" t="s">
        <v>170</v>
      </c>
    </row>
    <row r="521" spans="1:51" s="16" customFormat="1" ht="12">
      <c r="A521" s="16"/>
      <c r="B521" s="283"/>
      <c r="C521" s="284"/>
      <c r="D521" s="242" t="s">
        <v>178</v>
      </c>
      <c r="E521" s="285" t="s">
        <v>1</v>
      </c>
      <c r="F521" s="286" t="s">
        <v>726</v>
      </c>
      <c r="G521" s="284"/>
      <c r="H521" s="287">
        <v>223.685</v>
      </c>
      <c r="I521" s="288"/>
      <c r="J521" s="284"/>
      <c r="K521" s="284"/>
      <c r="L521" s="289"/>
      <c r="M521" s="290"/>
      <c r="N521" s="291"/>
      <c r="O521" s="291"/>
      <c r="P521" s="291"/>
      <c r="Q521" s="291"/>
      <c r="R521" s="291"/>
      <c r="S521" s="291"/>
      <c r="T521" s="292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T521" s="293" t="s">
        <v>178</v>
      </c>
      <c r="AU521" s="293" t="s">
        <v>85</v>
      </c>
      <c r="AV521" s="16" t="s">
        <v>185</v>
      </c>
      <c r="AW521" s="16" t="s">
        <v>32</v>
      </c>
      <c r="AX521" s="16" t="s">
        <v>77</v>
      </c>
      <c r="AY521" s="293" t="s">
        <v>170</v>
      </c>
    </row>
    <row r="522" spans="1:51" s="15" customFormat="1" ht="12">
      <c r="A522" s="15"/>
      <c r="B522" s="263"/>
      <c r="C522" s="264"/>
      <c r="D522" s="242" t="s">
        <v>178</v>
      </c>
      <c r="E522" s="265" t="s">
        <v>1</v>
      </c>
      <c r="F522" s="266" t="s">
        <v>774</v>
      </c>
      <c r="G522" s="264"/>
      <c r="H522" s="265" t="s">
        <v>1</v>
      </c>
      <c r="I522" s="267"/>
      <c r="J522" s="264"/>
      <c r="K522" s="264"/>
      <c r="L522" s="268"/>
      <c r="M522" s="269"/>
      <c r="N522" s="270"/>
      <c r="O522" s="270"/>
      <c r="P522" s="270"/>
      <c r="Q522" s="270"/>
      <c r="R522" s="270"/>
      <c r="S522" s="270"/>
      <c r="T522" s="271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72" t="s">
        <v>178</v>
      </c>
      <c r="AU522" s="272" t="s">
        <v>85</v>
      </c>
      <c r="AV522" s="15" t="s">
        <v>33</v>
      </c>
      <c r="AW522" s="15" t="s">
        <v>32</v>
      </c>
      <c r="AX522" s="15" t="s">
        <v>77</v>
      </c>
      <c r="AY522" s="272" t="s">
        <v>170</v>
      </c>
    </row>
    <row r="523" spans="1:51" s="13" customFormat="1" ht="12">
      <c r="A523" s="13"/>
      <c r="B523" s="240"/>
      <c r="C523" s="241"/>
      <c r="D523" s="242" t="s">
        <v>178</v>
      </c>
      <c r="E523" s="243" t="s">
        <v>1</v>
      </c>
      <c r="F523" s="244" t="s">
        <v>775</v>
      </c>
      <c r="G523" s="241"/>
      <c r="H523" s="245">
        <v>0.72</v>
      </c>
      <c r="I523" s="246"/>
      <c r="J523" s="241"/>
      <c r="K523" s="241"/>
      <c r="L523" s="247"/>
      <c r="M523" s="248"/>
      <c r="N523" s="249"/>
      <c r="O523" s="249"/>
      <c r="P523" s="249"/>
      <c r="Q523" s="249"/>
      <c r="R523" s="249"/>
      <c r="S523" s="249"/>
      <c r="T523" s="25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1" t="s">
        <v>178</v>
      </c>
      <c r="AU523" s="251" t="s">
        <v>85</v>
      </c>
      <c r="AV523" s="13" t="s">
        <v>85</v>
      </c>
      <c r="AW523" s="13" t="s">
        <v>32</v>
      </c>
      <c r="AX523" s="13" t="s">
        <v>77</v>
      </c>
      <c r="AY523" s="251" t="s">
        <v>170</v>
      </c>
    </row>
    <row r="524" spans="1:51" s="16" customFormat="1" ht="12">
      <c r="A524" s="16"/>
      <c r="B524" s="283"/>
      <c r="C524" s="284"/>
      <c r="D524" s="242" t="s">
        <v>178</v>
      </c>
      <c r="E524" s="285" t="s">
        <v>1</v>
      </c>
      <c r="F524" s="286" t="s">
        <v>726</v>
      </c>
      <c r="G524" s="284"/>
      <c r="H524" s="287">
        <v>0.72</v>
      </c>
      <c r="I524" s="288"/>
      <c r="J524" s="284"/>
      <c r="K524" s="284"/>
      <c r="L524" s="289"/>
      <c r="M524" s="290"/>
      <c r="N524" s="291"/>
      <c r="O524" s="291"/>
      <c r="P524" s="291"/>
      <c r="Q524" s="291"/>
      <c r="R524" s="291"/>
      <c r="S524" s="291"/>
      <c r="T524" s="292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T524" s="293" t="s">
        <v>178</v>
      </c>
      <c r="AU524" s="293" t="s">
        <v>85</v>
      </c>
      <c r="AV524" s="16" t="s">
        <v>185</v>
      </c>
      <c r="AW524" s="16" t="s">
        <v>32</v>
      </c>
      <c r="AX524" s="16" t="s">
        <v>77</v>
      </c>
      <c r="AY524" s="293" t="s">
        <v>170</v>
      </c>
    </row>
    <row r="525" spans="1:51" s="14" customFormat="1" ht="12">
      <c r="A525" s="14"/>
      <c r="B525" s="252"/>
      <c r="C525" s="253"/>
      <c r="D525" s="242" t="s">
        <v>178</v>
      </c>
      <c r="E525" s="254" t="s">
        <v>1</v>
      </c>
      <c r="F525" s="255" t="s">
        <v>180</v>
      </c>
      <c r="G525" s="253"/>
      <c r="H525" s="256">
        <v>675.328</v>
      </c>
      <c r="I525" s="257"/>
      <c r="J525" s="253"/>
      <c r="K525" s="253"/>
      <c r="L525" s="258"/>
      <c r="M525" s="259"/>
      <c r="N525" s="260"/>
      <c r="O525" s="260"/>
      <c r="P525" s="260"/>
      <c r="Q525" s="260"/>
      <c r="R525" s="260"/>
      <c r="S525" s="260"/>
      <c r="T525" s="261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62" t="s">
        <v>178</v>
      </c>
      <c r="AU525" s="262" t="s">
        <v>85</v>
      </c>
      <c r="AV525" s="14" t="s">
        <v>177</v>
      </c>
      <c r="AW525" s="14" t="s">
        <v>32</v>
      </c>
      <c r="AX525" s="14" t="s">
        <v>33</v>
      </c>
      <c r="AY525" s="262" t="s">
        <v>170</v>
      </c>
    </row>
    <row r="526" spans="1:65" s="2" customFormat="1" ht="24.15" customHeight="1">
      <c r="A526" s="39"/>
      <c r="B526" s="40"/>
      <c r="C526" s="273" t="s">
        <v>776</v>
      </c>
      <c r="D526" s="273" t="s">
        <v>247</v>
      </c>
      <c r="E526" s="274" t="s">
        <v>777</v>
      </c>
      <c r="F526" s="275" t="s">
        <v>778</v>
      </c>
      <c r="G526" s="276" t="s">
        <v>175</v>
      </c>
      <c r="H526" s="277">
        <v>464.448</v>
      </c>
      <c r="I526" s="278"/>
      <c r="J526" s="279">
        <f>ROUND(I526*H526,2)</f>
        <v>0</v>
      </c>
      <c r="K526" s="275" t="s">
        <v>176</v>
      </c>
      <c r="L526" s="280"/>
      <c r="M526" s="281" t="s">
        <v>1</v>
      </c>
      <c r="N526" s="282" t="s">
        <v>43</v>
      </c>
      <c r="O526" s="92"/>
      <c r="P526" s="236">
        <f>O526*H526</f>
        <v>0</v>
      </c>
      <c r="Q526" s="236">
        <v>0.003</v>
      </c>
      <c r="R526" s="236">
        <f>Q526*H526</f>
        <v>1.393344</v>
      </c>
      <c r="S526" s="236">
        <v>0</v>
      </c>
      <c r="T526" s="237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8" t="s">
        <v>345</v>
      </c>
      <c r="AT526" s="238" t="s">
        <v>247</v>
      </c>
      <c r="AU526" s="238" t="s">
        <v>85</v>
      </c>
      <c r="AY526" s="18" t="s">
        <v>170</v>
      </c>
      <c r="BE526" s="239">
        <f>IF(N526="základní",J526,0)</f>
        <v>0</v>
      </c>
      <c r="BF526" s="239">
        <f>IF(N526="snížená",J526,0)</f>
        <v>0</v>
      </c>
      <c r="BG526" s="239">
        <f>IF(N526="zákl. přenesená",J526,0)</f>
        <v>0</v>
      </c>
      <c r="BH526" s="239">
        <f>IF(N526="sníž. přenesená",J526,0)</f>
        <v>0</v>
      </c>
      <c r="BI526" s="239">
        <f>IF(N526="nulová",J526,0)</f>
        <v>0</v>
      </c>
      <c r="BJ526" s="18" t="s">
        <v>85</v>
      </c>
      <c r="BK526" s="239">
        <f>ROUND(I526*H526,2)</f>
        <v>0</v>
      </c>
      <c r="BL526" s="18" t="s">
        <v>211</v>
      </c>
      <c r="BM526" s="238" t="s">
        <v>779</v>
      </c>
    </row>
    <row r="527" spans="1:51" s="13" customFormat="1" ht="12">
      <c r="A527" s="13"/>
      <c r="B527" s="240"/>
      <c r="C527" s="241"/>
      <c r="D527" s="242" t="s">
        <v>178</v>
      </c>
      <c r="E527" s="243" t="s">
        <v>1</v>
      </c>
      <c r="F527" s="244" t="s">
        <v>780</v>
      </c>
      <c r="G527" s="241"/>
      <c r="H527" s="245">
        <v>464.448</v>
      </c>
      <c r="I527" s="246"/>
      <c r="J527" s="241"/>
      <c r="K527" s="241"/>
      <c r="L527" s="247"/>
      <c r="M527" s="248"/>
      <c r="N527" s="249"/>
      <c r="O527" s="249"/>
      <c r="P527" s="249"/>
      <c r="Q527" s="249"/>
      <c r="R527" s="249"/>
      <c r="S527" s="249"/>
      <c r="T527" s="250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1" t="s">
        <v>178</v>
      </c>
      <c r="AU527" s="251" t="s">
        <v>85</v>
      </c>
      <c r="AV527" s="13" t="s">
        <v>85</v>
      </c>
      <c r="AW527" s="13" t="s">
        <v>32</v>
      </c>
      <c r="AX527" s="13" t="s">
        <v>77</v>
      </c>
      <c r="AY527" s="251" t="s">
        <v>170</v>
      </c>
    </row>
    <row r="528" spans="1:51" s="14" customFormat="1" ht="12">
      <c r="A528" s="14"/>
      <c r="B528" s="252"/>
      <c r="C528" s="253"/>
      <c r="D528" s="242" t="s">
        <v>178</v>
      </c>
      <c r="E528" s="254" t="s">
        <v>1</v>
      </c>
      <c r="F528" s="255" t="s">
        <v>180</v>
      </c>
      <c r="G528" s="253"/>
      <c r="H528" s="256">
        <v>464.448</v>
      </c>
      <c r="I528" s="257"/>
      <c r="J528" s="253"/>
      <c r="K528" s="253"/>
      <c r="L528" s="258"/>
      <c r="M528" s="259"/>
      <c r="N528" s="260"/>
      <c r="O528" s="260"/>
      <c r="P528" s="260"/>
      <c r="Q528" s="260"/>
      <c r="R528" s="260"/>
      <c r="S528" s="260"/>
      <c r="T528" s="261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2" t="s">
        <v>178</v>
      </c>
      <c r="AU528" s="262" t="s">
        <v>85</v>
      </c>
      <c r="AV528" s="14" t="s">
        <v>177</v>
      </c>
      <c r="AW528" s="14" t="s">
        <v>32</v>
      </c>
      <c r="AX528" s="14" t="s">
        <v>33</v>
      </c>
      <c r="AY528" s="262" t="s">
        <v>170</v>
      </c>
    </row>
    <row r="529" spans="1:65" s="2" customFormat="1" ht="16.5" customHeight="1">
      <c r="A529" s="39"/>
      <c r="B529" s="40"/>
      <c r="C529" s="273" t="s">
        <v>517</v>
      </c>
      <c r="D529" s="273" t="s">
        <v>247</v>
      </c>
      <c r="E529" s="274" t="s">
        <v>781</v>
      </c>
      <c r="F529" s="275" t="s">
        <v>782</v>
      </c>
      <c r="G529" s="276" t="s">
        <v>175</v>
      </c>
      <c r="H529" s="277">
        <v>230.401</v>
      </c>
      <c r="I529" s="278"/>
      <c r="J529" s="279">
        <f>ROUND(I529*H529,2)</f>
        <v>0</v>
      </c>
      <c r="K529" s="275" t="s">
        <v>176</v>
      </c>
      <c r="L529" s="280"/>
      <c r="M529" s="281" t="s">
        <v>1</v>
      </c>
      <c r="N529" s="282" t="s">
        <v>43</v>
      </c>
      <c r="O529" s="92"/>
      <c r="P529" s="236">
        <f>O529*H529</f>
        <v>0</v>
      </c>
      <c r="Q529" s="236">
        <v>0.00085</v>
      </c>
      <c r="R529" s="236">
        <f>Q529*H529</f>
        <v>0.19584085</v>
      </c>
      <c r="S529" s="236">
        <v>0</v>
      </c>
      <c r="T529" s="237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8" t="s">
        <v>345</v>
      </c>
      <c r="AT529" s="238" t="s">
        <v>247</v>
      </c>
      <c r="AU529" s="238" t="s">
        <v>85</v>
      </c>
      <c r="AY529" s="18" t="s">
        <v>170</v>
      </c>
      <c r="BE529" s="239">
        <f>IF(N529="základní",J529,0)</f>
        <v>0</v>
      </c>
      <c r="BF529" s="239">
        <f>IF(N529="snížená",J529,0)</f>
        <v>0</v>
      </c>
      <c r="BG529" s="239">
        <f>IF(N529="zákl. přenesená",J529,0)</f>
        <v>0</v>
      </c>
      <c r="BH529" s="239">
        <f>IF(N529="sníž. přenesená",J529,0)</f>
        <v>0</v>
      </c>
      <c r="BI529" s="239">
        <f>IF(N529="nulová",J529,0)</f>
        <v>0</v>
      </c>
      <c r="BJ529" s="18" t="s">
        <v>85</v>
      </c>
      <c r="BK529" s="239">
        <f>ROUND(I529*H529,2)</f>
        <v>0</v>
      </c>
      <c r="BL529" s="18" t="s">
        <v>211</v>
      </c>
      <c r="BM529" s="238" t="s">
        <v>783</v>
      </c>
    </row>
    <row r="530" spans="1:51" s="13" customFormat="1" ht="12">
      <c r="A530" s="13"/>
      <c r="B530" s="240"/>
      <c r="C530" s="241"/>
      <c r="D530" s="242" t="s">
        <v>178</v>
      </c>
      <c r="E530" s="243" t="s">
        <v>1</v>
      </c>
      <c r="F530" s="244" t="s">
        <v>784</v>
      </c>
      <c r="G530" s="241"/>
      <c r="H530" s="245">
        <v>230.401</v>
      </c>
      <c r="I530" s="246"/>
      <c r="J530" s="241"/>
      <c r="K530" s="241"/>
      <c r="L530" s="247"/>
      <c r="M530" s="248"/>
      <c r="N530" s="249"/>
      <c r="O530" s="249"/>
      <c r="P530" s="249"/>
      <c r="Q530" s="249"/>
      <c r="R530" s="249"/>
      <c r="S530" s="249"/>
      <c r="T530" s="250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1" t="s">
        <v>178</v>
      </c>
      <c r="AU530" s="251" t="s">
        <v>85</v>
      </c>
      <c r="AV530" s="13" t="s">
        <v>85</v>
      </c>
      <c r="AW530" s="13" t="s">
        <v>32</v>
      </c>
      <c r="AX530" s="13" t="s">
        <v>77</v>
      </c>
      <c r="AY530" s="251" t="s">
        <v>170</v>
      </c>
    </row>
    <row r="531" spans="1:51" s="14" customFormat="1" ht="12">
      <c r="A531" s="14"/>
      <c r="B531" s="252"/>
      <c r="C531" s="253"/>
      <c r="D531" s="242" t="s">
        <v>178</v>
      </c>
      <c r="E531" s="254" t="s">
        <v>1</v>
      </c>
      <c r="F531" s="255" t="s">
        <v>180</v>
      </c>
      <c r="G531" s="253"/>
      <c r="H531" s="256">
        <v>230.401</v>
      </c>
      <c r="I531" s="257"/>
      <c r="J531" s="253"/>
      <c r="K531" s="253"/>
      <c r="L531" s="258"/>
      <c r="M531" s="259"/>
      <c r="N531" s="260"/>
      <c r="O531" s="260"/>
      <c r="P531" s="260"/>
      <c r="Q531" s="260"/>
      <c r="R531" s="260"/>
      <c r="S531" s="260"/>
      <c r="T531" s="261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2" t="s">
        <v>178</v>
      </c>
      <c r="AU531" s="262" t="s">
        <v>85</v>
      </c>
      <c r="AV531" s="14" t="s">
        <v>177</v>
      </c>
      <c r="AW531" s="14" t="s">
        <v>32</v>
      </c>
      <c r="AX531" s="14" t="s">
        <v>33</v>
      </c>
      <c r="AY531" s="262" t="s">
        <v>170</v>
      </c>
    </row>
    <row r="532" spans="1:65" s="2" customFormat="1" ht="16.5" customHeight="1">
      <c r="A532" s="39"/>
      <c r="B532" s="40"/>
      <c r="C532" s="273" t="s">
        <v>785</v>
      </c>
      <c r="D532" s="273" t="s">
        <v>247</v>
      </c>
      <c r="E532" s="274" t="s">
        <v>786</v>
      </c>
      <c r="F532" s="275" t="s">
        <v>787</v>
      </c>
      <c r="G532" s="276" t="s">
        <v>175</v>
      </c>
      <c r="H532" s="277">
        <v>0.742</v>
      </c>
      <c r="I532" s="278"/>
      <c r="J532" s="279">
        <f>ROUND(I532*H532,2)</f>
        <v>0</v>
      </c>
      <c r="K532" s="275" t="s">
        <v>176</v>
      </c>
      <c r="L532" s="280"/>
      <c r="M532" s="281" t="s">
        <v>1</v>
      </c>
      <c r="N532" s="282" t="s">
        <v>43</v>
      </c>
      <c r="O532" s="92"/>
      <c r="P532" s="236">
        <f>O532*H532</f>
        <v>0</v>
      </c>
      <c r="Q532" s="236">
        <v>0.00115</v>
      </c>
      <c r="R532" s="236">
        <f>Q532*H532</f>
        <v>0.0008533</v>
      </c>
      <c r="S532" s="236">
        <v>0</v>
      </c>
      <c r="T532" s="237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8" t="s">
        <v>345</v>
      </c>
      <c r="AT532" s="238" t="s">
        <v>247</v>
      </c>
      <c r="AU532" s="238" t="s">
        <v>85</v>
      </c>
      <c r="AY532" s="18" t="s">
        <v>170</v>
      </c>
      <c r="BE532" s="239">
        <f>IF(N532="základní",J532,0)</f>
        <v>0</v>
      </c>
      <c r="BF532" s="239">
        <f>IF(N532="snížená",J532,0)</f>
        <v>0</v>
      </c>
      <c r="BG532" s="239">
        <f>IF(N532="zákl. přenesená",J532,0)</f>
        <v>0</v>
      </c>
      <c r="BH532" s="239">
        <f>IF(N532="sníž. přenesená",J532,0)</f>
        <v>0</v>
      </c>
      <c r="BI532" s="239">
        <f>IF(N532="nulová",J532,0)</f>
        <v>0</v>
      </c>
      <c r="BJ532" s="18" t="s">
        <v>85</v>
      </c>
      <c r="BK532" s="239">
        <f>ROUND(I532*H532,2)</f>
        <v>0</v>
      </c>
      <c r="BL532" s="18" t="s">
        <v>211</v>
      </c>
      <c r="BM532" s="238" t="s">
        <v>788</v>
      </c>
    </row>
    <row r="533" spans="1:51" s="13" customFormat="1" ht="12">
      <c r="A533" s="13"/>
      <c r="B533" s="240"/>
      <c r="C533" s="241"/>
      <c r="D533" s="242" t="s">
        <v>178</v>
      </c>
      <c r="E533" s="243" t="s">
        <v>1</v>
      </c>
      <c r="F533" s="244" t="s">
        <v>789</v>
      </c>
      <c r="G533" s="241"/>
      <c r="H533" s="245">
        <v>0.742</v>
      </c>
      <c r="I533" s="246"/>
      <c r="J533" s="241"/>
      <c r="K533" s="241"/>
      <c r="L533" s="247"/>
      <c r="M533" s="248"/>
      <c r="N533" s="249"/>
      <c r="O533" s="249"/>
      <c r="P533" s="249"/>
      <c r="Q533" s="249"/>
      <c r="R533" s="249"/>
      <c r="S533" s="249"/>
      <c r="T533" s="250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1" t="s">
        <v>178</v>
      </c>
      <c r="AU533" s="251" t="s">
        <v>85</v>
      </c>
      <c r="AV533" s="13" t="s">
        <v>85</v>
      </c>
      <c r="AW533" s="13" t="s">
        <v>32</v>
      </c>
      <c r="AX533" s="13" t="s">
        <v>77</v>
      </c>
      <c r="AY533" s="251" t="s">
        <v>170</v>
      </c>
    </row>
    <row r="534" spans="1:51" s="14" customFormat="1" ht="12">
      <c r="A534" s="14"/>
      <c r="B534" s="252"/>
      <c r="C534" s="253"/>
      <c r="D534" s="242" t="s">
        <v>178</v>
      </c>
      <c r="E534" s="254" t="s">
        <v>1</v>
      </c>
      <c r="F534" s="255" t="s">
        <v>180</v>
      </c>
      <c r="G534" s="253"/>
      <c r="H534" s="256">
        <v>0.742</v>
      </c>
      <c r="I534" s="257"/>
      <c r="J534" s="253"/>
      <c r="K534" s="253"/>
      <c r="L534" s="258"/>
      <c r="M534" s="259"/>
      <c r="N534" s="260"/>
      <c r="O534" s="260"/>
      <c r="P534" s="260"/>
      <c r="Q534" s="260"/>
      <c r="R534" s="260"/>
      <c r="S534" s="260"/>
      <c r="T534" s="261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2" t="s">
        <v>178</v>
      </c>
      <c r="AU534" s="262" t="s">
        <v>85</v>
      </c>
      <c r="AV534" s="14" t="s">
        <v>177</v>
      </c>
      <c r="AW534" s="14" t="s">
        <v>32</v>
      </c>
      <c r="AX534" s="14" t="s">
        <v>33</v>
      </c>
      <c r="AY534" s="262" t="s">
        <v>170</v>
      </c>
    </row>
    <row r="535" spans="1:65" s="2" customFormat="1" ht="44.25" customHeight="1">
      <c r="A535" s="39"/>
      <c r="B535" s="40"/>
      <c r="C535" s="227" t="s">
        <v>523</v>
      </c>
      <c r="D535" s="227" t="s">
        <v>172</v>
      </c>
      <c r="E535" s="228" t="s">
        <v>790</v>
      </c>
      <c r="F535" s="229" t="s">
        <v>791</v>
      </c>
      <c r="G535" s="230" t="s">
        <v>228</v>
      </c>
      <c r="H535" s="231">
        <v>20.655</v>
      </c>
      <c r="I535" s="232"/>
      <c r="J535" s="233">
        <f>ROUND(I535*H535,2)</f>
        <v>0</v>
      </c>
      <c r="K535" s="229" t="s">
        <v>176</v>
      </c>
      <c r="L535" s="45"/>
      <c r="M535" s="234" t="s">
        <v>1</v>
      </c>
      <c r="N535" s="235" t="s">
        <v>43</v>
      </c>
      <c r="O535" s="92"/>
      <c r="P535" s="236">
        <f>O535*H535</f>
        <v>0</v>
      </c>
      <c r="Q535" s="236">
        <v>0</v>
      </c>
      <c r="R535" s="236">
        <f>Q535*H535</f>
        <v>0</v>
      </c>
      <c r="S535" s="236">
        <v>0</v>
      </c>
      <c r="T535" s="237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8" t="s">
        <v>211</v>
      </c>
      <c r="AT535" s="238" t="s">
        <v>172</v>
      </c>
      <c r="AU535" s="238" t="s">
        <v>85</v>
      </c>
      <c r="AY535" s="18" t="s">
        <v>170</v>
      </c>
      <c r="BE535" s="239">
        <f>IF(N535="základní",J535,0)</f>
        <v>0</v>
      </c>
      <c r="BF535" s="239">
        <f>IF(N535="snížená",J535,0)</f>
        <v>0</v>
      </c>
      <c r="BG535" s="239">
        <f>IF(N535="zákl. přenesená",J535,0)</f>
        <v>0</v>
      </c>
      <c r="BH535" s="239">
        <f>IF(N535="sníž. přenesená",J535,0)</f>
        <v>0</v>
      </c>
      <c r="BI535" s="239">
        <f>IF(N535="nulová",J535,0)</f>
        <v>0</v>
      </c>
      <c r="BJ535" s="18" t="s">
        <v>85</v>
      </c>
      <c r="BK535" s="239">
        <f>ROUND(I535*H535,2)</f>
        <v>0</v>
      </c>
      <c r="BL535" s="18" t="s">
        <v>211</v>
      </c>
      <c r="BM535" s="238" t="s">
        <v>792</v>
      </c>
    </row>
    <row r="536" spans="1:63" s="12" customFormat="1" ht="22.8" customHeight="1">
      <c r="A536" s="12"/>
      <c r="B536" s="211"/>
      <c r="C536" s="212"/>
      <c r="D536" s="213" t="s">
        <v>76</v>
      </c>
      <c r="E536" s="225" t="s">
        <v>793</v>
      </c>
      <c r="F536" s="225" t="s">
        <v>794</v>
      </c>
      <c r="G536" s="212"/>
      <c r="H536" s="212"/>
      <c r="I536" s="215"/>
      <c r="J536" s="226">
        <f>BK536</f>
        <v>0</v>
      </c>
      <c r="K536" s="212"/>
      <c r="L536" s="217"/>
      <c r="M536" s="218"/>
      <c r="N536" s="219"/>
      <c r="O536" s="219"/>
      <c r="P536" s="220">
        <f>SUM(P537:P539)</f>
        <v>0</v>
      </c>
      <c r="Q536" s="219"/>
      <c r="R536" s="220">
        <f>SUM(R537:R539)</f>
        <v>0.044520000000000004</v>
      </c>
      <c r="S536" s="219"/>
      <c r="T536" s="221">
        <f>SUM(T537:T539)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22" t="s">
        <v>85</v>
      </c>
      <c r="AT536" s="223" t="s">
        <v>76</v>
      </c>
      <c r="AU536" s="223" t="s">
        <v>33</v>
      </c>
      <c r="AY536" s="222" t="s">
        <v>170</v>
      </c>
      <c r="BK536" s="224">
        <f>SUM(BK537:BK539)</f>
        <v>0</v>
      </c>
    </row>
    <row r="537" spans="1:65" s="2" customFormat="1" ht="24.15" customHeight="1">
      <c r="A537" s="39"/>
      <c r="B537" s="40"/>
      <c r="C537" s="227" t="s">
        <v>795</v>
      </c>
      <c r="D537" s="227" t="s">
        <v>172</v>
      </c>
      <c r="E537" s="228" t="s">
        <v>796</v>
      </c>
      <c r="F537" s="229" t="s">
        <v>797</v>
      </c>
      <c r="G537" s="230" t="s">
        <v>356</v>
      </c>
      <c r="H537" s="231">
        <v>14</v>
      </c>
      <c r="I537" s="232"/>
      <c r="J537" s="233">
        <f>ROUND(I537*H537,2)</f>
        <v>0</v>
      </c>
      <c r="K537" s="229" t="s">
        <v>176</v>
      </c>
      <c r="L537" s="45"/>
      <c r="M537" s="234" t="s">
        <v>1</v>
      </c>
      <c r="N537" s="235" t="s">
        <v>43</v>
      </c>
      <c r="O537" s="92"/>
      <c r="P537" s="236">
        <f>O537*H537</f>
        <v>0</v>
      </c>
      <c r="Q537" s="236">
        <v>0.0015</v>
      </c>
      <c r="R537" s="236">
        <f>Q537*H537</f>
        <v>0.021</v>
      </c>
      <c r="S537" s="236">
        <v>0</v>
      </c>
      <c r="T537" s="237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8" t="s">
        <v>211</v>
      </c>
      <c r="AT537" s="238" t="s">
        <v>172</v>
      </c>
      <c r="AU537" s="238" t="s">
        <v>85</v>
      </c>
      <c r="AY537" s="18" t="s">
        <v>170</v>
      </c>
      <c r="BE537" s="239">
        <f>IF(N537="základní",J537,0)</f>
        <v>0</v>
      </c>
      <c r="BF537" s="239">
        <f>IF(N537="snížená",J537,0)</f>
        <v>0</v>
      </c>
      <c r="BG537" s="239">
        <f>IF(N537="zákl. přenesená",J537,0)</f>
        <v>0</v>
      </c>
      <c r="BH537" s="239">
        <f>IF(N537="sníž. přenesená",J537,0)</f>
        <v>0</v>
      </c>
      <c r="BI537" s="239">
        <f>IF(N537="nulová",J537,0)</f>
        <v>0</v>
      </c>
      <c r="BJ537" s="18" t="s">
        <v>85</v>
      </c>
      <c r="BK537" s="239">
        <f>ROUND(I537*H537,2)</f>
        <v>0</v>
      </c>
      <c r="BL537" s="18" t="s">
        <v>211</v>
      </c>
      <c r="BM537" s="238" t="s">
        <v>798</v>
      </c>
    </row>
    <row r="538" spans="1:65" s="2" customFormat="1" ht="16.5" customHeight="1">
      <c r="A538" s="39"/>
      <c r="B538" s="40"/>
      <c r="C538" s="227" t="s">
        <v>527</v>
      </c>
      <c r="D538" s="227" t="s">
        <v>172</v>
      </c>
      <c r="E538" s="228" t="s">
        <v>799</v>
      </c>
      <c r="F538" s="229" t="s">
        <v>800</v>
      </c>
      <c r="G538" s="230" t="s">
        <v>271</v>
      </c>
      <c r="H538" s="231">
        <v>14</v>
      </c>
      <c r="I538" s="232"/>
      <c r="J538" s="233">
        <f>ROUND(I538*H538,2)</f>
        <v>0</v>
      </c>
      <c r="K538" s="229" t="s">
        <v>176</v>
      </c>
      <c r="L538" s="45"/>
      <c r="M538" s="234" t="s">
        <v>1</v>
      </c>
      <c r="N538" s="235" t="s">
        <v>43</v>
      </c>
      <c r="O538" s="92"/>
      <c r="P538" s="236">
        <f>O538*H538</f>
        <v>0</v>
      </c>
      <c r="Q538" s="236">
        <v>0.00168</v>
      </c>
      <c r="R538" s="236">
        <f>Q538*H538</f>
        <v>0.02352</v>
      </c>
      <c r="S538" s="236">
        <v>0</v>
      </c>
      <c r="T538" s="237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8" t="s">
        <v>211</v>
      </c>
      <c r="AT538" s="238" t="s">
        <v>172</v>
      </c>
      <c r="AU538" s="238" t="s">
        <v>85</v>
      </c>
      <c r="AY538" s="18" t="s">
        <v>170</v>
      </c>
      <c r="BE538" s="239">
        <f>IF(N538="základní",J538,0)</f>
        <v>0</v>
      </c>
      <c r="BF538" s="239">
        <f>IF(N538="snížená",J538,0)</f>
        <v>0</v>
      </c>
      <c r="BG538" s="239">
        <f>IF(N538="zákl. přenesená",J538,0)</f>
        <v>0</v>
      </c>
      <c r="BH538" s="239">
        <f>IF(N538="sníž. přenesená",J538,0)</f>
        <v>0</v>
      </c>
      <c r="BI538" s="239">
        <f>IF(N538="nulová",J538,0)</f>
        <v>0</v>
      </c>
      <c r="BJ538" s="18" t="s">
        <v>85</v>
      </c>
      <c r="BK538" s="239">
        <f>ROUND(I538*H538,2)</f>
        <v>0</v>
      </c>
      <c r="BL538" s="18" t="s">
        <v>211</v>
      </c>
      <c r="BM538" s="238" t="s">
        <v>801</v>
      </c>
    </row>
    <row r="539" spans="1:65" s="2" customFormat="1" ht="49.05" customHeight="1">
      <c r="A539" s="39"/>
      <c r="B539" s="40"/>
      <c r="C539" s="227" t="s">
        <v>802</v>
      </c>
      <c r="D539" s="227" t="s">
        <v>172</v>
      </c>
      <c r="E539" s="228" t="s">
        <v>803</v>
      </c>
      <c r="F539" s="229" t="s">
        <v>804</v>
      </c>
      <c r="G539" s="230" t="s">
        <v>228</v>
      </c>
      <c r="H539" s="231">
        <v>0.045</v>
      </c>
      <c r="I539" s="232"/>
      <c r="J539" s="233">
        <f>ROUND(I539*H539,2)</f>
        <v>0</v>
      </c>
      <c r="K539" s="229" t="s">
        <v>176</v>
      </c>
      <c r="L539" s="45"/>
      <c r="M539" s="234" t="s">
        <v>1</v>
      </c>
      <c r="N539" s="235" t="s">
        <v>43</v>
      </c>
      <c r="O539" s="92"/>
      <c r="P539" s="236">
        <f>O539*H539</f>
        <v>0</v>
      </c>
      <c r="Q539" s="236">
        <v>0</v>
      </c>
      <c r="R539" s="236">
        <f>Q539*H539</f>
        <v>0</v>
      </c>
      <c r="S539" s="236">
        <v>0</v>
      </c>
      <c r="T539" s="237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8" t="s">
        <v>211</v>
      </c>
      <c r="AT539" s="238" t="s">
        <v>172</v>
      </c>
      <c r="AU539" s="238" t="s">
        <v>85</v>
      </c>
      <c r="AY539" s="18" t="s">
        <v>170</v>
      </c>
      <c r="BE539" s="239">
        <f>IF(N539="základní",J539,0)</f>
        <v>0</v>
      </c>
      <c r="BF539" s="239">
        <f>IF(N539="snížená",J539,0)</f>
        <v>0</v>
      </c>
      <c r="BG539" s="239">
        <f>IF(N539="zákl. přenesená",J539,0)</f>
        <v>0</v>
      </c>
      <c r="BH539" s="239">
        <f>IF(N539="sníž. přenesená",J539,0)</f>
        <v>0</v>
      </c>
      <c r="BI539" s="239">
        <f>IF(N539="nulová",J539,0)</f>
        <v>0</v>
      </c>
      <c r="BJ539" s="18" t="s">
        <v>85</v>
      </c>
      <c r="BK539" s="239">
        <f>ROUND(I539*H539,2)</f>
        <v>0</v>
      </c>
      <c r="BL539" s="18" t="s">
        <v>211</v>
      </c>
      <c r="BM539" s="238" t="s">
        <v>805</v>
      </c>
    </row>
    <row r="540" spans="1:63" s="12" customFormat="1" ht="22.8" customHeight="1">
      <c r="A540" s="12"/>
      <c r="B540" s="211"/>
      <c r="C540" s="212"/>
      <c r="D540" s="213" t="s">
        <v>76</v>
      </c>
      <c r="E540" s="225" t="s">
        <v>806</v>
      </c>
      <c r="F540" s="225" t="s">
        <v>807</v>
      </c>
      <c r="G540" s="212"/>
      <c r="H540" s="212"/>
      <c r="I540" s="215"/>
      <c r="J540" s="226">
        <f>BK540</f>
        <v>0</v>
      </c>
      <c r="K540" s="212"/>
      <c r="L540" s="217"/>
      <c r="M540" s="218"/>
      <c r="N540" s="219"/>
      <c r="O540" s="219"/>
      <c r="P540" s="220">
        <f>SUM(P541:P543)</f>
        <v>0</v>
      </c>
      <c r="Q540" s="219"/>
      <c r="R540" s="220">
        <f>SUM(R541:R543)</f>
        <v>0.06409999999999999</v>
      </c>
      <c r="S540" s="219"/>
      <c r="T540" s="221">
        <f>SUM(T541:T543)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222" t="s">
        <v>85</v>
      </c>
      <c r="AT540" s="223" t="s">
        <v>76</v>
      </c>
      <c r="AU540" s="223" t="s">
        <v>33</v>
      </c>
      <c r="AY540" s="222" t="s">
        <v>170</v>
      </c>
      <c r="BK540" s="224">
        <f>SUM(BK541:BK543)</f>
        <v>0</v>
      </c>
    </row>
    <row r="541" spans="1:65" s="2" customFormat="1" ht="24.15" customHeight="1">
      <c r="A541" s="39"/>
      <c r="B541" s="40"/>
      <c r="C541" s="227" t="s">
        <v>532</v>
      </c>
      <c r="D541" s="227" t="s">
        <v>172</v>
      </c>
      <c r="E541" s="228" t="s">
        <v>808</v>
      </c>
      <c r="F541" s="229" t="s">
        <v>809</v>
      </c>
      <c r="G541" s="230" t="s">
        <v>810</v>
      </c>
      <c r="H541" s="231">
        <v>32</v>
      </c>
      <c r="I541" s="232"/>
      <c r="J541" s="233">
        <f>ROUND(I541*H541,2)</f>
        <v>0</v>
      </c>
      <c r="K541" s="229" t="s">
        <v>176</v>
      </c>
      <c r="L541" s="45"/>
      <c r="M541" s="234" t="s">
        <v>1</v>
      </c>
      <c r="N541" s="235" t="s">
        <v>43</v>
      </c>
      <c r="O541" s="92"/>
      <c r="P541" s="236">
        <f>O541*H541</f>
        <v>0</v>
      </c>
      <c r="Q541" s="236">
        <v>0.0005</v>
      </c>
      <c r="R541" s="236">
        <f>Q541*H541</f>
        <v>0.016</v>
      </c>
      <c r="S541" s="236">
        <v>0</v>
      </c>
      <c r="T541" s="237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8" t="s">
        <v>211</v>
      </c>
      <c r="AT541" s="238" t="s">
        <v>172</v>
      </c>
      <c r="AU541" s="238" t="s">
        <v>85</v>
      </c>
      <c r="AY541" s="18" t="s">
        <v>170</v>
      </c>
      <c r="BE541" s="239">
        <f>IF(N541="základní",J541,0)</f>
        <v>0</v>
      </c>
      <c r="BF541" s="239">
        <f>IF(N541="snížená",J541,0)</f>
        <v>0</v>
      </c>
      <c r="BG541" s="239">
        <f>IF(N541="zákl. přenesená",J541,0)</f>
        <v>0</v>
      </c>
      <c r="BH541" s="239">
        <f>IF(N541="sníž. přenesená",J541,0)</f>
        <v>0</v>
      </c>
      <c r="BI541" s="239">
        <f>IF(N541="nulová",J541,0)</f>
        <v>0</v>
      </c>
      <c r="BJ541" s="18" t="s">
        <v>85</v>
      </c>
      <c r="BK541" s="239">
        <f>ROUND(I541*H541,2)</f>
        <v>0</v>
      </c>
      <c r="BL541" s="18" t="s">
        <v>211</v>
      </c>
      <c r="BM541" s="238" t="s">
        <v>811</v>
      </c>
    </row>
    <row r="542" spans="1:65" s="2" customFormat="1" ht="24.15" customHeight="1">
      <c r="A542" s="39"/>
      <c r="B542" s="40"/>
      <c r="C542" s="227" t="s">
        <v>812</v>
      </c>
      <c r="D542" s="227" t="s">
        <v>172</v>
      </c>
      <c r="E542" s="228" t="s">
        <v>813</v>
      </c>
      <c r="F542" s="229" t="s">
        <v>814</v>
      </c>
      <c r="G542" s="230" t="s">
        <v>810</v>
      </c>
      <c r="H542" s="231">
        <v>37</v>
      </c>
      <c r="I542" s="232"/>
      <c r="J542" s="233">
        <f>ROUND(I542*H542,2)</f>
        <v>0</v>
      </c>
      <c r="K542" s="229" t="s">
        <v>176</v>
      </c>
      <c r="L542" s="45"/>
      <c r="M542" s="234" t="s">
        <v>1</v>
      </c>
      <c r="N542" s="235" t="s">
        <v>43</v>
      </c>
      <c r="O542" s="92"/>
      <c r="P542" s="236">
        <f>O542*H542</f>
        <v>0</v>
      </c>
      <c r="Q542" s="236">
        <v>0.0013</v>
      </c>
      <c r="R542" s="236">
        <f>Q542*H542</f>
        <v>0.0481</v>
      </c>
      <c r="S542" s="236">
        <v>0</v>
      </c>
      <c r="T542" s="237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8" t="s">
        <v>211</v>
      </c>
      <c r="AT542" s="238" t="s">
        <v>172</v>
      </c>
      <c r="AU542" s="238" t="s">
        <v>85</v>
      </c>
      <c r="AY542" s="18" t="s">
        <v>170</v>
      </c>
      <c r="BE542" s="239">
        <f>IF(N542="základní",J542,0)</f>
        <v>0</v>
      </c>
      <c r="BF542" s="239">
        <f>IF(N542="snížená",J542,0)</f>
        <v>0</v>
      </c>
      <c r="BG542" s="239">
        <f>IF(N542="zákl. přenesená",J542,0)</f>
        <v>0</v>
      </c>
      <c r="BH542" s="239">
        <f>IF(N542="sníž. přenesená",J542,0)</f>
        <v>0</v>
      </c>
      <c r="BI542" s="239">
        <f>IF(N542="nulová",J542,0)</f>
        <v>0</v>
      </c>
      <c r="BJ542" s="18" t="s">
        <v>85</v>
      </c>
      <c r="BK542" s="239">
        <f>ROUND(I542*H542,2)</f>
        <v>0</v>
      </c>
      <c r="BL542" s="18" t="s">
        <v>211</v>
      </c>
      <c r="BM542" s="238" t="s">
        <v>815</v>
      </c>
    </row>
    <row r="543" spans="1:65" s="2" customFormat="1" ht="49.05" customHeight="1">
      <c r="A543" s="39"/>
      <c r="B543" s="40"/>
      <c r="C543" s="227" t="s">
        <v>537</v>
      </c>
      <c r="D543" s="227" t="s">
        <v>172</v>
      </c>
      <c r="E543" s="228" t="s">
        <v>816</v>
      </c>
      <c r="F543" s="229" t="s">
        <v>817</v>
      </c>
      <c r="G543" s="230" t="s">
        <v>228</v>
      </c>
      <c r="H543" s="231">
        <v>0.064</v>
      </c>
      <c r="I543" s="232"/>
      <c r="J543" s="233">
        <f>ROUND(I543*H543,2)</f>
        <v>0</v>
      </c>
      <c r="K543" s="229" t="s">
        <v>176</v>
      </c>
      <c r="L543" s="45"/>
      <c r="M543" s="234" t="s">
        <v>1</v>
      </c>
      <c r="N543" s="235" t="s">
        <v>43</v>
      </c>
      <c r="O543" s="92"/>
      <c r="P543" s="236">
        <f>O543*H543</f>
        <v>0</v>
      </c>
      <c r="Q543" s="236">
        <v>0</v>
      </c>
      <c r="R543" s="236">
        <f>Q543*H543</f>
        <v>0</v>
      </c>
      <c r="S543" s="236">
        <v>0</v>
      </c>
      <c r="T543" s="237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8" t="s">
        <v>211</v>
      </c>
      <c r="AT543" s="238" t="s">
        <v>172</v>
      </c>
      <c r="AU543" s="238" t="s">
        <v>85</v>
      </c>
      <c r="AY543" s="18" t="s">
        <v>170</v>
      </c>
      <c r="BE543" s="239">
        <f>IF(N543="základní",J543,0)</f>
        <v>0</v>
      </c>
      <c r="BF543" s="239">
        <f>IF(N543="snížená",J543,0)</f>
        <v>0</v>
      </c>
      <c r="BG543" s="239">
        <f>IF(N543="zákl. přenesená",J543,0)</f>
        <v>0</v>
      </c>
      <c r="BH543" s="239">
        <f>IF(N543="sníž. přenesená",J543,0)</f>
        <v>0</v>
      </c>
      <c r="BI543" s="239">
        <f>IF(N543="nulová",J543,0)</f>
        <v>0</v>
      </c>
      <c r="BJ543" s="18" t="s">
        <v>85</v>
      </c>
      <c r="BK543" s="239">
        <f>ROUND(I543*H543,2)</f>
        <v>0</v>
      </c>
      <c r="BL543" s="18" t="s">
        <v>211</v>
      </c>
      <c r="BM543" s="238" t="s">
        <v>818</v>
      </c>
    </row>
    <row r="544" spans="1:63" s="12" customFormat="1" ht="22.8" customHeight="1">
      <c r="A544" s="12"/>
      <c r="B544" s="211"/>
      <c r="C544" s="212"/>
      <c r="D544" s="213" t="s">
        <v>76</v>
      </c>
      <c r="E544" s="225" t="s">
        <v>819</v>
      </c>
      <c r="F544" s="225" t="s">
        <v>820</v>
      </c>
      <c r="G544" s="212"/>
      <c r="H544" s="212"/>
      <c r="I544" s="215"/>
      <c r="J544" s="226">
        <f>BK544</f>
        <v>0</v>
      </c>
      <c r="K544" s="212"/>
      <c r="L544" s="217"/>
      <c r="M544" s="218"/>
      <c r="N544" s="219"/>
      <c r="O544" s="219"/>
      <c r="P544" s="220">
        <f>SUM(P545:P573)</f>
        <v>0</v>
      </c>
      <c r="Q544" s="219"/>
      <c r="R544" s="220">
        <f>SUM(R545:R573)</f>
        <v>45.166047469999995</v>
      </c>
      <c r="S544" s="219"/>
      <c r="T544" s="221">
        <f>SUM(T545:T573)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22" t="s">
        <v>85</v>
      </c>
      <c r="AT544" s="223" t="s">
        <v>76</v>
      </c>
      <c r="AU544" s="223" t="s">
        <v>33</v>
      </c>
      <c r="AY544" s="222" t="s">
        <v>170</v>
      </c>
      <c r="BK544" s="224">
        <f>SUM(BK545:BK573)</f>
        <v>0</v>
      </c>
    </row>
    <row r="545" spans="1:65" s="2" customFormat="1" ht="44.25" customHeight="1">
      <c r="A545" s="39"/>
      <c r="B545" s="40"/>
      <c r="C545" s="227" t="s">
        <v>821</v>
      </c>
      <c r="D545" s="227" t="s">
        <v>172</v>
      </c>
      <c r="E545" s="228" t="s">
        <v>822</v>
      </c>
      <c r="F545" s="229" t="s">
        <v>823</v>
      </c>
      <c r="G545" s="230" t="s">
        <v>183</v>
      </c>
      <c r="H545" s="231">
        <v>41.58</v>
      </c>
      <c r="I545" s="232"/>
      <c r="J545" s="233">
        <f>ROUND(I545*H545,2)</f>
        <v>0</v>
      </c>
      <c r="K545" s="229" t="s">
        <v>176</v>
      </c>
      <c r="L545" s="45"/>
      <c r="M545" s="234" t="s">
        <v>1</v>
      </c>
      <c r="N545" s="235" t="s">
        <v>43</v>
      </c>
      <c r="O545" s="92"/>
      <c r="P545" s="236">
        <f>O545*H545</f>
        <v>0</v>
      </c>
      <c r="Q545" s="236">
        <v>0.00189</v>
      </c>
      <c r="R545" s="236">
        <f>Q545*H545</f>
        <v>0.0785862</v>
      </c>
      <c r="S545" s="236">
        <v>0</v>
      </c>
      <c r="T545" s="237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8" t="s">
        <v>211</v>
      </c>
      <c r="AT545" s="238" t="s">
        <v>172</v>
      </c>
      <c r="AU545" s="238" t="s">
        <v>85</v>
      </c>
      <c r="AY545" s="18" t="s">
        <v>170</v>
      </c>
      <c r="BE545" s="239">
        <f>IF(N545="základní",J545,0)</f>
        <v>0</v>
      </c>
      <c r="BF545" s="239">
        <f>IF(N545="snížená",J545,0)</f>
        <v>0</v>
      </c>
      <c r="BG545" s="239">
        <f>IF(N545="zákl. přenesená",J545,0)</f>
        <v>0</v>
      </c>
      <c r="BH545" s="239">
        <f>IF(N545="sníž. přenesená",J545,0)</f>
        <v>0</v>
      </c>
      <c r="BI545" s="239">
        <f>IF(N545="nulová",J545,0)</f>
        <v>0</v>
      </c>
      <c r="BJ545" s="18" t="s">
        <v>85</v>
      </c>
      <c r="BK545" s="239">
        <f>ROUND(I545*H545,2)</f>
        <v>0</v>
      </c>
      <c r="BL545" s="18" t="s">
        <v>211</v>
      </c>
      <c r="BM545" s="238" t="s">
        <v>824</v>
      </c>
    </row>
    <row r="546" spans="1:51" s="13" customFormat="1" ht="12">
      <c r="A546" s="13"/>
      <c r="B546" s="240"/>
      <c r="C546" s="241"/>
      <c r="D546" s="242" t="s">
        <v>178</v>
      </c>
      <c r="E546" s="243" t="s">
        <v>1</v>
      </c>
      <c r="F546" s="244" t="s">
        <v>825</v>
      </c>
      <c r="G546" s="241"/>
      <c r="H546" s="245">
        <v>41.58</v>
      </c>
      <c r="I546" s="246"/>
      <c r="J546" s="241"/>
      <c r="K546" s="241"/>
      <c r="L546" s="247"/>
      <c r="M546" s="248"/>
      <c r="N546" s="249"/>
      <c r="O546" s="249"/>
      <c r="P546" s="249"/>
      <c r="Q546" s="249"/>
      <c r="R546" s="249"/>
      <c r="S546" s="249"/>
      <c r="T546" s="25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1" t="s">
        <v>178</v>
      </c>
      <c r="AU546" s="251" t="s">
        <v>85</v>
      </c>
      <c r="AV546" s="13" t="s">
        <v>85</v>
      </c>
      <c r="AW546" s="13" t="s">
        <v>32</v>
      </c>
      <c r="AX546" s="13" t="s">
        <v>77</v>
      </c>
      <c r="AY546" s="251" t="s">
        <v>170</v>
      </c>
    </row>
    <row r="547" spans="1:51" s="14" customFormat="1" ht="12">
      <c r="A547" s="14"/>
      <c r="B547" s="252"/>
      <c r="C547" s="253"/>
      <c r="D547" s="242" t="s">
        <v>178</v>
      </c>
      <c r="E547" s="254" t="s">
        <v>1</v>
      </c>
      <c r="F547" s="255" t="s">
        <v>180</v>
      </c>
      <c r="G547" s="253"/>
      <c r="H547" s="256">
        <v>41.58</v>
      </c>
      <c r="I547" s="257"/>
      <c r="J547" s="253"/>
      <c r="K547" s="253"/>
      <c r="L547" s="258"/>
      <c r="M547" s="259"/>
      <c r="N547" s="260"/>
      <c r="O547" s="260"/>
      <c r="P547" s="260"/>
      <c r="Q547" s="260"/>
      <c r="R547" s="260"/>
      <c r="S547" s="260"/>
      <c r="T547" s="261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2" t="s">
        <v>178</v>
      </c>
      <c r="AU547" s="262" t="s">
        <v>85</v>
      </c>
      <c r="AV547" s="14" t="s">
        <v>177</v>
      </c>
      <c r="AW547" s="14" t="s">
        <v>32</v>
      </c>
      <c r="AX547" s="14" t="s">
        <v>33</v>
      </c>
      <c r="AY547" s="262" t="s">
        <v>170</v>
      </c>
    </row>
    <row r="548" spans="1:65" s="2" customFormat="1" ht="37.8" customHeight="1">
      <c r="A548" s="39"/>
      <c r="B548" s="40"/>
      <c r="C548" s="227" t="s">
        <v>542</v>
      </c>
      <c r="D548" s="227" t="s">
        <v>172</v>
      </c>
      <c r="E548" s="228" t="s">
        <v>826</v>
      </c>
      <c r="F548" s="229" t="s">
        <v>827</v>
      </c>
      <c r="G548" s="230" t="s">
        <v>175</v>
      </c>
      <c r="H548" s="231">
        <v>1386</v>
      </c>
      <c r="I548" s="232"/>
      <c r="J548" s="233">
        <f>ROUND(I548*H548,2)</f>
        <v>0</v>
      </c>
      <c r="K548" s="229" t="s">
        <v>176</v>
      </c>
      <c r="L548" s="45"/>
      <c r="M548" s="234" t="s">
        <v>1</v>
      </c>
      <c r="N548" s="235" t="s">
        <v>43</v>
      </c>
      <c r="O548" s="92"/>
      <c r="P548" s="236">
        <f>O548*H548</f>
        <v>0</v>
      </c>
      <c r="Q548" s="236">
        <v>0</v>
      </c>
      <c r="R548" s="236">
        <f>Q548*H548</f>
        <v>0</v>
      </c>
      <c r="S548" s="236">
        <v>0</v>
      </c>
      <c r="T548" s="237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8" t="s">
        <v>211</v>
      </c>
      <c r="AT548" s="238" t="s">
        <v>172</v>
      </c>
      <c r="AU548" s="238" t="s">
        <v>85</v>
      </c>
      <c r="AY548" s="18" t="s">
        <v>170</v>
      </c>
      <c r="BE548" s="239">
        <f>IF(N548="základní",J548,0)</f>
        <v>0</v>
      </c>
      <c r="BF548" s="239">
        <f>IF(N548="snížená",J548,0)</f>
        <v>0</v>
      </c>
      <c r="BG548" s="239">
        <f>IF(N548="zákl. přenesená",J548,0)</f>
        <v>0</v>
      </c>
      <c r="BH548" s="239">
        <f>IF(N548="sníž. přenesená",J548,0)</f>
        <v>0</v>
      </c>
      <c r="BI548" s="239">
        <f>IF(N548="nulová",J548,0)</f>
        <v>0</v>
      </c>
      <c r="BJ548" s="18" t="s">
        <v>85</v>
      </c>
      <c r="BK548" s="239">
        <f>ROUND(I548*H548,2)</f>
        <v>0</v>
      </c>
      <c r="BL548" s="18" t="s">
        <v>211</v>
      </c>
      <c r="BM548" s="238" t="s">
        <v>828</v>
      </c>
    </row>
    <row r="549" spans="1:65" s="2" customFormat="1" ht="24.15" customHeight="1">
      <c r="A549" s="39"/>
      <c r="B549" s="40"/>
      <c r="C549" s="273" t="s">
        <v>829</v>
      </c>
      <c r="D549" s="273" t="s">
        <v>247</v>
      </c>
      <c r="E549" s="274" t="s">
        <v>830</v>
      </c>
      <c r="F549" s="275" t="s">
        <v>831</v>
      </c>
      <c r="G549" s="276" t="s">
        <v>183</v>
      </c>
      <c r="H549" s="277">
        <v>41.58</v>
      </c>
      <c r="I549" s="278"/>
      <c r="J549" s="279">
        <f>ROUND(I549*H549,2)</f>
        <v>0</v>
      </c>
      <c r="K549" s="275" t="s">
        <v>176</v>
      </c>
      <c r="L549" s="280"/>
      <c r="M549" s="281" t="s">
        <v>1</v>
      </c>
      <c r="N549" s="282" t="s">
        <v>43</v>
      </c>
      <c r="O549" s="92"/>
      <c r="P549" s="236">
        <f>O549*H549</f>
        <v>0</v>
      </c>
      <c r="Q549" s="236">
        <v>0.55</v>
      </c>
      <c r="R549" s="236">
        <f>Q549*H549</f>
        <v>22.869</v>
      </c>
      <c r="S549" s="236">
        <v>0</v>
      </c>
      <c r="T549" s="237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8" t="s">
        <v>345</v>
      </c>
      <c r="AT549" s="238" t="s">
        <v>247</v>
      </c>
      <c r="AU549" s="238" t="s">
        <v>85</v>
      </c>
      <c r="AY549" s="18" t="s">
        <v>170</v>
      </c>
      <c r="BE549" s="239">
        <f>IF(N549="základní",J549,0)</f>
        <v>0</v>
      </c>
      <c r="BF549" s="239">
        <f>IF(N549="snížená",J549,0)</f>
        <v>0</v>
      </c>
      <c r="BG549" s="239">
        <f>IF(N549="zákl. přenesená",J549,0)</f>
        <v>0</v>
      </c>
      <c r="BH549" s="239">
        <f>IF(N549="sníž. přenesená",J549,0)</f>
        <v>0</v>
      </c>
      <c r="BI549" s="239">
        <f>IF(N549="nulová",J549,0)</f>
        <v>0</v>
      </c>
      <c r="BJ549" s="18" t="s">
        <v>85</v>
      </c>
      <c r="BK549" s="239">
        <f>ROUND(I549*H549,2)</f>
        <v>0</v>
      </c>
      <c r="BL549" s="18" t="s">
        <v>211</v>
      </c>
      <c r="BM549" s="238" t="s">
        <v>832</v>
      </c>
    </row>
    <row r="550" spans="1:51" s="13" customFormat="1" ht="12">
      <c r="A550" s="13"/>
      <c r="B550" s="240"/>
      <c r="C550" s="241"/>
      <c r="D550" s="242" t="s">
        <v>178</v>
      </c>
      <c r="E550" s="241"/>
      <c r="F550" s="244" t="s">
        <v>833</v>
      </c>
      <c r="G550" s="241"/>
      <c r="H550" s="245">
        <v>41.58</v>
      </c>
      <c r="I550" s="246"/>
      <c r="J550" s="241"/>
      <c r="K550" s="241"/>
      <c r="L550" s="247"/>
      <c r="M550" s="248"/>
      <c r="N550" s="249"/>
      <c r="O550" s="249"/>
      <c r="P550" s="249"/>
      <c r="Q550" s="249"/>
      <c r="R550" s="249"/>
      <c r="S550" s="249"/>
      <c r="T550" s="250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1" t="s">
        <v>178</v>
      </c>
      <c r="AU550" s="251" t="s">
        <v>85</v>
      </c>
      <c r="AV550" s="13" t="s">
        <v>85</v>
      </c>
      <c r="AW550" s="13" t="s">
        <v>4</v>
      </c>
      <c r="AX550" s="13" t="s">
        <v>33</v>
      </c>
      <c r="AY550" s="251" t="s">
        <v>170</v>
      </c>
    </row>
    <row r="551" spans="1:65" s="2" customFormat="1" ht="24.15" customHeight="1">
      <c r="A551" s="39"/>
      <c r="B551" s="40"/>
      <c r="C551" s="227" t="s">
        <v>553</v>
      </c>
      <c r="D551" s="227" t="s">
        <v>172</v>
      </c>
      <c r="E551" s="228" t="s">
        <v>834</v>
      </c>
      <c r="F551" s="229" t="s">
        <v>835</v>
      </c>
      <c r="G551" s="230" t="s">
        <v>271</v>
      </c>
      <c r="H551" s="231">
        <v>1386</v>
      </c>
      <c r="I551" s="232"/>
      <c r="J551" s="233">
        <f>ROUND(I551*H551,2)</f>
        <v>0</v>
      </c>
      <c r="K551" s="229" t="s">
        <v>176</v>
      </c>
      <c r="L551" s="45"/>
      <c r="M551" s="234" t="s">
        <v>1</v>
      </c>
      <c r="N551" s="235" t="s">
        <v>43</v>
      </c>
      <c r="O551" s="92"/>
      <c r="P551" s="236">
        <f>O551*H551</f>
        <v>0</v>
      </c>
      <c r="Q551" s="236">
        <v>0</v>
      </c>
      <c r="R551" s="236">
        <f>Q551*H551</f>
        <v>0</v>
      </c>
      <c r="S551" s="236">
        <v>0</v>
      </c>
      <c r="T551" s="237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8" t="s">
        <v>211</v>
      </c>
      <c r="AT551" s="238" t="s">
        <v>172</v>
      </c>
      <c r="AU551" s="238" t="s">
        <v>85</v>
      </c>
      <c r="AY551" s="18" t="s">
        <v>170</v>
      </c>
      <c r="BE551" s="239">
        <f>IF(N551="základní",J551,0)</f>
        <v>0</v>
      </c>
      <c r="BF551" s="239">
        <f>IF(N551="snížená",J551,0)</f>
        <v>0</v>
      </c>
      <c r="BG551" s="239">
        <f>IF(N551="zákl. přenesená",J551,0)</f>
        <v>0</v>
      </c>
      <c r="BH551" s="239">
        <f>IF(N551="sníž. přenesená",J551,0)</f>
        <v>0</v>
      </c>
      <c r="BI551" s="239">
        <f>IF(N551="nulová",J551,0)</f>
        <v>0</v>
      </c>
      <c r="BJ551" s="18" t="s">
        <v>85</v>
      </c>
      <c r="BK551" s="239">
        <f>ROUND(I551*H551,2)</f>
        <v>0</v>
      </c>
      <c r="BL551" s="18" t="s">
        <v>211</v>
      </c>
      <c r="BM551" s="238" t="s">
        <v>836</v>
      </c>
    </row>
    <row r="552" spans="1:65" s="2" customFormat="1" ht="16.5" customHeight="1">
      <c r="A552" s="39"/>
      <c r="B552" s="40"/>
      <c r="C552" s="273" t="s">
        <v>837</v>
      </c>
      <c r="D552" s="273" t="s">
        <v>247</v>
      </c>
      <c r="E552" s="274" t="s">
        <v>838</v>
      </c>
      <c r="F552" s="275" t="s">
        <v>839</v>
      </c>
      <c r="G552" s="276" t="s">
        <v>183</v>
      </c>
      <c r="H552" s="277">
        <v>4.158</v>
      </c>
      <c r="I552" s="278"/>
      <c r="J552" s="279">
        <f>ROUND(I552*H552,2)</f>
        <v>0</v>
      </c>
      <c r="K552" s="275" t="s">
        <v>176</v>
      </c>
      <c r="L552" s="280"/>
      <c r="M552" s="281" t="s">
        <v>1</v>
      </c>
      <c r="N552" s="282" t="s">
        <v>43</v>
      </c>
      <c r="O552" s="92"/>
      <c r="P552" s="236">
        <f>O552*H552</f>
        <v>0</v>
      </c>
      <c r="Q552" s="236">
        <v>0.55</v>
      </c>
      <c r="R552" s="236">
        <f>Q552*H552</f>
        <v>2.2869000000000006</v>
      </c>
      <c r="S552" s="236">
        <v>0</v>
      </c>
      <c r="T552" s="237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8" t="s">
        <v>345</v>
      </c>
      <c r="AT552" s="238" t="s">
        <v>247</v>
      </c>
      <c r="AU552" s="238" t="s">
        <v>85</v>
      </c>
      <c r="AY552" s="18" t="s">
        <v>170</v>
      </c>
      <c r="BE552" s="239">
        <f>IF(N552="základní",J552,0)</f>
        <v>0</v>
      </c>
      <c r="BF552" s="239">
        <f>IF(N552="snížená",J552,0)</f>
        <v>0</v>
      </c>
      <c r="BG552" s="239">
        <f>IF(N552="zákl. přenesená",J552,0)</f>
        <v>0</v>
      </c>
      <c r="BH552" s="239">
        <f>IF(N552="sníž. přenesená",J552,0)</f>
        <v>0</v>
      </c>
      <c r="BI552" s="239">
        <f>IF(N552="nulová",J552,0)</f>
        <v>0</v>
      </c>
      <c r="BJ552" s="18" t="s">
        <v>85</v>
      </c>
      <c r="BK552" s="239">
        <f>ROUND(I552*H552,2)</f>
        <v>0</v>
      </c>
      <c r="BL552" s="18" t="s">
        <v>211</v>
      </c>
      <c r="BM552" s="238" t="s">
        <v>840</v>
      </c>
    </row>
    <row r="553" spans="1:51" s="13" customFormat="1" ht="12">
      <c r="A553" s="13"/>
      <c r="B553" s="240"/>
      <c r="C553" s="241"/>
      <c r="D553" s="242" t="s">
        <v>178</v>
      </c>
      <c r="E553" s="241"/>
      <c r="F553" s="244" t="s">
        <v>841</v>
      </c>
      <c r="G553" s="241"/>
      <c r="H553" s="245">
        <v>4.158</v>
      </c>
      <c r="I553" s="246"/>
      <c r="J553" s="241"/>
      <c r="K553" s="241"/>
      <c r="L553" s="247"/>
      <c r="M553" s="248"/>
      <c r="N553" s="249"/>
      <c r="O553" s="249"/>
      <c r="P553" s="249"/>
      <c r="Q553" s="249"/>
      <c r="R553" s="249"/>
      <c r="S553" s="249"/>
      <c r="T553" s="25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1" t="s">
        <v>178</v>
      </c>
      <c r="AU553" s="251" t="s">
        <v>85</v>
      </c>
      <c r="AV553" s="13" t="s">
        <v>85</v>
      </c>
      <c r="AW553" s="13" t="s">
        <v>4</v>
      </c>
      <c r="AX553" s="13" t="s">
        <v>33</v>
      </c>
      <c r="AY553" s="251" t="s">
        <v>170</v>
      </c>
    </row>
    <row r="554" spans="1:65" s="2" customFormat="1" ht="37.8" customHeight="1">
      <c r="A554" s="39"/>
      <c r="B554" s="40"/>
      <c r="C554" s="227" t="s">
        <v>559</v>
      </c>
      <c r="D554" s="227" t="s">
        <v>172</v>
      </c>
      <c r="E554" s="228" t="s">
        <v>842</v>
      </c>
      <c r="F554" s="229" t="s">
        <v>843</v>
      </c>
      <c r="G554" s="230" t="s">
        <v>175</v>
      </c>
      <c r="H554" s="231">
        <v>1386</v>
      </c>
      <c r="I554" s="232"/>
      <c r="J554" s="233">
        <f>ROUND(I554*H554,2)</f>
        <v>0</v>
      </c>
      <c r="K554" s="229" t="s">
        <v>176</v>
      </c>
      <c r="L554" s="45"/>
      <c r="M554" s="234" t="s">
        <v>1</v>
      </c>
      <c r="N554" s="235" t="s">
        <v>43</v>
      </c>
      <c r="O554" s="92"/>
      <c r="P554" s="236">
        <f>O554*H554</f>
        <v>0</v>
      </c>
      <c r="Q554" s="236">
        <v>0</v>
      </c>
      <c r="R554" s="236">
        <f>Q554*H554</f>
        <v>0</v>
      </c>
      <c r="S554" s="236">
        <v>0</v>
      </c>
      <c r="T554" s="237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8" t="s">
        <v>211</v>
      </c>
      <c r="AT554" s="238" t="s">
        <v>172</v>
      </c>
      <c r="AU554" s="238" t="s">
        <v>85</v>
      </c>
      <c r="AY554" s="18" t="s">
        <v>170</v>
      </c>
      <c r="BE554" s="239">
        <f>IF(N554="základní",J554,0)</f>
        <v>0</v>
      </c>
      <c r="BF554" s="239">
        <f>IF(N554="snížená",J554,0)</f>
        <v>0</v>
      </c>
      <c r="BG554" s="239">
        <f>IF(N554="zákl. přenesená",J554,0)</f>
        <v>0</v>
      </c>
      <c r="BH554" s="239">
        <f>IF(N554="sníž. přenesená",J554,0)</f>
        <v>0</v>
      </c>
      <c r="BI554" s="239">
        <f>IF(N554="nulová",J554,0)</f>
        <v>0</v>
      </c>
      <c r="BJ554" s="18" t="s">
        <v>85</v>
      </c>
      <c r="BK554" s="239">
        <f>ROUND(I554*H554,2)</f>
        <v>0</v>
      </c>
      <c r="BL554" s="18" t="s">
        <v>211</v>
      </c>
      <c r="BM554" s="238" t="s">
        <v>844</v>
      </c>
    </row>
    <row r="555" spans="1:65" s="2" customFormat="1" ht="16.5" customHeight="1">
      <c r="A555" s="39"/>
      <c r="B555" s="40"/>
      <c r="C555" s="273" t="s">
        <v>845</v>
      </c>
      <c r="D555" s="273" t="s">
        <v>247</v>
      </c>
      <c r="E555" s="274" t="s">
        <v>838</v>
      </c>
      <c r="F555" s="275" t="s">
        <v>839</v>
      </c>
      <c r="G555" s="276" t="s">
        <v>183</v>
      </c>
      <c r="H555" s="277">
        <v>18.018</v>
      </c>
      <c r="I555" s="278"/>
      <c r="J555" s="279">
        <f>ROUND(I555*H555,2)</f>
        <v>0</v>
      </c>
      <c r="K555" s="275" t="s">
        <v>176</v>
      </c>
      <c r="L555" s="280"/>
      <c r="M555" s="281" t="s">
        <v>1</v>
      </c>
      <c r="N555" s="282" t="s">
        <v>43</v>
      </c>
      <c r="O555" s="92"/>
      <c r="P555" s="236">
        <f>O555*H555</f>
        <v>0</v>
      </c>
      <c r="Q555" s="236">
        <v>0.55</v>
      </c>
      <c r="R555" s="236">
        <f>Q555*H555</f>
        <v>9.9099</v>
      </c>
      <c r="S555" s="236">
        <v>0</v>
      </c>
      <c r="T555" s="237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8" t="s">
        <v>345</v>
      </c>
      <c r="AT555" s="238" t="s">
        <v>247</v>
      </c>
      <c r="AU555" s="238" t="s">
        <v>85</v>
      </c>
      <c r="AY555" s="18" t="s">
        <v>170</v>
      </c>
      <c r="BE555" s="239">
        <f>IF(N555="základní",J555,0)</f>
        <v>0</v>
      </c>
      <c r="BF555" s="239">
        <f>IF(N555="snížená",J555,0)</f>
        <v>0</v>
      </c>
      <c r="BG555" s="239">
        <f>IF(N555="zákl. přenesená",J555,0)</f>
        <v>0</v>
      </c>
      <c r="BH555" s="239">
        <f>IF(N555="sníž. přenesená",J555,0)</f>
        <v>0</v>
      </c>
      <c r="BI555" s="239">
        <f>IF(N555="nulová",J555,0)</f>
        <v>0</v>
      </c>
      <c r="BJ555" s="18" t="s">
        <v>85</v>
      </c>
      <c r="BK555" s="239">
        <f>ROUND(I555*H555,2)</f>
        <v>0</v>
      </c>
      <c r="BL555" s="18" t="s">
        <v>211</v>
      </c>
      <c r="BM555" s="238" t="s">
        <v>846</v>
      </c>
    </row>
    <row r="556" spans="1:51" s="13" customFormat="1" ht="12">
      <c r="A556" s="13"/>
      <c r="B556" s="240"/>
      <c r="C556" s="241"/>
      <c r="D556" s="242" t="s">
        <v>178</v>
      </c>
      <c r="E556" s="241"/>
      <c r="F556" s="244" t="s">
        <v>847</v>
      </c>
      <c r="G556" s="241"/>
      <c r="H556" s="245">
        <v>18.018</v>
      </c>
      <c r="I556" s="246"/>
      <c r="J556" s="241"/>
      <c r="K556" s="241"/>
      <c r="L556" s="247"/>
      <c r="M556" s="248"/>
      <c r="N556" s="249"/>
      <c r="O556" s="249"/>
      <c r="P556" s="249"/>
      <c r="Q556" s="249"/>
      <c r="R556" s="249"/>
      <c r="S556" s="249"/>
      <c r="T556" s="250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1" t="s">
        <v>178</v>
      </c>
      <c r="AU556" s="251" t="s">
        <v>85</v>
      </c>
      <c r="AV556" s="13" t="s">
        <v>85</v>
      </c>
      <c r="AW556" s="13" t="s">
        <v>4</v>
      </c>
      <c r="AX556" s="13" t="s">
        <v>33</v>
      </c>
      <c r="AY556" s="251" t="s">
        <v>170</v>
      </c>
    </row>
    <row r="557" spans="1:65" s="2" customFormat="1" ht="37.8" customHeight="1">
      <c r="A557" s="39"/>
      <c r="B557" s="40"/>
      <c r="C557" s="227" t="s">
        <v>563</v>
      </c>
      <c r="D557" s="227" t="s">
        <v>172</v>
      </c>
      <c r="E557" s="228" t="s">
        <v>848</v>
      </c>
      <c r="F557" s="229" t="s">
        <v>849</v>
      </c>
      <c r="G557" s="230" t="s">
        <v>183</v>
      </c>
      <c r="H557" s="231">
        <v>63.756</v>
      </c>
      <c r="I557" s="232"/>
      <c r="J557" s="233">
        <f>ROUND(I557*H557,2)</f>
        <v>0</v>
      </c>
      <c r="K557" s="229" t="s">
        <v>176</v>
      </c>
      <c r="L557" s="45"/>
      <c r="M557" s="234" t="s">
        <v>1</v>
      </c>
      <c r="N557" s="235" t="s">
        <v>43</v>
      </c>
      <c r="O557" s="92"/>
      <c r="P557" s="236">
        <f>O557*H557</f>
        <v>0</v>
      </c>
      <c r="Q557" s="236">
        <v>0.02337</v>
      </c>
      <c r="R557" s="236">
        <f>Q557*H557</f>
        <v>1.48997772</v>
      </c>
      <c r="S557" s="236">
        <v>0</v>
      </c>
      <c r="T557" s="23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8" t="s">
        <v>211</v>
      </c>
      <c r="AT557" s="238" t="s">
        <v>172</v>
      </c>
      <c r="AU557" s="238" t="s">
        <v>85</v>
      </c>
      <c r="AY557" s="18" t="s">
        <v>170</v>
      </c>
      <c r="BE557" s="239">
        <f>IF(N557="základní",J557,0)</f>
        <v>0</v>
      </c>
      <c r="BF557" s="239">
        <f>IF(N557="snížená",J557,0)</f>
        <v>0</v>
      </c>
      <c r="BG557" s="239">
        <f>IF(N557="zákl. přenesená",J557,0)</f>
        <v>0</v>
      </c>
      <c r="BH557" s="239">
        <f>IF(N557="sníž. přenesená",J557,0)</f>
        <v>0</v>
      </c>
      <c r="BI557" s="239">
        <f>IF(N557="nulová",J557,0)</f>
        <v>0</v>
      </c>
      <c r="BJ557" s="18" t="s">
        <v>85</v>
      </c>
      <c r="BK557" s="239">
        <f>ROUND(I557*H557,2)</f>
        <v>0</v>
      </c>
      <c r="BL557" s="18" t="s">
        <v>211</v>
      </c>
      <c r="BM557" s="238" t="s">
        <v>850</v>
      </c>
    </row>
    <row r="558" spans="1:51" s="13" customFormat="1" ht="12">
      <c r="A558" s="13"/>
      <c r="B558" s="240"/>
      <c r="C558" s="241"/>
      <c r="D558" s="242" t="s">
        <v>178</v>
      </c>
      <c r="E558" s="243" t="s">
        <v>1</v>
      </c>
      <c r="F558" s="244" t="s">
        <v>851</v>
      </c>
      <c r="G558" s="241"/>
      <c r="H558" s="245">
        <v>63.756</v>
      </c>
      <c r="I558" s="246"/>
      <c r="J558" s="241"/>
      <c r="K558" s="241"/>
      <c r="L558" s="247"/>
      <c r="M558" s="248"/>
      <c r="N558" s="249"/>
      <c r="O558" s="249"/>
      <c r="P558" s="249"/>
      <c r="Q558" s="249"/>
      <c r="R558" s="249"/>
      <c r="S558" s="249"/>
      <c r="T558" s="250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1" t="s">
        <v>178</v>
      </c>
      <c r="AU558" s="251" t="s">
        <v>85</v>
      </c>
      <c r="AV558" s="13" t="s">
        <v>85</v>
      </c>
      <c r="AW558" s="13" t="s">
        <v>32</v>
      </c>
      <c r="AX558" s="13" t="s">
        <v>77</v>
      </c>
      <c r="AY558" s="251" t="s">
        <v>170</v>
      </c>
    </row>
    <row r="559" spans="1:51" s="14" customFormat="1" ht="12">
      <c r="A559" s="14"/>
      <c r="B559" s="252"/>
      <c r="C559" s="253"/>
      <c r="D559" s="242" t="s">
        <v>178</v>
      </c>
      <c r="E559" s="254" t="s">
        <v>1</v>
      </c>
      <c r="F559" s="255" t="s">
        <v>180</v>
      </c>
      <c r="G559" s="253"/>
      <c r="H559" s="256">
        <v>63.756</v>
      </c>
      <c r="I559" s="257"/>
      <c r="J559" s="253"/>
      <c r="K559" s="253"/>
      <c r="L559" s="258"/>
      <c r="M559" s="259"/>
      <c r="N559" s="260"/>
      <c r="O559" s="260"/>
      <c r="P559" s="260"/>
      <c r="Q559" s="260"/>
      <c r="R559" s="260"/>
      <c r="S559" s="260"/>
      <c r="T559" s="261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2" t="s">
        <v>178</v>
      </c>
      <c r="AU559" s="262" t="s">
        <v>85</v>
      </c>
      <c r="AV559" s="14" t="s">
        <v>177</v>
      </c>
      <c r="AW559" s="14" t="s">
        <v>32</v>
      </c>
      <c r="AX559" s="14" t="s">
        <v>33</v>
      </c>
      <c r="AY559" s="262" t="s">
        <v>170</v>
      </c>
    </row>
    <row r="560" spans="1:65" s="2" customFormat="1" ht="44.25" customHeight="1">
      <c r="A560" s="39"/>
      <c r="B560" s="40"/>
      <c r="C560" s="227" t="s">
        <v>852</v>
      </c>
      <c r="D560" s="227" t="s">
        <v>172</v>
      </c>
      <c r="E560" s="228" t="s">
        <v>853</v>
      </c>
      <c r="F560" s="229" t="s">
        <v>854</v>
      </c>
      <c r="G560" s="230" t="s">
        <v>175</v>
      </c>
      <c r="H560" s="231">
        <v>140.143</v>
      </c>
      <c r="I560" s="232"/>
      <c r="J560" s="233">
        <f>ROUND(I560*H560,2)</f>
        <v>0</v>
      </c>
      <c r="K560" s="229" t="s">
        <v>176</v>
      </c>
      <c r="L560" s="45"/>
      <c r="M560" s="234" t="s">
        <v>1</v>
      </c>
      <c r="N560" s="235" t="s">
        <v>43</v>
      </c>
      <c r="O560" s="92"/>
      <c r="P560" s="236">
        <f>O560*H560</f>
        <v>0</v>
      </c>
      <c r="Q560" s="236">
        <v>0.01346</v>
      </c>
      <c r="R560" s="236">
        <f>Q560*H560</f>
        <v>1.88632478</v>
      </c>
      <c r="S560" s="236">
        <v>0</v>
      </c>
      <c r="T560" s="237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8" t="s">
        <v>211</v>
      </c>
      <c r="AT560" s="238" t="s">
        <v>172</v>
      </c>
      <c r="AU560" s="238" t="s">
        <v>85</v>
      </c>
      <c r="AY560" s="18" t="s">
        <v>170</v>
      </c>
      <c r="BE560" s="239">
        <f>IF(N560="základní",J560,0)</f>
        <v>0</v>
      </c>
      <c r="BF560" s="239">
        <f>IF(N560="snížená",J560,0)</f>
        <v>0</v>
      </c>
      <c r="BG560" s="239">
        <f>IF(N560="zákl. přenesená",J560,0)</f>
        <v>0</v>
      </c>
      <c r="BH560" s="239">
        <f>IF(N560="sníž. přenesená",J560,0)</f>
        <v>0</v>
      </c>
      <c r="BI560" s="239">
        <f>IF(N560="nulová",J560,0)</f>
        <v>0</v>
      </c>
      <c r="BJ560" s="18" t="s">
        <v>85</v>
      </c>
      <c r="BK560" s="239">
        <f>ROUND(I560*H560,2)</f>
        <v>0</v>
      </c>
      <c r="BL560" s="18" t="s">
        <v>211</v>
      </c>
      <c r="BM560" s="238" t="s">
        <v>855</v>
      </c>
    </row>
    <row r="561" spans="1:51" s="13" customFormat="1" ht="12">
      <c r="A561" s="13"/>
      <c r="B561" s="240"/>
      <c r="C561" s="241"/>
      <c r="D561" s="242" t="s">
        <v>178</v>
      </c>
      <c r="E561" s="243" t="s">
        <v>1</v>
      </c>
      <c r="F561" s="244" t="s">
        <v>469</v>
      </c>
      <c r="G561" s="241"/>
      <c r="H561" s="245">
        <v>140.143</v>
      </c>
      <c r="I561" s="246"/>
      <c r="J561" s="241"/>
      <c r="K561" s="241"/>
      <c r="L561" s="247"/>
      <c r="M561" s="248"/>
      <c r="N561" s="249"/>
      <c r="O561" s="249"/>
      <c r="P561" s="249"/>
      <c r="Q561" s="249"/>
      <c r="R561" s="249"/>
      <c r="S561" s="249"/>
      <c r="T561" s="250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1" t="s">
        <v>178</v>
      </c>
      <c r="AU561" s="251" t="s">
        <v>85</v>
      </c>
      <c r="AV561" s="13" t="s">
        <v>85</v>
      </c>
      <c r="AW561" s="13" t="s">
        <v>32</v>
      </c>
      <c r="AX561" s="13" t="s">
        <v>77</v>
      </c>
      <c r="AY561" s="251" t="s">
        <v>170</v>
      </c>
    </row>
    <row r="562" spans="1:51" s="14" customFormat="1" ht="12">
      <c r="A562" s="14"/>
      <c r="B562" s="252"/>
      <c r="C562" s="253"/>
      <c r="D562" s="242" t="s">
        <v>178</v>
      </c>
      <c r="E562" s="254" t="s">
        <v>1</v>
      </c>
      <c r="F562" s="255" t="s">
        <v>180</v>
      </c>
      <c r="G562" s="253"/>
      <c r="H562" s="256">
        <v>140.143</v>
      </c>
      <c r="I562" s="257"/>
      <c r="J562" s="253"/>
      <c r="K562" s="253"/>
      <c r="L562" s="258"/>
      <c r="M562" s="259"/>
      <c r="N562" s="260"/>
      <c r="O562" s="260"/>
      <c r="P562" s="260"/>
      <c r="Q562" s="260"/>
      <c r="R562" s="260"/>
      <c r="S562" s="260"/>
      <c r="T562" s="261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2" t="s">
        <v>178</v>
      </c>
      <c r="AU562" s="262" t="s">
        <v>85</v>
      </c>
      <c r="AV562" s="14" t="s">
        <v>177</v>
      </c>
      <c r="AW562" s="14" t="s">
        <v>32</v>
      </c>
      <c r="AX562" s="14" t="s">
        <v>33</v>
      </c>
      <c r="AY562" s="262" t="s">
        <v>170</v>
      </c>
    </row>
    <row r="563" spans="1:65" s="2" customFormat="1" ht="24.15" customHeight="1">
      <c r="A563" s="39"/>
      <c r="B563" s="40"/>
      <c r="C563" s="227" t="s">
        <v>856</v>
      </c>
      <c r="D563" s="227" t="s">
        <v>172</v>
      </c>
      <c r="E563" s="228" t="s">
        <v>857</v>
      </c>
      <c r="F563" s="229" t="s">
        <v>858</v>
      </c>
      <c r="G563" s="230" t="s">
        <v>175</v>
      </c>
      <c r="H563" s="231">
        <v>430.043</v>
      </c>
      <c r="I563" s="232"/>
      <c r="J563" s="233">
        <f>ROUND(I563*H563,2)</f>
        <v>0</v>
      </c>
      <c r="K563" s="229" t="s">
        <v>176</v>
      </c>
      <c r="L563" s="45"/>
      <c r="M563" s="234" t="s">
        <v>1</v>
      </c>
      <c r="N563" s="235" t="s">
        <v>43</v>
      </c>
      <c r="O563" s="92"/>
      <c r="P563" s="236">
        <f>O563*H563</f>
        <v>0</v>
      </c>
      <c r="Q563" s="236">
        <v>0</v>
      </c>
      <c r="R563" s="236">
        <f>Q563*H563</f>
        <v>0</v>
      </c>
      <c r="S563" s="236">
        <v>0</v>
      </c>
      <c r="T563" s="237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8" t="s">
        <v>211</v>
      </c>
      <c r="AT563" s="238" t="s">
        <v>172</v>
      </c>
      <c r="AU563" s="238" t="s">
        <v>85</v>
      </c>
      <c r="AY563" s="18" t="s">
        <v>170</v>
      </c>
      <c r="BE563" s="239">
        <f>IF(N563="základní",J563,0)</f>
        <v>0</v>
      </c>
      <c r="BF563" s="239">
        <f>IF(N563="snížená",J563,0)</f>
        <v>0</v>
      </c>
      <c r="BG563" s="239">
        <f>IF(N563="zákl. přenesená",J563,0)</f>
        <v>0</v>
      </c>
      <c r="BH563" s="239">
        <f>IF(N563="sníž. přenesená",J563,0)</f>
        <v>0</v>
      </c>
      <c r="BI563" s="239">
        <f>IF(N563="nulová",J563,0)</f>
        <v>0</v>
      </c>
      <c r="BJ563" s="18" t="s">
        <v>85</v>
      </c>
      <c r="BK563" s="239">
        <f>ROUND(I563*H563,2)</f>
        <v>0</v>
      </c>
      <c r="BL563" s="18" t="s">
        <v>211</v>
      </c>
      <c r="BM563" s="238" t="s">
        <v>859</v>
      </c>
    </row>
    <row r="564" spans="1:51" s="15" customFormat="1" ht="12">
      <c r="A564" s="15"/>
      <c r="B564" s="263"/>
      <c r="C564" s="264"/>
      <c r="D564" s="242" t="s">
        <v>178</v>
      </c>
      <c r="E564" s="265" t="s">
        <v>1</v>
      </c>
      <c r="F564" s="266" t="s">
        <v>860</v>
      </c>
      <c r="G564" s="264"/>
      <c r="H564" s="265" t="s">
        <v>1</v>
      </c>
      <c r="I564" s="267"/>
      <c r="J564" s="264"/>
      <c r="K564" s="264"/>
      <c r="L564" s="268"/>
      <c r="M564" s="269"/>
      <c r="N564" s="270"/>
      <c r="O564" s="270"/>
      <c r="P564" s="270"/>
      <c r="Q564" s="270"/>
      <c r="R564" s="270"/>
      <c r="S564" s="270"/>
      <c r="T564" s="271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72" t="s">
        <v>178</v>
      </c>
      <c r="AU564" s="272" t="s">
        <v>85</v>
      </c>
      <c r="AV564" s="15" t="s">
        <v>33</v>
      </c>
      <c r="AW564" s="15" t="s">
        <v>32</v>
      </c>
      <c r="AX564" s="15" t="s">
        <v>77</v>
      </c>
      <c r="AY564" s="272" t="s">
        <v>170</v>
      </c>
    </row>
    <row r="565" spans="1:51" s="13" customFormat="1" ht="12">
      <c r="A565" s="13"/>
      <c r="B565" s="240"/>
      <c r="C565" s="241"/>
      <c r="D565" s="242" t="s">
        <v>178</v>
      </c>
      <c r="E565" s="243" t="s">
        <v>1</v>
      </c>
      <c r="F565" s="244" t="s">
        <v>861</v>
      </c>
      <c r="G565" s="241"/>
      <c r="H565" s="245">
        <v>289.9</v>
      </c>
      <c r="I565" s="246"/>
      <c r="J565" s="241"/>
      <c r="K565" s="241"/>
      <c r="L565" s="247"/>
      <c r="M565" s="248"/>
      <c r="N565" s="249"/>
      <c r="O565" s="249"/>
      <c r="P565" s="249"/>
      <c r="Q565" s="249"/>
      <c r="R565" s="249"/>
      <c r="S565" s="249"/>
      <c r="T565" s="25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1" t="s">
        <v>178</v>
      </c>
      <c r="AU565" s="251" t="s">
        <v>85</v>
      </c>
      <c r="AV565" s="13" t="s">
        <v>85</v>
      </c>
      <c r="AW565" s="13" t="s">
        <v>32</v>
      </c>
      <c r="AX565" s="13" t="s">
        <v>77</v>
      </c>
      <c r="AY565" s="251" t="s">
        <v>170</v>
      </c>
    </row>
    <row r="566" spans="1:51" s="15" customFormat="1" ht="12">
      <c r="A566" s="15"/>
      <c r="B566" s="263"/>
      <c r="C566" s="264"/>
      <c r="D566" s="242" t="s">
        <v>178</v>
      </c>
      <c r="E566" s="265" t="s">
        <v>1</v>
      </c>
      <c r="F566" s="266" t="s">
        <v>862</v>
      </c>
      <c r="G566" s="264"/>
      <c r="H566" s="265" t="s">
        <v>1</v>
      </c>
      <c r="I566" s="267"/>
      <c r="J566" s="264"/>
      <c r="K566" s="264"/>
      <c r="L566" s="268"/>
      <c r="M566" s="269"/>
      <c r="N566" s="270"/>
      <c r="O566" s="270"/>
      <c r="P566" s="270"/>
      <c r="Q566" s="270"/>
      <c r="R566" s="270"/>
      <c r="S566" s="270"/>
      <c r="T566" s="271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2" t="s">
        <v>178</v>
      </c>
      <c r="AU566" s="272" t="s">
        <v>85</v>
      </c>
      <c r="AV566" s="15" t="s">
        <v>33</v>
      </c>
      <c r="AW566" s="15" t="s">
        <v>32</v>
      </c>
      <c r="AX566" s="15" t="s">
        <v>77</v>
      </c>
      <c r="AY566" s="272" t="s">
        <v>170</v>
      </c>
    </row>
    <row r="567" spans="1:51" s="13" customFormat="1" ht="12">
      <c r="A567" s="13"/>
      <c r="B567" s="240"/>
      <c r="C567" s="241"/>
      <c r="D567" s="242" t="s">
        <v>178</v>
      </c>
      <c r="E567" s="243" t="s">
        <v>1</v>
      </c>
      <c r="F567" s="244" t="s">
        <v>863</v>
      </c>
      <c r="G567" s="241"/>
      <c r="H567" s="245">
        <v>140.143</v>
      </c>
      <c r="I567" s="246"/>
      <c r="J567" s="241"/>
      <c r="K567" s="241"/>
      <c r="L567" s="247"/>
      <c r="M567" s="248"/>
      <c r="N567" s="249"/>
      <c r="O567" s="249"/>
      <c r="P567" s="249"/>
      <c r="Q567" s="249"/>
      <c r="R567" s="249"/>
      <c r="S567" s="249"/>
      <c r="T567" s="250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1" t="s">
        <v>178</v>
      </c>
      <c r="AU567" s="251" t="s">
        <v>85</v>
      </c>
      <c r="AV567" s="13" t="s">
        <v>85</v>
      </c>
      <c r="AW567" s="13" t="s">
        <v>32</v>
      </c>
      <c r="AX567" s="13" t="s">
        <v>77</v>
      </c>
      <c r="AY567" s="251" t="s">
        <v>170</v>
      </c>
    </row>
    <row r="568" spans="1:51" s="14" customFormat="1" ht="12">
      <c r="A568" s="14"/>
      <c r="B568" s="252"/>
      <c r="C568" s="253"/>
      <c r="D568" s="242" t="s">
        <v>178</v>
      </c>
      <c r="E568" s="254" t="s">
        <v>1</v>
      </c>
      <c r="F568" s="255" t="s">
        <v>180</v>
      </c>
      <c r="G568" s="253"/>
      <c r="H568" s="256">
        <v>430.043</v>
      </c>
      <c r="I568" s="257"/>
      <c r="J568" s="253"/>
      <c r="K568" s="253"/>
      <c r="L568" s="258"/>
      <c r="M568" s="259"/>
      <c r="N568" s="260"/>
      <c r="O568" s="260"/>
      <c r="P568" s="260"/>
      <c r="Q568" s="260"/>
      <c r="R568" s="260"/>
      <c r="S568" s="260"/>
      <c r="T568" s="261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2" t="s">
        <v>178</v>
      </c>
      <c r="AU568" s="262" t="s">
        <v>85</v>
      </c>
      <c r="AV568" s="14" t="s">
        <v>177</v>
      </c>
      <c r="AW568" s="14" t="s">
        <v>32</v>
      </c>
      <c r="AX568" s="14" t="s">
        <v>33</v>
      </c>
      <c r="AY568" s="262" t="s">
        <v>170</v>
      </c>
    </row>
    <row r="569" spans="1:65" s="2" customFormat="1" ht="24.15" customHeight="1">
      <c r="A569" s="39"/>
      <c r="B569" s="40"/>
      <c r="C569" s="273" t="s">
        <v>864</v>
      </c>
      <c r="D569" s="273" t="s">
        <v>247</v>
      </c>
      <c r="E569" s="274" t="s">
        <v>830</v>
      </c>
      <c r="F569" s="275" t="s">
        <v>831</v>
      </c>
      <c r="G569" s="276" t="s">
        <v>183</v>
      </c>
      <c r="H569" s="277">
        <v>12.041</v>
      </c>
      <c r="I569" s="278"/>
      <c r="J569" s="279">
        <f>ROUND(I569*H569,2)</f>
        <v>0</v>
      </c>
      <c r="K569" s="275" t="s">
        <v>176</v>
      </c>
      <c r="L569" s="280"/>
      <c r="M569" s="281" t="s">
        <v>1</v>
      </c>
      <c r="N569" s="282" t="s">
        <v>43</v>
      </c>
      <c r="O569" s="92"/>
      <c r="P569" s="236">
        <f>O569*H569</f>
        <v>0</v>
      </c>
      <c r="Q569" s="236">
        <v>0.55</v>
      </c>
      <c r="R569" s="236">
        <f>Q569*H569</f>
        <v>6.62255</v>
      </c>
      <c r="S569" s="236">
        <v>0</v>
      </c>
      <c r="T569" s="237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8" t="s">
        <v>345</v>
      </c>
      <c r="AT569" s="238" t="s">
        <v>247</v>
      </c>
      <c r="AU569" s="238" t="s">
        <v>85</v>
      </c>
      <c r="AY569" s="18" t="s">
        <v>170</v>
      </c>
      <c r="BE569" s="239">
        <f>IF(N569="základní",J569,0)</f>
        <v>0</v>
      </c>
      <c r="BF569" s="239">
        <f>IF(N569="snížená",J569,0)</f>
        <v>0</v>
      </c>
      <c r="BG569" s="239">
        <f>IF(N569="zákl. přenesená",J569,0)</f>
        <v>0</v>
      </c>
      <c r="BH569" s="239">
        <f>IF(N569="sníž. přenesená",J569,0)</f>
        <v>0</v>
      </c>
      <c r="BI569" s="239">
        <f>IF(N569="nulová",J569,0)</f>
        <v>0</v>
      </c>
      <c r="BJ569" s="18" t="s">
        <v>85</v>
      </c>
      <c r="BK569" s="239">
        <f>ROUND(I569*H569,2)</f>
        <v>0</v>
      </c>
      <c r="BL569" s="18" t="s">
        <v>211</v>
      </c>
      <c r="BM569" s="238" t="s">
        <v>865</v>
      </c>
    </row>
    <row r="570" spans="1:51" s="13" customFormat="1" ht="12">
      <c r="A570" s="13"/>
      <c r="B570" s="240"/>
      <c r="C570" s="241"/>
      <c r="D570" s="242" t="s">
        <v>178</v>
      </c>
      <c r="E570" s="241"/>
      <c r="F570" s="244" t="s">
        <v>866</v>
      </c>
      <c r="G570" s="241"/>
      <c r="H570" s="245">
        <v>12.041</v>
      </c>
      <c r="I570" s="246"/>
      <c r="J570" s="241"/>
      <c r="K570" s="241"/>
      <c r="L570" s="247"/>
      <c r="M570" s="248"/>
      <c r="N570" s="249"/>
      <c r="O570" s="249"/>
      <c r="P570" s="249"/>
      <c r="Q570" s="249"/>
      <c r="R570" s="249"/>
      <c r="S570" s="249"/>
      <c r="T570" s="250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1" t="s">
        <v>178</v>
      </c>
      <c r="AU570" s="251" t="s">
        <v>85</v>
      </c>
      <c r="AV570" s="13" t="s">
        <v>85</v>
      </c>
      <c r="AW570" s="13" t="s">
        <v>4</v>
      </c>
      <c r="AX570" s="13" t="s">
        <v>33</v>
      </c>
      <c r="AY570" s="251" t="s">
        <v>170</v>
      </c>
    </row>
    <row r="571" spans="1:65" s="2" customFormat="1" ht="24.15" customHeight="1">
      <c r="A571" s="39"/>
      <c r="B571" s="40"/>
      <c r="C571" s="227" t="s">
        <v>867</v>
      </c>
      <c r="D571" s="227" t="s">
        <v>172</v>
      </c>
      <c r="E571" s="228" t="s">
        <v>868</v>
      </c>
      <c r="F571" s="229" t="s">
        <v>869</v>
      </c>
      <c r="G571" s="230" t="s">
        <v>183</v>
      </c>
      <c r="H571" s="231">
        <v>8.117</v>
      </c>
      <c r="I571" s="232"/>
      <c r="J571" s="233">
        <f>ROUND(I571*H571,2)</f>
        <v>0</v>
      </c>
      <c r="K571" s="229" t="s">
        <v>176</v>
      </c>
      <c r="L571" s="45"/>
      <c r="M571" s="234" t="s">
        <v>1</v>
      </c>
      <c r="N571" s="235" t="s">
        <v>43</v>
      </c>
      <c r="O571" s="92"/>
      <c r="P571" s="236">
        <f>O571*H571</f>
        <v>0</v>
      </c>
      <c r="Q571" s="236">
        <v>0.00281</v>
      </c>
      <c r="R571" s="236">
        <f>Q571*H571</f>
        <v>0.022808770000000003</v>
      </c>
      <c r="S571" s="236">
        <v>0</v>
      </c>
      <c r="T571" s="237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8" t="s">
        <v>211</v>
      </c>
      <c r="AT571" s="238" t="s">
        <v>172</v>
      </c>
      <c r="AU571" s="238" t="s">
        <v>85</v>
      </c>
      <c r="AY571" s="18" t="s">
        <v>170</v>
      </c>
      <c r="BE571" s="239">
        <f>IF(N571="základní",J571,0)</f>
        <v>0</v>
      </c>
      <c r="BF571" s="239">
        <f>IF(N571="snížená",J571,0)</f>
        <v>0</v>
      </c>
      <c r="BG571" s="239">
        <f>IF(N571="zákl. přenesená",J571,0)</f>
        <v>0</v>
      </c>
      <c r="BH571" s="239">
        <f>IF(N571="sníž. přenesená",J571,0)</f>
        <v>0</v>
      </c>
      <c r="BI571" s="239">
        <f>IF(N571="nulová",J571,0)</f>
        <v>0</v>
      </c>
      <c r="BJ571" s="18" t="s">
        <v>85</v>
      </c>
      <c r="BK571" s="239">
        <f>ROUND(I571*H571,2)</f>
        <v>0</v>
      </c>
      <c r="BL571" s="18" t="s">
        <v>211</v>
      </c>
      <c r="BM571" s="238" t="s">
        <v>870</v>
      </c>
    </row>
    <row r="572" spans="1:65" s="2" customFormat="1" ht="33" customHeight="1">
      <c r="A572" s="39"/>
      <c r="B572" s="40"/>
      <c r="C572" s="227" t="s">
        <v>871</v>
      </c>
      <c r="D572" s="227" t="s">
        <v>172</v>
      </c>
      <c r="E572" s="228" t="s">
        <v>872</v>
      </c>
      <c r="F572" s="229" t="s">
        <v>873</v>
      </c>
      <c r="G572" s="230" t="s">
        <v>874</v>
      </c>
      <c r="H572" s="231">
        <v>1</v>
      </c>
      <c r="I572" s="232"/>
      <c r="J572" s="233">
        <f>ROUND(I572*H572,2)</f>
        <v>0</v>
      </c>
      <c r="K572" s="229" t="s">
        <v>1</v>
      </c>
      <c r="L572" s="45"/>
      <c r="M572" s="234" t="s">
        <v>1</v>
      </c>
      <c r="N572" s="235" t="s">
        <v>43</v>
      </c>
      <c r="O572" s="92"/>
      <c r="P572" s="236">
        <f>O572*H572</f>
        <v>0</v>
      </c>
      <c r="Q572" s="236">
        <v>0</v>
      </c>
      <c r="R572" s="236">
        <f>Q572*H572</f>
        <v>0</v>
      </c>
      <c r="S572" s="236">
        <v>0</v>
      </c>
      <c r="T572" s="237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8" t="s">
        <v>211</v>
      </c>
      <c r="AT572" s="238" t="s">
        <v>172</v>
      </c>
      <c r="AU572" s="238" t="s">
        <v>85</v>
      </c>
      <c r="AY572" s="18" t="s">
        <v>170</v>
      </c>
      <c r="BE572" s="239">
        <f>IF(N572="základní",J572,0)</f>
        <v>0</v>
      </c>
      <c r="BF572" s="239">
        <f>IF(N572="snížená",J572,0)</f>
        <v>0</v>
      </c>
      <c r="BG572" s="239">
        <f>IF(N572="zákl. přenesená",J572,0)</f>
        <v>0</v>
      </c>
      <c r="BH572" s="239">
        <f>IF(N572="sníž. přenesená",J572,0)</f>
        <v>0</v>
      </c>
      <c r="BI572" s="239">
        <f>IF(N572="nulová",J572,0)</f>
        <v>0</v>
      </c>
      <c r="BJ572" s="18" t="s">
        <v>85</v>
      </c>
      <c r="BK572" s="239">
        <f>ROUND(I572*H572,2)</f>
        <v>0</v>
      </c>
      <c r="BL572" s="18" t="s">
        <v>211</v>
      </c>
      <c r="BM572" s="238" t="s">
        <v>875</v>
      </c>
    </row>
    <row r="573" spans="1:65" s="2" customFormat="1" ht="49.05" customHeight="1">
      <c r="A573" s="39"/>
      <c r="B573" s="40"/>
      <c r="C573" s="227" t="s">
        <v>876</v>
      </c>
      <c r="D573" s="227" t="s">
        <v>172</v>
      </c>
      <c r="E573" s="228" t="s">
        <v>877</v>
      </c>
      <c r="F573" s="229" t="s">
        <v>878</v>
      </c>
      <c r="G573" s="230" t="s">
        <v>228</v>
      </c>
      <c r="H573" s="231">
        <v>45.166</v>
      </c>
      <c r="I573" s="232"/>
      <c r="J573" s="233">
        <f>ROUND(I573*H573,2)</f>
        <v>0</v>
      </c>
      <c r="K573" s="229" t="s">
        <v>176</v>
      </c>
      <c r="L573" s="45"/>
      <c r="M573" s="234" t="s">
        <v>1</v>
      </c>
      <c r="N573" s="235" t="s">
        <v>43</v>
      </c>
      <c r="O573" s="92"/>
      <c r="P573" s="236">
        <f>O573*H573</f>
        <v>0</v>
      </c>
      <c r="Q573" s="236">
        <v>0</v>
      </c>
      <c r="R573" s="236">
        <f>Q573*H573</f>
        <v>0</v>
      </c>
      <c r="S573" s="236">
        <v>0</v>
      </c>
      <c r="T573" s="237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8" t="s">
        <v>211</v>
      </c>
      <c r="AT573" s="238" t="s">
        <v>172</v>
      </c>
      <c r="AU573" s="238" t="s">
        <v>85</v>
      </c>
      <c r="AY573" s="18" t="s">
        <v>170</v>
      </c>
      <c r="BE573" s="239">
        <f>IF(N573="základní",J573,0)</f>
        <v>0</v>
      </c>
      <c r="BF573" s="239">
        <f>IF(N573="snížená",J573,0)</f>
        <v>0</v>
      </c>
      <c r="BG573" s="239">
        <f>IF(N573="zákl. přenesená",J573,0)</f>
        <v>0</v>
      </c>
      <c r="BH573" s="239">
        <f>IF(N573="sníž. přenesená",J573,0)</f>
        <v>0</v>
      </c>
      <c r="BI573" s="239">
        <f>IF(N573="nulová",J573,0)</f>
        <v>0</v>
      </c>
      <c r="BJ573" s="18" t="s">
        <v>85</v>
      </c>
      <c r="BK573" s="239">
        <f>ROUND(I573*H573,2)</f>
        <v>0</v>
      </c>
      <c r="BL573" s="18" t="s">
        <v>211</v>
      </c>
      <c r="BM573" s="238" t="s">
        <v>879</v>
      </c>
    </row>
    <row r="574" spans="1:63" s="12" customFormat="1" ht="22.8" customHeight="1">
      <c r="A574" s="12"/>
      <c r="B574" s="211"/>
      <c r="C574" s="212"/>
      <c r="D574" s="213" t="s">
        <v>76</v>
      </c>
      <c r="E574" s="225" t="s">
        <v>880</v>
      </c>
      <c r="F574" s="225" t="s">
        <v>881</v>
      </c>
      <c r="G574" s="212"/>
      <c r="H574" s="212"/>
      <c r="I574" s="215"/>
      <c r="J574" s="226">
        <f>BK574</f>
        <v>0</v>
      </c>
      <c r="K574" s="212"/>
      <c r="L574" s="217"/>
      <c r="M574" s="218"/>
      <c r="N574" s="219"/>
      <c r="O574" s="219"/>
      <c r="P574" s="220">
        <f>SUM(P575:P589)</f>
        <v>0</v>
      </c>
      <c r="Q574" s="219"/>
      <c r="R574" s="220">
        <f>SUM(R575:R589)</f>
        <v>14.667541960000001</v>
      </c>
      <c r="S574" s="219"/>
      <c r="T574" s="221">
        <f>SUM(T575:T589)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22" t="s">
        <v>85</v>
      </c>
      <c r="AT574" s="223" t="s">
        <v>76</v>
      </c>
      <c r="AU574" s="223" t="s">
        <v>33</v>
      </c>
      <c r="AY574" s="222" t="s">
        <v>170</v>
      </c>
      <c r="BK574" s="224">
        <f>SUM(BK575:BK589)</f>
        <v>0</v>
      </c>
    </row>
    <row r="575" spans="1:65" s="2" customFormat="1" ht="49.05" customHeight="1">
      <c r="A575" s="39"/>
      <c r="B575" s="40"/>
      <c r="C575" s="227" t="s">
        <v>882</v>
      </c>
      <c r="D575" s="227" t="s">
        <v>172</v>
      </c>
      <c r="E575" s="228" t="s">
        <v>883</v>
      </c>
      <c r="F575" s="229" t="s">
        <v>884</v>
      </c>
      <c r="G575" s="230" t="s">
        <v>175</v>
      </c>
      <c r="H575" s="231">
        <v>910.7</v>
      </c>
      <c r="I575" s="232"/>
      <c r="J575" s="233">
        <f>ROUND(I575*H575,2)</f>
        <v>0</v>
      </c>
      <c r="K575" s="229" t="s">
        <v>176</v>
      </c>
      <c r="L575" s="45"/>
      <c r="M575" s="234" t="s">
        <v>1</v>
      </c>
      <c r="N575" s="235" t="s">
        <v>43</v>
      </c>
      <c r="O575" s="92"/>
      <c r="P575" s="236">
        <f>O575*H575</f>
        <v>0</v>
      </c>
      <c r="Q575" s="236">
        <v>0.0145</v>
      </c>
      <c r="R575" s="236">
        <f>Q575*H575</f>
        <v>13.205150000000001</v>
      </c>
      <c r="S575" s="236">
        <v>0</v>
      </c>
      <c r="T575" s="237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8" t="s">
        <v>211</v>
      </c>
      <c r="AT575" s="238" t="s">
        <v>172</v>
      </c>
      <c r="AU575" s="238" t="s">
        <v>85</v>
      </c>
      <c r="AY575" s="18" t="s">
        <v>170</v>
      </c>
      <c r="BE575" s="239">
        <f>IF(N575="základní",J575,0)</f>
        <v>0</v>
      </c>
      <c r="BF575" s="239">
        <f>IF(N575="snížená",J575,0)</f>
        <v>0</v>
      </c>
      <c r="BG575" s="239">
        <f>IF(N575="zákl. přenesená",J575,0)</f>
        <v>0</v>
      </c>
      <c r="BH575" s="239">
        <f>IF(N575="sníž. přenesená",J575,0)</f>
        <v>0</v>
      </c>
      <c r="BI575" s="239">
        <f>IF(N575="nulová",J575,0)</f>
        <v>0</v>
      </c>
      <c r="BJ575" s="18" t="s">
        <v>85</v>
      </c>
      <c r="BK575" s="239">
        <f>ROUND(I575*H575,2)</f>
        <v>0</v>
      </c>
      <c r="BL575" s="18" t="s">
        <v>211</v>
      </c>
      <c r="BM575" s="238" t="s">
        <v>570</v>
      </c>
    </row>
    <row r="576" spans="1:51" s="13" customFormat="1" ht="12">
      <c r="A576" s="13"/>
      <c r="B576" s="240"/>
      <c r="C576" s="241"/>
      <c r="D576" s="242" t="s">
        <v>178</v>
      </c>
      <c r="E576" s="243" t="s">
        <v>1</v>
      </c>
      <c r="F576" s="244" t="s">
        <v>885</v>
      </c>
      <c r="G576" s="241"/>
      <c r="H576" s="245">
        <v>424.7</v>
      </c>
      <c r="I576" s="246"/>
      <c r="J576" s="241"/>
      <c r="K576" s="241"/>
      <c r="L576" s="247"/>
      <c r="M576" s="248"/>
      <c r="N576" s="249"/>
      <c r="O576" s="249"/>
      <c r="P576" s="249"/>
      <c r="Q576" s="249"/>
      <c r="R576" s="249"/>
      <c r="S576" s="249"/>
      <c r="T576" s="25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1" t="s">
        <v>178</v>
      </c>
      <c r="AU576" s="251" t="s">
        <v>85</v>
      </c>
      <c r="AV576" s="13" t="s">
        <v>85</v>
      </c>
      <c r="AW576" s="13" t="s">
        <v>32</v>
      </c>
      <c r="AX576" s="13" t="s">
        <v>77</v>
      </c>
      <c r="AY576" s="251" t="s">
        <v>170</v>
      </c>
    </row>
    <row r="577" spans="1:51" s="13" customFormat="1" ht="12">
      <c r="A577" s="13"/>
      <c r="B577" s="240"/>
      <c r="C577" s="241"/>
      <c r="D577" s="242" t="s">
        <v>178</v>
      </c>
      <c r="E577" s="243" t="s">
        <v>1</v>
      </c>
      <c r="F577" s="244" t="s">
        <v>886</v>
      </c>
      <c r="G577" s="241"/>
      <c r="H577" s="245">
        <v>299.4</v>
      </c>
      <c r="I577" s="246"/>
      <c r="J577" s="241"/>
      <c r="K577" s="241"/>
      <c r="L577" s="247"/>
      <c r="M577" s="248"/>
      <c r="N577" s="249"/>
      <c r="O577" s="249"/>
      <c r="P577" s="249"/>
      <c r="Q577" s="249"/>
      <c r="R577" s="249"/>
      <c r="S577" s="249"/>
      <c r="T577" s="25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1" t="s">
        <v>178</v>
      </c>
      <c r="AU577" s="251" t="s">
        <v>85</v>
      </c>
      <c r="AV577" s="13" t="s">
        <v>85</v>
      </c>
      <c r="AW577" s="13" t="s">
        <v>32</v>
      </c>
      <c r="AX577" s="13" t="s">
        <v>77</v>
      </c>
      <c r="AY577" s="251" t="s">
        <v>170</v>
      </c>
    </row>
    <row r="578" spans="1:51" s="13" customFormat="1" ht="12">
      <c r="A578" s="13"/>
      <c r="B578" s="240"/>
      <c r="C578" s="241"/>
      <c r="D578" s="242" t="s">
        <v>178</v>
      </c>
      <c r="E578" s="243" t="s">
        <v>1</v>
      </c>
      <c r="F578" s="244" t="s">
        <v>887</v>
      </c>
      <c r="G578" s="241"/>
      <c r="H578" s="245">
        <v>186.6</v>
      </c>
      <c r="I578" s="246"/>
      <c r="J578" s="241"/>
      <c r="K578" s="241"/>
      <c r="L578" s="247"/>
      <c r="M578" s="248"/>
      <c r="N578" s="249"/>
      <c r="O578" s="249"/>
      <c r="P578" s="249"/>
      <c r="Q578" s="249"/>
      <c r="R578" s="249"/>
      <c r="S578" s="249"/>
      <c r="T578" s="25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1" t="s">
        <v>178</v>
      </c>
      <c r="AU578" s="251" t="s">
        <v>85</v>
      </c>
      <c r="AV578" s="13" t="s">
        <v>85</v>
      </c>
      <c r="AW578" s="13" t="s">
        <v>32</v>
      </c>
      <c r="AX578" s="13" t="s">
        <v>77</v>
      </c>
      <c r="AY578" s="251" t="s">
        <v>170</v>
      </c>
    </row>
    <row r="579" spans="1:51" s="14" customFormat="1" ht="12">
      <c r="A579" s="14"/>
      <c r="B579" s="252"/>
      <c r="C579" s="253"/>
      <c r="D579" s="242" t="s">
        <v>178</v>
      </c>
      <c r="E579" s="254" t="s">
        <v>1</v>
      </c>
      <c r="F579" s="255" t="s">
        <v>180</v>
      </c>
      <c r="G579" s="253"/>
      <c r="H579" s="256">
        <v>910.7</v>
      </c>
      <c r="I579" s="257"/>
      <c r="J579" s="253"/>
      <c r="K579" s="253"/>
      <c r="L579" s="258"/>
      <c r="M579" s="259"/>
      <c r="N579" s="260"/>
      <c r="O579" s="260"/>
      <c r="P579" s="260"/>
      <c r="Q579" s="260"/>
      <c r="R579" s="260"/>
      <c r="S579" s="260"/>
      <c r="T579" s="261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2" t="s">
        <v>178</v>
      </c>
      <c r="AU579" s="262" t="s">
        <v>85</v>
      </c>
      <c r="AV579" s="14" t="s">
        <v>177</v>
      </c>
      <c r="AW579" s="14" t="s">
        <v>32</v>
      </c>
      <c r="AX579" s="14" t="s">
        <v>33</v>
      </c>
      <c r="AY579" s="262" t="s">
        <v>170</v>
      </c>
    </row>
    <row r="580" spans="1:65" s="2" customFormat="1" ht="49.05" customHeight="1">
      <c r="A580" s="39"/>
      <c r="B580" s="40"/>
      <c r="C580" s="227" t="s">
        <v>888</v>
      </c>
      <c r="D580" s="227" t="s">
        <v>172</v>
      </c>
      <c r="E580" s="228" t="s">
        <v>889</v>
      </c>
      <c r="F580" s="229" t="s">
        <v>890</v>
      </c>
      <c r="G580" s="230" t="s">
        <v>175</v>
      </c>
      <c r="H580" s="231">
        <v>101.7</v>
      </c>
      <c r="I580" s="232"/>
      <c r="J580" s="233">
        <f>ROUND(I580*H580,2)</f>
        <v>0</v>
      </c>
      <c r="K580" s="229" t="s">
        <v>176</v>
      </c>
      <c r="L580" s="45"/>
      <c r="M580" s="234" t="s">
        <v>1</v>
      </c>
      <c r="N580" s="235" t="s">
        <v>43</v>
      </c>
      <c r="O580" s="92"/>
      <c r="P580" s="236">
        <f>O580*H580</f>
        <v>0</v>
      </c>
      <c r="Q580" s="236">
        <v>0.01259</v>
      </c>
      <c r="R580" s="236">
        <f>Q580*H580</f>
        <v>1.2804030000000002</v>
      </c>
      <c r="S580" s="236">
        <v>0</v>
      </c>
      <c r="T580" s="237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8" t="s">
        <v>211</v>
      </c>
      <c r="AT580" s="238" t="s">
        <v>172</v>
      </c>
      <c r="AU580" s="238" t="s">
        <v>85</v>
      </c>
      <c r="AY580" s="18" t="s">
        <v>170</v>
      </c>
      <c r="BE580" s="239">
        <f>IF(N580="základní",J580,0)</f>
        <v>0</v>
      </c>
      <c r="BF580" s="239">
        <f>IF(N580="snížená",J580,0)</f>
        <v>0</v>
      </c>
      <c r="BG580" s="239">
        <f>IF(N580="zákl. přenesená",J580,0)</f>
        <v>0</v>
      </c>
      <c r="BH580" s="239">
        <f>IF(N580="sníž. přenesená",J580,0)</f>
        <v>0</v>
      </c>
      <c r="BI580" s="239">
        <f>IF(N580="nulová",J580,0)</f>
        <v>0</v>
      </c>
      <c r="BJ580" s="18" t="s">
        <v>85</v>
      </c>
      <c r="BK580" s="239">
        <f>ROUND(I580*H580,2)</f>
        <v>0</v>
      </c>
      <c r="BL580" s="18" t="s">
        <v>211</v>
      </c>
      <c r="BM580" s="238" t="s">
        <v>579</v>
      </c>
    </row>
    <row r="581" spans="1:51" s="13" customFormat="1" ht="12">
      <c r="A581" s="13"/>
      <c r="B581" s="240"/>
      <c r="C581" s="241"/>
      <c r="D581" s="242" t="s">
        <v>178</v>
      </c>
      <c r="E581" s="243" t="s">
        <v>1</v>
      </c>
      <c r="F581" s="244" t="s">
        <v>891</v>
      </c>
      <c r="G581" s="241"/>
      <c r="H581" s="245">
        <v>55</v>
      </c>
      <c r="I581" s="246"/>
      <c r="J581" s="241"/>
      <c r="K581" s="241"/>
      <c r="L581" s="247"/>
      <c r="M581" s="248"/>
      <c r="N581" s="249"/>
      <c r="O581" s="249"/>
      <c r="P581" s="249"/>
      <c r="Q581" s="249"/>
      <c r="R581" s="249"/>
      <c r="S581" s="249"/>
      <c r="T581" s="250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1" t="s">
        <v>178</v>
      </c>
      <c r="AU581" s="251" t="s">
        <v>85</v>
      </c>
      <c r="AV581" s="13" t="s">
        <v>85</v>
      </c>
      <c r="AW581" s="13" t="s">
        <v>32</v>
      </c>
      <c r="AX581" s="13" t="s">
        <v>77</v>
      </c>
      <c r="AY581" s="251" t="s">
        <v>170</v>
      </c>
    </row>
    <row r="582" spans="1:51" s="13" customFormat="1" ht="12">
      <c r="A582" s="13"/>
      <c r="B582" s="240"/>
      <c r="C582" s="241"/>
      <c r="D582" s="242" t="s">
        <v>178</v>
      </c>
      <c r="E582" s="243" t="s">
        <v>1</v>
      </c>
      <c r="F582" s="244" t="s">
        <v>892</v>
      </c>
      <c r="G582" s="241"/>
      <c r="H582" s="245">
        <v>46.7</v>
      </c>
      <c r="I582" s="246"/>
      <c r="J582" s="241"/>
      <c r="K582" s="241"/>
      <c r="L582" s="247"/>
      <c r="M582" s="248"/>
      <c r="N582" s="249"/>
      <c r="O582" s="249"/>
      <c r="P582" s="249"/>
      <c r="Q582" s="249"/>
      <c r="R582" s="249"/>
      <c r="S582" s="249"/>
      <c r="T582" s="250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1" t="s">
        <v>178</v>
      </c>
      <c r="AU582" s="251" t="s">
        <v>85</v>
      </c>
      <c r="AV582" s="13" t="s">
        <v>85</v>
      </c>
      <c r="AW582" s="13" t="s">
        <v>32</v>
      </c>
      <c r="AX582" s="13" t="s">
        <v>77</v>
      </c>
      <c r="AY582" s="251" t="s">
        <v>170</v>
      </c>
    </row>
    <row r="583" spans="1:51" s="14" customFormat="1" ht="12">
      <c r="A583" s="14"/>
      <c r="B583" s="252"/>
      <c r="C583" s="253"/>
      <c r="D583" s="242" t="s">
        <v>178</v>
      </c>
      <c r="E583" s="254" t="s">
        <v>1</v>
      </c>
      <c r="F583" s="255" t="s">
        <v>180</v>
      </c>
      <c r="G583" s="253"/>
      <c r="H583" s="256">
        <v>101.7</v>
      </c>
      <c r="I583" s="257"/>
      <c r="J583" s="253"/>
      <c r="K583" s="253"/>
      <c r="L583" s="258"/>
      <c r="M583" s="259"/>
      <c r="N583" s="260"/>
      <c r="O583" s="260"/>
      <c r="P583" s="260"/>
      <c r="Q583" s="260"/>
      <c r="R583" s="260"/>
      <c r="S583" s="260"/>
      <c r="T583" s="261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2" t="s">
        <v>178</v>
      </c>
      <c r="AU583" s="262" t="s">
        <v>85</v>
      </c>
      <c r="AV583" s="14" t="s">
        <v>177</v>
      </c>
      <c r="AW583" s="14" t="s">
        <v>32</v>
      </c>
      <c r="AX583" s="14" t="s">
        <v>33</v>
      </c>
      <c r="AY583" s="262" t="s">
        <v>170</v>
      </c>
    </row>
    <row r="584" spans="1:65" s="2" customFormat="1" ht="44.25" customHeight="1">
      <c r="A584" s="39"/>
      <c r="B584" s="40"/>
      <c r="C584" s="227" t="s">
        <v>893</v>
      </c>
      <c r="D584" s="227" t="s">
        <v>172</v>
      </c>
      <c r="E584" s="228" t="s">
        <v>894</v>
      </c>
      <c r="F584" s="229" t="s">
        <v>895</v>
      </c>
      <c r="G584" s="230" t="s">
        <v>175</v>
      </c>
      <c r="H584" s="231">
        <v>1012.4</v>
      </c>
      <c r="I584" s="232"/>
      <c r="J584" s="233">
        <f>ROUND(I584*H584,2)</f>
        <v>0</v>
      </c>
      <c r="K584" s="229" t="s">
        <v>176</v>
      </c>
      <c r="L584" s="45"/>
      <c r="M584" s="234" t="s">
        <v>1</v>
      </c>
      <c r="N584" s="235" t="s">
        <v>43</v>
      </c>
      <c r="O584" s="92"/>
      <c r="P584" s="236">
        <f>O584*H584</f>
        <v>0</v>
      </c>
      <c r="Q584" s="236">
        <v>0</v>
      </c>
      <c r="R584" s="236">
        <f>Q584*H584</f>
        <v>0</v>
      </c>
      <c r="S584" s="236">
        <v>0</v>
      </c>
      <c r="T584" s="237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8" t="s">
        <v>211</v>
      </c>
      <c r="AT584" s="238" t="s">
        <v>172</v>
      </c>
      <c r="AU584" s="238" t="s">
        <v>85</v>
      </c>
      <c r="AY584" s="18" t="s">
        <v>170</v>
      </c>
      <c r="BE584" s="239">
        <f>IF(N584="základní",J584,0)</f>
        <v>0</v>
      </c>
      <c r="BF584" s="239">
        <f>IF(N584="snížená",J584,0)</f>
        <v>0</v>
      </c>
      <c r="BG584" s="239">
        <f>IF(N584="zákl. přenesená",J584,0)</f>
        <v>0</v>
      </c>
      <c r="BH584" s="239">
        <f>IF(N584="sníž. přenesená",J584,0)</f>
        <v>0</v>
      </c>
      <c r="BI584" s="239">
        <f>IF(N584="nulová",J584,0)</f>
        <v>0</v>
      </c>
      <c r="BJ584" s="18" t="s">
        <v>85</v>
      </c>
      <c r="BK584" s="239">
        <f>ROUND(I584*H584,2)</f>
        <v>0</v>
      </c>
      <c r="BL584" s="18" t="s">
        <v>211</v>
      </c>
      <c r="BM584" s="238" t="s">
        <v>896</v>
      </c>
    </row>
    <row r="585" spans="1:51" s="13" customFormat="1" ht="12">
      <c r="A585" s="13"/>
      <c r="B585" s="240"/>
      <c r="C585" s="241"/>
      <c r="D585" s="242" t="s">
        <v>178</v>
      </c>
      <c r="E585" s="243" t="s">
        <v>1</v>
      </c>
      <c r="F585" s="244" t="s">
        <v>897</v>
      </c>
      <c r="G585" s="241"/>
      <c r="H585" s="245">
        <v>1012.4</v>
      </c>
      <c r="I585" s="246"/>
      <c r="J585" s="241"/>
      <c r="K585" s="241"/>
      <c r="L585" s="247"/>
      <c r="M585" s="248"/>
      <c r="N585" s="249"/>
      <c r="O585" s="249"/>
      <c r="P585" s="249"/>
      <c r="Q585" s="249"/>
      <c r="R585" s="249"/>
      <c r="S585" s="249"/>
      <c r="T585" s="250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1" t="s">
        <v>178</v>
      </c>
      <c r="AU585" s="251" t="s">
        <v>85</v>
      </c>
      <c r="AV585" s="13" t="s">
        <v>85</v>
      </c>
      <c r="AW585" s="13" t="s">
        <v>32</v>
      </c>
      <c r="AX585" s="13" t="s">
        <v>77</v>
      </c>
      <c r="AY585" s="251" t="s">
        <v>170</v>
      </c>
    </row>
    <row r="586" spans="1:51" s="14" customFormat="1" ht="12">
      <c r="A586" s="14"/>
      <c r="B586" s="252"/>
      <c r="C586" s="253"/>
      <c r="D586" s="242" t="s">
        <v>178</v>
      </c>
      <c r="E586" s="254" t="s">
        <v>1</v>
      </c>
      <c r="F586" s="255" t="s">
        <v>180</v>
      </c>
      <c r="G586" s="253"/>
      <c r="H586" s="256">
        <v>1012.4</v>
      </c>
      <c r="I586" s="257"/>
      <c r="J586" s="253"/>
      <c r="K586" s="253"/>
      <c r="L586" s="258"/>
      <c r="M586" s="259"/>
      <c r="N586" s="260"/>
      <c r="O586" s="260"/>
      <c r="P586" s="260"/>
      <c r="Q586" s="260"/>
      <c r="R586" s="260"/>
      <c r="S586" s="260"/>
      <c r="T586" s="261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2" t="s">
        <v>178</v>
      </c>
      <c r="AU586" s="262" t="s">
        <v>85</v>
      </c>
      <c r="AV586" s="14" t="s">
        <v>177</v>
      </c>
      <c r="AW586" s="14" t="s">
        <v>32</v>
      </c>
      <c r="AX586" s="14" t="s">
        <v>33</v>
      </c>
      <c r="AY586" s="262" t="s">
        <v>170</v>
      </c>
    </row>
    <row r="587" spans="1:65" s="2" customFormat="1" ht="24.15" customHeight="1">
      <c r="A587" s="39"/>
      <c r="B587" s="40"/>
      <c r="C587" s="273" t="s">
        <v>898</v>
      </c>
      <c r="D587" s="273" t="s">
        <v>247</v>
      </c>
      <c r="E587" s="274" t="s">
        <v>755</v>
      </c>
      <c r="F587" s="275" t="s">
        <v>756</v>
      </c>
      <c r="G587" s="276" t="s">
        <v>175</v>
      </c>
      <c r="H587" s="277">
        <v>1137.431</v>
      </c>
      <c r="I587" s="278"/>
      <c r="J587" s="279">
        <f>ROUND(I587*H587,2)</f>
        <v>0</v>
      </c>
      <c r="K587" s="275" t="s">
        <v>176</v>
      </c>
      <c r="L587" s="280"/>
      <c r="M587" s="281" t="s">
        <v>1</v>
      </c>
      <c r="N587" s="282" t="s">
        <v>43</v>
      </c>
      <c r="O587" s="92"/>
      <c r="P587" s="236">
        <f>O587*H587</f>
        <v>0</v>
      </c>
      <c r="Q587" s="236">
        <v>0.00016</v>
      </c>
      <c r="R587" s="236">
        <f>Q587*H587</f>
        <v>0.18198896000000003</v>
      </c>
      <c r="S587" s="236">
        <v>0</v>
      </c>
      <c r="T587" s="237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8" t="s">
        <v>345</v>
      </c>
      <c r="AT587" s="238" t="s">
        <v>247</v>
      </c>
      <c r="AU587" s="238" t="s">
        <v>85</v>
      </c>
      <c r="AY587" s="18" t="s">
        <v>170</v>
      </c>
      <c r="BE587" s="239">
        <f>IF(N587="základní",J587,0)</f>
        <v>0</v>
      </c>
      <c r="BF587" s="239">
        <f>IF(N587="snížená",J587,0)</f>
        <v>0</v>
      </c>
      <c r="BG587" s="239">
        <f>IF(N587="zákl. přenesená",J587,0)</f>
        <v>0</v>
      </c>
      <c r="BH587" s="239">
        <f>IF(N587="sníž. přenesená",J587,0)</f>
        <v>0</v>
      </c>
      <c r="BI587" s="239">
        <f>IF(N587="nulová",J587,0)</f>
        <v>0</v>
      </c>
      <c r="BJ587" s="18" t="s">
        <v>85</v>
      </c>
      <c r="BK587" s="239">
        <f>ROUND(I587*H587,2)</f>
        <v>0</v>
      </c>
      <c r="BL587" s="18" t="s">
        <v>211</v>
      </c>
      <c r="BM587" s="238" t="s">
        <v>899</v>
      </c>
    </row>
    <row r="588" spans="1:51" s="13" customFormat="1" ht="12">
      <c r="A588" s="13"/>
      <c r="B588" s="240"/>
      <c r="C588" s="241"/>
      <c r="D588" s="242" t="s">
        <v>178</v>
      </c>
      <c r="E588" s="241"/>
      <c r="F588" s="244" t="s">
        <v>900</v>
      </c>
      <c r="G588" s="241"/>
      <c r="H588" s="245">
        <v>1137.431</v>
      </c>
      <c r="I588" s="246"/>
      <c r="J588" s="241"/>
      <c r="K588" s="241"/>
      <c r="L588" s="247"/>
      <c r="M588" s="248"/>
      <c r="N588" s="249"/>
      <c r="O588" s="249"/>
      <c r="P588" s="249"/>
      <c r="Q588" s="249"/>
      <c r="R588" s="249"/>
      <c r="S588" s="249"/>
      <c r="T588" s="250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1" t="s">
        <v>178</v>
      </c>
      <c r="AU588" s="251" t="s">
        <v>85</v>
      </c>
      <c r="AV588" s="13" t="s">
        <v>85</v>
      </c>
      <c r="AW588" s="13" t="s">
        <v>4</v>
      </c>
      <c r="AX588" s="13" t="s">
        <v>33</v>
      </c>
      <c r="AY588" s="251" t="s">
        <v>170</v>
      </c>
    </row>
    <row r="589" spans="1:65" s="2" customFormat="1" ht="44.25" customHeight="1">
      <c r="A589" s="39"/>
      <c r="B589" s="40"/>
      <c r="C589" s="227" t="s">
        <v>901</v>
      </c>
      <c r="D589" s="227" t="s">
        <v>172</v>
      </c>
      <c r="E589" s="228" t="s">
        <v>902</v>
      </c>
      <c r="F589" s="229" t="s">
        <v>903</v>
      </c>
      <c r="G589" s="230" t="s">
        <v>228</v>
      </c>
      <c r="H589" s="231">
        <v>14.668</v>
      </c>
      <c r="I589" s="232"/>
      <c r="J589" s="233">
        <f>ROUND(I589*H589,2)</f>
        <v>0</v>
      </c>
      <c r="K589" s="229" t="s">
        <v>176</v>
      </c>
      <c r="L589" s="45"/>
      <c r="M589" s="234" t="s">
        <v>1</v>
      </c>
      <c r="N589" s="235" t="s">
        <v>43</v>
      </c>
      <c r="O589" s="92"/>
      <c r="P589" s="236">
        <f>O589*H589</f>
        <v>0</v>
      </c>
      <c r="Q589" s="236">
        <v>0</v>
      </c>
      <c r="R589" s="236">
        <f>Q589*H589</f>
        <v>0</v>
      </c>
      <c r="S589" s="236">
        <v>0</v>
      </c>
      <c r="T589" s="237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8" t="s">
        <v>211</v>
      </c>
      <c r="AT589" s="238" t="s">
        <v>172</v>
      </c>
      <c r="AU589" s="238" t="s">
        <v>85</v>
      </c>
      <c r="AY589" s="18" t="s">
        <v>170</v>
      </c>
      <c r="BE589" s="239">
        <f>IF(N589="základní",J589,0)</f>
        <v>0</v>
      </c>
      <c r="BF589" s="239">
        <f>IF(N589="snížená",J589,0)</f>
        <v>0</v>
      </c>
      <c r="BG589" s="239">
        <f>IF(N589="zákl. přenesená",J589,0)</f>
        <v>0</v>
      </c>
      <c r="BH589" s="239">
        <f>IF(N589="sníž. přenesená",J589,0)</f>
        <v>0</v>
      </c>
      <c r="BI589" s="239">
        <f>IF(N589="nulová",J589,0)</f>
        <v>0</v>
      </c>
      <c r="BJ589" s="18" t="s">
        <v>85</v>
      </c>
      <c r="BK589" s="239">
        <f>ROUND(I589*H589,2)</f>
        <v>0</v>
      </c>
      <c r="BL589" s="18" t="s">
        <v>211</v>
      </c>
      <c r="BM589" s="238" t="s">
        <v>904</v>
      </c>
    </row>
    <row r="590" spans="1:63" s="12" customFormat="1" ht="22.8" customHeight="1">
      <c r="A590" s="12"/>
      <c r="B590" s="211"/>
      <c r="C590" s="212"/>
      <c r="D590" s="213" t="s">
        <v>76</v>
      </c>
      <c r="E590" s="225" t="s">
        <v>905</v>
      </c>
      <c r="F590" s="225" t="s">
        <v>906</v>
      </c>
      <c r="G590" s="212"/>
      <c r="H590" s="212"/>
      <c r="I590" s="215"/>
      <c r="J590" s="226">
        <f>BK590</f>
        <v>0</v>
      </c>
      <c r="K590" s="212"/>
      <c r="L590" s="217"/>
      <c r="M590" s="218"/>
      <c r="N590" s="219"/>
      <c r="O590" s="219"/>
      <c r="P590" s="220">
        <f>SUM(P591:P623)</f>
        <v>0</v>
      </c>
      <c r="Q590" s="219"/>
      <c r="R590" s="220">
        <f>SUM(R591:R623)</f>
        <v>12.364662</v>
      </c>
      <c r="S590" s="219"/>
      <c r="T590" s="221">
        <f>SUM(T591:T623)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22" t="s">
        <v>85</v>
      </c>
      <c r="AT590" s="223" t="s">
        <v>76</v>
      </c>
      <c r="AU590" s="223" t="s">
        <v>33</v>
      </c>
      <c r="AY590" s="222" t="s">
        <v>170</v>
      </c>
      <c r="BK590" s="224">
        <f>SUM(BK591:BK623)</f>
        <v>0</v>
      </c>
    </row>
    <row r="591" spans="1:65" s="2" customFormat="1" ht="55.5" customHeight="1">
      <c r="A591" s="39"/>
      <c r="B591" s="40"/>
      <c r="C591" s="227" t="s">
        <v>907</v>
      </c>
      <c r="D591" s="227" t="s">
        <v>172</v>
      </c>
      <c r="E591" s="228" t="s">
        <v>908</v>
      </c>
      <c r="F591" s="229" t="s">
        <v>909</v>
      </c>
      <c r="G591" s="230" t="s">
        <v>175</v>
      </c>
      <c r="H591" s="231">
        <v>1386</v>
      </c>
      <c r="I591" s="232"/>
      <c r="J591" s="233">
        <f>ROUND(I591*H591,2)</f>
        <v>0</v>
      </c>
      <c r="K591" s="229" t="s">
        <v>176</v>
      </c>
      <c r="L591" s="45"/>
      <c r="M591" s="234" t="s">
        <v>1</v>
      </c>
      <c r="N591" s="235" t="s">
        <v>43</v>
      </c>
      <c r="O591" s="92"/>
      <c r="P591" s="236">
        <f>O591*H591</f>
        <v>0</v>
      </c>
      <c r="Q591" s="236">
        <v>0.0066</v>
      </c>
      <c r="R591" s="236">
        <f>Q591*H591</f>
        <v>9.1476</v>
      </c>
      <c r="S591" s="236">
        <v>0</v>
      </c>
      <c r="T591" s="237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8" t="s">
        <v>211</v>
      </c>
      <c r="AT591" s="238" t="s">
        <v>172</v>
      </c>
      <c r="AU591" s="238" t="s">
        <v>85</v>
      </c>
      <c r="AY591" s="18" t="s">
        <v>170</v>
      </c>
      <c r="BE591" s="239">
        <f>IF(N591="základní",J591,0)</f>
        <v>0</v>
      </c>
      <c r="BF591" s="239">
        <f>IF(N591="snížená",J591,0)</f>
        <v>0</v>
      </c>
      <c r="BG591" s="239">
        <f>IF(N591="zákl. přenesená",J591,0)</f>
        <v>0</v>
      </c>
      <c r="BH591" s="239">
        <f>IF(N591="sníž. přenesená",J591,0)</f>
        <v>0</v>
      </c>
      <c r="BI591" s="239">
        <f>IF(N591="nulová",J591,0)</f>
        <v>0</v>
      </c>
      <c r="BJ591" s="18" t="s">
        <v>85</v>
      </c>
      <c r="BK591" s="239">
        <f>ROUND(I591*H591,2)</f>
        <v>0</v>
      </c>
      <c r="BL591" s="18" t="s">
        <v>211</v>
      </c>
      <c r="BM591" s="238" t="s">
        <v>910</v>
      </c>
    </row>
    <row r="592" spans="1:51" s="13" customFormat="1" ht="12">
      <c r="A592" s="13"/>
      <c r="B592" s="240"/>
      <c r="C592" s="241"/>
      <c r="D592" s="242" t="s">
        <v>178</v>
      </c>
      <c r="E592" s="243" t="s">
        <v>1</v>
      </c>
      <c r="F592" s="244" t="s">
        <v>911</v>
      </c>
      <c r="G592" s="241"/>
      <c r="H592" s="245">
        <v>1386</v>
      </c>
      <c r="I592" s="246"/>
      <c r="J592" s="241"/>
      <c r="K592" s="241"/>
      <c r="L592" s="247"/>
      <c r="M592" s="248"/>
      <c r="N592" s="249"/>
      <c r="O592" s="249"/>
      <c r="P592" s="249"/>
      <c r="Q592" s="249"/>
      <c r="R592" s="249"/>
      <c r="S592" s="249"/>
      <c r="T592" s="250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1" t="s">
        <v>178</v>
      </c>
      <c r="AU592" s="251" t="s">
        <v>85</v>
      </c>
      <c r="AV592" s="13" t="s">
        <v>85</v>
      </c>
      <c r="AW592" s="13" t="s">
        <v>32</v>
      </c>
      <c r="AX592" s="13" t="s">
        <v>77</v>
      </c>
      <c r="AY592" s="251" t="s">
        <v>170</v>
      </c>
    </row>
    <row r="593" spans="1:51" s="14" customFormat="1" ht="12">
      <c r="A593" s="14"/>
      <c r="B593" s="252"/>
      <c r="C593" s="253"/>
      <c r="D593" s="242" t="s">
        <v>178</v>
      </c>
      <c r="E593" s="254" t="s">
        <v>1</v>
      </c>
      <c r="F593" s="255" t="s">
        <v>180</v>
      </c>
      <c r="G593" s="253"/>
      <c r="H593" s="256">
        <v>1386</v>
      </c>
      <c r="I593" s="257"/>
      <c r="J593" s="253"/>
      <c r="K593" s="253"/>
      <c r="L593" s="258"/>
      <c r="M593" s="259"/>
      <c r="N593" s="260"/>
      <c r="O593" s="260"/>
      <c r="P593" s="260"/>
      <c r="Q593" s="260"/>
      <c r="R593" s="260"/>
      <c r="S593" s="260"/>
      <c r="T593" s="26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2" t="s">
        <v>178</v>
      </c>
      <c r="AU593" s="262" t="s">
        <v>85</v>
      </c>
      <c r="AV593" s="14" t="s">
        <v>177</v>
      </c>
      <c r="AW593" s="14" t="s">
        <v>32</v>
      </c>
      <c r="AX593" s="14" t="s">
        <v>33</v>
      </c>
      <c r="AY593" s="262" t="s">
        <v>170</v>
      </c>
    </row>
    <row r="594" spans="1:65" s="2" customFormat="1" ht="33" customHeight="1">
      <c r="A594" s="39"/>
      <c r="B594" s="40"/>
      <c r="C594" s="227" t="s">
        <v>912</v>
      </c>
      <c r="D594" s="227" t="s">
        <v>172</v>
      </c>
      <c r="E594" s="228" t="s">
        <v>913</v>
      </c>
      <c r="F594" s="229" t="s">
        <v>914</v>
      </c>
      <c r="G594" s="230" t="s">
        <v>356</v>
      </c>
      <c r="H594" s="231">
        <v>1</v>
      </c>
      <c r="I594" s="232"/>
      <c r="J594" s="233">
        <f>ROUND(I594*H594,2)</f>
        <v>0</v>
      </c>
      <c r="K594" s="229" t="s">
        <v>176</v>
      </c>
      <c r="L594" s="45"/>
      <c r="M594" s="234" t="s">
        <v>1</v>
      </c>
      <c r="N594" s="235" t="s">
        <v>43</v>
      </c>
      <c r="O594" s="92"/>
      <c r="P594" s="236">
        <f>O594*H594</f>
        <v>0</v>
      </c>
      <c r="Q594" s="236">
        <v>0</v>
      </c>
      <c r="R594" s="236">
        <f>Q594*H594</f>
        <v>0</v>
      </c>
      <c r="S594" s="236">
        <v>0</v>
      </c>
      <c r="T594" s="237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8" t="s">
        <v>211</v>
      </c>
      <c r="AT594" s="238" t="s">
        <v>172</v>
      </c>
      <c r="AU594" s="238" t="s">
        <v>85</v>
      </c>
      <c r="AY594" s="18" t="s">
        <v>170</v>
      </c>
      <c r="BE594" s="239">
        <f>IF(N594="základní",J594,0)</f>
        <v>0</v>
      </c>
      <c r="BF594" s="239">
        <f>IF(N594="snížená",J594,0)</f>
        <v>0</v>
      </c>
      <c r="BG594" s="239">
        <f>IF(N594="zákl. přenesená",J594,0)</f>
        <v>0</v>
      </c>
      <c r="BH594" s="239">
        <f>IF(N594="sníž. přenesená",J594,0)</f>
        <v>0</v>
      </c>
      <c r="BI594" s="239">
        <f>IF(N594="nulová",J594,0)</f>
        <v>0</v>
      </c>
      <c r="BJ594" s="18" t="s">
        <v>85</v>
      </c>
      <c r="BK594" s="239">
        <f>ROUND(I594*H594,2)</f>
        <v>0</v>
      </c>
      <c r="BL594" s="18" t="s">
        <v>211</v>
      </c>
      <c r="BM594" s="238" t="s">
        <v>915</v>
      </c>
    </row>
    <row r="595" spans="1:51" s="13" customFormat="1" ht="12">
      <c r="A595" s="13"/>
      <c r="B595" s="240"/>
      <c r="C595" s="241"/>
      <c r="D595" s="242" t="s">
        <v>178</v>
      </c>
      <c r="E595" s="243" t="s">
        <v>1</v>
      </c>
      <c r="F595" s="244" t="s">
        <v>916</v>
      </c>
      <c r="G595" s="241"/>
      <c r="H595" s="245">
        <v>1</v>
      </c>
      <c r="I595" s="246"/>
      <c r="J595" s="241"/>
      <c r="K595" s="241"/>
      <c r="L595" s="247"/>
      <c r="M595" s="248"/>
      <c r="N595" s="249"/>
      <c r="O595" s="249"/>
      <c r="P595" s="249"/>
      <c r="Q595" s="249"/>
      <c r="R595" s="249"/>
      <c r="S595" s="249"/>
      <c r="T595" s="250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1" t="s">
        <v>178</v>
      </c>
      <c r="AU595" s="251" t="s">
        <v>85</v>
      </c>
      <c r="AV595" s="13" t="s">
        <v>85</v>
      </c>
      <c r="AW595" s="13" t="s">
        <v>32</v>
      </c>
      <c r="AX595" s="13" t="s">
        <v>77</v>
      </c>
      <c r="AY595" s="251" t="s">
        <v>170</v>
      </c>
    </row>
    <row r="596" spans="1:51" s="14" customFormat="1" ht="12">
      <c r="A596" s="14"/>
      <c r="B596" s="252"/>
      <c r="C596" s="253"/>
      <c r="D596" s="242" t="s">
        <v>178</v>
      </c>
      <c r="E596" s="254" t="s">
        <v>1</v>
      </c>
      <c r="F596" s="255" t="s">
        <v>180</v>
      </c>
      <c r="G596" s="253"/>
      <c r="H596" s="256">
        <v>1</v>
      </c>
      <c r="I596" s="257"/>
      <c r="J596" s="253"/>
      <c r="K596" s="253"/>
      <c r="L596" s="258"/>
      <c r="M596" s="259"/>
      <c r="N596" s="260"/>
      <c r="O596" s="260"/>
      <c r="P596" s="260"/>
      <c r="Q596" s="260"/>
      <c r="R596" s="260"/>
      <c r="S596" s="260"/>
      <c r="T596" s="261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2" t="s">
        <v>178</v>
      </c>
      <c r="AU596" s="262" t="s">
        <v>85</v>
      </c>
      <c r="AV596" s="14" t="s">
        <v>177</v>
      </c>
      <c r="AW596" s="14" t="s">
        <v>32</v>
      </c>
      <c r="AX596" s="14" t="s">
        <v>33</v>
      </c>
      <c r="AY596" s="262" t="s">
        <v>170</v>
      </c>
    </row>
    <row r="597" spans="1:65" s="2" customFormat="1" ht="16.5" customHeight="1">
      <c r="A597" s="39"/>
      <c r="B597" s="40"/>
      <c r="C597" s="273" t="s">
        <v>917</v>
      </c>
      <c r="D597" s="273" t="s">
        <v>247</v>
      </c>
      <c r="E597" s="274" t="s">
        <v>918</v>
      </c>
      <c r="F597" s="275" t="s">
        <v>919</v>
      </c>
      <c r="G597" s="276" t="s">
        <v>356</v>
      </c>
      <c r="H597" s="277">
        <v>1</v>
      </c>
      <c r="I597" s="278"/>
      <c r="J597" s="279">
        <f>ROUND(I597*H597,2)</f>
        <v>0</v>
      </c>
      <c r="K597" s="275" t="s">
        <v>176</v>
      </c>
      <c r="L597" s="280"/>
      <c r="M597" s="281" t="s">
        <v>1</v>
      </c>
      <c r="N597" s="282" t="s">
        <v>43</v>
      </c>
      <c r="O597" s="92"/>
      <c r="P597" s="236">
        <f>O597*H597</f>
        <v>0</v>
      </c>
      <c r="Q597" s="236">
        <v>0.0165</v>
      </c>
      <c r="R597" s="236">
        <f>Q597*H597</f>
        <v>0.0165</v>
      </c>
      <c r="S597" s="236">
        <v>0</v>
      </c>
      <c r="T597" s="237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8" t="s">
        <v>345</v>
      </c>
      <c r="AT597" s="238" t="s">
        <v>247</v>
      </c>
      <c r="AU597" s="238" t="s">
        <v>85</v>
      </c>
      <c r="AY597" s="18" t="s">
        <v>170</v>
      </c>
      <c r="BE597" s="239">
        <f>IF(N597="základní",J597,0)</f>
        <v>0</v>
      </c>
      <c r="BF597" s="239">
        <f>IF(N597="snížená",J597,0)</f>
        <v>0</v>
      </c>
      <c r="BG597" s="239">
        <f>IF(N597="zákl. přenesená",J597,0)</f>
        <v>0</v>
      </c>
      <c r="BH597" s="239">
        <f>IF(N597="sníž. přenesená",J597,0)</f>
        <v>0</v>
      </c>
      <c r="BI597" s="239">
        <f>IF(N597="nulová",J597,0)</f>
        <v>0</v>
      </c>
      <c r="BJ597" s="18" t="s">
        <v>85</v>
      </c>
      <c r="BK597" s="239">
        <f>ROUND(I597*H597,2)</f>
        <v>0</v>
      </c>
      <c r="BL597" s="18" t="s">
        <v>211</v>
      </c>
      <c r="BM597" s="238" t="s">
        <v>920</v>
      </c>
    </row>
    <row r="598" spans="1:65" s="2" customFormat="1" ht="24.15" customHeight="1">
      <c r="A598" s="39"/>
      <c r="B598" s="40"/>
      <c r="C598" s="227" t="s">
        <v>921</v>
      </c>
      <c r="D598" s="227" t="s">
        <v>172</v>
      </c>
      <c r="E598" s="228" t="s">
        <v>922</v>
      </c>
      <c r="F598" s="229" t="s">
        <v>923</v>
      </c>
      <c r="G598" s="230" t="s">
        <v>271</v>
      </c>
      <c r="H598" s="231">
        <v>222</v>
      </c>
      <c r="I598" s="232"/>
      <c r="J598" s="233">
        <f>ROUND(I598*H598,2)</f>
        <v>0</v>
      </c>
      <c r="K598" s="229" t="s">
        <v>176</v>
      </c>
      <c r="L598" s="45"/>
      <c r="M598" s="234" t="s">
        <v>1</v>
      </c>
      <c r="N598" s="235" t="s">
        <v>43</v>
      </c>
      <c r="O598" s="92"/>
      <c r="P598" s="236">
        <f>O598*H598</f>
        <v>0</v>
      </c>
      <c r="Q598" s="236">
        <v>0</v>
      </c>
      <c r="R598" s="236">
        <f>Q598*H598</f>
        <v>0</v>
      </c>
      <c r="S598" s="236">
        <v>0</v>
      </c>
      <c r="T598" s="237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8" t="s">
        <v>211</v>
      </c>
      <c r="AT598" s="238" t="s">
        <v>172</v>
      </c>
      <c r="AU598" s="238" t="s">
        <v>85</v>
      </c>
      <c r="AY598" s="18" t="s">
        <v>170</v>
      </c>
      <c r="BE598" s="239">
        <f>IF(N598="základní",J598,0)</f>
        <v>0</v>
      </c>
      <c r="BF598" s="239">
        <f>IF(N598="snížená",J598,0)</f>
        <v>0</v>
      </c>
      <c r="BG598" s="239">
        <f>IF(N598="zákl. přenesená",J598,0)</f>
        <v>0</v>
      </c>
      <c r="BH598" s="239">
        <f>IF(N598="sníž. přenesená",J598,0)</f>
        <v>0</v>
      </c>
      <c r="BI598" s="239">
        <f>IF(N598="nulová",J598,0)</f>
        <v>0</v>
      </c>
      <c r="BJ598" s="18" t="s">
        <v>85</v>
      </c>
      <c r="BK598" s="239">
        <f>ROUND(I598*H598,2)</f>
        <v>0</v>
      </c>
      <c r="BL598" s="18" t="s">
        <v>211</v>
      </c>
      <c r="BM598" s="238" t="s">
        <v>924</v>
      </c>
    </row>
    <row r="599" spans="1:51" s="13" customFormat="1" ht="12">
      <c r="A599" s="13"/>
      <c r="B599" s="240"/>
      <c r="C599" s="241"/>
      <c r="D599" s="242" t="s">
        <v>178</v>
      </c>
      <c r="E599" s="243" t="s">
        <v>1</v>
      </c>
      <c r="F599" s="244" t="s">
        <v>925</v>
      </c>
      <c r="G599" s="241"/>
      <c r="H599" s="245">
        <v>222</v>
      </c>
      <c r="I599" s="246"/>
      <c r="J599" s="241"/>
      <c r="K599" s="241"/>
      <c r="L599" s="247"/>
      <c r="M599" s="248"/>
      <c r="N599" s="249"/>
      <c r="O599" s="249"/>
      <c r="P599" s="249"/>
      <c r="Q599" s="249"/>
      <c r="R599" s="249"/>
      <c r="S599" s="249"/>
      <c r="T599" s="250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1" t="s">
        <v>178</v>
      </c>
      <c r="AU599" s="251" t="s">
        <v>85</v>
      </c>
      <c r="AV599" s="13" t="s">
        <v>85</v>
      </c>
      <c r="AW599" s="13" t="s">
        <v>32</v>
      </c>
      <c r="AX599" s="13" t="s">
        <v>77</v>
      </c>
      <c r="AY599" s="251" t="s">
        <v>170</v>
      </c>
    </row>
    <row r="600" spans="1:51" s="14" customFormat="1" ht="12">
      <c r="A600" s="14"/>
      <c r="B600" s="252"/>
      <c r="C600" s="253"/>
      <c r="D600" s="242" t="s">
        <v>178</v>
      </c>
      <c r="E600" s="254" t="s">
        <v>1</v>
      </c>
      <c r="F600" s="255" t="s">
        <v>180</v>
      </c>
      <c r="G600" s="253"/>
      <c r="H600" s="256">
        <v>222</v>
      </c>
      <c r="I600" s="257"/>
      <c r="J600" s="253"/>
      <c r="K600" s="253"/>
      <c r="L600" s="258"/>
      <c r="M600" s="259"/>
      <c r="N600" s="260"/>
      <c r="O600" s="260"/>
      <c r="P600" s="260"/>
      <c r="Q600" s="260"/>
      <c r="R600" s="260"/>
      <c r="S600" s="260"/>
      <c r="T600" s="261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2" t="s">
        <v>178</v>
      </c>
      <c r="AU600" s="262" t="s">
        <v>85</v>
      </c>
      <c r="AV600" s="14" t="s">
        <v>177</v>
      </c>
      <c r="AW600" s="14" t="s">
        <v>32</v>
      </c>
      <c r="AX600" s="14" t="s">
        <v>33</v>
      </c>
      <c r="AY600" s="262" t="s">
        <v>170</v>
      </c>
    </row>
    <row r="601" spans="1:65" s="2" customFormat="1" ht="16.5" customHeight="1">
      <c r="A601" s="39"/>
      <c r="B601" s="40"/>
      <c r="C601" s="273" t="s">
        <v>926</v>
      </c>
      <c r="D601" s="273" t="s">
        <v>247</v>
      </c>
      <c r="E601" s="274" t="s">
        <v>927</v>
      </c>
      <c r="F601" s="275" t="s">
        <v>928</v>
      </c>
      <c r="G601" s="276" t="s">
        <v>356</v>
      </c>
      <c r="H601" s="277">
        <v>111</v>
      </c>
      <c r="I601" s="278"/>
      <c r="J601" s="279">
        <f>ROUND(I601*H601,2)</f>
        <v>0</v>
      </c>
      <c r="K601" s="275" t="s">
        <v>1</v>
      </c>
      <c r="L601" s="280"/>
      <c r="M601" s="281" t="s">
        <v>1</v>
      </c>
      <c r="N601" s="282" t="s">
        <v>43</v>
      </c>
      <c r="O601" s="92"/>
      <c r="P601" s="236">
        <f>O601*H601</f>
        <v>0</v>
      </c>
      <c r="Q601" s="236">
        <v>0.002</v>
      </c>
      <c r="R601" s="236">
        <f>Q601*H601</f>
        <v>0.222</v>
      </c>
      <c r="S601" s="236">
        <v>0</v>
      </c>
      <c r="T601" s="237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8" t="s">
        <v>345</v>
      </c>
      <c r="AT601" s="238" t="s">
        <v>247</v>
      </c>
      <c r="AU601" s="238" t="s">
        <v>85</v>
      </c>
      <c r="AY601" s="18" t="s">
        <v>170</v>
      </c>
      <c r="BE601" s="239">
        <f>IF(N601="základní",J601,0)</f>
        <v>0</v>
      </c>
      <c r="BF601" s="239">
        <f>IF(N601="snížená",J601,0)</f>
        <v>0</v>
      </c>
      <c r="BG601" s="239">
        <f>IF(N601="zákl. přenesená",J601,0)</f>
        <v>0</v>
      </c>
      <c r="BH601" s="239">
        <f>IF(N601="sníž. přenesená",J601,0)</f>
        <v>0</v>
      </c>
      <c r="BI601" s="239">
        <f>IF(N601="nulová",J601,0)</f>
        <v>0</v>
      </c>
      <c r="BJ601" s="18" t="s">
        <v>85</v>
      </c>
      <c r="BK601" s="239">
        <f>ROUND(I601*H601,2)</f>
        <v>0</v>
      </c>
      <c r="BL601" s="18" t="s">
        <v>211</v>
      </c>
      <c r="BM601" s="238" t="s">
        <v>929</v>
      </c>
    </row>
    <row r="602" spans="1:65" s="2" customFormat="1" ht="33" customHeight="1">
      <c r="A602" s="39"/>
      <c r="B602" s="40"/>
      <c r="C602" s="227" t="s">
        <v>930</v>
      </c>
      <c r="D602" s="227" t="s">
        <v>172</v>
      </c>
      <c r="E602" s="228" t="s">
        <v>931</v>
      </c>
      <c r="F602" s="229" t="s">
        <v>932</v>
      </c>
      <c r="G602" s="230" t="s">
        <v>271</v>
      </c>
      <c r="H602" s="231">
        <v>37.2</v>
      </c>
      <c r="I602" s="232"/>
      <c r="J602" s="233">
        <f>ROUND(I602*H602,2)</f>
        <v>0</v>
      </c>
      <c r="K602" s="229" t="s">
        <v>176</v>
      </c>
      <c r="L602" s="45"/>
      <c r="M602" s="234" t="s">
        <v>1</v>
      </c>
      <c r="N602" s="235" t="s">
        <v>43</v>
      </c>
      <c r="O602" s="92"/>
      <c r="P602" s="236">
        <f>O602*H602</f>
        <v>0</v>
      </c>
      <c r="Q602" s="236">
        <v>0.00866</v>
      </c>
      <c r="R602" s="236">
        <f>Q602*H602</f>
        <v>0.322152</v>
      </c>
      <c r="S602" s="236">
        <v>0</v>
      </c>
      <c r="T602" s="237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8" t="s">
        <v>211</v>
      </c>
      <c r="AT602" s="238" t="s">
        <v>172</v>
      </c>
      <c r="AU602" s="238" t="s">
        <v>85</v>
      </c>
      <c r="AY602" s="18" t="s">
        <v>170</v>
      </c>
      <c r="BE602" s="239">
        <f>IF(N602="základní",J602,0)</f>
        <v>0</v>
      </c>
      <c r="BF602" s="239">
        <f>IF(N602="snížená",J602,0)</f>
        <v>0</v>
      </c>
      <c r="BG602" s="239">
        <f>IF(N602="zákl. přenesená",J602,0)</f>
        <v>0</v>
      </c>
      <c r="BH602" s="239">
        <f>IF(N602="sníž. přenesená",J602,0)</f>
        <v>0</v>
      </c>
      <c r="BI602" s="239">
        <f>IF(N602="nulová",J602,0)</f>
        <v>0</v>
      </c>
      <c r="BJ602" s="18" t="s">
        <v>85</v>
      </c>
      <c r="BK602" s="239">
        <f>ROUND(I602*H602,2)</f>
        <v>0</v>
      </c>
      <c r="BL602" s="18" t="s">
        <v>211</v>
      </c>
      <c r="BM602" s="238" t="s">
        <v>933</v>
      </c>
    </row>
    <row r="603" spans="1:51" s="13" customFormat="1" ht="12">
      <c r="A603" s="13"/>
      <c r="B603" s="240"/>
      <c r="C603" s="241"/>
      <c r="D603" s="242" t="s">
        <v>178</v>
      </c>
      <c r="E603" s="243" t="s">
        <v>1</v>
      </c>
      <c r="F603" s="244" t="s">
        <v>934</v>
      </c>
      <c r="G603" s="241"/>
      <c r="H603" s="245">
        <v>37.2</v>
      </c>
      <c r="I603" s="246"/>
      <c r="J603" s="241"/>
      <c r="K603" s="241"/>
      <c r="L603" s="247"/>
      <c r="M603" s="248"/>
      <c r="N603" s="249"/>
      <c r="O603" s="249"/>
      <c r="P603" s="249"/>
      <c r="Q603" s="249"/>
      <c r="R603" s="249"/>
      <c r="S603" s="249"/>
      <c r="T603" s="25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1" t="s">
        <v>178</v>
      </c>
      <c r="AU603" s="251" t="s">
        <v>85</v>
      </c>
      <c r="AV603" s="13" t="s">
        <v>85</v>
      </c>
      <c r="AW603" s="13" t="s">
        <v>32</v>
      </c>
      <c r="AX603" s="13" t="s">
        <v>77</v>
      </c>
      <c r="AY603" s="251" t="s">
        <v>170</v>
      </c>
    </row>
    <row r="604" spans="1:51" s="14" customFormat="1" ht="12">
      <c r="A604" s="14"/>
      <c r="B604" s="252"/>
      <c r="C604" s="253"/>
      <c r="D604" s="242" t="s">
        <v>178</v>
      </c>
      <c r="E604" s="254" t="s">
        <v>1</v>
      </c>
      <c r="F604" s="255" t="s">
        <v>180</v>
      </c>
      <c r="G604" s="253"/>
      <c r="H604" s="256">
        <v>37.2</v>
      </c>
      <c r="I604" s="257"/>
      <c r="J604" s="253"/>
      <c r="K604" s="253"/>
      <c r="L604" s="258"/>
      <c r="M604" s="259"/>
      <c r="N604" s="260"/>
      <c r="O604" s="260"/>
      <c r="P604" s="260"/>
      <c r="Q604" s="260"/>
      <c r="R604" s="260"/>
      <c r="S604" s="260"/>
      <c r="T604" s="261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2" t="s">
        <v>178</v>
      </c>
      <c r="AU604" s="262" t="s">
        <v>85</v>
      </c>
      <c r="AV604" s="14" t="s">
        <v>177</v>
      </c>
      <c r="AW604" s="14" t="s">
        <v>32</v>
      </c>
      <c r="AX604" s="14" t="s">
        <v>33</v>
      </c>
      <c r="AY604" s="262" t="s">
        <v>170</v>
      </c>
    </row>
    <row r="605" spans="1:65" s="2" customFormat="1" ht="37.8" customHeight="1">
      <c r="A605" s="39"/>
      <c r="B605" s="40"/>
      <c r="C605" s="227" t="s">
        <v>935</v>
      </c>
      <c r="D605" s="227" t="s">
        <v>172</v>
      </c>
      <c r="E605" s="228" t="s">
        <v>936</v>
      </c>
      <c r="F605" s="229" t="s">
        <v>937</v>
      </c>
      <c r="G605" s="230" t="s">
        <v>271</v>
      </c>
      <c r="H605" s="231">
        <v>37.2</v>
      </c>
      <c r="I605" s="232"/>
      <c r="J605" s="233">
        <f>ROUND(I605*H605,2)</f>
        <v>0</v>
      </c>
      <c r="K605" s="229" t="s">
        <v>176</v>
      </c>
      <c r="L605" s="45"/>
      <c r="M605" s="234" t="s">
        <v>1</v>
      </c>
      <c r="N605" s="235" t="s">
        <v>43</v>
      </c>
      <c r="O605" s="92"/>
      <c r="P605" s="236">
        <f>O605*H605</f>
        <v>0</v>
      </c>
      <c r="Q605" s="236">
        <v>0.00115</v>
      </c>
      <c r="R605" s="236">
        <f>Q605*H605</f>
        <v>0.042780000000000006</v>
      </c>
      <c r="S605" s="236">
        <v>0</v>
      </c>
      <c r="T605" s="237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8" t="s">
        <v>211</v>
      </c>
      <c r="AT605" s="238" t="s">
        <v>172</v>
      </c>
      <c r="AU605" s="238" t="s">
        <v>85</v>
      </c>
      <c r="AY605" s="18" t="s">
        <v>170</v>
      </c>
      <c r="BE605" s="239">
        <f>IF(N605="základní",J605,0)</f>
        <v>0</v>
      </c>
      <c r="BF605" s="239">
        <f>IF(N605="snížená",J605,0)</f>
        <v>0</v>
      </c>
      <c r="BG605" s="239">
        <f>IF(N605="zákl. přenesená",J605,0)</f>
        <v>0</v>
      </c>
      <c r="BH605" s="239">
        <f>IF(N605="sníž. přenesená",J605,0)</f>
        <v>0</v>
      </c>
      <c r="BI605" s="239">
        <f>IF(N605="nulová",J605,0)</f>
        <v>0</v>
      </c>
      <c r="BJ605" s="18" t="s">
        <v>85</v>
      </c>
      <c r="BK605" s="239">
        <f>ROUND(I605*H605,2)</f>
        <v>0</v>
      </c>
      <c r="BL605" s="18" t="s">
        <v>211</v>
      </c>
      <c r="BM605" s="238" t="s">
        <v>938</v>
      </c>
    </row>
    <row r="606" spans="1:65" s="2" customFormat="1" ht="37.8" customHeight="1">
      <c r="A606" s="39"/>
      <c r="B606" s="40"/>
      <c r="C606" s="227" t="s">
        <v>939</v>
      </c>
      <c r="D606" s="227" t="s">
        <v>172</v>
      </c>
      <c r="E606" s="228" t="s">
        <v>940</v>
      </c>
      <c r="F606" s="229" t="s">
        <v>941</v>
      </c>
      <c r="G606" s="230" t="s">
        <v>271</v>
      </c>
      <c r="H606" s="231">
        <v>226.5</v>
      </c>
      <c r="I606" s="232"/>
      <c r="J606" s="233">
        <f>ROUND(I606*H606,2)</f>
        <v>0</v>
      </c>
      <c r="K606" s="229" t="s">
        <v>176</v>
      </c>
      <c r="L606" s="45"/>
      <c r="M606" s="234" t="s">
        <v>1</v>
      </c>
      <c r="N606" s="235" t="s">
        <v>43</v>
      </c>
      <c r="O606" s="92"/>
      <c r="P606" s="236">
        <f>O606*H606</f>
        <v>0</v>
      </c>
      <c r="Q606" s="236">
        <v>0.00228</v>
      </c>
      <c r="R606" s="236">
        <f>Q606*H606</f>
        <v>0.51642</v>
      </c>
      <c r="S606" s="236">
        <v>0</v>
      </c>
      <c r="T606" s="237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8" t="s">
        <v>211</v>
      </c>
      <c r="AT606" s="238" t="s">
        <v>172</v>
      </c>
      <c r="AU606" s="238" t="s">
        <v>85</v>
      </c>
      <c r="AY606" s="18" t="s">
        <v>170</v>
      </c>
      <c r="BE606" s="239">
        <f>IF(N606="základní",J606,0)</f>
        <v>0</v>
      </c>
      <c r="BF606" s="239">
        <f>IF(N606="snížená",J606,0)</f>
        <v>0</v>
      </c>
      <c r="BG606" s="239">
        <f>IF(N606="zákl. přenesená",J606,0)</f>
        <v>0</v>
      </c>
      <c r="BH606" s="239">
        <f>IF(N606="sníž. přenesená",J606,0)</f>
        <v>0</v>
      </c>
      <c r="BI606" s="239">
        <f>IF(N606="nulová",J606,0)</f>
        <v>0</v>
      </c>
      <c r="BJ606" s="18" t="s">
        <v>85</v>
      </c>
      <c r="BK606" s="239">
        <f>ROUND(I606*H606,2)</f>
        <v>0</v>
      </c>
      <c r="BL606" s="18" t="s">
        <v>211</v>
      </c>
      <c r="BM606" s="238" t="s">
        <v>942</v>
      </c>
    </row>
    <row r="607" spans="1:51" s="13" customFormat="1" ht="12">
      <c r="A607" s="13"/>
      <c r="B607" s="240"/>
      <c r="C607" s="241"/>
      <c r="D607" s="242" t="s">
        <v>178</v>
      </c>
      <c r="E607" s="243" t="s">
        <v>1</v>
      </c>
      <c r="F607" s="244" t="s">
        <v>943</v>
      </c>
      <c r="G607" s="241"/>
      <c r="H607" s="245">
        <v>226.5</v>
      </c>
      <c r="I607" s="246"/>
      <c r="J607" s="241"/>
      <c r="K607" s="241"/>
      <c r="L607" s="247"/>
      <c r="M607" s="248"/>
      <c r="N607" s="249"/>
      <c r="O607" s="249"/>
      <c r="P607" s="249"/>
      <c r="Q607" s="249"/>
      <c r="R607" s="249"/>
      <c r="S607" s="249"/>
      <c r="T607" s="250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1" t="s">
        <v>178</v>
      </c>
      <c r="AU607" s="251" t="s">
        <v>85</v>
      </c>
      <c r="AV607" s="13" t="s">
        <v>85</v>
      </c>
      <c r="AW607" s="13" t="s">
        <v>32</v>
      </c>
      <c r="AX607" s="13" t="s">
        <v>77</v>
      </c>
      <c r="AY607" s="251" t="s">
        <v>170</v>
      </c>
    </row>
    <row r="608" spans="1:51" s="14" customFormat="1" ht="12">
      <c r="A608" s="14"/>
      <c r="B608" s="252"/>
      <c r="C608" s="253"/>
      <c r="D608" s="242" t="s">
        <v>178</v>
      </c>
      <c r="E608" s="254" t="s">
        <v>1</v>
      </c>
      <c r="F608" s="255" t="s">
        <v>180</v>
      </c>
      <c r="G608" s="253"/>
      <c r="H608" s="256">
        <v>226.5</v>
      </c>
      <c r="I608" s="257"/>
      <c r="J608" s="253"/>
      <c r="K608" s="253"/>
      <c r="L608" s="258"/>
      <c r="M608" s="259"/>
      <c r="N608" s="260"/>
      <c r="O608" s="260"/>
      <c r="P608" s="260"/>
      <c r="Q608" s="260"/>
      <c r="R608" s="260"/>
      <c r="S608" s="260"/>
      <c r="T608" s="261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2" t="s">
        <v>178</v>
      </c>
      <c r="AU608" s="262" t="s">
        <v>85</v>
      </c>
      <c r="AV608" s="14" t="s">
        <v>177</v>
      </c>
      <c r="AW608" s="14" t="s">
        <v>32</v>
      </c>
      <c r="AX608" s="14" t="s">
        <v>33</v>
      </c>
      <c r="AY608" s="262" t="s">
        <v>170</v>
      </c>
    </row>
    <row r="609" spans="1:65" s="2" customFormat="1" ht="49.05" customHeight="1">
      <c r="A609" s="39"/>
      <c r="B609" s="40"/>
      <c r="C609" s="227" t="s">
        <v>944</v>
      </c>
      <c r="D609" s="227" t="s">
        <v>172</v>
      </c>
      <c r="E609" s="228" t="s">
        <v>945</v>
      </c>
      <c r="F609" s="229" t="s">
        <v>946</v>
      </c>
      <c r="G609" s="230" t="s">
        <v>271</v>
      </c>
      <c r="H609" s="231">
        <v>245.5</v>
      </c>
      <c r="I609" s="232"/>
      <c r="J609" s="233">
        <f>ROUND(I609*H609,2)</f>
        <v>0</v>
      </c>
      <c r="K609" s="229" t="s">
        <v>176</v>
      </c>
      <c r="L609" s="45"/>
      <c r="M609" s="234" t="s">
        <v>1</v>
      </c>
      <c r="N609" s="235" t="s">
        <v>43</v>
      </c>
      <c r="O609" s="92"/>
      <c r="P609" s="236">
        <f>O609*H609</f>
        <v>0</v>
      </c>
      <c r="Q609" s="236">
        <v>0.00492</v>
      </c>
      <c r="R609" s="236">
        <f>Q609*H609</f>
        <v>1.20786</v>
      </c>
      <c r="S609" s="236">
        <v>0</v>
      </c>
      <c r="T609" s="237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8" t="s">
        <v>211</v>
      </c>
      <c r="AT609" s="238" t="s">
        <v>172</v>
      </c>
      <c r="AU609" s="238" t="s">
        <v>85</v>
      </c>
      <c r="AY609" s="18" t="s">
        <v>170</v>
      </c>
      <c r="BE609" s="239">
        <f>IF(N609="základní",J609,0)</f>
        <v>0</v>
      </c>
      <c r="BF609" s="239">
        <f>IF(N609="snížená",J609,0)</f>
        <v>0</v>
      </c>
      <c r="BG609" s="239">
        <f>IF(N609="zákl. přenesená",J609,0)</f>
        <v>0</v>
      </c>
      <c r="BH609" s="239">
        <f>IF(N609="sníž. přenesená",J609,0)</f>
        <v>0</v>
      </c>
      <c r="BI609" s="239">
        <f>IF(N609="nulová",J609,0)</f>
        <v>0</v>
      </c>
      <c r="BJ609" s="18" t="s">
        <v>85</v>
      </c>
      <c r="BK609" s="239">
        <f>ROUND(I609*H609,2)</f>
        <v>0</v>
      </c>
      <c r="BL609" s="18" t="s">
        <v>211</v>
      </c>
      <c r="BM609" s="238" t="s">
        <v>947</v>
      </c>
    </row>
    <row r="610" spans="1:51" s="13" customFormat="1" ht="12">
      <c r="A610" s="13"/>
      <c r="B610" s="240"/>
      <c r="C610" s="241"/>
      <c r="D610" s="242" t="s">
        <v>178</v>
      </c>
      <c r="E610" s="243" t="s">
        <v>1</v>
      </c>
      <c r="F610" s="244" t="s">
        <v>948</v>
      </c>
      <c r="G610" s="241"/>
      <c r="H610" s="245">
        <v>245.5</v>
      </c>
      <c r="I610" s="246"/>
      <c r="J610" s="241"/>
      <c r="K610" s="241"/>
      <c r="L610" s="247"/>
      <c r="M610" s="248"/>
      <c r="N610" s="249"/>
      <c r="O610" s="249"/>
      <c r="P610" s="249"/>
      <c r="Q610" s="249"/>
      <c r="R610" s="249"/>
      <c r="S610" s="249"/>
      <c r="T610" s="250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1" t="s">
        <v>178</v>
      </c>
      <c r="AU610" s="251" t="s">
        <v>85</v>
      </c>
      <c r="AV610" s="13" t="s">
        <v>85</v>
      </c>
      <c r="AW610" s="13" t="s">
        <v>32</v>
      </c>
      <c r="AX610" s="13" t="s">
        <v>77</v>
      </c>
      <c r="AY610" s="251" t="s">
        <v>170</v>
      </c>
    </row>
    <row r="611" spans="1:51" s="14" customFormat="1" ht="12">
      <c r="A611" s="14"/>
      <c r="B611" s="252"/>
      <c r="C611" s="253"/>
      <c r="D611" s="242" t="s">
        <v>178</v>
      </c>
      <c r="E611" s="254" t="s">
        <v>1</v>
      </c>
      <c r="F611" s="255" t="s">
        <v>180</v>
      </c>
      <c r="G611" s="253"/>
      <c r="H611" s="256">
        <v>245.5</v>
      </c>
      <c r="I611" s="257"/>
      <c r="J611" s="253"/>
      <c r="K611" s="253"/>
      <c r="L611" s="258"/>
      <c r="M611" s="259"/>
      <c r="N611" s="260"/>
      <c r="O611" s="260"/>
      <c r="P611" s="260"/>
      <c r="Q611" s="260"/>
      <c r="R611" s="260"/>
      <c r="S611" s="260"/>
      <c r="T611" s="261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2" t="s">
        <v>178</v>
      </c>
      <c r="AU611" s="262" t="s">
        <v>85</v>
      </c>
      <c r="AV611" s="14" t="s">
        <v>177</v>
      </c>
      <c r="AW611" s="14" t="s">
        <v>32</v>
      </c>
      <c r="AX611" s="14" t="s">
        <v>33</v>
      </c>
      <c r="AY611" s="262" t="s">
        <v>170</v>
      </c>
    </row>
    <row r="612" spans="1:65" s="2" customFormat="1" ht="55.5" customHeight="1">
      <c r="A612" s="39"/>
      <c r="B612" s="40"/>
      <c r="C612" s="227" t="s">
        <v>949</v>
      </c>
      <c r="D612" s="227" t="s">
        <v>172</v>
      </c>
      <c r="E612" s="228" t="s">
        <v>950</v>
      </c>
      <c r="F612" s="229" t="s">
        <v>951</v>
      </c>
      <c r="G612" s="230" t="s">
        <v>356</v>
      </c>
      <c r="H612" s="231">
        <v>18</v>
      </c>
      <c r="I612" s="232"/>
      <c r="J612" s="233">
        <f>ROUND(I612*H612,2)</f>
        <v>0</v>
      </c>
      <c r="K612" s="229" t="s">
        <v>176</v>
      </c>
      <c r="L612" s="45"/>
      <c r="M612" s="234" t="s">
        <v>1</v>
      </c>
      <c r="N612" s="235" t="s">
        <v>43</v>
      </c>
      <c r="O612" s="92"/>
      <c r="P612" s="236">
        <f>O612*H612</f>
        <v>0</v>
      </c>
      <c r="Q612" s="236">
        <v>0.00285</v>
      </c>
      <c r="R612" s="236">
        <f>Q612*H612</f>
        <v>0.0513</v>
      </c>
      <c r="S612" s="236">
        <v>0</v>
      </c>
      <c r="T612" s="237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38" t="s">
        <v>211</v>
      </c>
      <c r="AT612" s="238" t="s">
        <v>172</v>
      </c>
      <c r="AU612" s="238" t="s">
        <v>85</v>
      </c>
      <c r="AY612" s="18" t="s">
        <v>170</v>
      </c>
      <c r="BE612" s="239">
        <f>IF(N612="základní",J612,0)</f>
        <v>0</v>
      </c>
      <c r="BF612" s="239">
        <f>IF(N612="snížená",J612,0)</f>
        <v>0</v>
      </c>
      <c r="BG612" s="239">
        <f>IF(N612="zákl. přenesená",J612,0)</f>
        <v>0</v>
      </c>
      <c r="BH612" s="239">
        <f>IF(N612="sníž. přenesená",J612,0)</f>
        <v>0</v>
      </c>
      <c r="BI612" s="239">
        <f>IF(N612="nulová",J612,0)</f>
        <v>0</v>
      </c>
      <c r="BJ612" s="18" t="s">
        <v>85</v>
      </c>
      <c r="BK612" s="239">
        <f>ROUND(I612*H612,2)</f>
        <v>0</v>
      </c>
      <c r="BL612" s="18" t="s">
        <v>211</v>
      </c>
      <c r="BM612" s="238" t="s">
        <v>952</v>
      </c>
    </row>
    <row r="613" spans="1:65" s="2" customFormat="1" ht="55.5" customHeight="1">
      <c r="A613" s="39"/>
      <c r="B613" s="40"/>
      <c r="C613" s="227" t="s">
        <v>953</v>
      </c>
      <c r="D613" s="227" t="s">
        <v>172</v>
      </c>
      <c r="E613" s="228" t="s">
        <v>954</v>
      </c>
      <c r="F613" s="229" t="s">
        <v>955</v>
      </c>
      <c r="G613" s="230" t="s">
        <v>356</v>
      </c>
      <c r="H613" s="231">
        <v>10</v>
      </c>
      <c r="I613" s="232"/>
      <c r="J613" s="233">
        <f>ROUND(I613*H613,2)</f>
        <v>0</v>
      </c>
      <c r="K613" s="229" t="s">
        <v>176</v>
      </c>
      <c r="L613" s="45"/>
      <c r="M613" s="234" t="s">
        <v>1</v>
      </c>
      <c r="N613" s="235" t="s">
        <v>43</v>
      </c>
      <c r="O613" s="92"/>
      <c r="P613" s="236">
        <f>O613*H613</f>
        <v>0</v>
      </c>
      <c r="Q613" s="236">
        <v>0.00908</v>
      </c>
      <c r="R613" s="236">
        <f>Q613*H613</f>
        <v>0.09079999999999999</v>
      </c>
      <c r="S613" s="236">
        <v>0</v>
      </c>
      <c r="T613" s="237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8" t="s">
        <v>211</v>
      </c>
      <c r="AT613" s="238" t="s">
        <v>172</v>
      </c>
      <c r="AU613" s="238" t="s">
        <v>85</v>
      </c>
      <c r="AY613" s="18" t="s">
        <v>170</v>
      </c>
      <c r="BE613" s="239">
        <f>IF(N613="základní",J613,0)</f>
        <v>0</v>
      </c>
      <c r="BF613" s="239">
        <f>IF(N613="snížená",J613,0)</f>
        <v>0</v>
      </c>
      <c r="BG613" s="239">
        <f>IF(N613="zákl. přenesená",J613,0)</f>
        <v>0</v>
      </c>
      <c r="BH613" s="239">
        <f>IF(N613="sníž. přenesená",J613,0)</f>
        <v>0</v>
      </c>
      <c r="BI613" s="239">
        <f>IF(N613="nulová",J613,0)</f>
        <v>0</v>
      </c>
      <c r="BJ613" s="18" t="s">
        <v>85</v>
      </c>
      <c r="BK613" s="239">
        <f>ROUND(I613*H613,2)</f>
        <v>0</v>
      </c>
      <c r="BL613" s="18" t="s">
        <v>211</v>
      </c>
      <c r="BM613" s="238" t="s">
        <v>956</v>
      </c>
    </row>
    <row r="614" spans="1:65" s="2" customFormat="1" ht="33" customHeight="1">
      <c r="A614" s="39"/>
      <c r="B614" s="40"/>
      <c r="C614" s="227" t="s">
        <v>957</v>
      </c>
      <c r="D614" s="227" t="s">
        <v>172</v>
      </c>
      <c r="E614" s="228" t="s">
        <v>958</v>
      </c>
      <c r="F614" s="229" t="s">
        <v>959</v>
      </c>
      <c r="G614" s="230" t="s">
        <v>271</v>
      </c>
      <c r="H614" s="231">
        <v>226.5</v>
      </c>
      <c r="I614" s="232"/>
      <c r="J614" s="233">
        <f>ROUND(I614*H614,2)</f>
        <v>0</v>
      </c>
      <c r="K614" s="229" t="s">
        <v>1</v>
      </c>
      <c r="L614" s="45"/>
      <c r="M614" s="234" t="s">
        <v>1</v>
      </c>
      <c r="N614" s="235" t="s">
        <v>43</v>
      </c>
      <c r="O614" s="92"/>
      <c r="P614" s="236">
        <f>O614*H614</f>
        <v>0</v>
      </c>
      <c r="Q614" s="236">
        <v>0.00032</v>
      </c>
      <c r="R614" s="236">
        <f>Q614*H614</f>
        <v>0.07248</v>
      </c>
      <c r="S614" s="236">
        <v>0</v>
      </c>
      <c r="T614" s="237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8" t="s">
        <v>211</v>
      </c>
      <c r="AT614" s="238" t="s">
        <v>172</v>
      </c>
      <c r="AU614" s="238" t="s">
        <v>85</v>
      </c>
      <c r="AY614" s="18" t="s">
        <v>170</v>
      </c>
      <c r="BE614" s="239">
        <f>IF(N614="základní",J614,0)</f>
        <v>0</v>
      </c>
      <c r="BF614" s="239">
        <f>IF(N614="snížená",J614,0)</f>
        <v>0</v>
      </c>
      <c r="BG614" s="239">
        <f>IF(N614="zákl. přenesená",J614,0)</f>
        <v>0</v>
      </c>
      <c r="BH614" s="239">
        <f>IF(N614="sníž. přenesená",J614,0)</f>
        <v>0</v>
      </c>
      <c r="BI614" s="239">
        <f>IF(N614="nulová",J614,0)</f>
        <v>0</v>
      </c>
      <c r="BJ614" s="18" t="s">
        <v>85</v>
      </c>
      <c r="BK614" s="239">
        <f>ROUND(I614*H614,2)</f>
        <v>0</v>
      </c>
      <c r="BL614" s="18" t="s">
        <v>211</v>
      </c>
      <c r="BM614" s="238" t="s">
        <v>960</v>
      </c>
    </row>
    <row r="615" spans="1:65" s="2" customFormat="1" ht="44.25" customHeight="1">
      <c r="A615" s="39"/>
      <c r="B615" s="40"/>
      <c r="C615" s="227" t="s">
        <v>961</v>
      </c>
      <c r="D615" s="227" t="s">
        <v>172</v>
      </c>
      <c r="E615" s="228" t="s">
        <v>962</v>
      </c>
      <c r="F615" s="229" t="s">
        <v>963</v>
      </c>
      <c r="G615" s="230" t="s">
        <v>356</v>
      </c>
      <c r="H615" s="231">
        <v>14</v>
      </c>
      <c r="I615" s="232"/>
      <c r="J615" s="233">
        <f>ROUND(I615*H615,2)</f>
        <v>0</v>
      </c>
      <c r="K615" s="229" t="s">
        <v>176</v>
      </c>
      <c r="L615" s="45"/>
      <c r="M615" s="234" t="s">
        <v>1</v>
      </c>
      <c r="N615" s="235" t="s">
        <v>43</v>
      </c>
      <c r="O615" s="92"/>
      <c r="P615" s="236">
        <f>O615*H615</f>
        <v>0</v>
      </c>
      <c r="Q615" s="236">
        <v>0.00036</v>
      </c>
      <c r="R615" s="236">
        <f>Q615*H615</f>
        <v>0.00504</v>
      </c>
      <c r="S615" s="236">
        <v>0</v>
      </c>
      <c r="T615" s="237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8" t="s">
        <v>211</v>
      </c>
      <c r="AT615" s="238" t="s">
        <v>172</v>
      </c>
      <c r="AU615" s="238" t="s">
        <v>85</v>
      </c>
      <c r="AY615" s="18" t="s">
        <v>170</v>
      </c>
      <c r="BE615" s="239">
        <f>IF(N615="základní",J615,0)</f>
        <v>0</v>
      </c>
      <c r="BF615" s="239">
        <f>IF(N615="snížená",J615,0)</f>
        <v>0</v>
      </c>
      <c r="BG615" s="239">
        <f>IF(N615="zákl. přenesená",J615,0)</f>
        <v>0</v>
      </c>
      <c r="BH615" s="239">
        <f>IF(N615="sníž. přenesená",J615,0)</f>
        <v>0</v>
      </c>
      <c r="BI615" s="239">
        <f>IF(N615="nulová",J615,0)</f>
        <v>0</v>
      </c>
      <c r="BJ615" s="18" t="s">
        <v>85</v>
      </c>
      <c r="BK615" s="239">
        <f>ROUND(I615*H615,2)</f>
        <v>0</v>
      </c>
      <c r="BL615" s="18" t="s">
        <v>211</v>
      </c>
      <c r="BM615" s="238" t="s">
        <v>964</v>
      </c>
    </row>
    <row r="616" spans="1:65" s="2" customFormat="1" ht="33" customHeight="1">
      <c r="A616" s="39"/>
      <c r="B616" s="40"/>
      <c r="C616" s="227" t="s">
        <v>965</v>
      </c>
      <c r="D616" s="227" t="s">
        <v>172</v>
      </c>
      <c r="E616" s="228" t="s">
        <v>966</v>
      </c>
      <c r="F616" s="229" t="s">
        <v>967</v>
      </c>
      <c r="G616" s="230" t="s">
        <v>271</v>
      </c>
      <c r="H616" s="231">
        <v>226.5</v>
      </c>
      <c r="I616" s="232"/>
      <c r="J616" s="233">
        <f>ROUND(I616*H616,2)</f>
        <v>0</v>
      </c>
      <c r="K616" s="229" t="s">
        <v>176</v>
      </c>
      <c r="L616" s="45"/>
      <c r="M616" s="234" t="s">
        <v>1</v>
      </c>
      <c r="N616" s="235" t="s">
        <v>43</v>
      </c>
      <c r="O616" s="92"/>
      <c r="P616" s="236">
        <f>O616*H616</f>
        <v>0</v>
      </c>
      <c r="Q616" s="236">
        <v>0.00169</v>
      </c>
      <c r="R616" s="236">
        <f>Q616*H616</f>
        <v>0.38278500000000004</v>
      </c>
      <c r="S616" s="236">
        <v>0</v>
      </c>
      <c r="T616" s="237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8" t="s">
        <v>211</v>
      </c>
      <c r="AT616" s="238" t="s">
        <v>172</v>
      </c>
      <c r="AU616" s="238" t="s">
        <v>85</v>
      </c>
      <c r="AY616" s="18" t="s">
        <v>170</v>
      </c>
      <c r="BE616" s="239">
        <f>IF(N616="základní",J616,0)</f>
        <v>0</v>
      </c>
      <c r="BF616" s="239">
        <f>IF(N616="snížená",J616,0)</f>
        <v>0</v>
      </c>
      <c r="BG616" s="239">
        <f>IF(N616="zákl. přenesená",J616,0)</f>
        <v>0</v>
      </c>
      <c r="BH616" s="239">
        <f>IF(N616="sníž. přenesená",J616,0)</f>
        <v>0</v>
      </c>
      <c r="BI616" s="239">
        <f>IF(N616="nulová",J616,0)</f>
        <v>0</v>
      </c>
      <c r="BJ616" s="18" t="s">
        <v>85</v>
      </c>
      <c r="BK616" s="239">
        <f>ROUND(I616*H616,2)</f>
        <v>0</v>
      </c>
      <c r="BL616" s="18" t="s">
        <v>211</v>
      </c>
      <c r="BM616" s="238" t="s">
        <v>968</v>
      </c>
    </row>
    <row r="617" spans="1:51" s="13" customFormat="1" ht="12">
      <c r="A617" s="13"/>
      <c r="B617" s="240"/>
      <c r="C617" s="241"/>
      <c r="D617" s="242" t="s">
        <v>178</v>
      </c>
      <c r="E617" s="243" t="s">
        <v>1</v>
      </c>
      <c r="F617" s="244" t="s">
        <v>943</v>
      </c>
      <c r="G617" s="241"/>
      <c r="H617" s="245">
        <v>226.5</v>
      </c>
      <c r="I617" s="246"/>
      <c r="J617" s="241"/>
      <c r="K617" s="241"/>
      <c r="L617" s="247"/>
      <c r="M617" s="248"/>
      <c r="N617" s="249"/>
      <c r="O617" s="249"/>
      <c r="P617" s="249"/>
      <c r="Q617" s="249"/>
      <c r="R617" s="249"/>
      <c r="S617" s="249"/>
      <c r="T617" s="250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1" t="s">
        <v>178</v>
      </c>
      <c r="AU617" s="251" t="s">
        <v>85</v>
      </c>
      <c r="AV617" s="13" t="s">
        <v>85</v>
      </c>
      <c r="AW617" s="13" t="s">
        <v>32</v>
      </c>
      <c r="AX617" s="13" t="s">
        <v>77</v>
      </c>
      <c r="AY617" s="251" t="s">
        <v>170</v>
      </c>
    </row>
    <row r="618" spans="1:51" s="14" customFormat="1" ht="12">
      <c r="A618" s="14"/>
      <c r="B618" s="252"/>
      <c r="C618" s="253"/>
      <c r="D618" s="242" t="s">
        <v>178</v>
      </c>
      <c r="E618" s="254" t="s">
        <v>1</v>
      </c>
      <c r="F618" s="255" t="s">
        <v>180</v>
      </c>
      <c r="G618" s="253"/>
      <c r="H618" s="256">
        <v>226.5</v>
      </c>
      <c r="I618" s="257"/>
      <c r="J618" s="253"/>
      <c r="K618" s="253"/>
      <c r="L618" s="258"/>
      <c r="M618" s="259"/>
      <c r="N618" s="260"/>
      <c r="O618" s="260"/>
      <c r="P618" s="260"/>
      <c r="Q618" s="260"/>
      <c r="R618" s="260"/>
      <c r="S618" s="260"/>
      <c r="T618" s="261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2" t="s">
        <v>178</v>
      </c>
      <c r="AU618" s="262" t="s">
        <v>85</v>
      </c>
      <c r="AV618" s="14" t="s">
        <v>177</v>
      </c>
      <c r="AW618" s="14" t="s">
        <v>32</v>
      </c>
      <c r="AX618" s="14" t="s">
        <v>33</v>
      </c>
      <c r="AY618" s="262" t="s">
        <v>170</v>
      </c>
    </row>
    <row r="619" spans="1:65" s="2" customFormat="1" ht="37.8" customHeight="1">
      <c r="A619" s="39"/>
      <c r="B619" s="40"/>
      <c r="C619" s="227" t="s">
        <v>969</v>
      </c>
      <c r="D619" s="227" t="s">
        <v>172</v>
      </c>
      <c r="E619" s="228" t="s">
        <v>970</v>
      </c>
      <c r="F619" s="229" t="s">
        <v>971</v>
      </c>
      <c r="G619" s="230" t="s">
        <v>271</v>
      </c>
      <c r="H619" s="231">
        <v>40.5</v>
      </c>
      <c r="I619" s="232"/>
      <c r="J619" s="233">
        <f>ROUND(I619*H619,2)</f>
        <v>0</v>
      </c>
      <c r="K619" s="229" t="s">
        <v>176</v>
      </c>
      <c r="L619" s="45"/>
      <c r="M619" s="234" t="s">
        <v>1</v>
      </c>
      <c r="N619" s="235" t="s">
        <v>43</v>
      </c>
      <c r="O619" s="92"/>
      <c r="P619" s="236">
        <f>O619*H619</f>
        <v>0</v>
      </c>
      <c r="Q619" s="236">
        <v>0.00217</v>
      </c>
      <c r="R619" s="236">
        <f>Q619*H619</f>
        <v>0.087885</v>
      </c>
      <c r="S619" s="236">
        <v>0</v>
      </c>
      <c r="T619" s="237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8" t="s">
        <v>211</v>
      </c>
      <c r="AT619" s="238" t="s">
        <v>172</v>
      </c>
      <c r="AU619" s="238" t="s">
        <v>85</v>
      </c>
      <c r="AY619" s="18" t="s">
        <v>170</v>
      </c>
      <c r="BE619" s="239">
        <f>IF(N619="základní",J619,0)</f>
        <v>0</v>
      </c>
      <c r="BF619" s="239">
        <f>IF(N619="snížená",J619,0)</f>
        <v>0</v>
      </c>
      <c r="BG619" s="239">
        <f>IF(N619="zákl. přenesená",J619,0)</f>
        <v>0</v>
      </c>
      <c r="BH619" s="239">
        <f>IF(N619="sníž. přenesená",J619,0)</f>
        <v>0</v>
      </c>
      <c r="BI619" s="239">
        <f>IF(N619="nulová",J619,0)</f>
        <v>0</v>
      </c>
      <c r="BJ619" s="18" t="s">
        <v>85</v>
      </c>
      <c r="BK619" s="239">
        <f>ROUND(I619*H619,2)</f>
        <v>0</v>
      </c>
      <c r="BL619" s="18" t="s">
        <v>211</v>
      </c>
      <c r="BM619" s="238" t="s">
        <v>972</v>
      </c>
    </row>
    <row r="620" spans="1:65" s="2" customFormat="1" ht="37.8" customHeight="1">
      <c r="A620" s="39"/>
      <c r="B620" s="40"/>
      <c r="C620" s="227" t="s">
        <v>973</v>
      </c>
      <c r="D620" s="227" t="s">
        <v>172</v>
      </c>
      <c r="E620" s="228" t="s">
        <v>974</v>
      </c>
      <c r="F620" s="229" t="s">
        <v>975</v>
      </c>
      <c r="G620" s="230" t="s">
        <v>271</v>
      </c>
      <c r="H620" s="231">
        <v>74</v>
      </c>
      <c r="I620" s="232"/>
      <c r="J620" s="233">
        <f>ROUND(I620*H620,2)</f>
        <v>0</v>
      </c>
      <c r="K620" s="229" t="s">
        <v>176</v>
      </c>
      <c r="L620" s="45"/>
      <c r="M620" s="234" t="s">
        <v>1</v>
      </c>
      <c r="N620" s="235" t="s">
        <v>43</v>
      </c>
      <c r="O620" s="92"/>
      <c r="P620" s="236">
        <f>O620*H620</f>
        <v>0</v>
      </c>
      <c r="Q620" s="236">
        <v>0.00269</v>
      </c>
      <c r="R620" s="236">
        <f>Q620*H620</f>
        <v>0.19906000000000001</v>
      </c>
      <c r="S620" s="236">
        <v>0</v>
      </c>
      <c r="T620" s="237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8" t="s">
        <v>211</v>
      </c>
      <c r="AT620" s="238" t="s">
        <v>172</v>
      </c>
      <c r="AU620" s="238" t="s">
        <v>85</v>
      </c>
      <c r="AY620" s="18" t="s">
        <v>170</v>
      </c>
      <c r="BE620" s="239">
        <f>IF(N620="základní",J620,0)</f>
        <v>0</v>
      </c>
      <c r="BF620" s="239">
        <f>IF(N620="snížená",J620,0)</f>
        <v>0</v>
      </c>
      <c r="BG620" s="239">
        <f>IF(N620="zákl. přenesená",J620,0)</f>
        <v>0</v>
      </c>
      <c r="BH620" s="239">
        <f>IF(N620="sníž. přenesená",J620,0)</f>
        <v>0</v>
      </c>
      <c r="BI620" s="239">
        <f>IF(N620="nulová",J620,0)</f>
        <v>0</v>
      </c>
      <c r="BJ620" s="18" t="s">
        <v>85</v>
      </c>
      <c r="BK620" s="239">
        <f>ROUND(I620*H620,2)</f>
        <v>0</v>
      </c>
      <c r="BL620" s="18" t="s">
        <v>211</v>
      </c>
      <c r="BM620" s="238" t="s">
        <v>976</v>
      </c>
    </row>
    <row r="621" spans="1:51" s="13" customFormat="1" ht="12">
      <c r="A621" s="13"/>
      <c r="B621" s="240"/>
      <c r="C621" s="241"/>
      <c r="D621" s="242" t="s">
        <v>178</v>
      </c>
      <c r="E621" s="243" t="s">
        <v>1</v>
      </c>
      <c r="F621" s="244" t="s">
        <v>977</v>
      </c>
      <c r="G621" s="241"/>
      <c r="H621" s="245">
        <v>74</v>
      </c>
      <c r="I621" s="246"/>
      <c r="J621" s="241"/>
      <c r="K621" s="241"/>
      <c r="L621" s="247"/>
      <c r="M621" s="248"/>
      <c r="N621" s="249"/>
      <c r="O621" s="249"/>
      <c r="P621" s="249"/>
      <c r="Q621" s="249"/>
      <c r="R621" s="249"/>
      <c r="S621" s="249"/>
      <c r="T621" s="250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1" t="s">
        <v>178</v>
      </c>
      <c r="AU621" s="251" t="s">
        <v>85</v>
      </c>
      <c r="AV621" s="13" t="s">
        <v>85</v>
      </c>
      <c r="AW621" s="13" t="s">
        <v>32</v>
      </c>
      <c r="AX621" s="13" t="s">
        <v>77</v>
      </c>
      <c r="AY621" s="251" t="s">
        <v>170</v>
      </c>
    </row>
    <row r="622" spans="1:51" s="14" customFormat="1" ht="12">
      <c r="A622" s="14"/>
      <c r="B622" s="252"/>
      <c r="C622" s="253"/>
      <c r="D622" s="242" t="s">
        <v>178</v>
      </c>
      <c r="E622" s="254" t="s">
        <v>1</v>
      </c>
      <c r="F622" s="255" t="s">
        <v>180</v>
      </c>
      <c r="G622" s="253"/>
      <c r="H622" s="256">
        <v>74</v>
      </c>
      <c r="I622" s="257"/>
      <c r="J622" s="253"/>
      <c r="K622" s="253"/>
      <c r="L622" s="258"/>
      <c r="M622" s="259"/>
      <c r="N622" s="260"/>
      <c r="O622" s="260"/>
      <c r="P622" s="260"/>
      <c r="Q622" s="260"/>
      <c r="R622" s="260"/>
      <c r="S622" s="260"/>
      <c r="T622" s="261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2" t="s">
        <v>178</v>
      </c>
      <c r="AU622" s="262" t="s">
        <v>85</v>
      </c>
      <c r="AV622" s="14" t="s">
        <v>177</v>
      </c>
      <c r="AW622" s="14" t="s">
        <v>32</v>
      </c>
      <c r="AX622" s="14" t="s">
        <v>33</v>
      </c>
      <c r="AY622" s="262" t="s">
        <v>170</v>
      </c>
    </row>
    <row r="623" spans="1:65" s="2" customFormat="1" ht="49.05" customHeight="1">
      <c r="A623" s="39"/>
      <c r="B623" s="40"/>
      <c r="C623" s="227" t="s">
        <v>978</v>
      </c>
      <c r="D623" s="227" t="s">
        <v>172</v>
      </c>
      <c r="E623" s="228" t="s">
        <v>979</v>
      </c>
      <c r="F623" s="229" t="s">
        <v>980</v>
      </c>
      <c r="G623" s="230" t="s">
        <v>228</v>
      </c>
      <c r="H623" s="231">
        <v>12.365</v>
      </c>
      <c r="I623" s="232"/>
      <c r="J623" s="233">
        <f>ROUND(I623*H623,2)</f>
        <v>0</v>
      </c>
      <c r="K623" s="229" t="s">
        <v>176</v>
      </c>
      <c r="L623" s="45"/>
      <c r="M623" s="234" t="s">
        <v>1</v>
      </c>
      <c r="N623" s="235" t="s">
        <v>43</v>
      </c>
      <c r="O623" s="92"/>
      <c r="P623" s="236">
        <f>O623*H623</f>
        <v>0</v>
      </c>
      <c r="Q623" s="236">
        <v>0</v>
      </c>
      <c r="R623" s="236">
        <f>Q623*H623</f>
        <v>0</v>
      </c>
      <c r="S623" s="236">
        <v>0</v>
      </c>
      <c r="T623" s="237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8" t="s">
        <v>211</v>
      </c>
      <c r="AT623" s="238" t="s">
        <v>172</v>
      </c>
      <c r="AU623" s="238" t="s">
        <v>85</v>
      </c>
      <c r="AY623" s="18" t="s">
        <v>170</v>
      </c>
      <c r="BE623" s="239">
        <f>IF(N623="základní",J623,0)</f>
        <v>0</v>
      </c>
      <c r="BF623" s="239">
        <f>IF(N623="snížená",J623,0)</f>
        <v>0</v>
      </c>
      <c r="BG623" s="239">
        <f>IF(N623="zákl. přenesená",J623,0)</f>
        <v>0</v>
      </c>
      <c r="BH623" s="239">
        <f>IF(N623="sníž. přenesená",J623,0)</f>
        <v>0</v>
      </c>
      <c r="BI623" s="239">
        <f>IF(N623="nulová",J623,0)</f>
        <v>0</v>
      </c>
      <c r="BJ623" s="18" t="s">
        <v>85</v>
      </c>
      <c r="BK623" s="239">
        <f>ROUND(I623*H623,2)</f>
        <v>0</v>
      </c>
      <c r="BL623" s="18" t="s">
        <v>211</v>
      </c>
      <c r="BM623" s="238" t="s">
        <v>981</v>
      </c>
    </row>
    <row r="624" spans="1:63" s="12" customFormat="1" ht="22.8" customHeight="1">
      <c r="A624" s="12"/>
      <c r="B624" s="211"/>
      <c r="C624" s="212"/>
      <c r="D624" s="213" t="s">
        <v>76</v>
      </c>
      <c r="E624" s="225" t="s">
        <v>982</v>
      </c>
      <c r="F624" s="225" t="s">
        <v>983</v>
      </c>
      <c r="G624" s="212"/>
      <c r="H624" s="212"/>
      <c r="I624" s="215"/>
      <c r="J624" s="226">
        <f>BK624</f>
        <v>0</v>
      </c>
      <c r="K624" s="212"/>
      <c r="L624" s="217"/>
      <c r="M624" s="218"/>
      <c r="N624" s="219"/>
      <c r="O624" s="219"/>
      <c r="P624" s="220">
        <f>SUM(P625:P631)</f>
        <v>0</v>
      </c>
      <c r="Q624" s="219"/>
      <c r="R624" s="220">
        <f>SUM(R625:R631)</f>
        <v>0.39644275</v>
      </c>
      <c r="S624" s="219"/>
      <c r="T624" s="221">
        <f>SUM(T625:T631)</f>
        <v>0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22" t="s">
        <v>85</v>
      </c>
      <c r="AT624" s="223" t="s">
        <v>76</v>
      </c>
      <c r="AU624" s="223" t="s">
        <v>33</v>
      </c>
      <c r="AY624" s="222" t="s">
        <v>170</v>
      </c>
      <c r="BK624" s="224">
        <f>SUM(BK625:BK631)</f>
        <v>0</v>
      </c>
    </row>
    <row r="625" spans="1:65" s="2" customFormat="1" ht="37.8" customHeight="1">
      <c r="A625" s="39"/>
      <c r="B625" s="40"/>
      <c r="C625" s="227" t="s">
        <v>984</v>
      </c>
      <c r="D625" s="227" t="s">
        <v>172</v>
      </c>
      <c r="E625" s="228" t="s">
        <v>985</v>
      </c>
      <c r="F625" s="229" t="s">
        <v>986</v>
      </c>
      <c r="G625" s="230" t="s">
        <v>175</v>
      </c>
      <c r="H625" s="231">
        <v>1381.73</v>
      </c>
      <c r="I625" s="232"/>
      <c r="J625" s="233">
        <f>ROUND(I625*H625,2)</f>
        <v>0</v>
      </c>
      <c r="K625" s="229" t="s">
        <v>176</v>
      </c>
      <c r="L625" s="45"/>
      <c r="M625" s="234" t="s">
        <v>1</v>
      </c>
      <c r="N625" s="235" t="s">
        <v>43</v>
      </c>
      <c r="O625" s="92"/>
      <c r="P625" s="236">
        <f>O625*H625</f>
        <v>0</v>
      </c>
      <c r="Q625" s="236">
        <v>0</v>
      </c>
      <c r="R625" s="236">
        <f>Q625*H625</f>
        <v>0</v>
      </c>
      <c r="S625" s="236">
        <v>0</v>
      </c>
      <c r="T625" s="237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8" t="s">
        <v>211</v>
      </c>
      <c r="AT625" s="238" t="s">
        <v>172</v>
      </c>
      <c r="AU625" s="238" t="s">
        <v>85</v>
      </c>
      <c r="AY625" s="18" t="s">
        <v>170</v>
      </c>
      <c r="BE625" s="239">
        <f>IF(N625="základní",J625,0)</f>
        <v>0</v>
      </c>
      <c r="BF625" s="239">
        <f>IF(N625="snížená",J625,0)</f>
        <v>0</v>
      </c>
      <c r="BG625" s="239">
        <f>IF(N625="zákl. přenesená",J625,0)</f>
        <v>0</v>
      </c>
      <c r="BH625" s="239">
        <f>IF(N625="sníž. přenesená",J625,0)</f>
        <v>0</v>
      </c>
      <c r="BI625" s="239">
        <f>IF(N625="nulová",J625,0)</f>
        <v>0</v>
      </c>
      <c r="BJ625" s="18" t="s">
        <v>85</v>
      </c>
      <c r="BK625" s="239">
        <f>ROUND(I625*H625,2)</f>
        <v>0</v>
      </c>
      <c r="BL625" s="18" t="s">
        <v>211</v>
      </c>
      <c r="BM625" s="238" t="s">
        <v>987</v>
      </c>
    </row>
    <row r="626" spans="1:65" s="2" customFormat="1" ht="37.8" customHeight="1">
      <c r="A626" s="39"/>
      <c r="B626" s="40"/>
      <c r="C626" s="273" t="s">
        <v>988</v>
      </c>
      <c r="D626" s="273" t="s">
        <v>247</v>
      </c>
      <c r="E626" s="274" t="s">
        <v>749</v>
      </c>
      <c r="F626" s="275" t="s">
        <v>750</v>
      </c>
      <c r="G626" s="276" t="s">
        <v>175</v>
      </c>
      <c r="H626" s="277">
        <v>1519.903</v>
      </c>
      <c r="I626" s="278"/>
      <c r="J626" s="279">
        <f>ROUND(I626*H626,2)</f>
        <v>0</v>
      </c>
      <c r="K626" s="275" t="s">
        <v>176</v>
      </c>
      <c r="L626" s="280"/>
      <c r="M626" s="281" t="s">
        <v>1</v>
      </c>
      <c r="N626" s="282" t="s">
        <v>43</v>
      </c>
      <c r="O626" s="92"/>
      <c r="P626" s="236">
        <f>O626*H626</f>
        <v>0</v>
      </c>
      <c r="Q626" s="236">
        <v>0.00025</v>
      </c>
      <c r="R626" s="236">
        <f>Q626*H626</f>
        <v>0.37997575</v>
      </c>
      <c r="S626" s="236">
        <v>0</v>
      </c>
      <c r="T626" s="237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8" t="s">
        <v>345</v>
      </c>
      <c r="AT626" s="238" t="s">
        <v>247</v>
      </c>
      <c r="AU626" s="238" t="s">
        <v>85</v>
      </c>
      <c r="AY626" s="18" t="s">
        <v>170</v>
      </c>
      <c r="BE626" s="239">
        <f>IF(N626="základní",J626,0)</f>
        <v>0</v>
      </c>
      <c r="BF626" s="239">
        <f>IF(N626="snížená",J626,0)</f>
        <v>0</v>
      </c>
      <c r="BG626" s="239">
        <f>IF(N626="zákl. přenesená",J626,0)</f>
        <v>0</v>
      </c>
      <c r="BH626" s="239">
        <f>IF(N626="sníž. přenesená",J626,0)</f>
        <v>0</v>
      </c>
      <c r="BI626" s="239">
        <f>IF(N626="nulová",J626,0)</f>
        <v>0</v>
      </c>
      <c r="BJ626" s="18" t="s">
        <v>85</v>
      </c>
      <c r="BK626" s="239">
        <f>ROUND(I626*H626,2)</f>
        <v>0</v>
      </c>
      <c r="BL626" s="18" t="s">
        <v>211</v>
      </c>
      <c r="BM626" s="238" t="s">
        <v>989</v>
      </c>
    </row>
    <row r="627" spans="1:51" s="13" customFormat="1" ht="12">
      <c r="A627" s="13"/>
      <c r="B627" s="240"/>
      <c r="C627" s="241"/>
      <c r="D627" s="242" t="s">
        <v>178</v>
      </c>
      <c r="E627" s="241"/>
      <c r="F627" s="244" t="s">
        <v>990</v>
      </c>
      <c r="G627" s="241"/>
      <c r="H627" s="245">
        <v>1519.903</v>
      </c>
      <c r="I627" s="246"/>
      <c r="J627" s="241"/>
      <c r="K627" s="241"/>
      <c r="L627" s="247"/>
      <c r="M627" s="248"/>
      <c r="N627" s="249"/>
      <c r="O627" s="249"/>
      <c r="P627" s="249"/>
      <c r="Q627" s="249"/>
      <c r="R627" s="249"/>
      <c r="S627" s="249"/>
      <c r="T627" s="250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1" t="s">
        <v>178</v>
      </c>
      <c r="AU627" s="251" t="s">
        <v>85</v>
      </c>
      <c r="AV627" s="13" t="s">
        <v>85</v>
      </c>
      <c r="AW627" s="13" t="s">
        <v>4</v>
      </c>
      <c r="AX627" s="13" t="s">
        <v>33</v>
      </c>
      <c r="AY627" s="251" t="s">
        <v>170</v>
      </c>
    </row>
    <row r="628" spans="1:65" s="2" customFormat="1" ht="24.15" customHeight="1">
      <c r="A628" s="39"/>
      <c r="B628" s="40"/>
      <c r="C628" s="227" t="s">
        <v>991</v>
      </c>
      <c r="D628" s="227" t="s">
        <v>172</v>
      </c>
      <c r="E628" s="228" t="s">
        <v>992</v>
      </c>
      <c r="F628" s="229" t="s">
        <v>993</v>
      </c>
      <c r="G628" s="230" t="s">
        <v>271</v>
      </c>
      <c r="H628" s="231">
        <v>1497</v>
      </c>
      <c r="I628" s="232"/>
      <c r="J628" s="233">
        <f>ROUND(I628*H628,2)</f>
        <v>0</v>
      </c>
      <c r="K628" s="229" t="s">
        <v>176</v>
      </c>
      <c r="L628" s="45"/>
      <c r="M628" s="234" t="s">
        <v>1</v>
      </c>
      <c r="N628" s="235" t="s">
        <v>43</v>
      </c>
      <c r="O628" s="92"/>
      <c r="P628" s="236">
        <f>O628*H628</f>
        <v>0</v>
      </c>
      <c r="Q628" s="236">
        <v>0</v>
      </c>
      <c r="R628" s="236">
        <f>Q628*H628</f>
        <v>0</v>
      </c>
      <c r="S628" s="236">
        <v>0</v>
      </c>
      <c r="T628" s="237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8" t="s">
        <v>211</v>
      </c>
      <c r="AT628" s="238" t="s">
        <v>172</v>
      </c>
      <c r="AU628" s="238" t="s">
        <v>85</v>
      </c>
      <c r="AY628" s="18" t="s">
        <v>170</v>
      </c>
      <c r="BE628" s="239">
        <f>IF(N628="základní",J628,0)</f>
        <v>0</v>
      </c>
      <c r="BF628" s="239">
        <f>IF(N628="snížená",J628,0)</f>
        <v>0</v>
      </c>
      <c r="BG628" s="239">
        <f>IF(N628="zákl. přenesená",J628,0)</f>
        <v>0</v>
      </c>
      <c r="BH628" s="239">
        <f>IF(N628="sníž. přenesená",J628,0)</f>
        <v>0</v>
      </c>
      <c r="BI628" s="239">
        <f>IF(N628="nulová",J628,0)</f>
        <v>0</v>
      </c>
      <c r="BJ628" s="18" t="s">
        <v>85</v>
      </c>
      <c r="BK628" s="239">
        <f>ROUND(I628*H628,2)</f>
        <v>0</v>
      </c>
      <c r="BL628" s="18" t="s">
        <v>211</v>
      </c>
      <c r="BM628" s="238" t="s">
        <v>994</v>
      </c>
    </row>
    <row r="629" spans="1:65" s="2" customFormat="1" ht="24.15" customHeight="1">
      <c r="A629" s="39"/>
      <c r="B629" s="40"/>
      <c r="C629" s="273" t="s">
        <v>595</v>
      </c>
      <c r="D629" s="273" t="s">
        <v>247</v>
      </c>
      <c r="E629" s="274" t="s">
        <v>995</v>
      </c>
      <c r="F629" s="275" t="s">
        <v>996</v>
      </c>
      <c r="G629" s="276" t="s">
        <v>271</v>
      </c>
      <c r="H629" s="277">
        <v>1646.7</v>
      </c>
      <c r="I629" s="278"/>
      <c r="J629" s="279">
        <f>ROUND(I629*H629,2)</f>
        <v>0</v>
      </c>
      <c r="K629" s="275" t="s">
        <v>176</v>
      </c>
      <c r="L629" s="280"/>
      <c r="M629" s="281" t="s">
        <v>1</v>
      </c>
      <c r="N629" s="282" t="s">
        <v>43</v>
      </c>
      <c r="O629" s="92"/>
      <c r="P629" s="236">
        <f>O629*H629</f>
        <v>0</v>
      </c>
      <c r="Q629" s="236">
        <v>1E-05</v>
      </c>
      <c r="R629" s="236">
        <f>Q629*H629</f>
        <v>0.016467000000000002</v>
      </c>
      <c r="S629" s="236">
        <v>0</v>
      </c>
      <c r="T629" s="237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38" t="s">
        <v>345</v>
      </c>
      <c r="AT629" s="238" t="s">
        <v>247</v>
      </c>
      <c r="AU629" s="238" t="s">
        <v>85</v>
      </c>
      <c r="AY629" s="18" t="s">
        <v>170</v>
      </c>
      <c r="BE629" s="239">
        <f>IF(N629="základní",J629,0)</f>
        <v>0</v>
      </c>
      <c r="BF629" s="239">
        <f>IF(N629="snížená",J629,0)</f>
        <v>0</v>
      </c>
      <c r="BG629" s="239">
        <f>IF(N629="zákl. přenesená",J629,0)</f>
        <v>0</v>
      </c>
      <c r="BH629" s="239">
        <f>IF(N629="sníž. přenesená",J629,0)</f>
        <v>0</v>
      </c>
      <c r="BI629" s="239">
        <f>IF(N629="nulová",J629,0)</f>
        <v>0</v>
      </c>
      <c r="BJ629" s="18" t="s">
        <v>85</v>
      </c>
      <c r="BK629" s="239">
        <f>ROUND(I629*H629,2)</f>
        <v>0</v>
      </c>
      <c r="BL629" s="18" t="s">
        <v>211</v>
      </c>
      <c r="BM629" s="238" t="s">
        <v>997</v>
      </c>
    </row>
    <row r="630" spans="1:51" s="13" customFormat="1" ht="12">
      <c r="A630" s="13"/>
      <c r="B630" s="240"/>
      <c r="C630" s="241"/>
      <c r="D630" s="242" t="s">
        <v>178</v>
      </c>
      <c r="E630" s="241"/>
      <c r="F630" s="244" t="s">
        <v>998</v>
      </c>
      <c r="G630" s="241"/>
      <c r="H630" s="245">
        <v>1646.7</v>
      </c>
      <c r="I630" s="246"/>
      <c r="J630" s="241"/>
      <c r="K630" s="241"/>
      <c r="L630" s="247"/>
      <c r="M630" s="248"/>
      <c r="N630" s="249"/>
      <c r="O630" s="249"/>
      <c r="P630" s="249"/>
      <c r="Q630" s="249"/>
      <c r="R630" s="249"/>
      <c r="S630" s="249"/>
      <c r="T630" s="250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1" t="s">
        <v>178</v>
      </c>
      <c r="AU630" s="251" t="s">
        <v>85</v>
      </c>
      <c r="AV630" s="13" t="s">
        <v>85</v>
      </c>
      <c r="AW630" s="13" t="s">
        <v>4</v>
      </c>
      <c r="AX630" s="13" t="s">
        <v>33</v>
      </c>
      <c r="AY630" s="251" t="s">
        <v>170</v>
      </c>
    </row>
    <row r="631" spans="1:65" s="2" customFormat="1" ht="49.05" customHeight="1">
      <c r="A631" s="39"/>
      <c r="B631" s="40"/>
      <c r="C631" s="227" t="s">
        <v>999</v>
      </c>
      <c r="D631" s="227" t="s">
        <v>172</v>
      </c>
      <c r="E631" s="228" t="s">
        <v>1000</v>
      </c>
      <c r="F631" s="229" t="s">
        <v>1001</v>
      </c>
      <c r="G631" s="230" t="s">
        <v>228</v>
      </c>
      <c r="H631" s="231">
        <v>0.396</v>
      </c>
      <c r="I631" s="232"/>
      <c r="J631" s="233">
        <f>ROUND(I631*H631,2)</f>
        <v>0</v>
      </c>
      <c r="K631" s="229" t="s">
        <v>176</v>
      </c>
      <c r="L631" s="45"/>
      <c r="M631" s="234" t="s">
        <v>1</v>
      </c>
      <c r="N631" s="235" t="s">
        <v>43</v>
      </c>
      <c r="O631" s="92"/>
      <c r="P631" s="236">
        <f>O631*H631</f>
        <v>0</v>
      </c>
      <c r="Q631" s="236">
        <v>0</v>
      </c>
      <c r="R631" s="236">
        <f>Q631*H631</f>
        <v>0</v>
      </c>
      <c r="S631" s="236">
        <v>0</v>
      </c>
      <c r="T631" s="237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38" t="s">
        <v>211</v>
      </c>
      <c r="AT631" s="238" t="s">
        <v>172</v>
      </c>
      <c r="AU631" s="238" t="s">
        <v>85</v>
      </c>
      <c r="AY631" s="18" t="s">
        <v>170</v>
      </c>
      <c r="BE631" s="239">
        <f>IF(N631="základní",J631,0)</f>
        <v>0</v>
      </c>
      <c r="BF631" s="239">
        <f>IF(N631="snížená",J631,0)</f>
        <v>0</v>
      </c>
      <c r="BG631" s="239">
        <f>IF(N631="zákl. přenesená",J631,0)</f>
        <v>0</v>
      </c>
      <c r="BH631" s="239">
        <f>IF(N631="sníž. přenesená",J631,0)</f>
        <v>0</v>
      </c>
      <c r="BI631" s="239">
        <f>IF(N631="nulová",J631,0)</f>
        <v>0</v>
      </c>
      <c r="BJ631" s="18" t="s">
        <v>85</v>
      </c>
      <c r="BK631" s="239">
        <f>ROUND(I631*H631,2)</f>
        <v>0</v>
      </c>
      <c r="BL631" s="18" t="s">
        <v>211</v>
      </c>
      <c r="BM631" s="238" t="s">
        <v>1002</v>
      </c>
    </row>
    <row r="632" spans="1:63" s="12" customFormat="1" ht="22.8" customHeight="1">
      <c r="A632" s="12"/>
      <c r="B632" s="211"/>
      <c r="C632" s="212"/>
      <c r="D632" s="213" t="s">
        <v>76</v>
      </c>
      <c r="E632" s="225" t="s">
        <v>1003</v>
      </c>
      <c r="F632" s="225" t="s">
        <v>1004</v>
      </c>
      <c r="G632" s="212"/>
      <c r="H632" s="212"/>
      <c r="I632" s="215"/>
      <c r="J632" s="226">
        <f>BK632</f>
        <v>0</v>
      </c>
      <c r="K632" s="212"/>
      <c r="L632" s="217"/>
      <c r="M632" s="218"/>
      <c r="N632" s="219"/>
      <c r="O632" s="219"/>
      <c r="P632" s="220">
        <f>SUM(P633:P790)</f>
        <v>0</v>
      </c>
      <c r="Q632" s="219"/>
      <c r="R632" s="220">
        <f>SUM(R633:R790)</f>
        <v>3.58977935</v>
      </c>
      <c r="S632" s="219"/>
      <c r="T632" s="221">
        <f>SUM(T633:T790)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222" t="s">
        <v>85</v>
      </c>
      <c r="AT632" s="223" t="s">
        <v>76</v>
      </c>
      <c r="AU632" s="223" t="s">
        <v>33</v>
      </c>
      <c r="AY632" s="222" t="s">
        <v>170</v>
      </c>
      <c r="BK632" s="224">
        <f>SUM(BK633:BK790)</f>
        <v>0</v>
      </c>
    </row>
    <row r="633" spans="1:65" s="2" customFormat="1" ht="24.15" customHeight="1">
      <c r="A633" s="39"/>
      <c r="B633" s="40"/>
      <c r="C633" s="227" t="s">
        <v>619</v>
      </c>
      <c r="D633" s="227" t="s">
        <v>172</v>
      </c>
      <c r="E633" s="228" t="s">
        <v>1005</v>
      </c>
      <c r="F633" s="229" t="s">
        <v>1006</v>
      </c>
      <c r="G633" s="230" t="s">
        <v>271</v>
      </c>
      <c r="H633" s="231">
        <v>6</v>
      </c>
      <c r="I633" s="232"/>
      <c r="J633" s="233">
        <f>ROUND(I633*H633,2)</f>
        <v>0</v>
      </c>
      <c r="K633" s="229" t="s">
        <v>176</v>
      </c>
      <c r="L633" s="45"/>
      <c r="M633" s="234" t="s">
        <v>1</v>
      </c>
      <c r="N633" s="235" t="s">
        <v>43</v>
      </c>
      <c r="O633" s="92"/>
      <c r="P633" s="236">
        <f>O633*H633</f>
        <v>0</v>
      </c>
      <c r="Q633" s="236">
        <v>0</v>
      </c>
      <c r="R633" s="236">
        <f>Q633*H633</f>
        <v>0</v>
      </c>
      <c r="S633" s="236">
        <v>0</v>
      </c>
      <c r="T633" s="237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8" t="s">
        <v>211</v>
      </c>
      <c r="AT633" s="238" t="s">
        <v>172</v>
      </c>
      <c r="AU633" s="238" t="s">
        <v>85</v>
      </c>
      <c r="AY633" s="18" t="s">
        <v>170</v>
      </c>
      <c r="BE633" s="239">
        <f>IF(N633="základní",J633,0)</f>
        <v>0</v>
      </c>
      <c r="BF633" s="239">
        <f>IF(N633="snížená",J633,0)</f>
        <v>0</v>
      </c>
      <c r="BG633" s="239">
        <f>IF(N633="zákl. přenesená",J633,0)</f>
        <v>0</v>
      </c>
      <c r="BH633" s="239">
        <f>IF(N633="sníž. přenesená",J633,0)</f>
        <v>0</v>
      </c>
      <c r="BI633" s="239">
        <f>IF(N633="nulová",J633,0)</f>
        <v>0</v>
      </c>
      <c r="BJ633" s="18" t="s">
        <v>85</v>
      </c>
      <c r="BK633" s="239">
        <f>ROUND(I633*H633,2)</f>
        <v>0</v>
      </c>
      <c r="BL633" s="18" t="s">
        <v>211</v>
      </c>
      <c r="BM633" s="238" t="s">
        <v>1007</v>
      </c>
    </row>
    <row r="634" spans="1:51" s="15" customFormat="1" ht="12">
      <c r="A634" s="15"/>
      <c r="B634" s="263"/>
      <c r="C634" s="264"/>
      <c r="D634" s="242" t="s">
        <v>178</v>
      </c>
      <c r="E634" s="265" t="s">
        <v>1</v>
      </c>
      <c r="F634" s="266" t="s">
        <v>1008</v>
      </c>
      <c r="G634" s="264"/>
      <c r="H634" s="265" t="s">
        <v>1</v>
      </c>
      <c r="I634" s="267"/>
      <c r="J634" s="264"/>
      <c r="K634" s="264"/>
      <c r="L634" s="268"/>
      <c r="M634" s="269"/>
      <c r="N634" s="270"/>
      <c r="O634" s="270"/>
      <c r="P634" s="270"/>
      <c r="Q634" s="270"/>
      <c r="R634" s="270"/>
      <c r="S634" s="270"/>
      <c r="T634" s="271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72" t="s">
        <v>178</v>
      </c>
      <c r="AU634" s="272" t="s">
        <v>85</v>
      </c>
      <c r="AV634" s="15" t="s">
        <v>33</v>
      </c>
      <c r="AW634" s="15" t="s">
        <v>32</v>
      </c>
      <c r="AX634" s="15" t="s">
        <v>77</v>
      </c>
      <c r="AY634" s="272" t="s">
        <v>170</v>
      </c>
    </row>
    <row r="635" spans="1:51" s="13" customFormat="1" ht="12">
      <c r="A635" s="13"/>
      <c r="B635" s="240"/>
      <c r="C635" s="241"/>
      <c r="D635" s="242" t="s">
        <v>178</v>
      </c>
      <c r="E635" s="243" t="s">
        <v>1</v>
      </c>
      <c r="F635" s="244" t="s">
        <v>1009</v>
      </c>
      <c r="G635" s="241"/>
      <c r="H635" s="245">
        <v>6</v>
      </c>
      <c r="I635" s="246"/>
      <c r="J635" s="241"/>
      <c r="K635" s="241"/>
      <c r="L635" s="247"/>
      <c r="M635" s="248"/>
      <c r="N635" s="249"/>
      <c r="O635" s="249"/>
      <c r="P635" s="249"/>
      <c r="Q635" s="249"/>
      <c r="R635" s="249"/>
      <c r="S635" s="249"/>
      <c r="T635" s="250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1" t="s">
        <v>178</v>
      </c>
      <c r="AU635" s="251" t="s">
        <v>85</v>
      </c>
      <c r="AV635" s="13" t="s">
        <v>85</v>
      </c>
      <c r="AW635" s="13" t="s">
        <v>32</v>
      </c>
      <c r="AX635" s="13" t="s">
        <v>77</v>
      </c>
      <c r="AY635" s="251" t="s">
        <v>170</v>
      </c>
    </row>
    <row r="636" spans="1:51" s="14" customFormat="1" ht="12">
      <c r="A636" s="14"/>
      <c r="B636" s="252"/>
      <c r="C636" s="253"/>
      <c r="D636" s="242" t="s">
        <v>178</v>
      </c>
      <c r="E636" s="254" t="s">
        <v>1</v>
      </c>
      <c r="F636" s="255" t="s">
        <v>180</v>
      </c>
      <c r="G636" s="253"/>
      <c r="H636" s="256">
        <v>6</v>
      </c>
      <c r="I636" s="257"/>
      <c r="J636" s="253"/>
      <c r="K636" s="253"/>
      <c r="L636" s="258"/>
      <c r="M636" s="259"/>
      <c r="N636" s="260"/>
      <c r="O636" s="260"/>
      <c r="P636" s="260"/>
      <c r="Q636" s="260"/>
      <c r="R636" s="260"/>
      <c r="S636" s="260"/>
      <c r="T636" s="261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2" t="s">
        <v>178</v>
      </c>
      <c r="AU636" s="262" t="s">
        <v>85</v>
      </c>
      <c r="AV636" s="14" t="s">
        <v>177</v>
      </c>
      <c r="AW636" s="14" t="s">
        <v>32</v>
      </c>
      <c r="AX636" s="14" t="s">
        <v>33</v>
      </c>
      <c r="AY636" s="262" t="s">
        <v>170</v>
      </c>
    </row>
    <row r="637" spans="1:65" s="2" customFormat="1" ht="16.5" customHeight="1">
      <c r="A637" s="39"/>
      <c r="B637" s="40"/>
      <c r="C637" s="273" t="s">
        <v>1010</v>
      </c>
      <c r="D637" s="273" t="s">
        <v>247</v>
      </c>
      <c r="E637" s="274" t="s">
        <v>1011</v>
      </c>
      <c r="F637" s="275" t="s">
        <v>1012</v>
      </c>
      <c r="G637" s="276" t="s">
        <v>271</v>
      </c>
      <c r="H637" s="277">
        <v>6</v>
      </c>
      <c r="I637" s="278"/>
      <c r="J637" s="279">
        <f>ROUND(I637*H637,2)</f>
        <v>0</v>
      </c>
      <c r="K637" s="275" t="s">
        <v>176</v>
      </c>
      <c r="L637" s="280"/>
      <c r="M637" s="281" t="s">
        <v>1</v>
      </c>
      <c r="N637" s="282" t="s">
        <v>43</v>
      </c>
      <c r="O637" s="92"/>
      <c r="P637" s="236">
        <f>O637*H637</f>
        <v>0</v>
      </c>
      <c r="Q637" s="236">
        <v>0</v>
      </c>
      <c r="R637" s="236">
        <f>Q637*H637</f>
        <v>0</v>
      </c>
      <c r="S637" s="236">
        <v>0</v>
      </c>
      <c r="T637" s="237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8" t="s">
        <v>345</v>
      </c>
      <c r="AT637" s="238" t="s">
        <v>247</v>
      </c>
      <c r="AU637" s="238" t="s">
        <v>85</v>
      </c>
      <c r="AY637" s="18" t="s">
        <v>170</v>
      </c>
      <c r="BE637" s="239">
        <f>IF(N637="základní",J637,0)</f>
        <v>0</v>
      </c>
      <c r="BF637" s="239">
        <f>IF(N637="snížená",J637,0)</f>
        <v>0</v>
      </c>
      <c r="BG637" s="239">
        <f>IF(N637="zákl. přenesená",J637,0)</f>
        <v>0</v>
      </c>
      <c r="BH637" s="239">
        <f>IF(N637="sníž. přenesená",J637,0)</f>
        <v>0</v>
      </c>
      <c r="BI637" s="239">
        <f>IF(N637="nulová",J637,0)</f>
        <v>0</v>
      </c>
      <c r="BJ637" s="18" t="s">
        <v>85</v>
      </c>
      <c r="BK637" s="239">
        <f>ROUND(I637*H637,2)</f>
        <v>0</v>
      </c>
      <c r="BL637" s="18" t="s">
        <v>211</v>
      </c>
      <c r="BM637" s="238" t="s">
        <v>1013</v>
      </c>
    </row>
    <row r="638" spans="1:65" s="2" customFormat="1" ht="24.15" customHeight="1">
      <c r="A638" s="39"/>
      <c r="B638" s="40"/>
      <c r="C638" s="227" t="s">
        <v>624</v>
      </c>
      <c r="D638" s="227" t="s">
        <v>172</v>
      </c>
      <c r="E638" s="228" t="s">
        <v>1014</v>
      </c>
      <c r="F638" s="229" t="s">
        <v>1015</v>
      </c>
      <c r="G638" s="230" t="s">
        <v>356</v>
      </c>
      <c r="H638" s="231">
        <v>1</v>
      </c>
      <c r="I638" s="232"/>
      <c r="J638" s="233">
        <f>ROUND(I638*H638,2)</f>
        <v>0</v>
      </c>
      <c r="K638" s="229" t="s">
        <v>176</v>
      </c>
      <c r="L638" s="45"/>
      <c r="M638" s="234" t="s">
        <v>1</v>
      </c>
      <c r="N638" s="235" t="s">
        <v>43</v>
      </c>
      <c r="O638" s="92"/>
      <c r="P638" s="236">
        <f>O638*H638</f>
        <v>0</v>
      </c>
      <c r="Q638" s="236">
        <v>0.00044</v>
      </c>
      <c r="R638" s="236">
        <f>Q638*H638</f>
        <v>0.00044</v>
      </c>
      <c r="S638" s="236">
        <v>0</v>
      </c>
      <c r="T638" s="237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8" t="s">
        <v>211</v>
      </c>
      <c r="AT638" s="238" t="s">
        <v>172</v>
      </c>
      <c r="AU638" s="238" t="s">
        <v>85</v>
      </c>
      <c r="AY638" s="18" t="s">
        <v>170</v>
      </c>
      <c r="BE638" s="239">
        <f>IF(N638="základní",J638,0)</f>
        <v>0</v>
      </c>
      <c r="BF638" s="239">
        <f>IF(N638="snížená",J638,0)</f>
        <v>0</v>
      </c>
      <c r="BG638" s="239">
        <f>IF(N638="zákl. přenesená",J638,0)</f>
        <v>0</v>
      </c>
      <c r="BH638" s="239">
        <f>IF(N638="sníž. přenesená",J638,0)</f>
        <v>0</v>
      </c>
      <c r="BI638" s="239">
        <f>IF(N638="nulová",J638,0)</f>
        <v>0</v>
      </c>
      <c r="BJ638" s="18" t="s">
        <v>85</v>
      </c>
      <c r="BK638" s="239">
        <f>ROUND(I638*H638,2)</f>
        <v>0</v>
      </c>
      <c r="BL638" s="18" t="s">
        <v>211</v>
      </c>
      <c r="BM638" s="238" t="s">
        <v>1016</v>
      </c>
    </row>
    <row r="639" spans="1:65" s="2" customFormat="1" ht="33" customHeight="1">
      <c r="A639" s="39"/>
      <c r="B639" s="40"/>
      <c r="C639" s="273" t="s">
        <v>1017</v>
      </c>
      <c r="D639" s="273" t="s">
        <v>247</v>
      </c>
      <c r="E639" s="274" t="s">
        <v>1018</v>
      </c>
      <c r="F639" s="275" t="s">
        <v>1019</v>
      </c>
      <c r="G639" s="276" t="s">
        <v>356</v>
      </c>
      <c r="H639" s="277">
        <v>1</v>
      </c>
      <c r="I639" s="278"/>
      <c r="J639" s="279">
        <f>ROUND(I639*H639,2)</f>
        <v>0</v>
      </c>
      <c r="K639" s="275" t="s">
        <v>176</v>
      </c>
      <c r="L639" s="280"/>
      <c r="M639" s="281" t="s">
        <v>1</v>
      </c>
      <c r="N639" s="282" t="s">
        <v>43</v>
      </c>
      <c r="O639" s="92"/>
      <c r="P639" s="236">
        <f>O639*H639</f>
        <v>0</v>
      </c>
      <c r="Q639" s="236">
        <v>0.047</v>
      </c>
      <c r="R639" s="236">
        <f>Q639*H639</f>
        <v>0.047</v>
      </c>
      <c r="S639" s="236">
        <v>0</v>
      </c>
      <c r="T639" s="237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38" t="s">
        <v>345</v>
      </c>
      <c r="AT639" s="238" t="s">
        <v>247</v>
      </c>
      <c r="AU639" s="238" t="s">
        <v>85</v>
      </c>
      <c r="AY639" s="18" t="s">
        <v>170</v>
      </c>
      <c r="BE639" s="239">
        <f>IF(N639="základní",J639,0)</f>
        <v>0</v>
      </c>
      <c r="BF639" s="239">
        <f>IF(N639="snížená",J639,0)</f>
        <v>0</v>
      </c>
      <c r="BG639" s="239">
        <f>IF(N639="zákl. přenesená",J639,0)</f>
        <v>0</v>
      </c>
      <c r="BH639" s="239">
        <f>IF(N639="sníž. přenesená",J639,0)</f>
        <v>0</v>
      </c>
      <c r="BI639" s="239">
        <f>IF(N639="nulová",J639,0)</f>
        <v>0</v>
      </c>
      <c r="BJ639" s="18" t="s">
        <v>85</v>
      </c>
      <c r="BK639" s="239">
        <f>ROUND(I639*H639,2)</f>
        <v>0</v>
      </c>
      <c r="BL639" s="18" t="s">
        <v>211</v>
      </c>
      <c r="BM639" s="238" t="s">
        <v>1020</v>
      </c>
    </row>
    <row r="640" spans="1:65" s="2" customFormat="1" ht="37.8" customHeight="1">
      <c r="A640" s="39"/>
      <c r="B640" s="40"/>
      <c r="C640" s="227" t="s">
        <v>629</v>
      </c>
      <c r="D640" s="227" t="s">
        <v>172</v>
      </c>
      <c r="E640" s="228" t="s">
        <v>1021</v>
      </c>
      <c r="F640" s="229" t="s">
        <v>1022</v>
      </c>
      <c r="G640" s="230" t="s">
        <v>356</v>
      </c>
      <c r="H640" s="231">
        <v>6</v>
      </c>
      <c r="I640" s="232"/>
      <c r="J640" s="233">
        <f>ROUND(I640*H640,2)</f>
        <v>0</v>
      </c>
      <c r="K640" s="229" t="s">
        <v>176</v>
      </c>
      <c r="L640" s="45"/>
      <c r="M640" s="234" t="s">
        <v>1</v>
      </c>
      <c r="N640" s="235" t="s">
        <v>43</v>
      </c>
      <c r="O640" s="92"/>
      <c r="P640" s="236">
        <f>O640*H640</f>
        <v>0</v>
      </c>
      <c r="Q640" s="236">
        <v>0</v>
      </c>
      <c r="R640" s="236">
        <f>Q640*H640</f>
        <v>0</v>
      </c>
      <c r="S640" s="236">
        <v>0</v>
      </c>
      <c r="T640" s="237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8" t="s">
        <v>211</v>
      </c>
      <c r="AT640" s="238" t="s">
        <v>172</v>
      </c>
      <c r="AU640" s="238" t="s">
        <v>85</v>
      </c>
      <c r="AY640" s="18" t="s">
        <v>170</v>
      </c>
      <c r="BE640" s="239">
        <f>IF(N640="základní",J640,0)</f>
        <v>0</v>
      </c>
      <c r="BF640" s="239">
        <f>IF(N640="snížená",J640,0)</f>
        <v>0</v>
      </c>
      <c r="BG640" s="239">
        <f>IF(N640="zákl. přenesená",J640,0)</f>
        <v>0</v>
      </c>
      <c r="BH640" s="239">
        <f>IF(N640="sníž. přenesená",J640,0)</f>
        <v>0</v>
      </c>
      <c r="BI640" s="239">
        <f>IF(N640="nulová",J640,0)</f>
        <v>0</v>
      </c>
      <c r="BJ640" s="18" t="s">
        <v>85</v>
      </c>
      <c r="BK640" s="239">
        <f>ROUND(I640*H640,2)</f>
        <v>0</v>
      </c>
      <c r="BL640" s="18" t="s">
        <v>211</v>
      </c>
      <c r="BM640" s="238" t="s">
        <v>1023</v>
      </c>
    </row>
    <row r="641" spans="1:51" s="13" customFormat="1" ht="12">
      <c r="A641" s="13"/>
      <c r="B641" s="240"/>
      <c r="C641" s="241"/>
      <c r="D641" s="242" t="s">
        <v>178</v>
      </c>
      <c r="E641" s="243" t="s">
        <v>1</v>
      </c>
      <c r="F641" s="244" t="s">
        <v>1024</v>
      </c>
      <c r="G641" s="241"/>
      <c r="H641" s="245">
        <v>6</v>
      </c>
      <c r="I641" s="246"/>
      <c r="J641" s="241"/>
      <c r="K641" s="241"/>
      <c r="L641" s="247"/>
      <c r="M641" s="248"/>
      <c r="N641" s="249"/>
      <c r="O641" s="249"/>
      <c r="P641" s="249"/>
      <c r="Q641" s="249"/>
      <c r="R641" s="249"/>
      <c r="S641" s="249"/>
      <c r="T641" s="25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1" t="s">
        <v>178</v>
      </c>
      <c r="AU641" s="251" t="s">
        <v>85</v>
      </c>
      <c r="AV641" s="13" t="s">
        <v>85</v>
      </c>
      <c r="AW641" s="13" t="s">
        <v>32</v>
      </c>
      <c r="AX641" s="13" t="s">
        <v>77</v>
      </c>
      <c r="AY641" s="251" t="s">
        <v>170</v>
      </c>
    </row>
    <row r="642" spans="1:51" s="14" customFormat="1" ht="12">
      <c r="A642" s="14"/>
      <c r="B642" s="252"/>
      <c r="C642" s="253"/>
      <c r="D642" s="242" t="s">
        <v>178</v>
      </c>
      <c r="E642" s="254" t="s">
        <v>1</v>
      </c>
      <c r="F642" s="255" t="s">
        <v>180</v>
      </c>
      <c r="G642" s="253"/>
      <c r="H642" s="256">
        <v>6</v>
      </c>
      <c r="I642" s="257"/>
      <c r="J642" s="253"/>
      <c r="K642" s="253"/>
      <c r="L642" s="258"/>
      <c r="M642" s="259"/>
      <c r="N642" s="260"/>
      <c r="O642" s="260"/>
      <c r="P642" s="260"/>
      <c r="Q642" s="260"/>
      <c r="R642" s="260"/>
      <c r="S642" s="260"/>
      <c r="T642" s="261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2" t="s">
        <v>178</v>
      </c>
      <c r="AU642" s="262" t="s">
        <v>85</v>
      </c>
      <c r="AV642" s="14" t="s">
        <v>177</v>
      </c>
      <c r="AW642" s="14" t="s">
        <v>32</v>
      </c>
      <c r="AX642" s="14" t="s">
        <v>33</v>
      </c>
      <c r="AY642" s="262" t="s">
        <v>170</v>
      </c>
    </row>
    <row r="643" spans="1:65" s="2" customFormat="1" ht="44.25" customHeight="1">
      <c r="A643" s="39"/>
      <c r="B643" s="40"/>
      <c r="C643" s="227" t="s">
        <v>1025</v>
      </c>
      <c r="D643" s="227" t="s">
        <v>172</v>
      </c>
      <c r="E643" s="228" t="s">
        <v>1026</v>
      </c>
      <c r="F643" s="229" t="s">
        <v>1027</v>
      </c>
      <c r="G643" s="230" t="s">
        <v>356</v>
      </c>
      <c r="H643" s="231">
        <v>11</v>
      </c>
      <c r="I643" s="232"/>
      <c r="J643" s="233">
        <f>ROUND(I643*H643,2)</f>
        <v>0</v>
      </c>
      <c r="K643" s="229" t="s">
        <v>176</v>
      </c>
      <c r="L643" s="45"/>
      <c r="M643" s="234" t="s">
        <v>1</v>
      </c>
      <c r="N643" s="235" t="s">
        <v>43</v>
      </c>
      <c r="O643" s="92"/>
      <c r="P643" s="236">
        <f>O643*H643</f>
        <v>0</v>
      </c>
      <c r="Q643" s="236">
        <v>0</v>
      </c>
      <c r="R643" s="236">
        <f>Q643*H643</f>
        <v>0</v>
      </c>
      <c r="S643" s="236">
        <v>0</v>
      </c>
      <c r="T643" s="237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38" t="s">
        <v>211</v>
      </c>
      <c r="AT643" s="238" t="s">
        <v>172</v>
      </c>
      <c r="AU643" s="238" t="s">
        <v>85</v>
      </c>
      <c r="AY643" s="18" t="s">
        <v>170</v>
      </c>
      <c r="BE643" s="239">
        <f>IF(N643="základní",J643,0)</f>
        <v>0</v>
      </c>
      <c r="BF643" s="239">
        <f>IF(N643="snížená",J643,0)</f>
        <v>0</v>
      </c>
      <c r="BG643" s="239">
        <f>IF(N643="zákl. přenesená",J643,0)</f>
        <v>0</v>
      </c>
      <c r="BH643" s="239">
        <f>IF(N643="sníž. přenesená",J643,0)</f>
        <v>0</v>
      </c>
      <c r="BI643" s="239">
        <f>IF(N643="nulová",J643,0)</f>
        <v>0</v>
      </c>
      <c r="BJ643" s="18" t="s">
        <v>85</v>
      </c>
      <c r="BK643" s="239">
        <f>ROUND(I643*H643,2)</f>
        <v>0</v>
      </c>
      <c r="BL643" s="18" t="s">
        <v>211</v>
      </c>
      <c r="BM643" s="238" t="s">
        <v>1028</v>
      </c>
    </row>
    <row r="644" spans="1:51" s="13" customFormat="1" ht="12">
      <c r="A644" s="13"/>
      <c r="B644" s="240"/>
      <c r="C644" s="241"/>
      <c r="D644" s="242" t="s">
        <v>178</v>
      </c>
      <c r="E644" s="243" t="s">
        <v>1</v>
      </c>
      <c r="F644" s="244" t="s">
        <v>1029</v>
      </c>
      <c r="G644" s="241"/>
      <c r="H644" s="245">
        <v>11</v>
      </c>
      <c r="I644" s="246"/>
      <c r="J644" s="241"/>
      <c r="K644" s="241"/>
      <c r="L644" s="247"/>
      <c r="M644" s="248"/>
      <c r="N644" s="249"/>
      <c r="O644" s="249"/>
      <c r="P644" s="249"/>
      <c r="Q644" s="249"/>
      <c r="R644" s="249"/>
      <c r="S644" s="249"/>
      <c r="T644" s="250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1" t="s">
        <v>178</v>
      </c>
      <c r="AU644" s="251" t="s">
        <v>85</v>
      </c>
      <c r="AV644" s="13" t="s">
        <v>85</v>
      </c>
      <c r="AW644" s="13" t="s">
        <v>32</v>
      </c>
      <c r="AX644" s="13" t="s">
        <v>77</v>
      </c>
      <c r="AY644" s="251" t="s">
        <v>170</v>
      </c>
    </row>
    <row r="645" spans="1:51" s="14" customFormat="1" ht="12">
      <c r="A645" s="14"/>
      <c r="B645" s="252"/>
      <c r="C645" s="253"/>
      <c r="D645" s="242" t="s">
        <v>178</v>
      </c>
      <c r="E645" s="254" t="s">
        <v>1</v>
      </c>
      <c r="F645" s="255" t="s">
        <v>180</v>
      </c>
      <c r="G645" s="253"/>
      <c r="H645" s="256">
        <v>11</v>
      </c>
      <c r="I645" s="257"/>
      <c r="J645" s="253"/>
      <c r="K645" s="253"/>
      <c r="L645" s="258"/>
      <c r="M645" s="259"/>
      <c r="N645" s="260"/>
      <c r="O645" s="260"/>
      <c r="P645" s="260"/>
      <c r="Q645" s="260"/>
      <c r="R645" s="260"/>
      <c r="S645" s="260"/>
      <c r="T645" s="261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2" t="s">
        <v>178</v>
      </c>
      <c r="AU645" s="262" t="s">
        <v>85</v>
      </c>
      <c r="AV645" s="14" t="s">
        <v>177</v>
      </c>
      <c r="AW645" s="14" t="s">
        <v>32</v>
      </c>
      <c r="AX645" s="14" t="s">
        <v>33</v>
      </c>
      <c r="AY645" s="262" t="s">
        <v>170</v>
      </c>
    </row>
    <row r="646" spans="1:65" s="2" customFormat="1" ht="44.25" customHeight="1">
      <c r="A646" s="39"/>
      <c r="B646" s="40"/>
      <c r="C646" s="227" t="s">
        <v>633</v>
      </c>
      <c r="D646" s="227" t="s">
        <v>172</v>
      </c>
      <c r="E646" s="228" t="s">
        <v>1030</v>
      </c>
      <c r="F646" s="229" t="s">
        <v>1031</v>
      </c>
      <c r="G646" s="230" t="s">
        <v>356</v>
      </c>
      <c r="H646" s="231">
        <v>28</v>
      </c>
      <c r="I646" s="232"/>
      <c r="J646" s="233">
        <f>ROUND(I646*H646,2)</f>
        <v>0</v>
      </c>
      <c r="K646" s="229" t="s">
        <v>176</v>
      </c>
      <c r="L646" s="45"/>
      <c r="M646" s="234" t="s">
        <v>1</v>
      </c>
      <c r="N646" s="235" t="s">
        <v>43</v>
      </c>
      <c r="O646" s="92"/>
      <c r="P646" s="236">
        <f>O646*H646</f>
        <v>0</v>
      </c>
      <c r="Q646" s="236">
        <v>0</v>
      </c>
      <c r="R646" s="236">
        <f>Q646*H646</f>
        <v>0</v>
      </c>
      <c r="S646" s="236">
        <v>0</v>
      </c>
      <c r="T646" s="237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38" t="s">
        <v>211</v>
      </c>
      <c r="AT646" s="238" t="s">
        <v>172</v>
      </c>
      <c r="AU646" s="238" t="s">
        <v>85</v>
      </c>
      <c r="AY646" s="18" t="s">
        <v>170</v>
      </c>
      <c r="BE646" s="239">
        <f>IF(N646="základní",J646,0)</f>
        <v>0</v>
      </c>
      <c r="BF646" s="239">
        <f>IF(N646="snížená",J646,0)</f>
        <v>0</v>
      </c>
      <c r="BG646" s="239">
        <f>IF(N646="zákl. přenesená",J646,0)</f>
        <v>0</v>
      </c>
      <c r="BH646" s="239">
        <f>IF(N646="sníž. přenesená",J646,0)</f>
        <v>0</v>
      </c>
      <c r="BI646" s="239">
        <f>IF(N646="nulová",J646,0)</f>
        <v>0</v>
      </c>
      <c r="BJ646" s="18" t="s">
        <v>85</v>
      </c>
      <c r="BK646" s="239">
        <f>ROUND(I646*H646,2)</f>
        <v>0</v>
      </c>
      <c r="BL646" s="18" t="s">
        <v>211</v>
      </c>
      <c r="BM646" s="238" t="s">
        <v>1032</v>
      </c>
    </row>
    <row r="647" spans="1:51" s="13" customFormat="1" ht="12">
      <c r="A647" s="13"/>
      <c r="B647" s="240"/>
      <c r="C647" s="241"/>
      <c r="D647" s="242" t="s">
        <v>178</v>
      </c>
      <c r="E647" s="243" t="s">
        <v>1</v>
      </c>
      <c r="F647" s="244" t="s">
        <v>1033</v>
      </c>
      <c r="G647" s="241"/>
      <c r="H647" s="245">
        <v>28</v>
      </c>
      <c r="I647" s="246"/>
      <c r="J647" s="241"/>
      <c r="K647" s="241"/>
      <c r="L647" s="247"/>
      <c r="M647" s="248"/>
      <c r="N647" s="249"/>
      <c r="O647" s="249"/>
      <c r="P647" s="249"/>
      <c r="Q647" s="249"/>
      <c r="R647" s="249"/>
      <c r="S647" s="249"/>
      <c r="T647" s="250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1" t="s">
        <v>178</v>
      </c>
      <c r="AU647" s="251" t="s">
        <v>85</v>
      </c>
      <c r="AV647" s="13" t="s">
        <v>85</v>
      </c>
      <c r="AW647" s="13" t="s">
        <v>32</v>
      </c>
      <c r="AX647" s="13" t="s">
        <v>77</v>
      </c>
      <c r="AY647" s="251" t="s">
        <v>170</v>
      </c>
    </row>
    <row r="648" spans="1:51" s="14" customFormat="1" ht="12">
      <c r="A648" s="14"/>
      <c r="B648" s="252"/>
      <c r="C648" s="253"/>
      <c r="D648" s="242" t="s">
        <v>178</v>
      </c>
      <c r="E648" s="254" t="s">
        <v>1</v>
      </c>
      <c r="F648" s="255" t="s">
        <v>180</v>
      </c>
      <c r="G648" s="253"/>
      <c r="H648" s="256">
        <v>28</v>
      </c>
      <c r="I648" s="257"/>
      <c r="J648" s="253"/>
      <c r="K648" s="253"/>
      <c r="L648" s="258"/>
      <c r="M648" s="259"/>
      <c r="N648" s="260"/>
      <c r="O648" s="260"/>
      <c r="P648" s="260"/>
      <c r="Q648" s="260"/>
      <c r="R648" s="260"/>
      <c r="S648" s="260"/>
      <c r="T648" s="261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2" t="s">
        <v>178</v>
      </c>
      <c r="AU648" s="262" t="s">
        <v>85</v>
      </c>
      <c r="AV648" s="14" t="s">
        <v>177</v>
      </c>
      <c r="AW648" s="14" t="s">
        <v>32</v>
      </c>
      <c r="AX648" s="14" t="s">
        <v>33</v>
      </c>
      <c r="AY648" s="262" t="s">
        <v>170</v>
      </c>
    </row>
    <row r="649" spans="1:65" s="2" customFormat="1" ht="16.5" customHeight="1">
      <c r="A649" s="39"/>
      <c r="B649" s="40"/>
      <c r="C649" s="273" t="s">
        <v>1034</v>
      </c>
      <c r="D649" s="273" t="s">
        <v>247</v>
      </c>
      <c r="E649" s="274" t="s">
        <v>1035</v>
      </c>
      <c r="F649" s="275" t="s">
        <v>1036</v>
      </c>
      <c r="G649" s="276" t="s">
        <v>271</v>
      </c>
      <c r="H649" s="277">
        <v>74</v>
      </c>
      <c r="I649" s="278"/>
      <c r="J649" s="279">
        <f>ROUND(I649*H649,2)</f>
        <v>0</v>
      </c>
      <c r="K649" s="275" t="s">
        <v>176</v>
      </c>
      <c r="L649" s="280"/>
      <c r="M649" s="281" t="s">
        <v>1</v>
      </c>
      <c r="N649" s="282" t="s">
        <v>43</v>
      </c>
      <c r="O649" s="92"/>
      <c r="P649" s="236">
        <f>O649*H649</f>
        <v>0</v>
      </c>
      <c r="Q649" s="236">
        <v>0.0018</v>
      </c>
      <c r="R649" s="236">
        <f>Q649*H649</f>
        <v>0.13319999999999999</v>
      </c>
      <c r="S649" s="236">
        <v>0</v>
      </c>
      <c r="T649" s="237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38" t="s">
        <v>345</v>
      </c>
      <c r="AT649" s="238" t="s">
        <v>247</v>
      </c>
      <c r="AU649" s="238" t="s">
        <v>85</v>
      </c>
      <c r="AY649" s="18" t="s">
        <v>170</v>
      </c>
      <c r="BE649" s="239">
        <f>IF(N649="základní",J649,0)</f>
        <v>0</v>
      </c>
      <c r="BF649" s="239">
        <f>IF(N649="snížená",J649,0)</f>
        <v>0</v>
      </c>
      <c r="BG649" s="239">
        <f>IF(N649="zákl. přenesená",J649,0)</f>
        <v>0</v>
      </c>
      <c r="BH649" s="239">
        <f>IF(N649="sníž. přenesená",J649,0)</f>
        <v>0</v>
      </c>
      <c r="BI649" s="239">
        <f>IF(N649="nulová",J649,0)</f>
        <v>0</v>
      </c>
      <c r="BJ649" s="18" t="s">
        <v>85</v>
      </c>
      <c r="BK649" s="239">
        <f>ROUND(I649*H649,2)</f>
        <v>0</v>
      </c>
      <c r="BL649" s="18" t="s">
        <v>211</v>
      </c>
      <c r="BM649" s="238" t="s">
        <v>1037</v>
      </c>
    </row>
    <row r="650" spans="1:51" s="13" customFormat="1" ht="12">
      <c r="A650" s="13"/>
      <c r="B650" s="240"/>
      <c r="C650" s="241"/>
      <c r="D650" s="242" t="s">
        <v>178</v>
      </c>
      <c r="E650" s="243" t="s">
        <v>1</v>
      </c>
      <c r="F650" s="244" t="s">
        <v>977</v>
      </c>
      <c r="G650" s="241"/>
      <c r="H650" s="245">
        <v>74</v>
      </c>
      <c r="I650" s="246"/>
      <c r="J650" s="241"/>
      <c r="K650" s="241"/>
      <c r="L650" s="247"/>
      <c r="M650" s="248"/>
      <c r="N650" s="249"/>
      <c r="O650" s="249"/>
      <c r="P650" s="249"/>
      <c r="Q650" s="249"/>
      <c r="R650" s="249"/>
      <c r="S650" s="249"/>
      <c r="T650" s="250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1" t="s">
        <v>178</v>
      </c>
      <c r="AU650" s="251" t="s">
        <v>85</v>
      </c>
      <c r="AV650" s="13" t="s">
        <v>85</v>
      </c>
      <c r="AW650" s="13" t="s">
        <v>32</v>
      </c>
      <c r="AX650" s="13" t="s">
        <v>77</v>
      </c>
      <c r="AY650" s="251" t="s">
        <v>170</v>
      </c>
    </row>
    <row r="651" spans="1:51" s="14" customFormat="1" ht="12">
      <c r="A651" s="14"/>
      <c r="B651" s="252"/>
      <c r="C651" s="253"/>
      <c r="D651" s="242" t="s">
        <v>178</v>
      </c>
      <c r="E651" s="254" t="s">
        <v>1</v>
      </c>
      <c r="F651" s="255" t="s">
        <v>180</v>
      </c>
      <c r="G651" s="253"/>
      <c r="H651" s="256">
        <v>74</v>
      </c>
      <c r="I651" s="257"/>
      <c r="J651" s="253"/>
      <c r="K651" s="253"/>
      <c r="L651" s="258"/>
      <c r="M651" s="259"/>
      <c r="N651" s="260"/>
      <c r="O651" s="260"/>
      <c r="P651" s="260"/>
      <c r="Q651" s="260"/>
      <c r="R651" s="260"/>
      <c r="S651" s="260"/>
      <c r="T651" s="261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2" t="s">
        <v>178</v>
      </c>
      <c r="AU651" s="262" t="s">
        <v>85</v>
      </c>
      <c r="AV651" s="14" t="s">
        <v>177</v>
      </c>
      <c r="AW651" s="14" t="s">
        <v>32</v>
      </c>
      <c r="AX651" s="14" t="s">
        <v>33</v>
      </c>
      <c r="AY651" s="262" t="s">
        <v>170</v>
      </c>
    </row>
    <row r="652" spans="1:65" s="2" customFormat="1" ht="16.5" customHeight="1">
      <c r="A652" s="39"/>
      <c r="B652" s="40"/>
      <c r="C652" s="273" t="s">
        <v>636</v>
      </c>
      <c r="D652" s="273" t="s">
        <v>247</v>
      </c>
      <c r="E652" s="274" t="s">
        <v>1038</v>
      </c>
      <c r="F652" s="275" t="s">
        <v>1039</v>
      </c>
      <c r="G652" s="276" t="s">
        <v>1040</v>
      </c>
      <c r="H652" s="277">
        <v>45</v>
      </c>
      <c r="I652" s="278"/>
      <c r="J652" s="279">
        <f>ROUND(I652*H652,2)</f>
        <v>0</v>
      </c>
      <c r="K652" s="275" t="s">
        <v>176</v>
      </c>
      <c r="L652" s="280"/>
      <c r="M652" s="281" t="s">
        <v>1</v>
      </c>
      <c r="N652" s="282" t="s">
        <v>43</v>
      </c>
      <c r="O652" s="92"/>
      <c r="P652" s="236">
        <f>O652*H652</f>
        <v>0</v>
      </c>
      <c r="Q652" s="236">
        <v>0.0002</v>
      </c>
      <c r="R652" s="236">
        <f>Q652*H652</f>
        <v>0.009000000000000001</v>
      </c>
      <c r="S652" s="236">
        <v>0</v>
      </c>
      <c r="T652" s="237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8" t="s">
        <v>345</v>
      </c>
      <c r="AT652" s="238" t="s">
        <v>247</v>
      </c>
      <c r="AU652" s="238" t="s">
        <v>85</v>
      </c>
      <c r="AY652" s="18" t="s">
        <v>170</v>
      </c>
      <c r="BE652" s="239">
        <f>IF(N652="základní",J652,0)</f>
        <v>0</v>
      </c>
      <c r="BF652" s="239">
        <f>IF(N652="snížená",J652,0)</f>
        <v>0</v>
      </c>
      <c r="BG652" s="239">
        <f>IF(N652="zákl. přenesená",J652,0)</f>
        <v>0</v>
      </c>
      <c r="BH652" s="239">
        <f>IF(N652="sníž. přenesená",J652,0)</f>
        <v>0</v>
      </c>
      <c r="BI652" s="239">
        <f>IF(N652="nulová",J652,0)</f>
        <v>0</v>
      </c>
      <c r="BJ652" s="18" t="s">
        <v>85</v>
      </c>
      <c r="BK652" s="239">
        <f>ROUND(I652*H652,2)</f>
        <v>0</v>
      </c>
      <c r="BL652" s="18" t="s">
        <v>211</v>
      </c>
      <c r="BM652" s="238" t="s">
        <v>1041</v>
      </c>
    </row>
    <row r="653" spans="1:65" s="2" customFormat="1" ht="37.8" customHeight="1">
      <c r="A653" s="39"/>
      <c r="B653" s="40"/>
      <c r="C653" s="227" t="s">
        <v>1042</v>
      </c>
      <c r="D653" s="227" t="s">
        <v>172</v>
      </c>
      <c r="E653" s="228" t="s">
        <v>1043</v>
      </c>
      <c r="F653" s="229" t="s">
        <v>1044</v>
      </c>
      <c r="G653" s="230" t="s">
        <v>356</v>
      </c>
      <c r="H653" s="231">
        <v>7</v>
      </c>
      <c r="I653" s="232"/>
      <c r="J653" s="233">
        <f>ROUND(I653*H653,2)</f>
        <v>0</v>
      </c>
      <c r="K653" s="229" t="s">
        <v>176</v>
      </c>
      <c r="L653" s="45"/>
      <c r="M653" s="234" t="s">
        <v>1</v>
      </c>
      <c r="N653" s="235" t="s">
        <v>43</v>
      </c>
      <c r="O653" s="92"/>
      <c r="P653" s="236">
        <f>O653*H653</f>
        <v>0</v>
      </c>
      <c r="Q653" s="236">
        <v>0</v>
      </c>
      <c r="R653" s="236">
        <f>Q653*H653</f>
        <v>0</v>
      </c>
      <c r="S653" s="236">
        <v>0</v>
      </c>
      <c r="T653" s="237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8" t="s">
        <v>211</v>
      </c>
      <c r="AT653" s="238" t="s">
        <v>172</v>
      </c>
      <c r="AU653" s="238" t="s">
        <v>85</v>
      </c>
      <c r="AY653" s="18" t="s">
        <v>170</v>
      </c>
      <c r="BE653" s="239">
        <f>IF(N653="základní",J653,0)</f>
        <v>0</v>
      </c>
      <c r="BF653" s="239">
        <f>IF(N653="snížená",J653,0)</f>
        <v>0</v>
      </c>
      <c r="BG653" s="239">
        <f>IF(N653="zákl. přenesená",J653,0)</f>
        <v>0</v>
      </c>
      <c r="BH653" s="239">
        <f>IF(N653="sníž. přenesená",J653,0)</f>
        <v>0</v>
      </c>
      <c r="BI653" s="239">
        <f>IF(N653="nulová",J653,0)</f>
        <v>0</v>
      </c>
      <c r="BJ653" s="18" t="s">
        <v>85</v>
      </c>
      <c r="BK653" s="239">
        <f>ROUND(I653*H653,2)</f>
        <v>0</v>
      </c>
      <c r="BL653" s="18" t="s">
        <v>211</v>
      </c>
      <c r="BM653" s="238" t="s">
        <v>1045</v>
      </c>
    </row>
    <row r="654" spans="1:51" s="13" customFormat="1" ht="12">
      <c r="A654" s="13"/>
      <c r="B654" s="240"/>
      <c r="C654" s="241"/>
      <c r="D654" s="242" t="s">
        <v>178</v>
      </c>
      <c r="E654" s="243" t="s">
        <v>1</v>
      </c>
      <c r="F654" s="244" t="s">
        <v>1046</v>
      </c>
      <c r="G654" s="241"/>
      <c r="H654" s="245">
        <v>1</v>
      </c>
      <c r="I654" s="246"/>
      <c r="J654" s="241"/>
      <c r="K654" s="241"/>
      <c r="L654" s="247"/>
      <c r="M654" s="248"/>
      <c r="N654" s="249"/>
      <c r="O654" s="249"/>
      <c r="P654" s="249"/>
      <c r="Q654" s="249"/>
      <c r="R654" s="249"/>
      <c r="S654" s="249"/>
      <c r="T654" s="250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1" t="s">
        <v>178</v>
      </c>
      <c r="AU654" s="251" t="s">
        <v>85</v>
      </c>
      <c r="AV654" s="13" t="s">
        <v>85</v>
      </c>
      <c r="AW654" s="13" t="s">
        <v>32</v>
      </c>
      <c r="AX654" s="13" t="s">
        <v>77</v>
      </c>
      <c r="AY654" s="251" t="s">
        <v>170</v>
      </c>
    </row>
    <row r="655" spans="1:51" s="13" customFormat="1" ht="12">
      <c r="A655" s="13"/>
      <c r="B655" s="240"/>
      <c r="C655" s="241"/>
      <c r="D655" s="242" t="s">
        <v>178</v>
      </c>
      <c r="E655" s="243" t="s">
        <v>1</v>
      </c>
      <c r="F655" s="244" t="s">
        <v>1047</v>
      </c>
      <c r="G655" s="241"/>
      <c r="H655" s="245">
        <v>6</v>
      </c>
      <c r="I655" s="246"/>
      <c r="J655" s="241"/>
      <c r="K655" s="241"/>
      <c r="L655" s="247"/>
      <c r="M655" s="248"/>
      <c r="N655" s="249"/>
      <c r="O655" s="249"/>
      <c r="P655" s="249"/>
      <c r="Q655" s="249"/>
      <c r="R655" s="249"/>
      <c r="S655" s="249"/>
      <c r="T655" s="250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1" t="s">
        <v>178</v>
      </c>
      <c r="AU655" s="251" t="s">
        <v>85</v>
      </c>
      <c r="AV655" s="13" t="s">
        <v>85</v>
      </c>
      <c r="AW655" s="13" t="s">
        <v>32</v>
      </c>
      <c r="AX655" s="13" t="s">
        <v>77</v>
      </c>
      <c r="AY655" s="251" t="s">
        <v>170</v>
      </c>
    </row>
    <row r="656" spans="1:51" s="14" customFormat="1" ht="12">
      <c r="A656" s="14"/>
      <c r="B656" s="252"/>
      <c r="C656" s="253"/>
      <c r="D656" s="242" t="s">
        <v>178</v>
      </c>
      <c r="E656" s="254" t="s">
        <v>1</v>
      </c>
      <c r="F656" s="255" t="s">
        <v>180</v>
      </c>
      <c r="G656" s="253"/>
      <c r="H656" s="256">
        <v>7</v>
      </c>
      <c r="I656" s="257"/>
      <c r="J656" s="253"/>
      <c r="K656" s="253"/>
      <c r="L656" s="258"/>
      <c r="M656" s="259"/>
      <c r="N656" s="260"/>
      <c r="O656" s="260"/>
      <c r="P656" s="260"/>
      <c r="Q656" s="260"/>
      <c r="R656" s="260"/>
      <c r="S656" s="260"/>
      <c r="T656" s="261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2" t="s">
        <v>178</v>
      </c>
      <c r="AU656" s="262" t="s">
        <v>85</v>
      </c>
      <c r="AV656" s="14" t="s">
        <v>177</v>
      </c>
      <c r="AW656" s="14" t="s">
        <v>32</v>
      </c>
      <c r="AX656" s="14" t="s">
        <v>33</v>
      </c>
      <c r="AY656" s="262" t="s">
        <v>170</v>
      </c>
    </row>
    <row r="657" spans="1:65" s="2" customFormat="1" ht="24.15" customHeight="1">
      <c r="A657" s="39"/>
      <c r="B657" s="40"/>
      <c r="C657" s="273" t="s">
        <v>641</v>
      </c>
      <c r="D657" s="273" t="s">
        <v>247</v>
      </c>
      <c r="E657" s="274" t="s">
        <v>1048</v>
      </c>
      <c r="F657" s="275" t="s">
        <v>1049</v>
      </c>
      <c r="G657" s="276" t="s">
        <v>356</v>
      </c>
      <c r="H657" s="277">
        <v>6</v>
      </c>
      <c r="I657" s="278"/>
      <c r="J657" s="279">
        <f>ROUND(I657*H657,2)</f>
        <v>0</v>
      </c>
      <c r="K657" s="275" t="s">
        <v>176</v>
      </c>
      <c r="L657" s="280"/>
      <c r="M657" s="281" t="s">
        <v>1</v>
      </c>
      <c r="N657" s="282" t="s">
        <v>43</v>
      </c>
      <c r="O657" s="92"/>
      <c r="P657" s="236">
        <f>O657*H657</f>
        <v>0</v>
      </c>
      <c r="Q657" s="236">
        <v>0.0175</v>
      </c>
      <c r="R657" s="236">
        <f>Q657*H657</f>
        <v>0.10500000000000001</v>
      </c>
      <c r="S657" s="236">
        <v>0</v>
      </c>
      <c r="T657" s="237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38" t="s">
        <v>345</v>
      </c>
      <c r="AT657" s="238" t="s">
        <v>247</v>
      </c>
      <c r="AU657" s="238" t="s">
        <v>85</v>
      </c>
      <c r="AY657" s="18" t="s">
        <v>170</v>
      </c>
      <c r="BE657" s="239">
        <f>IF(N657="základní",J657,0)</f>
        <v>0</v>
      </c>
      <c r="BF657" s="239">
        <f>IF(N657="snížená",J657,0)</f>
        <v>0</v>
      </c>
      <c r="BG657" s="239">
        <f>IF(N657="zákl. přenesená",J657,0)</f>
        <v>0</v>
      </c>
      <c r="BH657" s="239">
        <f>IF(N657="sníž. přenesená",J657,0)</f>
        <v>0</v>
      </c>
      <c r="BI657" s="239">
        <f>IF(N657="nulová",J657,0)</f>
        <v>0</v>
      </c>
      <c r="BJ657" s="18" t="s">
        <v>85</v>
      </c>
      <c r="BK657" s="239">
        <f>ROUND(I657*H657,2)</f>
        <v>0</v>
      </c>
      <c r="BL657" s="18" t="s">
        <v>211</v>
      </c>
      <c r="BM657" s="238" t="s">
        <v>1050</v>
      </c>
    </row>
    <row r="658" spans="1:65" s="2" customFormat="1" ht="24.15" customHeight="1">
      <c r="A658" s="39"/>
      <c r="B658" s="40"/>
      <c r="C658" s="273" t="s">
        <v>1051</v>
      </c>
      <c r="D658" s="273" t="s">
        <v>247</v>
      </c>
      <c r="E658" s="274" t="s">
        <v>1052</v>
      </c>
      <c r="F658" s="275" t="s">
        <v>1053</v>
      </c>
      <c r="G658" s="276" t="s">
        <v>356</v>
      </c>
      <c r="H658" s="277">
        <v>1</v>
      </c>
      <c r="I658" s="278"/>
      <c r="J658" s="279">
        <f>ROUND(I658*H658,2)</f>
        <v>0</v>
      </c>
      <c r="K658" s="275" t="s">
        <v>176</v>
      </c>
      <c r="L658" s="280"/>
      <c r="M658" s="281" t="s">
        <v>1</v>
      </c>
      <c r="N658" s="282" t="s">
        <v>43</v>
      </c>
      <c r="O658" s="92"/>
      <c r="P658" s="236">
        <f>O658*H658</f>
        <v>0</v>
      </c>
      <c r="Q658" s="236">
        <v>0.0195</v>
      </c>
      <c r="R658" s="236">
        <f>Q658*H658</f>
        <v>0.0195</v>
      </c>
      <c r="S658" s="236">
        <v>0</v>
      </c>
      <c r="T658" s="237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8" t="s">
        <v>345</v>
      </c>
      <c r="AT658" s="238" t="s">
        <v>247</v>
      </c>
      <c r="AU658" s="238" t="s">
        <v>85</v>
      </c>
      <c r="AY658" s="18" t="s">
        <v>170</v>
      </c>
      <c r="BE658" s="239">
        <f>IF(N658="základní",J658,0)</f>
        <v>0</v>
      </c>
      <c r="BF658" s="239">
        <f>IF(N658="snížená",J658,0)</f>
        <v>0</v>
      </c>
      <c r="BG658" s="239">
        <f>IF(N658="zákl. přenesená",J658,0)</f>
        <v>0</v>
      </c>
      <c r="BH658" s="239">
        <f>IF(N658="sníž. přenesená",J658,0)</f>
        <v>0</v>
      </c>
      <c r="BI658" s="239">
        <f>IF(N658="nulová",J658,0)</f>
        <v>0</v>
      </c>
      <c r="BJ658" s="18" t="s">
        <v>85</v>
      </c>
      <c r="BK658" s="239">
        <f>ROUND(I658*H658,2)</f>
        <v>0</v>
      </c>
      <c r="BL658" s="18" t="s">
        <v>211</v>
      </c>
      <c r="BM658" s="238" t="s">
        <v>1054</v>
      </c>
    </row>
    <row r="659" spans="1:65" s="2" customFormat="1" ht="37.8" customHeight="1">
      <c r="A659" s="39"/>
      <c r="B659" s="40"/>
      <c r="C659" s="227" t="s">
        <v>644</v>
      </c>
      <c r="D659" s="227" t="s">
        <v>172</v>
      </c>
      <c r="E659" s="228" t="s">
        <v>1055</v>
      </c>
      <c r="F659" s="229" t="s">
        <v>1056</v>
      </c>
      <c r="G659" s="230" t="s">
        <v>356</v>
      </c>
      <c r="H659" s="231">
        <v>19</v>
      </c>
      <c r="I659" s="232"/>
      <c r="J659" s="233">
        <f>ROUND(I659*H659,2)</f>
        <v>0</v>
      </c>
      <c r="K659" s="229" t="s">
        <v>176</v>
      </c>
      <c r="L659" s="45"/>
      <c r="M659" s="234" t="s">
        <v>1</v>
      </c>
      <c r="N659" s="235" t="s">
        <v>43</v>
      </c>
      <c r="O659" s="92"/>
      <c r="P659" s="236">
        <f>O659*H659</f>
        <v>0</v>
      </c>
      <c r="Q659" s="236">
        <v>0</v>
      </c>
      <c r="R659" s="236">
        <f>Q659*H659</f>
        <v>0</v>
      </c>
      <c r="S659" s="236">
        <v>0</v>
      </c>
      <c r="T659" s="237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8" t="s">
        <v>211</v>
      </c>
      <c r="AT659" s="238" t="s">
        <v>172</v>
      </c>
      <c r="AU659" s="238" t="s">
        <v>85</v>
      </c>
      <c r="AY659" s="18" t="s">
        <v>170</v>
      </c>
      <c r="BE659" s="239">
        <f>IF(N659="základní",J659,0)</f>
        <v>0</v>
      </c>
      <c r="BF659" s="239">
        <f>IF(N659="snížená",J659,0)</f>
        <v>0</v>
      </c>
      <c r="BG659" s="239">
        <f>IF(N659="zákl. přenesená",J659,0)</f>
        <v>0</v>
      </c>
      <c r="BH659" s="239">
        <f>IF(N659="sníž. přenesená",J659,0)</f>
        <v>0</v>
      </c>
      <c r="BI659" s="239">
        <f>IF(N659="nulová",J659,0)</f>
        <v>0</v>
      </c>
      <c r="BJ659" s="18" t="s">
        <v>85</v>
      </c>
      <c r="BK659" s="239">
        <f>ROUND(I659*H659,2)</f>
        <v>0</v>
      </c>
      <c r="BL659" s="18" t="s">
        <v>211</v>
      </c>
      <c r="BM659" s="238" t="s">
        <v>1057</v>
      </c>
    </row>
    <row r="660" spans="1:51" s="13" customFormat="1" ht="12">
      <c r="A660" s="13"/>
      <c r="B660" s="240"/>
      <c r="C660" s="241"/>
      <c r="D660" s="242" t="s">
        <v>178</v>
      </c>
      <c r="E660" s="243" t="s">
        <v>1</v>
      </c>
      <c r="F660" s="244" t="s">
        <v>1058</v>
      </c>
      <c r="G660" s="241"/>
      <c r="H660" s="245">
        <v>15</v>
      </c>
      <c r="I660" s="246"/>
      <c r="J660" s="241"/>
      <c r="K660" s="241"/>
      <c r="L660" s="247"/>
      <c r="M660" s="248"/>
      <c r="N660" s="249"/>
      <c r="O660" s="249"/>
      <c r="P660" s="249"/>
      <c r="Q660" s="249"/>
      <c r="R660" s="249"/>
      <c r="S660" s="249"/>
      <c r="T660" s="250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1" t="s">
        <v>178</v>
      </c>
      <c r="AU660" s="251" t="s">
        <v>85</v>
      </c>
      <c r="AV660" s="13" t="s">
        <v>85</v>
      </c>
      <c r="AW660" s="13" t="s">
        <v>32</v>
      </c>
      <c r="AX660" s="13" t="s">
        <v>77</v>
      </c>
      <c r="AY660" s="251" t="s">
        <v>170</v>
      </c>
    </row>
    <row r="661" spans="1:51" s="13" customFormat="1" ht="12">
      <c r="A661" s="13"/>
      <c r="B661" s="240"/>
      <c r="C661" s="241"/>
      <c r="D661" s="242" t="s">
        <v>178</v>
      </c>
      <c r="E661" s="243" t="s">
        <v>1</v>
      </c>
      <c r="F661" s="244" t="s">
        <v>1059</v>
      </c>
      <c r="G661" s="241"/>
      <c r="H661" s="245">
        <v>3</v>
      </c>
      <c r="I661" s="246"/>
      <c r="J661" s="241"/>
      <c r="K661" s="241"/>
      <c r="L661" s="247"/>
      <c r="M661" s="248"/>
      <c r="N661" s="249"/>
      <c r="O661" s="249"/>
      <c r="P661" s="249"/>
      <c r="Q661" s="249"/>
      <c r="R661" s="249"/>
      <c r="S661" s="249"/>
      <c r="T661" s="250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1" t="s">
        <v>178</v>
      </c>
      <c r="AU661" s="251" t="s">
        <v>85</v>
      </c>
      <c r="AV661" s="13" t="s">
        <v>85</v>
      </c>
      <c r="AW661" s="13" t="s">
        <v>32</v>
      </c>
      <c r="AX661" s="13" t="s">
        <v>77</v>
      </c>
      <c r="AY661" s="251" t="s">
        <v>170</v>
      </c>
    </row>
    <row r="662" spans="1:51" s="13" customFormat="1" ht="12">
      <c r="A662" s="13"/>
      <c r="B662" s="240"/>
      <c r="C662" s="241"/>
      <c r="D662" s="242" t="s">
        <v>178</v>
      </c>
      <c r="E662" s="243" t="s">
        <v>1</v>
      </c>
      <c r="F662" s="244" t="s">
        <v>1060</v>
      </c>
      <c r="G662" s="241"/>
      <c r="H662" s="245">
        <v>1</v>
      </c>
      <c r="I662" s="246"/>
      <c r="J662" s="241"/>
      <c r="K662" s="241"/>
      <c r="L662" s="247"/>
      <c r="M662" s="248"/>
      <c r="N662" s="249"/>
      <c r="O662" s="249"/>
      <c r="P662" s="249"/>
      <c r="Q662" s="249"/>
      <c r="R662" s="249"/>
      <c r="S662" s="249"/>
      <c r="T662" s="250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1" t="s">
        <v>178</v>
      </c>
      <c r="AU662" s="251" t="s">
        <v>85</v>
      </c>
      <c r="AV662" s="13" t="s">
        <v>85</v>
      </c>
      <c r="AW662" s="13" t="s">
        <v>32</v>
      </c>
      <c r="AX662" s="13" t="s">
        <v>77</v>
      </c>
      <c r="AY662" s="251" t="s">
        <v>170</v>
      </c>
    </row>
    <row r="663" spans="1:51" s="14" customFormat="1" ht="12">
      <c r="A663" s="14"/>
      <c r="B663" s="252"/>
      <c r="C663" s="253"/>
      <c r="D663" s="242" t="s">
        <v>178</v>
      </c>
      <c r="E663" s="254" t="s">
        <v>1</v>
      </c>
      <c r="F663" s="255" t="s">
        <v>180</v>
      </c>
      <c r="G663" s="253"/>
      <c r="H663" s="256">
        <v>19</v>
      </c>
      <c r="I663" s="257"/>
      <c r="J663" s="253"/>
      <c r="K663" s="253"/>
      <c r="L663" s="258"/>
      <c r="M663" s="259"/>
      <c r="N663" s="260"/>
      <c r="O663" s="260"/>
      <c r="P663" s="260"/>
      <c r="Q663" s="260"/>
      <c r="R663" s="260"/>
      <c r="S663" s="260"/>
      <c r="T663" s="261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2" t="s">
        <v>178</v>
      </c>
      <c r="AU663" s="262" t="s">
        <v>85</v>
      </c>
      <c r="AV663" s="14" t="s">
        <v>177</v>
      </c>
      <c r="AW663" s="14" t="s">
        <v>32</v>
      </c>
      <c r="AX663" s="14" t="s">
        <v>33</v>
      </c>
      <c r="AY663" s="262" t="s">
        <v>170</v>
      </c>
    </row>
    <row r="664" spans="1:65" s="2" customFormat="1" ht="24.15" customHeight="1">
      <c r="A664" s="39"/>
      <c r="B664" s="40"/>
      <c r="C664" s="273" t="s">
        <v>1061</v>
      </c>
      <c r="D664" s="273" t="s">
        <v>247</v>
      </c>
      <c r="E664" s="274" t="s">
        <v>1062</v>
      </c>
      <c r="F664" s="275" t="s">
        <v>1063</v>
      </c>
      <c r="G664" s="276" t="s">
        <v>356</v>
      </c>
      <c r="H664" s="277">
        <v>19</v>
      </c>
      <c r="I664" s="278"/>
      <c r="J664" s="279">
        <f>ROUND(I664*H664,2)</f>
        <v>0</v>
      </c>
      <c r="K664" s="275" t="s">
        <v>176</v>
      </c>
      <c r="L664" s="280"/>
      <c r="M664" s="281" t="s">
        <v>1</v>
      </c>
      <c r="N664" s="282" t="s">
        <v>43</v>
      </c>
      <c r="O664" s="92"/>
      <c r="P664" s="236">
        <f>O664*H664</f>
        <v>0</v>
      </c>
      <c r="Q664" s="236">
        <v>0.0205</v>
      </c>
      <c r="R664" s="236">
        <f>Q664*H664</f>
        <v>0.3895</v>
      </c>
      <c r="S664" s="236">
        <v>0</v>
      </c>
      <c r="T664" s="237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38" t="s">
        <v>345</v>
      </c>
      <c r="AT664" s="238" t="s">
        <v>247</v>
      </c>
      <c r="AU664" s="238" t="s">
        <v>85</v>
      </c>
      <c r="AY664" s="18" t="s">
        <v>170</v>
      </c>
      <c r="BE664" s="239">
        <f>IF(N664="základní",J664,0)</f>
        <v>0</v>
      </c>
      <c r="BF664" s="239">
        <f>IF(N664="snížená",J664,0)</f>
        <v>0</v>
      </c>
      <c r="BG664" s="239">
        <f>IF(N664="zákl. přenesená",J664,0)</f>
        <v>0</v>
      </c>
      <c r="BH664" s="239">
        <f>IF(N664="sníž. přenesená",J664,0)</f>
        <v>0</v>
      </c>
      <c r="BI664" s="239">
        <f>IF(N664="nulová",J664,0)</f>
        <v>0</v>
      </c>
      <c r="BJ664" s="18" t="s">
        <v>85</v>
      </c>
      <c r="BK664" s="239">
        <f>ROUND(I664*H664,2)</f>
        <v>0</v>
      </c>
      <c r="BL664" s="18" t="s">
        <v>211</v>
      </c>
      <c r="BM664" s="238" t="s">
        <v>1064</v>
      </c>
    </row>
    <row r="665" spans="1:65" s="2" customFormat="1" ht="37.8" customHeight="1">
      <c r="A665" s="39"/>
      <c r="B665" s="40"/>
      <c r="C665" s="227" t="s">
        <v>1065</v>
      </c>
      <c r="D665" s="227" t="s">
        <v>172</v>
      </c>
      <c r="E665" s="228" t="s">
        <v>1066</v>
      </c>
      <c r="F665" s="229" t="s">
        <v>1067</v>
      </c>
      <c r="G665" s="230" t="s">
        <v>356</v>
      </c>
      <c r="H665" s="231">
        <v>1</v>
      </c>
      <c r="I665" s="232"/>
      <c r="J665" s="233">
        <f>ROUND(I665*H665,2)</f>
        <v>0</v>
      </c>
      <c r="K665" s="229" t="s">
        <v>176</v>
      </c>
      <c r="L665" s="45"/>
      <c r="M665" s="234" t="s">
        <v>1</v>
      </c>
      <c r="N665" s="235" t="s">
        <v>43</v>
      </c>
      <c r="O665" s="92"/>
      <c r="P665" s="236">
        <f>O665*H665</f>
        <v>0</v>
      </c>
      <c r="Q665" s="236">
        <v>0</v>
      </c>
      <c r="R665" s="236">
        <f>Q665*H665</f>
        <v>0</v>
      </c>
      <c r="S665" s="236">
        <v>0</v>
      </c>
      <c r="T665" s="237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38" t="s">
        <v>211</v>
      </c>
      <c r="AT665" s="238" t="s">
        <v>172</v>
      </c>
      <c r="AU665" s="238" t="s">
        <v>85</v>
      </c>
      <c r="AY665" s="18" t="s">
        <v>170</v>
      </c>
      <c r="BE665" s="239">
        <f>IF(N665="základní",J665,0)</f>
        <v>0</v>
      </c>
      <c r="BF665" s="239">
        <f>IF(N665="snížená",J665,0)</f>
        <v>0</v>
      </c>
      <c r="BG665" s="239">
        <f>IF(N665="zákl. přenesená",J665,0)</f>
        <v>0</v>
      </c>
      <c r="BH665" s="239">
        <f>IF(N665="sníž. přenesená",J665,0)</f>
        <v>0</v>
      </c>
      <c r="BI665" s="239">
        <f>IF(N665="nulová",J665,0)</f>
        <v>0</v>
      </c>
      <c r="BJ665" s="18" t="s">
        <v>85</v>
      </c>
      <c r="BK665" s="239">
        <f>ROUND(I665*H665,2)</f>
        <v>0</v>
      </c>
      <c r="BL665" s="18" t="s">
        <v>211</v>
      </c>
      <c r="BM665" s="238" t="s">
        <v>1068</v>
      </c>
    </row>
    <row r="666" spans="1:51" s="13" customFormat="1" ht="12">
      <c r="A666" s="13"/>
      <c r="B666" s="240"/>
      <c r="C666" s="241"/>
      <c r="D666" s="242" t="s">
        <v>178</v>
      </c>
      <c r="E666" s="243" t="s">
        <v>1</v>
      </c>
      <c r="F666" s="244" t="s">
        <v>1069</v>
      </c>
      <c r="G666" s="241"/>
      <c r="H666" s="245">
        <v>1</v>
      </c>
      <c r="I666" s="246"/>
      <c r="J666" s="241"/>
      <c r="K666" s="241"/>
      <c r="L666" s="247"/>
      <c r="M666" s="248"/>
      <c r="N666" s="249"/>
      <c r="O666" s="249"/>
      <c r="P666" s="249"/>
      <c r="Q666" s="249"/>
      <c r="R666" s="249"/>
      <c r="S666" s="249"/>
      <c r="T666" s="250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1" t="s">
        <v>178</v>
      </c>
      <c r="AU666" s="251" t="s">
        <v>85</v>
      </c>
      <c r="AV666" s="13" t="s">
        <v>85</v>
      </c>
      <c r="AW666" s="13" t="s">
        <v>32</v>
      </c>
      <c r="AX666" s="13" t="s">
        <v>77</v>
      </c>
      <c r="AY666" s="251" t="s">
        <v>170</v>
      </c>
    </row>
    <row r="667" spans="1:51" s="14" customFormat="1" ht="12">
      <c r="A667" s="14"/>
      <c r="B667" s="252"/>
      <c r="C667" s="253"/>
      <c r="D667" s="242" t="s">
        <v>178</v>
      </c>
      <c r="E667" s="254" t="s">
        <v>1</v>
      </c>
      <c r="F667" s="255" t="s">
        <v>180</v>
      </c>
      <c r="G667" s="253"/>
      <c r="H667" s="256">
        <v>1</v>
      </c>
      <c r="I667" s="257"/>
      <c r="J667" s="253"/>
      <c r="K667" s="253"/>
      <c r="L667" s="258"/>
      <c r="M667" s="259"/>
      <c r="N667" s="260"/>
      <c r="O667" s="260"/>
      <c r="P667" s="260"/>
      <c r="Q667" s="260"/>
      <c r="R667" s="260"/>
      <c r="S667" s="260"/>
      <c r="T667" s="261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2" t="s">
        <v>178</v>
      </c>
      <c r="AU667" s="262" t="s">
        <v>85</v>
      </c>
      <c r="AV667" s="14" t="s">
        <v>177</v>
      </c>
      <c r="AW667" s="14" t="s">
        <v>32</v>
      </c>
      <c r="AX667" s="14" t="s">
        <v>33</v>
      </c>
      <c r="AY667" s="262" t="s">
        <v>170</v>
      </c>
    </row>
    <row r="668" spans="1:65" s="2" customFormat="1" ht="24.15" customHeight="1">
      <c r="A668" s="39"/>
      <c r="B668" s="40"/>
      <c r="C668" s="273" t="s">
        <v>1070</v>
      </c>
      <c r="D668" s="273" t="s">
        <v>247</v>
      </c>
      <c r="E668" s="274" t="s">
        <v>1071</v>
      </c>
      <c r="F668" s="275" t="s">
        <v>1072</v>
      </c>
      <c r="G668" s="276" t="s">
        <v>356</v>
      </c>
      <c r="H668" s="277">
        <v>1</v>
      </c>
      <c r="I668" s="278"/>
      <c r="J668" s="279">
        <f>ROUND(I668*H668,2)</f>
        <v>0</v>
      </c>
      <c r="K668" s="275" t="s">
        <v>176</v>
      </c>
      <c r="L668" s="280"/>
      <c r="M668" s="281" t="s">
        <v>1</v>
      </c>
      <c r="N668" s="282" t="s">
        <v>43</v>
      </c>
      <c r="O668" s="92"/>
      <c r="P668" s="236">
        <f>O668*H668</f>
        <v>0</v>
      </c>
      <c r="Q668" s="236">
        <v>0.043</v>
      </c>
      <c r="R668" s="236">
        <f>Q668*H668</f>
        <v>0.043</v>
      </c>
      <c r="S668" s="236">
        <v>0</v>
      </c>
      <c r="T668" s="237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38" t="s">
        <v>345</v>
      </c>
      <c r="AT668" s="238" t="s">
        <v>247</v>
      </c>
      <c r="AU668" s="238" t="s">
        <v>85</v>
      </c>
      <c r="AY668" s="18" t="s">
        <v>170</v>
      </c>
      <c r="BE668" s="239">
        <f>IF(N668="základní",J668,0)</f>
        <v>0</v>
      </c>
      <c r="BF668" s="239">
        <f>IF(N668="snížená",J668,0)</f>
        <v>0</v>
      </c>
      <c r="BG668" s="239">
        <f>IF(N668="zákl. přenesená",J668,0)</f>
        <v>0</v>
      </c>
      <c r="BH668" s="239">
        <f>IF(N668="sníž. přenesená",J668,0)</f>
        <v>0</v>
      </c>
      <c r="BI668" s="239">
        <f>IF(N668="nulová",J668,0)</f>
        <v>0</v>
      </c>
      <c r="BJ668" s="18" t="s">
        <v>85</v>
      </c>
      <c r="BK668" s="239">
        <f>ROUND(I668*H668,2)</f>
        <v>0</v>
      </c>
      <c r="BL668" s="18" t="s">
        <v>211</v>
      </c>
      <c r="BM668" s="238" t="s">
        <v>1073</v>
      </c>
    </row>
    <row r="669" spans="1:65" s="2" customFormat="1" ht="37.8" customHeight="1">
      <c r="A669" s="39"/>
      <c r="B669" s="40"/>
      <c r="C669" s="227" t="s">
        <v>657</v>
      </c>
      <c r="D669" s="227" t="s">
        <v>172</v>
      </c>
      <c r="E669" s="228" t="s">
        <v>1074</v>
      </c>
      <c r="F669" s="229" t="s">
        <v>1075</v>
      </c>
      <c r="G669" s="230" t="s">
        <v>356</v>
      </c>
      <c r="H669" s="231">
        <v>1</v>
      </c>
      <c r="I669" s="232"/>
      <c r="J669" s="233">
        <f>ROUND(I669*H669,2)</f>
        <v>0</v>
      </c>
      <c r="K669" s="229" t="s">
        <v>176</v>
      </c>
      <c r="L669" s="45"/>
      <c r="M669" s="234" t="s">
        <v>1</v>
      </c>
      <c r="N669" s="235" t="s">
        <v>43</v>
      </c>
      <c r="O669" s="92"/>
      <c r="P669" s="236">
        <f>O669*H669</f>
        <v>0</v>
      </c>
      <c r="Q669" s="236">
        <v>0</v>
      </c>
      <c r="R669" s="236">
        <f>Q669*H669</f>
        <v>0</v>
      </c>
      <c r="S669" s="236">
        <v>0</v>
      </c>
      <c r="T669" s="237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8" t="s">
        <v>211</v>
      </c>
      <c r="AT669" s="238" t="s">
        <v>172</v>
      </c>
      <c r="AU669" s="238" t="s">
        <v>85</v>
      </c>
      <c r="AY669" s="18" t="s">
        <v>170</v>
      </c>
      <c r="BE669" s="239">
        <f>IF(N669="základní",J669,0)</f>
        <v>0</v>
      </c>
      <c r="BF669" s="239">
        <f>IF(N669="snížená",J669,0)</f>
        <v>0</v>
      </c>
      <c r="BG669" s="239">
        <f>IF(N669="zákl. přenesená",J669,0)</f>
        <v>0</v>
      </c>
      <c r="BH669" s="239">
        <f>IF(N669="sníž. přenesená",J669,0)</f>
        <v>0</v>
      </c>
      <c r="BI669" s="239">
        <f>IF(N669="nulová",J669,0)</f>
        <v>0</v>
      </c>
      <c r="BJ669" s="18" t="s">
        <v>85</v>
      </c>
      <c r="BK669" s="239">
        <f>ROUND(I669*H669,2)</f>
        <v>0</v>
      </c>
      <c r="BL669" s="18" t="s">
        <v>211</v>
      </c>
      <c r="BM669" s="238" t="s">
        <v>1076</v>
      </c>
    </row>
    <row r="670" spans="1:51" s="13" customFormat="1" ht="12">
      <c r="A670" s="13"/>
      <c r="B670" s="240"/>
      <c r="C670" s="241"/>
      <c r="D670" s="242" t="s">
        <v>178</v>
      </c>
      <c r="E670" s="243" t="s">
        <v>1</v>
      </c>
      <c r="F670" s="244" t="s">
        <v>1077</v>
      </c>
      <c r="G670" s="241"/>
      <c r="H670" s="245">
        <v>1</v>
      </c>
      <c r="I670" s="246"/>
      <c r="J670" s="241"/>
      <c r="K670" s="241"/>
      <c r="L670" s="247"/>
      <c r="M670" s="248"/>
      <c r="N670" s="249"/>
      <c r="O670" s="249"/>
      <c r="P670" s="249"/>
      <c r="Q670" s="249"/>
      <c r="R670" s="249"/>
      <c r="S670" s="249"/>
      <c r="T670" s="250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1" t="s">
        <v>178</v>
      </c>
      <c r="AU670" s="251" t="s">
        <v>85</v>
      </c>
      <c r="AV670" s="13" t="s">
        <v>85</v>
      </c>
      <c r="AW670" s="13" t="s">
        <v>32</v>
      </c>
      <c r="AX670" s="13" t="s">
        <v>77</v>
      </c>
      <c r="AY670" s="251" t="s">
        <v>170</v>
      </c>
    </row>
    <row r="671" spans="1:51" s="14" customFormat="1" ht="12">
      <c r="A671" s="14"/>
      <c r="B671" s="252"/>
      <c r="C671" s="253"/>
      <c r="D671" s="242" t="s">
        <v>178</v>
      </c>
      <c r="E671" s="254" t="s">
        <v>1</v>
      </c>
      <c r="F671" s="255" t="s">
        <v>180</v>
      </c>
      <c r="G671" s="253"/>
      <c r="H671" s="256">
        <v>1</v>
      </c>
      <c r="I671" s="257"/>
      <c r="J671" s="253"/>
      <c r="K671" s="253"/>
      <c r="L671" s="258"/>
      <c r="M671" s="259"/>
      <c r="N671" s="260"/>
      <c r="O671" s="260"/>
      <c r="P671" s="260"/>
      <c r="Q671" s="260"/>
      <c r="R671" s="260"/>
      <c r="S671" s="260"/>
      <c r="T671" s="261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2" t="s">
        <v>178</v>
      </c>
      <c r="AU671" s="262" t="s">
        <v>85</v>
      </c>
      <c r="AV671" s="14" t="s">
        <v>177</v>
      </c>
      <c r="AW671" s="14" t="s">
        <v>32</v>
      </c>
      <c r="AX671" s="14" t="s">
        <v>33</v>
      </c>
      <c r="AY671" s="262" t="s">
        <v>170</v>
      </c>
    </row>
    <row r="672" spans="1:65" s="2" customFormat="1" ht="24.15" customHeight="1">
      <c r="A672" s="39"/>
      <c r="B672" s="40"/>
      <c r="C672" s="273" t="s">
        <v>1078</v>
      </c>
      <c r="D672" s="273" t="s">
        <v>247</v>
      </c>
      <c r="E672" s="274" t="s">
        <v>1079</v>
      </c>
      <c r="F672" s="275" t="s">
        <v>1080</v>
      </c>
      <c r="G672" s="276" t="s">
        <v>356</v>
      </c>
      <c r="H672" s="277">
        <v>1</v>
      </c>
      <c r="I672" s="278"/>
      <c r="J672" s="279">
        <f>ROUND(I672*H672,2)</f>
        <v>0</v>
      </c>
      <c r="K672" s="275" t="s">
        <v>176</v>
      </c>
      <c r="L672" s="280"/>
      <c r="M672" s="281" t="s">
        <v>1</v>
      </c>
      <c r="N672" s="282" t="s">
        <v>43</v>
      </c>
      <c r="O672" s="92"/>
      <c r="P672" s="236">
        <f>O672*H672</f>
        <v>0</v>
      </c>
      <c r="Q672" s="236">
        <v>0.06</v>
      </c>
      <c r="R672" s="236">
        <f>Q672*H672</f>
        <v>0.06</v>
      </c>
      <c r="S672" s="236">
        <v>0</v>
      </c>
      <c r="T672" s="237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38" t="s">
        <v>345</v>
      </c>
      <c r="AT672" s="238" t="s">
        <v>247</v>
      </c>
      <c r="AU672" s="238" t="s">
        <v>85</v>
      </c>
      <c r="AY672" s="18" t="s">
        <v>170</v>
      </c>
      <c r="BE672" s="239">
        <f>IF(N672="základní",J672,0)</f>
        <v>0</v>
      </c>
      <c r="BF672" s="239">
        <f>IF(N672="snížená",J672,0)</f>
        <v>0</v>
      </c>
      <c r="BG672" s="239">
        <f>IF(N672="zákl. přenesená",J672,0)</f>
        <v>0</v>
      </c>
      <c r="BH672" s="239">
        <f>IF(N672="sníž. přenesená",J672,0)</f>
        <v>0</v>
      </c>
      <c r="BI672" s="239">
        <f>IF(N672="nulová",J672,0)</f>
        <v>0</v>
      </c>
      <c r="BJ672" s="18" t="s">
        <v>85</v>
      </c>
      <c r="BK672" s="239">
        <f>ROUND(I672*H672,2)</f>
        <v>0</v>
      </c>
      <c r="BL672" s="18" t="s">
        <v>211</v>
      </c>
      <c r="BM672" s="238" t="s">
        <v>1081</v>
      </c>
    </row>
    <row r="673" spans="1:65" s="2" customFormat="1" ht="37.8" customHeight="1">
      <c r="A673" s="39"/>
      <c r="B673" s="40"/>
      <c r="C673" s="227" t="s">
        <v>664</v>
      </c>
      <c r="D673" s="227" t="s">
        <v>172</v>
      </c>
      <c r="E673" s="228" t="s">
        <v>1082</v>
      </c>
      <c r="F673" s="229" t="s">
        <v>1083</v>
      </c>
      <c r="G673" s="230" t="s">
        <v>356</v>
      </c>
      <c r="H673" s="231">
        <v>16</v>
      </c>
      <c r="I673" s="232"/>
      <c r="J673" s="233">
        <f>ROUND(I673*H673,2)</f>
        <v>0</v>
      </c>
      <c r="K673" s="229" t="s">
        <v>176</v>
      </c>
      <c r="L673" s="45"/>
      <c r="M673" s="234" t="s">
        <v>1</v>
      </c>
      <c r="N673" s="235" t="s">
        <v>43</v>
      </c>
      <c r="O673" s="92"/>
      <c r="P673" s="236">
        <f>O673*H673</f>
        <v>0</v>
      </c>
      <c r="Q673" s="236">
        <v>0</v>
      </c>
      <c r="R673" s="236">
        <f>Q673*H673</f>
        <v>0</v>
      </c>
      <c r="S673" s="236">
        <v>0</v>
      </c>
      <c r="T673" s="237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38" t="s">
        <v>211</v>
      </c>
      <c r="AT673" s="238" t="s">
        <v>172</v>
      </c>
      <c r="AU673" s="238" t="s">
        <v>85</v>
      </c>
      <c r="AY673" s="18" t="s">
        <v>170</v>
      </c>
      <c r="BE673" s="239">
        <f>IF(N673="základní",J673,0)</f>
        <v>0</v>
      </c>
      <c r="BF673" s="239">
        <f>IF(N673="snížená",J673,0)</f>
        <v>0</v>
      </c>
      <c r="BG673" s="239">
        <f>IF(N673="zákl. přenesená",J673,0)</f>
        <v>0</v>
      </c>
      <c r="BH673" s="239">
        <f>IF(N673="sníž. přenesená",J673,0)</f>
        <v>0</v>
      </c>
      <c r="BI673" s="239">
        <f>IF(N673="nulová",J673,0)</f>
        <v>0</v>
      </c>
      <c r="BJ673" s="18" t="s">
        <v>85</v>
      </c>
      <c r="BK673" s="239">
        <f>ROUND(I673*H673,2)</f>
        <v>0</v>
      </c>
      <c r="BL673" s="18" t="s">
        <v>211</v>
      </c>
      <c r="BM673" s="238" t="s">
        <v>1084</v>
      </c>
    </row>
    <row r="674" spans="1:51" s="13" customFormat="1" ht="12">
      <c r="A674" s="13"/>
      <c r="B674" s="240"/>
      <c r="C674" s="241"/>
      <c r="D674" s="242" t="s">
        <v>178</v>
      </c>
      <c r="E674" s="243" t="s">
        <v>1</v>
      </c>
      <c r="F674" s="244" t="s">
        <v>1085</v>
      </c>
      <c r="G674" s="241"/>
      <c r="H674" s="245">
        <v>15</v>
      </c>
      <c r="I674" s="246"/>
      <c r="J674" s="241"/>
      <c r="K674" s="241"/>
      <c r="L674" s="247"/>
      <c r="M674" s="248"/>
      <c r="N674" s="249"/>
      <c r="O674" s="249"/>
      <c r="P674" s="249"/>
      <c r="Q674" s="249"/>
      <c r="R674" s="249"/>
      <c r="S674" s="249"/>
      <c r="T674" s="250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1" t="s">
        <v>178</v>
      </c>
      <c r="AU674" s="251" t="s">
        <v>85</v>
      </c>
      <c r="AV674" s="13" t="s">
        <v>85</v>
      </c>
      <c r="AW674" s="13" t="s">
        <v>32</v>
      </c>
      <c r="AX674" s="13" t="s">
        <v>77</v>
      </c>
      <c r="AY674" s="251" t="s">
        <v>170</v>
      </c>
    </row>
    <row r="675" spans="1:51" s="13" customFormat="1" ht="12">
      <c r="A675" s="13"/>
      <c r="B675" s="240"/>
      <c r="C675" s="241"/>
      <c r="D675" s="242" t="s">
        <v>178</v>
      </c>
      <c r="E675" s="243" t="s">
        <v>1</v>
      </c>
      <c r="F675" s="244" t="s">
        <v>1086</v>
      </c>
      <c r="G675" s="241"/>
      <c r="H675" s="245">
        <v>1</v>
      </c>
      <c r="I675" s="246"/>
      <c r="J675" s="241"/>
      <c r="K675" s="241"/>
      <c r="L675" s="247"/>
      <c r="M675" s="248"/>
      <c r="N675" s="249"/>
      <c r="O675" s="249"/>
      <c r="P675" s="249"/>
      <c r="Q675" s="249"/>
      <c r="R675" s="249"/>
      <c r="S675" s="249"/>
      <c r="T675" s="250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1" t="s">
        <v>178</v>
      </c>
      <c r="AU675" s="251" t="s">
        <v>85</v>
      </c>
      <c r="AV675" s="13" t="s">
        <v>85</v>
      </c>
      <c r="AW675" s="13" t="s">
        <v>32</v>
      </c>
      <c r="AX675" s="13" t="s">
        <v>77</v>
      </c>
      <c r="AY675" s="251" t="s">
        <v>170</v>
      </c>
    </row>
    <row r="676" spans="1:51" s="14" customFormat="1" ht="12">
      <c r="A676" s="14"/>
      <c r="B676" s="252"/>
      <c r="C676" s="253"/>
      <c r="D676" s="242" t="s">
        <v>178</v>
      </c>
      <c r="E676" s="254" t="s">
        <v>1</v>
      </c>
      <c r="F676" s="255" t="s">
        <v>180</v>
      </c>
      <c r="G676" s="253"/>
      <c r="H676" s="256">
        <v>16</v>
      </c>
      <c r="I676" s="257"/>
      <c r="J676" s="253"/>
      <c r="K676" s="253"/>
      <c r="L676" s="258"/>
      <c r="M676" s="259"/>
      <c r="N676" s="260"/>
      <c r="O676" s="260"/>
      <c r="P676" s="260"/>
      <c r="Q676" s="260"/>
      <c r="R676" s="260"/>
      <c r="S676" s="260"/>
      <c r="T676" s="261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2" t="s">
        <v>178</v>
      </c>
      <c r="AU676" s="262" t="s">
        <v>85</v>
      </c>
      <c r="AV676" s="14" t="s">
        <v>177</v>
      </c>
      <c r="AW676" s="14" t="s">
        <v>32</v>
      </c>
      <c r="AX676" s="14" t="s">
        <v>33</v>
      </c>
      <c r="AY676" s="262" t="s">
        <v>170</v>
      </c>
    </row>
    <row r="677" spans="1:65" s="2" customFormat="1" ht="33" customHeight="1">
      <c r="A677" s="39"/>
      <c r="B677" s="40"/>
      <c r="C677" s="273" t="s">
        <v>1087</v>
      </c>
      <c r="D677" s="273" t="s">
        <v>247</v>
      </c>
      <c r="E677" s="274" t="s">
        <v>1088</v>
      </c>
      <c r="F677" s="275" t="s">
        <v>1089</v>
      </c>
      <c r="G677" s="276" t="s">
        <v>356</v>
      </c>
      <c r="H677" s="277">
        <v>16</v>
      </c>
      <c r="I677" s="278"/>
      <c r="J677" s="279">
        <f>ROUND(I677*H677,2)</f>
        <v>0</v>
      </c>
      <c r="K677" s="275" t="s">
        <v>176</v>
      </c>
      <c r="L677" s="280"/>
      <c r="M677" s="281" t="s">
        <v>1</v>
      </c>
      <c r="N677" s="282" t="s">
        <v>43</v>
      </c>
      <c r="O677" s="92"/>
      <c r="P677" s="236">
        <f>O677*H677</f>
        <v>0</v>
      </c>
      <c r="Q677" s="236">
        <v>0.043</v>
      </c>
      <c r="R677" s="236">
        <f>Q677*H677</f>
        <v>0.688</v>
      </c>
      <c r="S677" s="236">
        <v>0</v>
      </c>
      <c r="T677" s="237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8" t="s">
        <v>345</v>
      </c>
      <c r="AT677" s="238" t="s">
        <v>247</v>
      </c>
      <c r="AU677" s="238" t="s">
        <v>85</v>
      </c>
      <c r="AY677" s="18" t="s">
        <v>170</v>
      </c>
      <c r="BE677" s="239">
        <f>IF(N677="základní",J677,0)</f>
        <v>0</v>
      </c>
      <c r="BF677" s="239">
        <f>IF(N677="snížená",J677,0)</f>
        <v>0</v>
      </c>
      <c r="BG677" s="239">
        <f>IF(N677="zákl. přenesená",J677,0)</f>
        <v>0</v>
      </c>
      <c r="BH677" s="239">
        <f>IF(N677="sníž. přenesená",J677,0)</f>
        <v>0</v>
      </c>
      <c r="BI677" s="239">
        <f>IF(N677="nulová",J677,0)</f>
        <v>0</v>
      </c>
      <c r="BJ677" s="18" t="s">
        <v>85</v>
      </c>
      <c r="BK677" s="239">
        <f>ROUND(I677*H677,2)</f>
        <v>0</v>
      </c>
      <c r="BL677" s="18" t="s">
        <v>211</v>
      </c>
      <c r="BM677" s="238" t="s">
        <v>1090</v>
      </c>
    </row>
    <row r="678" spans="1:65" s="2" customFormat="1" ht="44.25" customHeight="1">
      <c r="A678" s="39"/>
      <c r="B678" s="40"/>
      <c r="C678" s="227" t="s">
        <v>681</v>
      </c>
      <c r="D678" s="227" t="s">
        <v>172</v>
      </c>
      <c r="E678" s="228" t="s">
        <v>1091</v>
      </c>
      <c r="F678" s="229" t="s">
        <v>1092</v>
      </c>
      <c r="G678" s="230" t="s">
        <v>356</v>
      </c>
      <c r="H678" s="231">
        <v>15</v>
      </c>
      <c r="I678" s="232"/>
      <c r="J678" s="233">
        <f>ROUND(I678*H678,2)</f>
        <v>0</v>
      </c>
      <c r="K678" s="229" t="s">
        <v>176</v>
      </c>
      <c r="L678" s="45"/>
      <c r="M678" s="234" t="s">
        <v>1</v>
      </c>
      <c r="N678" s="235" t="s">
        <v>43</v>
      </c>
      <c r="O678" s="92"/>
      <c r="P678" s="236">
        <f>O678*H678</f>
        <v>0</v>
      </c>
      <c r="Q678" s="236">
        <v>0</v>
      </c>
      <c r="R678" s="236">
        <f>Q678*H678</f>
        <v>0</v>
      </c>
      <c r="S678" s="236">
        <v>0</v>
      </c>
      <c r="T678" s="237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38" t="s">
        <v>211</v>
      </c>
      <c r="AT678" s="238" t="s">
        <v>172</v>
      </c>
      <c r="AU678" s="238" t="s">
        <v>85</v>
      </c>
      <c r="AY678" s="18" t="s">
        <v>170</v>
      </c>
      <c r="BE678" s="239">
        <f>IF(N678="základní",J678,0)</f>
        <v>0</v>
      </c>
      <c r="BF678" s="239">
        <f>IF(N678="snížená",J678,0)</f>
        <v>0</v>
      </c>
      <c r="BG678" s="239">
        <f>IF(N678="zákl. přenesená",J678,0)</f>
        <v>0</v>
      </c>
      <c r="BH678" s="239">
        <f>IF(N678="sníž. přenesená",J678,0)</f>
        <v>0</v>
      </c>
      <c r="BI678" s="239">
        <f>IF(N678="nulová",J678,0)</f>
        <v>0</v>
      </c>
      <c r="BJ678" s="18" t="s">
        <v>85</v>
      </c>
      <c r="BK678" s="239">
        <f>ROUND(I678*H678,2)</f>
        <v>0</v>
      </c>
      <c r="BL678" s="18" t="s">
        <v>211</v>
      </c>
      <c r="BM678" s="238" t="s">
        <v>1093</v>
      </c>
    </row>
    <row r="679" spans="1:51" s="13" customFormat="1" ht="12">
      <c r="A679" s="13"/>
      <c r="B679" s="240"/>
      <c r="C679" s="241"/>
      <c r="D679" s="242" t="s">
        <v>178</v>
      </c>
      <c r="E679" s="243" t="s">
        <v>1</v>
      </c>
      <c r="F679" s="244" t="s">
        <v>1094</v>
      </c>
      <c r="G679" s="241"/>
      <c r="H679" s="245">
        <v>15</v>
      </c>
      <c r="I679" s="246"/>
      <c r="J679" s="241"/>
      <c r="K679" s="241"/>
      <c r="L679" s="247"/>
      <c r="M679" s="248"/>
      <c r="N679" s="249"/>
      <c r="O679" s="249"/>
      <c r="P679" s="249"/>
      <c r="Q679" s="249"/>
      <c r="R679" s="249"/>
      <c r="S679" s="249"/>
      <c r="T679" s="25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1" t="s">
        <v>178</v>
      </c>
      <c r="AU679" s="251" t="s">
        <v>85</v>
      </c>
      <c r="AV679" s="13" t="s">
        <v>85</v>
      </c>
      <c r="AW679" s="13" t="s">
        <v>32</v>
      </c>
      <c r="AX679" s="13" t="s">
        <v>77</v>
      </c>
      <c r="AY679" s="251" t="s">
        <v>170</v>
      </c>
    </row>
    <row r="680" spans="1:51" s="14" customFormat="1" ht="12">
      <c r="A680" s="14"/>
      <c r="B680" s="252"/>
      <c r="C680" s="253"/>
      <c r="D680" s="242" t="s">
        <v>178</v>
      </c>
      <c r="E680" s="254" t="s">
        <v>1</v>
      </c>
      <c r="F680" s="255" t="s">
        <v>180</v>
      </c>
      <c r="G680" s="253"/>
      <c r="H680" s="256">
        <v>15</v>
      </c>
      <c r="I680" s="257"/>
      <c r="J680" s="253"/>
      <c r="K680" s="253"/>
      <c r="L680" s="258"/>
      <c r="M680" s="259"/>
      <c r="N680" s="260"/>
      <c r="O680" s="260"/>
      <c r="P680" s="260"/>
      <c r="Q680" s="260"/>
      <c r="R680" s="260"/>
      <c r="S680" s="260"/>
      <c r="T680" s="261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2" t="s">
        <v>178</v>
      </c>
      <c r="AU680" s="262" t="s">
        <v>85</v>
      </c>
      <c r="AV680" s="14" t="s">
        <v>177</v>
      </c>
      <c r="AW680" s="14" t="s">
        <v>32</v>
      </c>
      <c r="AX680" s="14" t="s">
        <v>33</v>
      </c>
      <c r="AY680" s="262" t="s">
        <v>170</v>
      </c>
    </row>
    <row r="681" spans="1:65" s="2" customFormat="1" ht="24.15" customHeight="1">
      <c r="A681" s="39"/>
      <c r="B681" s="40"/>
      <c r="C681" s="273" t="s">
        <v>1095</v>
      </c>
      <c r="D681" s="273" t="s">
        <v>247</v>
      </c>
      <c r="E681" s="274" t="s">
        <v>1096</v>
      </c>
      <c r="F681" s="275" t="s">
        <v>1097</v>
      </c>
      <c r="G681" s="276" t="s">
        <v>356</v>
      </c>
      <c r="H681" s="277">
        <v>15</v>
      </c>
      <c r="I681" s="278"/>
      <c r="J681" s="279">
        <f>ROUND(I681*H681,2)</f>
        <v>0</v>
      </c>
      <c r="K681" s="275" t="s">
        <v>176</v>
      </c>
      <c r="L681" s="280"/>
      <c r="M681" s="281" t="s">
        <v>1</v>
      </c>
      <c r="N681" s="282" t="s">
        <v>43</v>
      </c>
      <c r="O681" s="92"/>
      <c r="P681" s="236">
        <f>O681*H681</f>
        <v>0</v>
      </c>
      <c r="Q681" s="236">
        <v>0.0016</v>
      </c>
      <c r="R681" s="236">
        <f>Q681*H681</f>
        <v>0.024</v>
      </c>
      <c r="S681" s="236">
        <v>0</v>
      </c>
      <c r="T681" s="237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38" t="s">
        <v>345</v>
      </c>
      <c r="AT681" s="238" t="s">
        <v>247</v>
      </c>
      <c r="AU681" s="238" t="s">
        <v>85</v>
      </c>
      <c r="AY681" s="18" t="s">
        <v>170</v>
      </c>
      <c r="BE681" s="239">
        <f>IF(N681="základní",J681,0)</f>
        <v>0</v>
      </c>
      <c r="BF681" s="239">
        <f>IF(N681="snížená",J681,0)</f>
        <v>0</v>
      </c>
      <c r="BG681" s="239">
        <f>IF(N681="zákl. přenesená",J681,0)</f>
        <v>0</v>
      </c>
      <c r="BH681" s="239">
        <f>IF(N681="sníž. přenesená",J681,0)</f>
        <v>0</v>
      </c>
      <c r="BI681" s="239">
        <f>IF(N681="nulová",J681,0)</f>
        <v>0</v>
      </c>
      <c r="BJ681" s="18" t="s">
        <v>85</v>
      </c>
      <c r="BK681" s="239">
        <f>ROUND(I681*H681,2)</f>
        <v>0</v>
      </c>
      <c r="BL681" s="18" t="s">
        <v>211</v>
      </c>
      <c r="BM681" s="238" t="s">
        <v>1098</v>
      </c>
    </row>
    <row r="682" spans="1:65" s="2" customFormat="1" ht="24.15" customHeight="1">
      <c r="A682" s="39"/>
      <c r="B682" s="40"/>
      <c r="C682" s="273" t="s">
        <v>1099</v>
      </c>
      <c r="D682" s="273" t="s">
        <v>247</v>
      </c>
      <c r="E682" s="274" t="s">
        <v>1062</v>
      </c>
      <c r="F682" s="275" t="s">
        <v>1063</v>
      </c>
      <c r="G682" s="276" t="s">
        <v>356</v>
      </c>
      <c r="H682" s="277">
        <v>15</v>
      </c>
      <c r="I682" s="278"/>
      <c r="J682" s="279">
        <f>ROUND(I682*H682,2)</f>
        <v>0</v>
      </c>
      <c r="K682" s="275" t="s">
        <v>176</v>
      </c>
      <c r="L682" s="280"/>
      <c r="M682" s="281" t="s">
        <v>1</v>
      </c>
      <c r="N682" s="282" t="s">
        <v>43</v>
      </c>
      <c r="O682" s="92"/>
      <c r="P682" s="236">
        <f>O682*H682</f>
        <v>0</v>
      </c>
      <c r="Q682" s="236">
        <v>0.0205</v>
      </c>
      <c r="R682" s="236">
        <f>Q682*H682</f>
        <v>0.3075</v>
      </c>
      <c r="S682" s="236">
        <v>0</v>
      </c>
      <c r="T682" s="237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8" t="s">
        <v>345</v>
      </c>
      <c r="AT682" s="238" t="s">
        <v>247</v>
      </c>
      <c r="AU682" s="238" t="s">
        <v>85</v>
      </c>
      <c r="AY682" s="18" t="s">
        <v>170</v>
      </c>
      <c r="BE682" s="239">
        <f>IF(N682="základní",J682,0)</f>
        <v>0</v>
      </c>
      <c r="BF682" s="239">
        <f>IF(N682="snížená",J682,0)</f>
        <v>0</v>
      </c>
      <c r="BG682" s="239">
        <f>IF(N682="zákl. přenesená",J682,0)</f>
        <v>0</v>
      </c>
      <c r="BH682" s="239">
        <f>IF(N682="sníž. přenesená",J682,0)</f>
        <v>0</v>
      </c>
      <c r="BI682" s="239">
        <f>IF(N682="nulová",J682,0)</f>
        <v>0</v>
      </c>
      <c r="BJ682" s="18" t="s">
        <v>85</v>
      </c>
      <c r="BK682" s="239">
        <f>ROUND(I682*H682,2)</f>
        <v>0</v>
      </c>
      <c r="BL682" s="18" t="s">
        <v>211</v>
      </c>
      <c r="BM682" s="238" t="s">
        <v>1100</v>
      </c>
    </row>
    <row r="683" spans="1:65" s="2" customFormat="1" ht="37.8" customHeight="1">
      <c r="A683" s="39"/>
      <c r="B683" s="40"/>
      <c r="C683" s="227" t="s">
        <v>1101</v>
      </c>
      <c r="D683" s="227" t="s">
        <v>172</v>
      </c>
      <c r="E683" s="228" t="s">
        <v>1102</v>
      </c>
      <c r="F683" s="229" t="s">
        <v>1103</v>
      </c>
      <c r="G683" s="230" t="s">
        <v>356</v>
      </c>
      <c r="H683" s="231">
        <v>26</v>
      </c>
      <c r="I683" s="232"/>
      <c r="J683" s="233">
        <f>ROUND(I683*H683,2)</f>
        <v>0</v>
      </c>
      <c r="K683" s="229" t="s">
        <v>176</v>
      </c>
      <c r="L683" s="45"/>
      <c r="M683" s="234" t="s">
        <v>1</v>
      </c>
      <c r="N683" s="235" t="s">
        <v>43</v>
      </c>
      <c r="O683" s="92"/>
      <c r="P683" s="236">
        <f>O683*H683</f>
        <v>0</v>
      </c>
      <c r="Q683" s="236">
        <v>0.00048</v>
      </c>
      <c r="R683" s="236">
        <f>Q683*H683</f>
        <v>0.01248</v>
      </c>
      <c r="S683" s="236">
        <v>0</v>
      </c>
      <c r="T683" s="237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38" t="s">
        <v>211</v>
      </c>
      <c r="AT683" s="238" t="s">
        <v>172</v>
      </c>
      <c r="AU683" s="238" t="s">
        <v>85</v>
      </c>
      <c r="AY683" s="18" t="s">
        <v>170</v>
      </c>
      <c r="BE683" s="239">
        <f>IF(N683="základní",J683,0)</f>
        <v>0</v>
      </c>
      <c r="BF683" s="239">
        <f>IF(N683="snížená",J683,0)</f>
        <v>0</v>
      </c>
      <c r="BG683" s="239">
        <f>IF(N683="zákl. přenesená",J683,0)</f>
        <v>0</v>
      </c>
      <c r="BH683" s="239">
        <f>IF(N683="sníž. přenesená",J683,0)</f>
        <v>0</v>
      </c>
      <c r="BI683" s="239">
        <f>IF(N683="nulová",J683,0)</f>
        <v>0</v>
      </c>
      <c r="BJ683" s="18" t="s">
        <v>85</v>
      </c>
      <c r="BK683" s="239">
        <f>ROUND(I683*H683,2)</f>
        <v>0</v>
      </c>
      <c r="BL683" s="18" t="s">
        <v>211</v>
      </c>
      <c r="BM683" s="238" t="s">
        <v>1104</v>
      </c>
    </row>
    <row r="684" spans="1:51" s="13" customFormat="1" ht="12">
      <c r="A684" s="13"/>
      <c r="B684" s="240"/>
      <c r="C684" s="241"/>
      <c r="D684" s="242" t="s">
        <v>178</v>
      </c>
      <c r="E684" s="243" t="s">
        <v>1</v>
      </c>
      <c r="F684" s="244" t="s">
        <v>1058</v>
      </c>
      <c r="G684" s="241"/>
      <c r="H684" s="245">
        <v>15</v>
      </c>
      <c r="I684" s="246"/>
      <c r="J684" s="241"/>
      <c r="K684" s="241"/>
      <c r="L684" s="247"/>
      <c r="M684" s="248"/>
      <c r="N684" s="249"/>
      <c r="O684" s="249"/>
      <c r="P684" s="249"/>
      <c r="Q684" s="249"/>
      <c r="R684" s="249"/>
      <c r="S684" s="249"/>
      <c r="T684" s="250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1" t="s">
        <v>178</v>
      </c>
      <c r="AU684" s="251" t="s">
        <v>85</v>
      </c>
      <c r="AV684" s="13" t="s">
        <v>85</v>
      </c>
      <c r="AW684" s="13" t="s">
        <v>32</v>
      </c>
      <c r="AX684" s="13" t="s">
        <v>77</v>
      </c>
      <c r="AY684" s="251" t="s">
        <v>170</v>
      </c>
    </row>
    <row r="685" spans="1:51" s="13" customFormat="1" ht="12">
      <c r="A685" s="13"/>
      <c r="B685" s="240"/>
      <c r="C685" s="241"/>
      <c r="D685" s="242" t="s">
        <v>178</v>
      </c>
      <c r="E685" s="243" t="s">
        <v>1</v>
      </c>
      <c r="F685" s="244" t="s">
        <v>1059</v>
      </c>
      <c r="G685" s="241"/>
      <c r="H685" s="245">
        <v>3</v>
      </c>
      <c r="I685" s="246"/>
      <c r="J685" s="241"/>
      <c r="K685" s="241"/>
      <c r="L685" s="247"/>
      <c r="M685" s="248"/>
      <c r="N685" s="249"/>
      <c r="O685" s="249"/>
      <c r="P685" s="249"/>
      <c r="Q685" s="249"/>
      <c r="R685" s="249"/>
      <c r="S685" s="249"/>
      <c r="T685" s="25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1" t="s">
        <v>178</v>
      </c>
      <c r="AU685" s="251" t="s">
        <v>85</v>
      </c>
      <c r="AV685" s="13" t="s">
        <v>85</v>
      </c>
      <c r="AW685" s="13" t="s">
        <v>32</v>
      </c>
      <c r="AX685" s="13" t="s">
        <v>77</v>
      </c>
      <c r="AY685" s="251" t="s">
        <v>170</v>
      </c>
    </row>
    <row r="686" spans="1:51" s="13" customFormat="1" ht="12">
      <c r="A686" s="13"/>
      <c r="B686" s="240"/>
      <c r="C686" s="241"/>
      <c r="D686" s="242" t="s">
        <v>178</v>
      </c>
      <c r="E686" s="243" t="s">
        <v>1</v>
      </c>
      <c r="F686" s="244" t="s">
        <v>1060</v>
      </c>
      <c r="G686" s="241"/>
      <c r="H686" s="245">
        <v>1</v>
      </c>
      <c r="I686" s="246"/>
      <c r="J686" s="241"/>
      <c r="K686" s="241"/>
      <c r="L686" s="247"/>
      <c r="M686" s="248"/>
      <c r="N686" s="249"/>
      <c r="O686" s="249"/>
      <c r="P686" s="249"/>
      <c r="Q686" s="249"/>
      <c r="R686" s="249"/>
      <c r="S686" s="249"/>
      <c r="T686" s="25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1" t="s">
        <v>178</v>
      </c>
      <c r="AU686" s="251" t="s">
        <v>85</v>
      </c>
      <c r="AV686" s="13" t="s">
        <v>85</v>
      </c>
      <c r="AW686" s="13" t="s">
        <v>32</v>
      </c>
      <c r="AX686" s="13" t="s">
        <v>77</v>
      </c>
      <c r="AY686" s="251" t="s">
        <v>170</v>
      </c>
    </row>
    <row r="687" spans="1:51" s="13" customFormat="1" ht="12">
      <c r="A687" s="13"/>
      <c r="B687" s="240"/>
      <c r="C687" s="241"/>
      <c r="D687" s="242" t="s">
        <v>178</v>
      </c>
      <c r="E687" s="243" t="s">
        <v>1</v>
      </c>
      <c r="F687" s="244" t="s">
        <v>1046</v>
      </c>
      <c r="G687" s="241"/>
      <c r="H687" s="245">
        <v>1</v>
      </c>
      <c r="I687" s="246"/>
      <c r="J687" s="241"/>
      <c r="K687" s="241"/>
      <c r="L687" s="247"/>
      <c r="M687" s="248"/>
      <c r="N687" s="249"/>
      <c r="O687" s="249"/>
      <c r="P687" s="249"/>
      <c r="Q687" s="249"/>
      <c r="R687" s="249"/>
      <c r="S687" s="249"/>
      <c r="T687" s="250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1" t="s">
        <v>178</v>
      </c>
      <c r="AU687" s="251" t="s">
        <v>85</v>
      </c>
      <c r="AV687" s="13" t="s">
        <v>85</v>
      </c>
      <c r="AW687" s="13" t="s">
        <v>32</v>
      </c>
      <c r="AX687" s="13" t="s">
        <v>77</v>
      </c>
      <c r="AY687" s="251" t="s">
        <v>170</v>
      </c>
    </row>
    <row r="688" spans="1:51" s="13" customFormat="1" ht="12">
      <c r="A688" s="13"/>
      <c r="B688" s="240"/>
      <c r="C688" s="241"/>
      <c r="D688" s="242" t="s">
        <v>178</v>
      </c>
      <c r="E688" s="243" t="s">
        <v>1</v>
      </c>
      <c r="F688" s="244" t="s">
        <v>1047</v>
      </c>
      <c r="G688" s="241"/>
      <c r="H688" s="245">
        <v>6</v>
      </c>
      <c r="I688" s="246"/>
      <c r="J688" s="241"/>
      <c r="K688" s="241"/>
      <c r="L688" s="247"/>
      <c r="M688" s="248"/>
      <c r="N688" s="249"/>
      <c r="O688" s="249"/>
      <c r="P688" s="249"/>
      <c r="Q688" s="249"/>
      <c r="R688" s="249"/>
      <c r="S688" s="249"/>
      <c r="T688" s="25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51" t="s">
        <v>178</v>
      </c>
      <c r="AU688" s="251" t="s">
        <v>85</v>
      </c>
      <c r="AV688" s="13" t="s">
        <v>85</v>
      </c>
      <c r="AW688" s="13" t="s">
        <v>32</v>
      </c>
      <c r="AX688" s="13" t="s">
        <v>77</v>
      </c>
      <c r="AY688" s="251" t="s">
        <v>170</v>
      </c>
    </row>
    <row r="689" spans="1:51" s="14" customFormat="1" ht="12">
      <c r="A689" s="14"/>
      <c r="B689" s="252"/>
      <c r="C689" s="253"/>
      <c r="D689" s="242" t="s">
        <v>178</v>
      </c>
      <c r="E689" s="254" t="s">
        <v>1</v>
      </c>
      <c r="F689" s="255" t="s">
        <v>180</v>
      </c>
      <c r="G689" s="253"/>
      <c r="H689" s="256">
        <v>26</v>
      </c>
      <c r="I689" s="257"/>
      <c r="J689" s="253"/>
      <c r="K689" s="253"/>
      <c r="L689" s="258"/>
      <c r="M689" s="259"/>
      <c r="N689" s="260"/>
      <c r="O689" s="260"/>
      <c r="P689" s="260"/>
      <c r="Q689" s="260"/>
      <c r="R689" s="260"/>
      <c r="S689" s="260"/>
      <c r="T689" s="261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2" t="s">
        <v>178</v>
      </c>
      <c r="AU689" s="262" t="s">
        <v>85</v>
      </c>
      <c r="AV689" s="14" t="s">
        <v>177</v>
      </c>
      <c r="AW689" s="14" t="s">
        <v>32</v>
      </c>
      <c r="AX689" s="14" t="s">
        <v>33</v>
      </c>
      <c r="AY689" s="262" t="s">
        <v>170</v>
      </c>
    </row>
    <row r="690" spans="1:65" s="2" customFormat="1" ht="37.8" customHeight="1">
      <c r="A690" s="39"/>
      <c r="B690" s="40"/>
      <c r="C690" s="273" t="s">
        <v>1105</v>
      </c>
      <c r="D690" s="273" t="s">
        <v>247</v>
      </c>
      <c r="E690" s="274" t="s">
        <v>1106</v>
      </c>
      <c r="F690" s="275" t="s">
        <v>1107</v>
      </c>
      <c r="G690" s="276" t="s">
        <v>356</v>
      </c>
      <c r="H690" s="277">
        <v>26</v>
      </c>
      <c r="I690" s="278"/>
      <c r="J690" s="279">
        <f>ROUND(I690*H690,2)</f>
        <v>0</v>
      </c>
      <c r="K690" s="275" t="s">
        <v>176</v>
      </c>
      <c r="L690" s="280"/>
      <c r="M690" s="281" t="s">
        <v>1</v>
      </c>
      <c r="N690" s="282" t="s">
        <v>43</v>
      </c>
      <c r="O690" s="92"/>
      <c r="P690" s="236">
        <f>O690*H690</f>
        <v>0</v>
      </c>
      <c r="Q690" s="236">
        <v>0.026</v>
      </c>
      <c r="R690" s="236">
        <f>Q690*H690</f>
        <v>0.6759999999999999</v>
      </c>
      <c r="S690" s="236">
        <v>0</v>
      </c>
      <c r="T690" s="237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38" t="s">
        <v>345</v>
      </c>
      <c r="AT690" s="238" t="s">
        <v>247</v>
      </c>
      <c r="AU690" s="238" t="s">
        <v>85</v>
      </c>
      <c r="AY690" s="18" t="s">
        <v>170</v>
      </c>
      <c r="BE690" s="239">
        <f>IF(N690="základní",J690,0)</f>
        <v>0</v>
      </c>
      <c r="BF690" s="239">
        <f>IF(N690="snížená",J690,0)</f>
        <v>0</v>
      </c>
      <c r="BG690" s="239">
        <f>IF(N690="zákl. přenesená",J690,0)</f>
        <v>0</v>
      </c>
      <c r="BH690" s="239">
        <f>IF(N690="sníž. přenesená",J690,0)</f>
        <v>0</v>
      </c>
      <c r="BI690" s="239">
        <f>IF(N690="nulová",J690,0)</f>
        <v>0</v>
      </c>
      <c r="BJ690" s="18" t="s">
        <v>85</v>
      </c>
      <c r="BK690" s="239">
        <f>ROUND(I690*H690,2)</f>
        <v>0</v>
      </c>
      <c r="BL690" s="18" t="s">
        <v>211</v>
      </c>
      <c r="BM690" s="238" t="s">
        <v>1108</v>
      </c>
    </row>
    <row r="691" spans="1:65" s="2" customFormat="1" ht="37.8" customHeight="1">
      <c r="A691" s="39"/>
      <c r="B691" s="40"/>
      <c r="C691" s="227" t="s">
        <v>1109</v>
      </c>
      <c r="D691" s="227" t="s">
        <v>172</v>
      </c>
      <c r="E691" s="228" t="s">
        <v>1110</v>
      </c>
      <c r="F691" s="229" t="s">
        <v>1111</v>
      </c>
      <c r="G691" s="230" t="s">
        <v>356</v>
      </c>
      <c r="H691" s="231">
        <v>2</v>
      </c>
      <c r="I691" s="232"/>
      <c r="J691" s="233">
        <f>ROUND(I691*H691,2)</f>
        <v>0</v>
      </c>
      <c r="K691" s="229" t="s">
        <v>176</v>
      </c>
      <c r="L691" s="45"/>
      <c r="M691" s="234" t="s">
        <v>1</v>
      </c>
      <c r="N691" s="235" t="s">
        <v>43</v>
      </c>
      <c r="O691" s="92"/>
      <c r="P691" s="236">
        <f>O691*H691</f>
        <v>0</v>
      </c>
      <c r="Q691" s="236">
        <v>0.00047</v>
      </c>
      <c r="R691" s="236">
        <f>Q691*H691</f>
        <v>0.00094</v>
      </c>
      <c r="S691" s="236">
        <v>0</v>
      </c>
      <c r="T691" s="237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38" t="s">
        <v>211</v>
      </c>
      <c r="AT691" s="238" t="s">
        <v>172</v>
      </c>
      <c r="AU691" s="238" t="s">
        <v>85</v>
      </c>
      <c r="AY691" s="18" t="s">
        <v>170</v>
      </c>
      <c r="BE691" s="239">
        <f>IF(N691="základní",J691,0)</f>
        <v>0</v>
      </c>
      <c r="BF691" s="239">
        <f>IF(N691="snížená",J691,0)</f>
        <v>0</v>
      </c>
      <c r="BG691" s="239">
        <f>IF(N691="zákl. přenesená",J691,0)</f>
        <v>0</v>
      </c>
      <c r="BH691" s="239">
        <f>IF(N691="sníž. přenesená",J691,0)</f>
        <v>0</v>
      </c>
      <c r="BI691" s="239">
        <f>IF(N691="nulová",J691,0)</f>
        <v>0</v>
      </c>
      <c r="BJ691" s="18" t="s">
        <v>85</v>
      </c>
      <c r="BK691" s="239">
        <f>ROUND(I691*H691,2)</f>
        <v>0</v>
      </c>
      <c r="BL691" s="18" t="s">
        <v>211</v>
      </c>
      <c r="BM691" s="238" t="s">
        <v>1112</v>
      </c>
    </row>
    <row r="692" spans="1:51" s="13" customFormat="1" ht="12">
      <c r="A692" s="13"/>
      <c r="B692" s="240"/>
      <c r="C692" s="241"/>
      <c r="D692" s="242" t="s">
        <v>178</v>
      </c>
      <c r="E692" s="243" t="s">
        <v>1</v>
      </c>
      <c r="F692" s="244" t="s">
        <v>1069</v>
      </c>
      <c r="G692" s="241"/>
      <c r="H692" s="245">
        <v>1</v>
      </c>
      <c r="I692" s="246"/>
      <c r="J692" s="241"/>
      <c r="K692" s="241"/>
      <c r="L692" s="247"/>
      <c r="M692" s="248"/>
      <c r="N692" s="249"/>
      <c r="O692" s="249"/>
      <c r="P692" s="249"/>
      <c r="Q692" s="249"/>
      <c r="R692" s="249"/>
      <c r="S692" s="249"/>
      <c r="T692" s="250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1" t="s">
        <v>178</v>
      </c>
      <c r="AU692" s="251" t="s">
        <v>85</v>
      </c>
      <c r="AV692" s="13" t="s">
        <v>85</v>
      </c>
      <c r="AW692" s="13" t="s">
        <v>32</v>
      </c>
      <c r="AX692" s="13" t="s">
        <v>77</v>
      </c>
      <c r="AY692" s="251" t="s">
        <v>170</v>
      </c>
    </row>
    <row r="693" spans="1:51" s="13" customFormat="1" ht="12">
      <c r="A693" s="13"/>
      <c r="B693" s="240"/>
      <c r="C693" s="241"/>
      <c r="D693" s="242" t="s">
        <v>178</v>
      </c>
      <c r="E693" s="243" t="s">
        <v>1</v>
      </c>
      <c r="F693" s="244" t="s">
        <v>1077</v>
      </c>
      <c r="G693" s="241"/>
      <c r="H693" s="245">
        <v>1</v>
      </c>
      <c r="I693" s="246"/>
      <c r="J693" s="241"/>
      <c r="K693" s="241"/>
      <c r="L693" s="247"/>
      <c r="M693" s="248"/>
      <c r="N693" s="249"/>
      <c r="O693" s="249"/>
      <c r="P693" s="249"/>
      <c r="Q693" s="249"/>
      <c r="R693" s="249"/>
      <c r="S693" s="249"/>
      <c r="T693" s="250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1" t="s">
        <v>178</v>
      </c>
      <c r="AU693" s="251" t="s">
        <v>85</v>
      </c>
      <c r="AV693" s="13" t="s">
        <v>85</v>
      </c>
      <c r="AW693" s="13" t="s">
        <v>32</v>
      </c>
      <c r="AX693" s="13" t="s">
        <v>77</v>
      </c>
      <c r="AY693" s="251" t="s">
        <v>170</v>
      </c>
    </row>
    <row r="694" spans="1:51" s="14" customFormat="1" ht="12">
      <c r="A694" s="14"/>
      <c r="B694" s="252"/>
      <c r="C694" s="253"/>
      <c r="D694" s="242" t="s">
        <v>178</v>
      </c>
      <c r="E694" s="254" t="s">
        <v>1</v>
      </c>
      <c r="F694" s="255" t="s">
        <v>180</v>
      </c>
      <c r="G694" s="253"/>
      <c r="H694" s="256">
        <v>2</v>
      </c>
      <c r="I694" s="257"/>
      <c r="J694" s="253"/>
      <c r="K694" s="253"/>
      <c r="L694" s="258"/>
      <c r="M694" s="259"/>
      <c r="N694" s="260"/>
      <c r="O694" s="260"/>
      <c r="P694" s="260"/>
      <c r="Q694" s="260"/>
      <c r="R694" s="260"/>
      <c r="S694" s="260"/>
      <c r="T694" s="261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2" t="s">
        <v>178</v>
      </c>
      <c r="AU694" s="262" t="s">
        <v>85</v>
      </c>
      <c r="AV694" s="14" t="s">
        <v>177</v>
      </c>
      <c r="AW694" s="14" t="s">
        <v>32</v>
      </c>
      <c r="AX694" s="14" t="s">
        <v>33</v>
      </c>
      <c r="AY694" s="262" t="s">
        <v>170</v>
      </c>
    </row>
    <row r="695" spans="1:65" s="2" customFormat="1" ht="37.8" customHeight="1">
      <c r="A695" s="39"/>
      <c r="B695" s="40"/>
      <c r="C695" s="273" t="s">
        <v>706</v>
      </c>
      <c r="D695" s="273" t="s">
        <v>247</v>
      </c>
      <c r="E695" s="274" t="s">
        <v>1113</v>
      </c>
      <c r="F695" s="275" t="s">
        <v>1114</v>
      </c>
      <c r="G695" s="276" t="s">
        <v>356</v>
      </c>
      <c r="H695" s="277">
        <v>2</v>
      </c>
      <c r="I695" s="278"/>
      <c r="J695" s="279">
        <f>ROUND(I695*H695,2)</f>
        <v>0</v>
      </c>
      <c r="K695" s="275" t="s">
        <v>176</v>
      </c>
      <c r="L695" s="280"/>
      <c r="M695" s="281" t="s">
        <v>1</v>
      </c>
      <c r="N695" s="282" t="s">
        <v>43</v>
      </c>
      <c r="O695" s="92"/>
      <c r="P695" s="236">
        <f>O695*H695</f>
        <v>0</v>
      </c>
      <c r="Q695" s="236">
        <v>0.03</v>
      </c>
      <c r="R695" s="236">
        <f>Q695*H695</f>
        <v>0.06</v>
      </c>
      <c r="S695" s="236">
        <v>0</v>
      </c>
      <c r="T695" s="237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38" t="s">
        <v>345</v>
      </c>
      <c r="AT695" s="238" t="s">
        <v>247</v>
      </c>
      <c r="AU695" s="238" t="s">
        <v>85</v>
      </c>
      <c r="AY695" s="18" t="s">
        <v>170</v>
      </c>
      <c r="BE695" s="239">
        <f>IF(N695="základní",J695,0)</f>
        <v>0</v>
      </c>
      <c r="BF695" s="239">
        <f>IF(N695="snížená",J695,0)</f>
        <v>0</v>
      </c>
      <c r="BG695" s="239">
        <f>IF(N695="zákl. přenesená",J695,0)</f>
        <v>0</v>
      </c>
      <c r="BH695" s="239">
        <f>IF(N695="sníž. přenesená",J695,0)</f>
        <v>0</v>
      </c>
      <c r="BI695" s="239">
        <f>IF(N695="nulová",J695,0)</f>
        <v>0</v>
      </c>
      <c r="BJ695" s="18" t="s">
        <v>85</v>
      </c>
      <c r="BK695" s="239">
        <f>ROUND(I695*H695,2)</f>
        <v>0</v>
      </c>
      <c r="BL695" s="18" t="s">
        <v>211</v>
      </c>
      <c r="BM695" s="238" t="s">
        <v>1115</v>
      </c>
    </row>
    <row r="696" spans="1:65" s="2" customFormat="1" ht="44.25" customHeight="1">
      <c r="A696" s="39"/>
      <c r="B696" s="40"/>
      <c r="C696" s="227" t="s">
        <v>1116</v>
      </c>
      <c r="D696" s="227" t="s">
        <v>172</v>
      </c>
      <c r="E696" s="228" t="s">
        <v>1117</v>
      </c>
      <c r="F696" s="229" t="s">
        <v>1118</v>
      </c>
      <c r="G696" s="230" t="s">
        <v>356</v>
      </c>
      <c r="H696" s="231">
        <v>16</v>
      </c>
      <c r="I696" s="232"/>
      <c r="J696" s="233">
        <f>ROUND(I696*H696,2)</f>
        <v>0</v>
      </c>
      <c r="K696" s="229" t="s">
        <v>176</v>
      </c>
      <c r="L696" s="45"/>
      <c r="M696" s="234" t="s">
        <v>1</v>
      </c>
      <c r="N696" s="235" t="s">
        <v>43</v>
      </c>
      <c r="O696" s="92"/>
      <c r="P696" s="236">
        <f>O696*H696</f>
        <v>0</v>
      </c>
      <c r="Q696" s="236">
        <v>0.00041</v>
      </c>
      <c r="R696" s="236">
        <f>Q696*H696</f>
        <v>0.00656</v>
      </c>
      <c r="S696" s="236">
        <v>0</v>
      </c>
      <c r="T696" s="237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38" t="s">
        <v>211</v>
      </c>
      <c r="AT696" s="238" t="s">
        <v>172</v>
      </c>
      <c r="AU696" s="238" t="s">
        <v>85</v>
      </c>
      <c r="AY696" s="18" t="s">
        <v>170</v>
      </c>
      <c r="BE696" s="239">
        <f>IF(N696="základní",J696,0)</f>
        <v>0</v>
      </c>
      <c r="BF696" s="239">
        <f>IF(N696="snížená",J696,0)</f>
        <v>0</v>
      </c>
      <c r="BG696" s="239">
        <f>IF(N696="zákl. přenesená",J696,0)</f>
        <v>0</v>
      </c>
      <c r="BH696" s="239">
        <f>IF(N696="sníž. přenesená",J696,0)</f>
        <v>0</v>
      </c>
      <c r="BI696" s="239">
        <f>IF(N696="nulová",J696,0)</f>
        <v>0</v>
      </c>
      <c r="BJ696" s="18" t="s">
        <v>85</v>
      </c>
      <c r="BK696" s="239">
        <f>ROUND(I696*H696,2)</f>
        <v>0</v>
      </c>
      <c r="BL696" s="18" t="s">
        <v>211</v>
      </c>
      <c r="BM696" s="238" t="s">
        <v>1119</v>
      </c>
    </row>
    <row r="697" spans="1:51" s="13" customFormat="1" ht="12">
      <c r="A697" s="13"/>
      <c r="B697" s="240"/>
      <c r="C697" s="241"/>
      <c r="D697" s="242" t="s">
        <v>178</v>
      </c>
      <c r="E697" s="243" t="s">
        <v>1</v>
      </c>
      <c r="F697" s="244" t="s">
        <v>1085</v>
      </c>
      <c r="G697" s="241"/>
      <c r="H697" s="245">
        <v>15</v>
      </c>
      <c r="I697" s="246"/>
      <c r="J697" s="241"/>
      <c r="K697" s="241"/>
      <c r="L697" s="247"/>
      <c r="M697" s="248"/>
      <c r="N697" s="249"/>
      <c r="O697" s="249"/>
      <c r="P697" s="249"/>
      <c r="Q697" s="249"/>
      <c r="R697" s="249"/>
      <c r="S697" s="249"/>
      <c r="T697" s="250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1" t="s">
        <v>178</v>
      </c>
      <c r="AU697" s="251" t="s">
        <v>85</v>
      </c>
      <c r="AV697" s="13" t="s">
        <v>85</v>
      </c>
      <c r="AW697" s="13" t="s">
        <v>32</v>
      </c>
      <c r="AX697" s="13" t="s">
        <v>77</v>
      </c>
      <c r="AY697" s="251" t="s">
        <v>170</v>
      </c>
    </row>
    <row r="698" spans="1:51" s="13" customFormat="1" ht="12">
      <c r="A698" s="13"/>
      <c r="B698" s="240"/>
      <c r="C698" s="241"/>
      <c r="D698" s="242" t="s">
        <v>178</v>
      </c>
      <c r="E698" s="243" t="s">
        <v>1</v>
      </c>
      <c r="F698" s="244" t="s">
        <v>1086</v>
      </c>
      <c r="G698" s="241"/>
      <c r="H698" s="245">
        <v>1</v>
      </c>
      <c r="I698" s="246"/>
      <c r="J698" s="241"/>
      <c r="K698" s="241"/>
      <c r="L698" s="247"/>
      <c r="M698" s="248"/>
      <c r="N698" s="249"/>
      <c r="O698" s="249"/>
      <c r="P698" s="249"/>
      <c r="Q698" s="249"/>
      <c r="R698" s="249"/>
      <c r="S698" s="249"/>
      <c r="T698" s="250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1" t="s">
        <v>178</v>
      </c>
      <c r="AU698" s="251" t="s">
        <v>85</v>
      </c>
      <c r="AV698" s="13" t="s">
        <v>85</v>
      </c>
      <c r="AW698" s="13" t="s">
        <v>32</v>
      </c>
      <c r="AX698" s="13" t="s">
        <v>77</v>
      </c>
      <c r="AY698" s="251" t="s">
        <v>170</v>
      </c>
    </row>
    <row r="699" spans="1:51" s="14" customFormat="1" ht="12">
      <c r="A699" s="14"/>
      <c r="B699" s="252"/>
      <c r="C699" s="253"/>
      <c r="D699" s="242" t="s">
        <v>178</v>
      </c>
      <c r="E699" s="254" t="s">
        <v>1</v>
      </c>
      <c r="F699" s="255" t="s">
        <v>180</v>
      </c>
      <c r="G699" s="253"/>
      <c r="H699" s="256">
        <v>16</v>
      </c>
      <c r="I699" s="257"/>
      <c r="J699" s="253"/>
      <c r="K699" s="253"/>
      <c r="L699" s="258"/>
      <c r="M699" s="259"/>
      <c r="N699" s="260"/>
      <c r="O699" s="260"/>
      <c r="P699" s="260"/>
      <c r="Q699" s="260"/>
      <c r="R699" s="260"/>
      <c r="S699" s="260"/>
      <c r="T699" s="261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2" t="s">
        <v>178</v>
      </c>
      <c r="AU699" s="262" t="s">
        <v>85</v>
      </c>
      <c r="AV699" s="14" t="s">
        <v>177</v>
      </c>
      <c r="AW699" s="14" t="s">
        <v>32</v>
      </c>
      <c r="AX699" s="14" t="s">
        <v>33</v>
      </c>
      <c r="AY699" s="262" t="s">
        <v>170</v>
      </c>
    </row>
    <row r="700" spans="1:65" s="2" customFormat="1" ht="37.8" customHeight="1">
      <c r="A700" s="39"/>
      <c r="B700" s="40"/>
      <c r="C700" s="273" t="s">
        <v>711</v>
      </c>
      <c r="D700" s="273" t="s">
        <v>247</v>
      </c>
      <c r="E700" s="274" t="s">
        <v>1120</v>
      </c>
      <c r="F700" s="275" t="s">
        <v>1121</v>
      </c>
      <c r="G700" s="276" t="s">
        <v>356</v>
      </c>
      <c r="H700" s="277">
        <v>16</v>
      </c>
      <c r="I700" s="278"/>
      <c r="J700" s="279">
        <f>ROUND(I700*H700,2)</f>
        <v>0</v>
      </c>
      <c r="K700" s="275" t="s">
        <v>176</v>
      </c>
      <c r="L700" s="280"/>
      <c r="M700" s="281" t="s">
        <v>1</v>
      </c>
      <c r="N700" s="282" t="s">
        <v>43</v>
      </c>
      <c r="O700" s="92"/>
      <c r="P700" s="236">
        <f>O700*H700</f>
        <v>0</v>
      </c>
      <c r="Q700" s="236">
        <v>0.026</v>
      </c>
      <c r="R700" s="236">
        <f>Q700*H700</f>
        <v>0.416</v>
      </c>
      <c r="S700" s="236">
        <v>0</v>
      </c>
      <c r="T700" s="237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38" t="s">
        <v>345</v>
      </c>
      <c r="AT700" s="238" t="s">
        <v>247</v>
      </c>
      <c r="AU700" s="238" t="s">
        <v>85</v>
      </c>
      <c r="AY700" s="18" t="s">
        <v>170</v>
      </c>
      <c r="BE700" s="239">
        <f>IF(N700="základní",J700,0)</f>
        <v>0</v>
      </c>
      <c r="BF700" s="239">
        <f>IF(N700="snížená",J700,0)</f>
        <v>0</v>
      </c>
      <c r="BG700" s="239">
        <f>IF(N700="zákl. přenesená",J700,0)</f>
        <v>0</v>
      </c>
      <c r="BH700" s="239">
        <f>IF(N700="sníž. přenesená",J700,0)</f>
        <v>0</v>
      </c>
      <c r="BI700" s="239">
        <f>IF(N700="nulová",J700,0)</f>
        <v>0</v>
      </c>
      <c r="BJ700" s="18" t="s">
        <v>85</v>
      </c>
      <c r="BK700" s="239">
        <f>ROUND(I700*H700,2)</f>
        <v>0</v>
      </c>
      <c r="BL700" s="18" t="s">
        <v>211</v>
      </c>
      <c r="BM700" s="238" t="s">
        <v>1122</v>
      </c>
    </row>
    <row r="701" spans="1:65" s="2" customFormat="1" ht="24.15" customHeight="1">
      <c r="A701" s="39"/>
      <c r="B701" s="40"/>
      <c r="C701" s="227" t="s">
        <v>1123</v>
      </c>
      <c r="D701" s="227" t="s">
        <v>172</v>
      </c>
      <c r="E701" s="228" t="s">
        <v>1124</v>
      </c>
      <c r="F701" s="229" t="s">
        <v>1125</v>
      </c>
      <c r="G701" s="230" t="s">
        <v>356</v>
      </c>
      <c r="H701" s="231">
        <v>44</v>
      </c>
      <c r="I701" s="232"/>
      <c r="J701" s="233">
        <f>ROUND(I701*H701,2)</f>
        <v>0</v>
      </c>
      <c r="K701" s="229" t="s">
        <v>176</v>
      </c>
      <c r="L701" s="45"/>
      <c r="M701" s="234" t="s">
        <v>1</v>
      </c>
      <c r="N701" s="235" t="s">
        <v>43</v>
      </c>
      <c r="O701" s="92"/>
      <c r="P701" s="236">
        <f>O701*H701</f>
        <v>0</v>
      </c>
      <c r="Q701" s="236">
        <v>0</v>
      </c>
      <c r="R701" s="236">
        <f>Q701*H701</f>
        <v>0</v>
      </c>
      <c r="S701" s="236">
        <v>0</v>
      </c>
      <c r="T701" s="237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38" t="s">
        <v>211</v>
      </c>
      <c r="AT701" s="238" t="s">
        <v>172</v>
      </c>
      <c r="AU701" s="238" t="s">
        <v>85</v>
      </c>
      <c r="AY701" s="18" t="s">
        <v>170</v>
      </c>
      <c r="BE701" s="239">
        <f>IF(N701="základní",J701,0)</f>
        <v>0</v>
      </c>
      <c r="BF701" s="239">
        <f>IF(N701="snížená",J701,0)</f>
        <v>0</v>
      </c>
      <c r="BG701" s="239">
        <f>IF(N701="zákl. přenesená",J701,0)</f>
        <v>0</v>
      </c>
      <c r="BH701" s="239">
        <f>IF(N701="sníž. přenesená",J701,0)</f>
        <v>0</v>
      </c>
      <c r="BI701" s="239">
        <f>IF(N701="nulová",J701,0)</f>
        <v>0</v>
      </c>
      <c r="BJ701" s="18" t="s">
        <v>85</v>
      </c>
      <c r="BK701" s="239">
        <f>ROUND(I701*H701,2)</f>
        <v>0</v>
      </c>
      <c r="BL701" s="18" t="s">
        <v>211</v>
      </c>
      <c r="BM701" s="238" t="s">
        <v>1126</v>
      </c>
    </row>
    <row r="702" spans="1:51" s="13" customFormat="1" ht="12">
      <c r="A702" s="13"/>
      <c r="B702" s="240"/>
      <c r="C702" s="241"/>
      <c r="D702" s="242" t="s">
        <v>178</v>
      </c>
      <c r="E702" s="243" t="s">
        <v>1</v>
      </c>
      <c r="F702" s="244" t="s">
        <v>1127</v>
      </c>
      <c r="G702" s="241"/>
      <c r="H702" s="245">
        <v>44</v>
      </c>
      <c r="I702" s="246"/>
      <c r="J702" s="241"/>
      <c r="K702" s="241"/>
      <c r="L702" s="247"/>
      <c r="M702" s="248"/>
      <c r="N702" s="249"/>
      <c r="O702" s="249"/>
      <c r="P702" s="249"/>
      <c r="Q702" s="249"/>
      <c r="R702" s="249"/>
      <c r="S702" s="249"/>
      <c r="T702" s="250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1" t="s">
        <v>178</v>
      </c>
      <c r="AU702" s="251" t="s">
        <v>85</v>
      </c>
      <c r="AV702" s="13" t="s">
        <v>85</v>
      </c>
      <c r="AW702" s="13" t="s">
        <v>32</v>
      </c>
      <c r="AX702" s="13" t="s">
        <v>77</v>
      </c>
      <c r="AY702" s="251" t="s">
        <v>170</v>
      </c>
    </row>
    <row r="703" spans="1:51" s="14" customFormat="1" ht="12">
      <c r="A703" s="14"/>
      <c r="B703" s="252"/>
      <c r="C703" s="253"/>
      <c r="D703" s="242" t="s">
        <v>178</v>
      </c>
      <c r="E703" s="254" t="s">
        <v>1</v>
      </c>
      <c r="F703" s="255" t="s">
        <v>180</v>
      </c>
      <c r="G703" s="253"/>
      <c r="H703" s="256">
        <v>44</v>
      </c>
      <c r="I703" s="257"/>
      <c r="J703" s="253"/>
      <c r="K703" s="253"/>
      <c r="L703" s="258"/>
      <c r="M703" s="259"/>
      <c r="N703" s="260"/>
      <c r="O703" s="260"/>
      <c r="P703" s="260"/>
      <c r="Q703" s="260"/>
      <c r="R703" s="260"/>
      <c r="S703" s="260"/>
      <c r="T703" s="261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2" t="s">
        <v>178</v>
      </c>
      <c r="AU703" s="262" t="s">
        <v>85</v>
      </c>
      <c r="AV703" s="14" t="s">
        <v>177</v>
      </c>
      <c r="AW703" s="14" t="s">
        <v>32</v>
      </c>
      <c r="AX703" s="14" t="s">
        <v>33</v>
      </c>
      <c r="AY703" s="262" t="s">
        <v>170</v>
      </c>
    </row>
    <row r="704" spans="1:65" s="2" customFormat="1" ht="24.15" customHeight="1">
      <c r="A704" s="39"/>
      <c r="B704" s="40"/>
      <c r="C704" s="273" t="s">
        <v>720</v>
      </c>
      <c r="D704" s="273" t="s">
        <v>247</v>
      </c>
      <c r="E704" s="274" t="s">
        <v>1128</v>
      </c>
      <c r="F704" s="275" t="s">
        <v>1129</v>
      </c>
      <c r="G704" s="276" t="s">
        <v>356</v>
      </c>
      <c r="H704" s="277">
        <v>44</v>
      </c>
      <c r="I704" s="278"/>
      <c r="J704" s="279">
        <f>ROUND(I704*H704,2)</f>
        <v>0</v>
      </c>
      <c r="K704" s="275" t="s">
        <v>176</v>
      </c>
      <c r="L704" s="280"/>
      <c r="M704" s="281" t="s">
        <v>1</v>
      </c>
      <c r="N704" s="282" t="s">
        <v>43</v>
      </c>
      <c r="O704" s="92"/>
      <c r="P704" s="236">
        <f>O704*H704</f>
        <v>0</v>
      </c>
      <c r="Q704" s="236">
        <v>0.0012</v>
      </c>
      <c r="R704" s="236">
        <f>Q704*H704</f>
        <v>0.05279999999999999</v>
      </c>
      <c r="S704" s="236">
        <v>0</v>
      </c>
      <c r="T704" s="237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38" t="s">
        <v>221</v>
      </c>
      <c r="AT704" s="238" t="s">
        <v>247</v>
      </c>
      <c r="AU704" s="238" t="s">
        <v>85</v>
      </c>
      <c r="AY704" s="18" t="s">
        <v>170</v>
      </c>
      <c r="BE704" s="239">
        <f>IF(N704="základní",J704,0)</f>
        <v>0</v>
      </c>
      <c r="BF704" s="239">
        <f>IF(N704="snížená",J704,0)</f>
        <v>0</v>
      </c>
      <c r="BG704" s="239">
        <f>IF(N704="zákl. přenesená",J704,0)</f>
        <v>0</v>
      </c>
      <c r="BH704" s="239">
        <f>IF(N704="sníž. přenesená",J704,0)</f>
        <v>0</v>
      </c>
      <c r="BI704" s="239">
        <f>IF(N704="nulová",J704,0)</f>
        <v>0</v>
      </c>
      <c r="BJ704" s="18" t="s">
        <v>85</v>
      </c>
      <c r="BK704" s="239">
        <f>ROUND(I704*H704,2)</f>
        <v>0</v>
      </c>
      <c r="BL704" s="18" t="s">
        <v>177</v>
      </c>
      <c r="BM704" s="238" t="s">
        <v>1130</v>
      </c>
    </row>
    <row r="705" spans="1:65" s="2" customFormat="1" ht="24.15" customHeight="1">
      <c r="A705" s="39"/>
      <c r="B705" s="40"/>
      <c r="C705" s="227" t="s">
        <v>1131</v>
      </c>
      <c r="D705" s="227" t="s">
        <v>172</v>
      </c>
      <c r="E705" s="228" t="s">
        <v>1132</v>
      </c>
      <c r="F705" s="229" t="s">
        <v>1133</v>
      </c>
      <c r="G705" s="230" t="s">
        <v>356</v>
      </c>
      <c r="H705" s="231">
        <v>31</v>
      </c>
      <c r="I705" s="232"/>
      <c r="J705" s="233">
        <f>ROUND(I705*H705,2)</f>
        <v>0</v>
      </c>
      <c r="K705" s="229" t="s">
        <v>176</v>
      </c>
      <c r="L705" s="45"/>
      <c r="M705" s="234" t="s">
        <v>1</v>
      </c>
      <c r="N705" s="235" t="s">
        <v>43</v>
      </c>
      <c r="O705" s="92"/>
      <c r="P705" s="236">
        <f>O705*H705</f>
        <v>0</v>
      </c>
      <c r="Q705" s="236">
        <v>0</v>
      </c>
      <c r="R705" s="236">
        <f>Q705*H705</f>
        <v>0</v>
      </c>
      <c r="S705" s="236">
        <v>0</v>
      </c>
      <c r="T705" s="237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38" t="s">
        <v>211</v>
      </c>
      <c r="AT705" s="238" t="s">
        <v>172</v>
      </c>
      <c r="AU705" s="238" t="s">
        <v>85</v>
      </c>
      <c r="AY705" s="18" t="s">
        <v>170</v>
      </c>
      <c r="BE705" s="239">
        <f>IF(N705="základní",J705,0)</f>
        <v>0</v>
      </c>
      <c r="BF705" s="239">
        <f>IF(N705="snížená",J705,0)</f>
        <v>0</v>
      </c>
      <c r="BG705" s="239">
        <f>IF(N705="zákl. přenesená",J705,0)</f>
        <v>0</v>
      </c>
      <c r="BH705" s="239">
        <f>IF(N705="sníž. přenesená",J705,0)</f>
        <v>0</v>
      </c>
      <c r="BI705" s="239">
        <f>IF(N705="nulová",J705,0)</f>
        <v>0</v>
      </c>
      <c r="BJ705" s="18" t="s">
        <v>85</v>
      </c>
      <c r="BK705" s="239">
        <f>ROUND(I705*H705,2)</f>
        <v>0</v>
      </c>
      <c r="BL705" s="18" t="s">
        <v>211</v>
      </c>
      <c r="BM705" s="238" t="s">
        <v>1134</v>
      </c>
    </row>
    <row r="706" spans="1:51" s="13" customFormat="1" ht="12">
      <c r="A706" s="13"/>
      <c r="B706" s="240"/>
      <c r="C706" s="241"/>
      <c r="D706" s="242" t="s">
        <v>178</v>
      </c>
      <c r="E706" s="243" t="s">
        <v>1</v>
      </c>
      <c r="F706" s="244" t="s">
        <v>1085</v>
      </c>
      <c r="G706" s="241"/>
      <c r="H706" s="245">
        <v>15</v>
      </c>
      <c r="I706" s="246"/>
      <c r="J706" s="241"/>
      <c r="K706" s="241"/>
      <c r="L706" s="247"/>
      <c r="M706" s="248"/>
      <c r="N706" s="249"/>
      <c r="O706" s="249"/>
      <c r="P706" s="249"/>
      <c r="Q706" s="249"/>
      <c r="R706" s="249"/>
      <c r="S706" s="249"/>
      <c r="T706" s="25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1" t="s">
        <v>178</v>
      </c>
      <c r="AU706" s="251" t="s">
        <v>85</v>
      </c>
      <c r="AV706" s="13" t="s">
        <v>85</v>
      </c>
      <c r="AW706" s="13" t="s">
        <v>32</v>
      </c>
      <c r="AX706" s="13" t="s">
        <v>77</v>
      </c>
      <c r="AY706" s="251" t="s">
        <v>170</v>
      </c>
    </row>
    <row r="707" spans="1:51" s="13" customFormat="1" ht="12">
      <c r="A707" s="13"/>
      <c r="B707" s="240"/>
      <c r="C707" s="241"/>
      <c r="D707" s="242" t="s">
        <v>178</v>
      </c>
      <c r="E707" s="243" t="s">
        <v>1</v>
      </c>
      <c r="F707" s="244" t="s">
        <v>1058</v>
      </c>
      <c r="G707" s="241"/>
      <c r="H707" s="245">
        <v>15</v>
      </c>
      <c r="I707" s="246"/>
      <c r="J707" s="241"/>
      <c r="K707" s="241"/>
      <c r="L707" s="247"/>
      <c r="M707" s="248"/>
      <c r="N707" s="249"/>
      <c r="O707" s="249"/>
      <c r="P707" s="249"/>
      <c r="Q707" s="249"/>
      <c r="R707" s="249"/>
      <c r="S707" s="249"/>
      <c r="T707" s="25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1" t="s">
        <v>178</v>
      </c>
      <c r="AU707" s="251" t="s">
        <v>85</v>
      </c>
      <c r="AV707" s="13" t="s">
        <v>85</v>
      </c>
      <c r="AW707" s="13" t="s">
        <v>32</v>
      </c>
      <c r="AX707" s="13" t="s">
        <v>77</v>
      </c>
      <c r="AY707" s="251" t="s">
        <v>170</v>
      </c>
    </row>
    <row r="708" spans="1:51" s="13" customFormat="1" ht="12">
      <c r="A708" s="13"/>
      <c r="B708" s="240"/>
      <c r="C708" s="241"/>
      <c r="D708" s="242" t="s">
        <v>178</v>
      </c>
      <c r="E708" s="243" t="s">
        <v>1</v>
      </c>
      <c r="F708" s="244" t="s">
        <v>1060</v>
      </c>
      <c r="G708" s="241"/>
      <c r="H708" s="245">
        <v>1</v>
      </c>
      <c r="I708" s="246"/>
      <c r="J708" s="241"/>
      <c r="K708" s="241"/>
      <c r="L708" s="247"/>
      <c r="M708" s="248"/>
      <c r="N708" s="249"/>
      <c r="O708" s="249"/>
      <c r="P708" s="249"/>
      <c r="Q708" s="249"/>
      <c r="R708" s="249"/>
      <c r="S708" s="249"/>
      <c r="T708" s="25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1" t="s">
        <v>178</v>
      </c>
      <c r="AU708" s="251" t="s">
        <v>85</v>
      </c>
      <c r="AV708" s="13" t="s">
        <v>85</v>
      </c>
      <c r="AW708" s="13" t="s">
        <v>32</v>
      </c>
      <c r="AX708" s="13" t="s">
        <v>77</v>
      </c>
      <c r="AY708" s="251" t="s">
        <v>170</v>
      </c>
    </row>
    <row r="709" spans="1:51" s="14" customFormat="1" ht="12">
      <c r="A709" s="14"/>
      <c r="B709" s="252"/>
      <c r="C709" s="253"/>
      <c r="D709" s="242" t="s">
        <v>178</v>
      </c>
      <c r="E709" s="254" t="s">
        <v>1</v>
      </c>
      <c r="F709" s="255" t="s">
        <v>180</v>
      </c>
      <c r="G709" s="253"/>
      <c r="H709" s="256">
        <v>31</v>
      </c>
      <c r="I709" s="257"/>
      <c r="J709" s="253"/>
      <c r="K709" s="253"/>
      <c r="L709" s="258"/>
      <c r="M709" s="259"/>
      <c r="N709" s="260"/>
      <c r="O709" s="260"/>
      <c r="P709" s="260"/>
      <c r="Q709" s="260"/>
      <c r="R709" s="260"/>
      <c r="S709" s="260"/>
      <c r="T709" s="261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2" t="s">
        <v>178</v>
      </c>
      <c r="AU709" s="262" t="s">
        <v>85</v>
      </c>
      <c r="AV709" s="14" t="s">
        <v>177</v>
      </c>
      <c r="AW709" s="14" t="s">
        <v>32</v>
      </c>
      <c r="AX709" s="14" t="s">
        <v>33</v>
      </c>
      <c r="AY709" s="262" t="s">
        <v>170</v>
      </c>
    </row>
    <row r="710" spans="1:65" s="2" customFormat="1" ht="16.5" customHeight="1">
      <c r="A710" s="39"/>
      <c r="B710" s="40"/>
      <c r="C710" s="273" t="s">
        <v>1135</v>
      </c>
      <c r="D710" s="273" t="s">
        <v>247</v>
      </c>
      <c r="E710" s="274" t="s">
        <v>1136</v>
      </c>
      <c r="F710" s="275" t="s">
        <v>1137</v>
      </c>
      <c r="G710" s="276" t="s">
        <v>356</v>
      </c>
      <c r="H710" s="277">
        <v>31</v>
      </c>
      <c r="I710" s="278"/>
      <c r="J710" s="279">
        <f>ROUND(I710*H710,2)</f>
        <v>0</v>
      </c>
      <c r="K710" s="275" t="s">
        <v>176</v>
      </c>
      <c r="L710" s="280"/>
      <c r="M710" s="281" t="s">
        <v>1</v>
      </c>
      <c r="N710" s="282" t="s">
        <v>43</v>
      </c>
      <c r="O710" s="92"/>
      <c r="P710" s="236">
        <f>O710*H710</f>
        <v>0</v>
      </c>
      <c r="Q710" s="236">
        <v>0.0015</v>
      </c>
      <c r="R710" s="236">
        <f>Q710*H710</f>
        <v>0.0465</v>
      </c>
      <c r="S710" s="236">
        <v>0</v>
      </c>
      <c r="T710" s="237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38" t="s">
        <v>345</v>
      </c>
      <c r="AT710" s="238" t="s">
        <v>247</v>
      </c>
      <c r="AU710" s="238" t="s">
        <v>85</v>
      </c>
      <c r="AY710" s="18" t="s">
        <v>170</v>
      </c>
      <c r="BE710" s="239">
        <f>IF(N710="základní",J710,0)</f>
        <v>0</v>
      </c>
      <c r="BF710" s="239">
        <f>IF(N710="snížená",J710,0)</f>
        <v>0</v>
      </c>
      <c r="BG710" s="239">
        <f>IF(N710="zákl. přenesená",J710,0)</f>
        <v>0</v>
      </c>
      <c r="BH710" s="239">
        <f>IF(N710="sníž. přenesená",J710,0)</f>
        <v>0</v>
      </c>
      <c r="BI710" s="239">
        <f>IF(N710="nulová",J710,0)</f>
        <v>0</v>
      </c>
      <c r="BJ710" s="18" t="s">
        <v>85</v>
      </c>
      <c r="BK710" s="239">
        <f>ROUND(I710*H710,2)</f>
        <v>0</v>
      </c>
      <c r="BL710" s="18" t="s">
        <v>211</v>
      </c>
      <c r="BM710" s="238" t="s">
        <v>1138</v>
      </c>
    </row>
    <row r="711" spans="1:65" s="2" customFormat="1" ht="24.15" customHeight="1">
      <c r="A711" s="39"/>
      <c r="B711" s="40"/>
      <c r="C711" s="227" t="s">
        <v>1139</v>
      </c>
      <c r="D711" s="227" t="s">
        <v>172</v>
      </c>
      <c r="E711" s="228" t="s">
        <v>1140</v>
      </c>
      <c r="F711" s="229" t="s">
        <v>1141</v>
      </c>
      <c r="G711" s="230" t="s">
        <v>356</v>
      </c>
      <c r="H711" s="231">
        <v>22</v>
      </c>
      <c r="I711" s="232"/>
      <c r="J711" s="233">
        <f>ROUND(I711*H711,2)</f>
        <v>0</v>
      </c>
      <c r="K711" s="229" t="s">
        <v>176</v>
      </c>
      <c r="L711" s="45"/>
      <c r="M711" s="234" t="s">
        <v>1</v>
      </c>
      <c r="N711" s="235" t="s">
        <v>43</v>
      </c>
      <c r="O711" s="92"/>
      <c r="P711" s="236">
        <f>O711*H711</f>
        <v>0</v>
      </c>
      <c r="Q711" s="236">
        <v>0</v>
      </c>
      <c r="R711" s="236">
        <f>Q711*H711</f>
        <v>0</v>
      </c>
      <c r="S711" s="236">
        <v>0</v>
      </c>
      <c r="T711" s="237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38" t="s">
        <v>211</v>
      </c>
      <c r="AT711" s="238" t="s">
        <v>172</v>
      </c>
      <c r="AU711" s="238" t="s">
        <v>85</v>
      </c>
      <c r="AY711" s="18" t="s">
        <v>170</v>
      </c>
      <c r="BE711" s="239">
        <f>IF(N711="základní",J711,0)</f>
        <v>0</v>
      </c>
      <c r="BF711" s="239">
        <f>IF(N711="snížená",J711,0)</f>
        <v>0</v>
      </c>
      <c r="BG711" s="239">
        <f>IF(N711="zákl. přenesená",J711,0)</f>
        <v>0</v>
      </c>
      <c r="BH711" s="239">
        <f>IF(N711="sníž. přenesená",J711,0)</f>
        <v>0</v>
      </c>
      <c r="BI711" s="239">
        <f>IF(N711="nulová",J711,0)</f>
        <v>0</v>
      </c>
      <c r="BJ711" s="18" t="s">
        <v>85</v>
      </c>
      <c r="BK711" s="239">
        <f>ROUND(I711*H711,2)</f>
        <v>0</v>
      </c>
      <c r="BL711" s="18" t="s">
        <v>211</v>
      </c>
      <c r="BM711" s="238" t="s">
        <v>1142</v>
      </c>
    </row>
    <row r="712" spans="1:51" s="13" customFormat="1" ht="12">
      <c r="A712" s="13"/>
      <c r="B712" s="240"/>
      <c r="C712" s="241"/>
      <c r="D712" s="242" t="s">
        <v>178</v>
      </c>
      <c r="E712" s="243" t="s">
        <v>1</v>
      </c>
      <c r="F712" s="244" t="s">
        <v>1143</v>
      </c>
      <c r="G712" s="241"/>
      <c r="H712" s="245">
        <v>15</v>
      </c>
      <c r="I712" s="246"/>
      <c r="J712" s="241"/>
      <c r="K712" s="241"/>
      <c r="L712" s="247"/>
      <c r="M712" s="248"/>
      <c r="N712" s="249"/>
      <c r="O712" s="249"/>
      <c r="P712" s="249"/>
      <c r="Q712" s="249"/>
      <c r="R712" s="249"/>
      <c r="S712" s="249"/>
      <c r="T712" s="250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1" t="s">
        <v>178</v>
      </c>
      <c r="AU712" s="251" t="s">
        <v>85</v>
      </c>
      <c r="AV712" s="13" t="s">
        <v>85</v>
      </c>
      <c r="AW712" s="13" t="s">
        <v>32</v>
      </c>
      <c r="AX712" s="13" t="s">
        <v>77</v>
      </c>
      <c r="AY712" s="251" t="s">
        <v>170</v>
      </c>
    </row>
    <row r="713" spans="1:51" s="13" customFormat="1" ht="12">
      <c r="A713" s="13"/>
      <c r="B713" s="240"/>
      <c r="C713" s="241"/>
      <c r="D713" s="242" t="s">
        <v>178</v>
      </c>
      <c r="E713" s="243" t="s">
        <v>1</v>
      </c>
      <c r="F713" s="244" t="s">
        <v>1046</v>
      </c>
      <c r="G713" s="241"/>
      <c r="H713" s="245">
        <v>1</v>
      </c>
      <c r="I713" s="246"/>
      <c r="J713" s="241"/>
      <c r="K713" s="241"/>
      <c r="L713" s="247"/>
      <c r="M713" s="248"/>
      <c r="N713" s="249"/>
      <c r="O713" s="249"/>
      <c r="P713" s="249"/>
      <c r="Q713" s="249"/>
      <c r="R713" s="249"/>
      <c r="S713" s="249"/>
      <c r="T713" s="25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1" t="s">
        <v>178</v>
      </c>
      <c r="AU713" s="251" t="s">
        <v>85</v>
      </c>
      <c r="AV713" s="13" t="s">
        <v>85</v>
      </c>
      <c r="AW713" s="13" t="s">
        <v>32</v>
      </c>
      <c r="AX713" s="13" t="s">
        <v>77</v>
      </c>
      <c r="AY713" s="251" t="s">
        <v>170</v>
      </c>
    </row>
    <row r="714" spans="1:51" s="13" customFormat="1" ht="12">
      <c r="A714" s="13"/>
      <c r="B714" s="240"/>
      <c r="C714" s="241"/>
      <c r="D714" s="242" t="s">
        <v>178</v>
      </c>
      <c r="E714" s="243" t="s">
        <v>1</v>
      </c>
      <c r="F714" s="244" t="s">
        <v>1047</v>
      </c>
      <c r="G714" s="241"/>
      <c r="H714" s="245">
        <v>6</v>
      </c>
      <c r="I714" s="246"/>
      <c r="J714" s="241"/>
      <c r="K714" s="241"/>
      <c r="L714" s="247"/>
      <c r="M714" s="248"/>
      <c r="N714" s="249"/>
      <c r="O714" s="249"/>
      <c r="P714" s="249"/>
      <c r="Q714" s="249"/>
      <c r="R714" s="249"/>
      <c r="S714" s="249"/>
      <c r="T714" s="250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1" t="s">
        <v>178</v>
      </c>
      <c r="AU714" s="251" t="s">
        <v>85</v>
      </c>
      <c r="AV714" s="13" t="s">
        <v>85</v>
      </c>
      <c r="AW714" s="13" t="s">
        <v>32</v>
      </c>
      <c r="AX714" s="13" t="s">
        <v>77</v>
      </c>
      <c r="AY714" s="251" t="s">
        <v>170</v>
      </c>
    </row>
    <row r="715" spans="1:51" s="14" customFormat="1" ht="12">
      <c r="A715" s="14"/>
      <c r="B715" s="252"/>
      <c r="C715" s="253"/>
      <c r="D715" s="242" t="s">
        <v>178</v>
      </c>
      <c r="E715" s="254" t="s">
        <v>1</v>
      </c>
      <c r="F715" s="255" t="s">
        <v>180</v>
      </c>
      <c r="G715" s="253"/>
      <c r="H715" s="256">
        <v>22</v>
      </c>
      <c r="I715" s="257"/>
      <c r="J715" s="253"/>
      <c r="K715" s="253"/>
      <c r="L715" s="258"/>
      <c r="M715" s="259"/>
      <c r="N715" s="260"/>
      <c r="O715" s="260"/>
      <c r="P715" s="260"/>
      <c r="Q715" s="260"/>
      <c r="R715" s="260"/>
      <c r="S715" s="260"/>
      <c r="T715" s="261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2" t="s">
        <v>178</v>
      </c>
      <c r="AU715" s="262" t="s">
        <v>85</v>
      </c>
      <c r="AV715" s="14" t="s">
        <v>177</v>
      </c>
      <c r="AW715" s="14" t="s">
        <v>32</v>
      </c>
      <c r="AX715" s="14" t="s">
        <v>33</v>
      </c>
      <c r="AY715" s="262" t="s">
        <v>170</v>
      </c>
    </row>
    <row r="716" spans="1:65" s="2" customFormat="1" ht="16.5" customHeight="1">
      <c r="A716" s="39"/>
      <c r="B716" s="40"/>
      <c r="C716" s="273" t="s">
        <v>747</v>
      </c>
      <c r="D716" s="273" t="s">
        <v>247</v>
      </c>
      <c r="E716" s="274" t="s">
        <v>1144</v>
      </c>
      <c r="F716" s="275" t="s">
        <v>1145</v>
      </c>
      <c r="G716" s="276" t="s">
        <v>356</v>
      </c>
      <c r="H716" s="277">
        <v>44</v>
      </c>
      <c r="I716" s="278"/>
      <c r="J716" s="279">
        <f>ROUND(I716*H716,2)</f>
        <v>0</v>
      </c>
      <c r="K716" s="275" t="s">
        <v>176</v>
      </c>
      <c r="L716" s="280"/>
      <c r="M716" s="281" t="s">
        <v>1</v>
      </c>
      <c r="N716" s="282" t="s">
        <v>43</v>
      </c>
      <c r="O716" s="92"/>
      <c r="P716" s="236">
        <f>O716*H716</f>
        <v>0</v>
      </c>
      <c r="Q716" s="236">
        <v>0.00099</v>
      </c>
      <c r="R716" s="236">
        <f>Q716*H716</f>
        <v>0.04356</v>
      </c>
      <c r="S716" s="236">
        <v>0</v>
      </c>
      <c r="T716" s="237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38" t="s">
        <v>345</v>
      </c>
      <c r="AT716" s="238" t="s">
        <v>247</v>
      </c>
      <c r="AU716" s="238" t="s">
        <v>85</v>
      </c>
      <c r="AY716" s="18" t="s">
        <v>170</v>
      </c>
      <c r="BE716" s="239">
        <f>IF(N716="základní",J716,0)</f>
        <v>0</v>
      </c>
      <c r="BF716" s="239">
        <f>IF(N716="snížená",J716,0)</f>
        <v>0</v>
      </c>
      <c r="BG716" s="239">
        <f>IF(N716="zákl. přenesená",J716,0)</f>
        <v>0</v>
      </c>
      <c r="BH716" s="239">
        <f>IF(N716="sníž. přenesená",J716,0)</f>
        <v>0</v>
      </c>
      <c r="BI716" s="239">
        <f>IF(N716="nulová",J716,0)</f>
        <v>0</v>
      </c>
      <c r="BJ716" s="18" t="s">
        <v>85</v>
      </c>
      <c r="BK716" s="239">
        <f>ROUND(I716*H716,2)</f>
        <v>0</v>
      </c>
      <c r="BL716" s="18" t="s">
        <v>211</v>
      </c>
      <c r="BM716" s="238" t="s">
        <v>1146</v>
      </c>
    </row>
    <row r="717" spans="1:65" s="2" customFormat="1" ht="44.25" customHeight="1">
      <c r="A717" s="39"/>
      <c r="B717" s="40"/>
      <c r="C717" s="227" t="s">
        <v>1147</v>
      </c>
      <c r="D717" s="227" t="s">
        <v>172</v>
      </c>
      <c r="E717" s="228" t="s">
        <v>1148</v>
      </c>
      <c r="F717" s="229" t="s">
        <v>1149</v>
      </c>
      <c r="G717" s="230" t="s">
        <v>271</v>
      </c>
      <c r="H717" s="231">
        <v>223.2</v>
      </c>
      <c r="I717" s="232"/>
      <c r="J717" s="233">
        <f>ROUND(I717*H717,2)</f>
        <v>0</v>
      </c>
      <c r="K717" s="229" t="s">
        <v>176</v>
      </c>
      <c r="L717" s="45"/>
      <c r="M717" s="234" t="s">
        <v>1</v>
      </c>
      <c r="N717" s="235" t="s">
        <v>43</v>
      </c>
      <c r="O717" s="92"/>
      <c r="P717" s="236">
        <f>O717*H717</f>
        <v>0</v>
      </c>
      <c r="Q717" s="236">
        <v>0.00015</v>
      </c>
      <c r="R717" s="236">
        <f>Q717*H717</f>
        <v>0.033479999999999996</v>
      </c>
      <c r="S717" s="236">
        <v>0</v>
      </c>
      <c r="T717" s="237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8" t="s">
        <v>211</v>
      </c>
      <c r="AT717" s="238" t="s">
        <v>172</v>
      </c>
      <c r="AU717" s="238" t="s">
        <v>85</v>
      </c>
      <c r="AY717" s="18" t="s">
        <v>170</v>
      </c>
      <c r="BE717" s="239">
        <f>IF(N717="základní",J717,0)</f>
        <v>0</v>
      </c>
      <c r="BF717" s="239">
        <f>IF(N717="snížená",J717,0)</f>
        <v>0</v>
      </c>
      <c r="BG717" s="239">
        <f>IF(N717="zákl. přenesená",J717,0)</f>
        <v>0</v>
      </c>
      <c r="BH717" s="239">
        <f>IF(N717="sníž. přenesená",J717,0)</f>
        <v>0</v>
      </c>
      <c r="BI717" s="239">
        <f>IF(N717="nulová",J717,0)</f>
        <v>0</v>
      </c>
      <c r="BJ717" s="18" t="s">
        <v>85</v>
      </c>
      <c r="BK717" s="239">
        <f>ROUND(I717*H717,2)</f>
        <v>0</v>
      </c>
      <c r="BL717" s="18" t="s">
        <v>211</v>
      </c>
      <c r="BM717" s="238" t="s">
        <v>1150</v>
      </c>
    </row>
    <row r="718" spans="1:51" s="13" customFormat="1" ht="12">
      <c r="A718" s="13"/>
      <c r="B718" s="240"/>
      <c r="C718" s="241"/>
      <c r="D718" s="242" t="s">
        <v>178</v>
      </c>
      <c r="E718" s="243" t="s">
        <v>1</v>
      </c>
      <c r="F718" s="244" t="s">
        <v>1151</v>
      </c>
      <c r="G718" s="241"/>
      <c r="H718" s="245">
        <v>145.2</v>
      </c>
      <c r="I718" s="246"/>
      <c r="J718" s="241"/>
      <c r="K718" s="241"/>
      <c r="L718" s="247"/>
      <c r="M718" s="248"/>
      <c r="N718" s="249"/>
      <c r="O718" s="249"/>
      <c r="P718" s="249"/>
      <c r="Q718" s="249"/>
      <c r="R718" s="249"/>
      <c r="S718" s="249"/>
      <c r="T718" s="250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51" t="s">
        <v>178</v>
      </c>
      <c r="AU718" s="251" t="s">
        <v>85</v>
      </c>
      <c r="AV718" s="13" t="s">
        <v>85</v>
      </c>
      <c r="AW718" s="13" t="s">
        <v>32</v>
      </c>
      <c r="AX718" s="13" t="s">
        <v>77</v>
      </c>
      <c r="AY718" s="251" t="s">
        <v>170</v>
      </c>
    </row>
    <row r="719" spans="1:51" s="13" customFormat="1" ht="12">
      <c r="A719" s="13"/>
      <c r="B719" s="240"/>
      <c r="C719" s="241"/>
      <c r="D719" s="242" t="s">
        <v>178</v>
      </c>
      <c r="E719" s="243" t="s">
        <v>1</v>
      </c>
      <c r="F719" s="244" t="s">
        <v>1152</v>
      </c>
      <c r="G719" s="241"/>
      <c r="H719" s="245">
        <v>41.7</v>
      </c>
      <c r="I719" s="246"/>
      <c r="J719" s="241"/>
      <c r="K719" s="241"/>
      <c r="L719" s="247"/>
      <c r="M719" s="248"/>
      <c r="N719" s="249"/>
      <c r="O719" s="249"/>
      <c r="P719" s="249"/>
      <c r="Q719" s="249"/>
      <c r="R719" s="249"/>
      <c r="S719" s="249"/>
      <c r="T719" s="250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1" t="s">
        <v>178</v>
      </c>
      <c r="AU719" s="251" t="s">
        <v>85</v>
      </c>
      <c r="AV719" s="13" t="s">
        <v>85</v>
      </c>
      <c r="AW719" s="13" t="s">
        <v>32</v>
      </c>
      <c r="AX719" s="13" t="s">
        <v>77</v>
      </c>
      <c r="AY719" s="251" t="s">
        <v>170</v>
      </c>
    </row>
    <row r="720" spans="1:51" s="13" customFormat="1" ht="12">
      <c r="A720" s="13"/>
      <c r="B720" s="240"/>
      <c r="C720" s="241"/>
      <c r="D720" s="242" t="s">
        <v>178</v>
      </c>
      <c r="E720" s="243" t="s">
        <v>1</v>
      </c>
      <c r="F720" s="244" t="s">
        <v>1153</v>
      </c>
      <c r="G720" s="241"/>
      <c r="H720" s="245">
        <v>36.3</v>
      </c>
      <c r="I720" s="246"/>
      <c r="J720" s="241"/>
      <c r="K720" s="241"/>
      <c r="L720" s="247"/>
      <c r="M720" s="248"/>
      <c r="N720" s="249"/>
      <c r="O720" s="249"/>
      <c r="P720" s="249"/>
      <c r="Q720" s="249"/>
      <c r="R720" s="249"/>
      <c r="S720" s="249"/>
      <c r="T720" s="250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1" t="s">
        <v>178</v>
      </c>
      <c r="AU720" s="251" t="s">
        <v>85</v>
      </c>
      <c r="AV720" s="13" t="s">
        <v>85</v>
      </c>
      <c r="AW720" s="13" t="s">
        <v>32</v>
      </c>
      <c r="AX720" s="13" t="s">
        <v>77</v>
      </c>
      <c r="AY720" s="251" t="s">
        <v>170</v>
      </c>
    </row>
    <row r="721" spans="1:51" s="14" customFormat="1" ht="12">
      <c r="A721" s="14"/>
      <c r="B721" s="252"/>
      <c r="C721" s="253"/>
      <c r="D721" s="242" t="s">
        <v>178</v>
      </c>
      <c r="E721" s="254" t="s">
        <v>1</v>
      </c>
      <c r="F721" s="255" t="s">
        <v>180</v>
      </c>
      <c r="G721" s="253"/>
      <c r="H721" s="256">
        <v>223.2</v>
      </c>
      <c r="I721" s="257"/>
      <c r="J721" s="253"/>
      <c r="K721" s="253"/>
      <c r="L721" s="258"/>
      <c r="M721" s="259"/>
      <c r="N721" s="260"/>
      <c r="O721" s="260"/>
      <c r="P721" s="260"/>
      <c r="Q721" s="260"/>
      <c r="R721" s="260"/>
      <c r="S721" s="260"/>
      <c r="T721" s="261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2" t="s">
        <v>178</v>
      </c>
      <c r="AU721" s="262" t="s">
        <v>85</v>
      </c>
      <c r="AV721" s="14" t="s">
        <v>177</v>
      </c>
      <c r="AW721" s="14" t="s">
        <v>32</v>
      </c>
      <c r="AX721" s="14" t="s">
        <v>33</v>
      </c>
      <c r="AY721" s="262" t="s">
        <v>170</v>
      </c>
    </row>
    <row r="722" spans="1:65" s="2" customFormat="1" ht="44.25" customHeight="1">
      <c r="A722" s="39"/>
      <c r="B722" s="40"/>
      <c r="C722" s="227" t="s">
        <v>753</v>
      </c>
      <c r="D722" s="227" t="s">
        <v>172</v>
      </c>
      <c r="E722" s="228" t="s">
        <v>1154</v>
      </c>
      <c r="F722" s="229" t="s">
        <v>1155</v>
      </c>
      <c r="G722" s="230" t="s">
        <v>271</v>
      </c>
      <c r="H722" s="231">
        <v>223.2</v>
      </c>
      <c r="I722" s="232"/>
      <c r="J722" s="233">
        <f>ROUND(I722*H722,2)</f>
        <v>0</v>
      </c>
      <c r="K722" s="229" t="s">
        <v>176</v>
      </c>
      <c r="L722" s="45"/>
      <c r="M722" s="234" t="s">
        <v>1</v>
      </c>
      <c r="N722" s="235" t="s">
        <v>43</v>
      </c>
      <c r="O722" s="92"/>
      <c r="P722" s="236">
        <f>O722*H722</f>
        <v>0</v>
      </c>
      <c r="Q722" s="236">
        <v>0.00028</v>
      </c>
      <c r="R722" s="236">
        <f>Q722*H722</f>
        <v>0.06249599999999999</v>
      </c>
      <c r="S722" s="236">
        <v>0</v>
      </c>
      <c r="T722" s="237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38" t="s">
        <v>211</v>
      </c>
      <c r="AT722" s="238" t="s">
        <v>172</v>
      </c>
      <c r="AU722" s="238" t="s">
        <v>85</v>
      </c>
      <c r="AY722" s="18" t="s">
        <v>170</v>
      </c>
      <c r="BE722" s="239">
        <f>IF(N722="základní",J722,0)</f>
        <v>0</v>
      </c>
      <c r="BF722" s="239">
        <f>IF(N722="snížená",J722,0)</f>
        <v>0</v>
      </c>
      <c r="BG722" s="239">
        <f>IF(N722="zákl. přenesená",J722,0)</f>
        <v>0</v>
      </c>
      <c r="BH722" s="239">
        <f>IF(N722="sníž. přenesená",J722,0)</f>
        <v>0</v>
      </c>
      <c r="BI722" s="239">
        <f>IF(N722="nulová",J722,0)</f>
        <v>0</v>
      </c>
      <c r="BJ722" s="18" t="s">
        <v>85</v>
      </c>
      <c r="BK722" s="239">
        <f>ROUND(I722*H722,2)</f>
        <v>0</v>
      </c>
      <c r="BL722" s="18" t="s">
        <v>211</v>
      </c>
      <c r="BM722" s="238" t="s">
        <v>1156</v>
      </c>
    </row>
    <row r="723" spans="1:65" s="2" customFormat="1" ht="33" customHeight="1">
      <c r="A723" s="39"/>
      <c r="B723" s="40"/>
      <c r="C723" s="227" t="s">
        <v>1157</v>
      </c>
      <c r="D723" s="227" t="s">
        <v>172</v>
      </c>
      <c r="E723" s="228" t="s">
        <v>1158</v>
      </c>
      <c r="F723" s="229" t="s">
        <v>1159</v>
      </c>
      <c r="G723" s="230" t="s">
        <v>175</v>
      </c>
      <c r="H723" s="231">
        <v>38.915</v>
      </c>
      <c r="I723" s="232"/>
      <c r="J723" s="233">
        <f>ROUND(I723*H723,2)</f>
        <v>0</v>
      </c>
      <c r="K723" s="229" t="s">
        <v>176</v>
      </c>
      <c r="L723" s="45"/>
      <c r="M723" s="234" t="s">
        <v>1</v>
      </c>
      <c r="N723" s="235" t="s">
        <v>43</v>
      </c>
      <c r="O723" s="92"/>
      <c r="P723" s="236">
        <f>O723*H723</f>
        <v>0</v>
      </c>
      <c r="Q723" s="236">
        <v>0.00027</v>
      </c>
      <c r="R723" s="236">
        <f>Q723*H723</f>
        <v>0.01050705</v>
      </c>
      <c r="S723" s="236">
        <v>0</v>
      </c>
      <c r="T723" s="237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8" t="s">
        <v>211</v>
      </c>
      <c r="AT723" s="238" t="s">
        <v>172</v>
      </c>
      <c r="AU723" s="238" t="s">
        <v>85</v>
      </c>
      <c r="AY723" s="18" t="s">
        <v>170</v>
      </c>
      <c r="BE723" s="239">
        <f>IF(N723="základní",J723,0)</f>
        <v>0</v>
      </c>
      <c r="BF723" s="239">
        <f>IF(N723="snížená",J723,0)</f>
        <v>0</v>
      </c>
      <c r="BG723" s="239">
        <f>IF(N723="zákl. přenesená",J723,0)</f>
        <v>0</v>
      </c>
      <c r="BH723" s="239">
        <f>IF(N723="sníž. přenesená",J723,0)</f>
        <v>0</v>
      </c>
      <c r="BI723" s="239">
        <f>IF(N723="nulová",J723,0)</f>
        <v>0</v>
      </c>
      <c r="BJ723" s="18" t="s">
        <v>85</v>
      </c>
      <c r="BK723" s="239">
        <f>ROUND(I723*H723,2)</f>
        <v>0</v>
      </c>
      <c r="BL723" s="18" t="s">
        <v>211</v>
      </c>
      <c r="BM723" s="238" t="s">
        <v>1160</v>
      </c>
    </row>
    <row r="724" spans="1:51" s="13" customFormat="1" ht="12">
      <c r="A724" s="13"/>
      <c r="B724" s="240"/>
      <c r="C724" s="241"/>
      <c r="D724" s="242" t="s">
        <v>178</v>
      </c>
      <c r="E724" s="243" t="s">
        <v>1</v>
      </c>
      <c r="F724" s="244" t="s">
        <v>1161</v>
      </c>
      <c r="G724" s="241"/>
      <c r="H724" s="245">
        <v>5.04</v>
      </c>
      <c r="I724" s="246"/>
      <c r="J724" s="241"/>
      <c r="K724" s="241"/>
      <c r="L724" s="247"/>
      <c r="M724" s="248"/>
      <c r="N724" s="249"/>
      <c r="O724" s="249"/>
      <c r="P724" s="249"/>
      <c r="Q724" s="249"/>
      <c r="R724" s="249"/>
      <c r="S724" s="249"/>
      <c r="T724" s="250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1" t="s">
        <v>178</v>
      </c>
      <c r="AU724" s="251" t="s">
        <v>85</v>
      </c>
      <c r="AV724" s="13" t="s">
        <v>85</v>
      </c>
      <c r="AW724" s="13" t="s">
        <v>32</v>
      </c>
      <c r="AX724" s="13" t="s">
        <v>77</v>
      </c>
      <c r="AY724" s="251" t="s">
        <v>170</v>
      </c>
    </row>
    <row r="725" spans="1:51" s="13" customFormat="1" ht="12">
      <c r="A725" s="13"/>
      <c r="B725" s="240"/>
      <c r="C725" s="241"/>
      <c r="D725" s="242" t="s">
        <v>178</v>
      </c>
      <c r="E725" s="243" t="s">
        <v>1</v>
      </c>
      <c r="F725" s="244" t="s">
        <v>1162</v>
      </c>
      <c r="G725" s="241"/>
      <c r="H725" s="245">
        <v>10.15</v>
      </c>
      <c r="I725" s="246"/>
      <c r="J725" s="241"/>
      <c r="K725" s="241"/>
      <c r="L725" s="247"/>
      <c r="M725" s="248"/>
      <c r="N725" s="249"/>
      <c r="O725" s="249"/>
      <c r="P725" s="249"/>
      <c r="Q725" s="249"/>
      <c r="R725" s="249"/>
      <c r="S725" s="249"/>
      <c r="T725" s="250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1" t="s">
        <v>178</v>
      </c>
      <c r="AU725" s="251" t="s">
        <v>85</v>
      </c>
      <c r="AV725" s="13" t="s">
        <v>85</v>
      </c>
      <c r="AW725" s="13" t="s">
        <v>32</v>
      </c>
      <c r="AX725" s="13" t="s">
        <v>77</v>
      </c>
      <c r="AY725" s="251" t="s">
        <v>170</v>
      </c>
    </row>
    <row r="726" spans="1:51" s="13" customFormat="1" ht="12">
      <c r="A726" s="13"/>
      <c r="B726" s="240"/>
      <c r="C726" s="241"/>
      <c r="D726" s="242" t="s">
        <v>178</v>
      </c>
      <c r="E726" s="243" t="s">
        <v>1</v>
      </c>
      <c r="F726" s="244" t="s">
        <v>1163</v>
      </c>
      <c r="G726" s="241"/>
      <c r="H726" s="245">
        <v>6.525</v>
      </c>
      <c r="I726" s="246"/>
      <c r="J726" s="241"/>
      <c r="K726" s="241"/>
      <c r="L726" s="247"/>
      <c r="M726" s="248"/>
      <c r="N726" s="249"/>
      <c r="O726" s="249"/>
      <c r="P726" s="249"/>
      <c r="Q726" s="249"/>
      <c r="R726" s="249"/>
      <c r="S726" s="249"/>
      <c r="T726" s="250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1" t="s">
        <v>178</v>
      </c>
      <c r="AU726" s="251" t="s">
        <v>85</v>
      </c>
      <c r="AV726" s="13" t="s">
        <v>85</v>
      </c>
      <c r="AW726" s="13" t="s">
        <v>32</v>
      </c>
      <c r="AX726" s="13" t="s">
        <v>77</v>
      </c>
      <c r="AY726" s="251" t="s">
        <v>170</v>
      </c>
    </row>
    <row r="727" spans="1:51" s="13" customFormat="1" ht="12">
      <c r="A727" s="13"/>
      <c r="B727" s="240"/>
      <c r="C727" s="241"/>
      <c r="D727" s="242" t="s">
        <v>178</v>
      </c>
      <c r="E727" s="243" t="s">
        <v>1</v>
      </c>
      <c r="F727" s="244" t="s">
        <v>1164</v>
      </c>
      <c r="G727" s="241"/>
      <c r="H727" s="245">
        <v>1.35</v>
      </c>
      <c r="I727" s="246"/>
      <c r="J727" s="241"/>
      <c r="K727" s="241"/>
      <c r="L727" s="247"/>
      <c r="M727" s="248"/>
      <c r="N727" s="249"/>
      <c r="O727" s="249"/>
      <c r="P727" s="249"/>
      <c r="Q727" s="249"/>
      <c r="R727" s="249"/>
      <c r="S727" s="249"/>
      <c r="T727" s="250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1" t="s">
        <v>178</v>
      </c>
      <c r="AU727" s="251" t="s">
        <v>85</v>
      </c>
      <c r="AV727" s="13" t="s">
        <v>85</v>
      </c>
      <c r="AW727" s="13" t="s">
        <v>32</v>
      </c>
      <c r="AX727" s="13" t="s">
        <v>77</v>
      </c>
      <c r="AY727" s="251" t="s">
        <v>170</v>
      </c>
    </row>
    <row r="728" spans="1:51" s="13" customFormat="1" ht="12">
      <c r="A728" s="13"/>
      <c r="B728" s="240"/>
      <c r="C728" s="241"/>
      <c r="D728" s="242" t="s">
        <v>178</v>
      </c>
      <c r="E728" s="243" t="s">
        <v>1</v>
      </c>
      <c r="F728" s="244" t="s">
        <v>1165</v>
      </c>
      <c r="G728" s="241"/>
      <c r="H728" s="245">
        <v>14.4</v>
      </c>
      <c r="I728" s="246"/>
      <c r="J728" s="241"/>
      <c r="K728" s="241"/>
      <c r="L728" s="247"/>
      <c r="M728" s="248"/>
      <c r="N728" s="249"/>
      <c r="O728" s="249"/>
      <c r="P728" s="249"/>
      <c r="Q728" s="249"/>
      <c r="R728" s="249"/>
      <c r="S728" s="249"/>
      <c r="T728" s="250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1" t="s">
        <v>178</v>
      </c>
      <c r="AU728" s="251" t="s">
        <v>85</v>
      </c>
      <c r="AV728" s="13" t="s">
        <v>85</v>
      </c>
      <c r="AW728" s="13" t="s">
        <v>32</v>
      </c>
      <c r="AX728" s="13" t="s">
        <v>77</v>
      </c>
      <c r="AY728" s="251" t="s">
        <v>170</v>
      </c>
    </row>
    <row r="729" spans="1:51" s="13" customFormat="1" ht="12">
      <c r="A729" s="13"/>
      <c r="B729" s="240"/>
      <c r="C729" s="241"/>
      <c r="D729" s="242" t="s">
        <v>178</v>
      </c>
      <c r="E729" s="243" t="s">
        <v>1</v>
      </c>
      <c r="F729" s="244" t="s">
        <v>1166</v>
      </c>
      <c r="G729" s="241"/>
      <c r="H729" s="245">
        <v>1.45</v>
      </c>
      <c r="I729" s="246"/>
      <c r="J729" s="241"/>
      <c r="K729" s="241"/>
      <c r="L729" s="247"/>
      <c r="M729" s="248"/>
      <c r="N729" s="249"/>
      <c r="O729" s="249"/>
      <c r="P729" s="249"/>
      <c r="Q729" s="249"/>
      <c r="R729" s="249"/>
      <c r="S729" s="249"/>
      <c r="T729" s="250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1" t="s">
        <v>178</v>
      </c>
      <c r="AU729" s="251" t="s">
        <v>85</v>
      </c>
      <c r="AV729" s="13" t="s">
        <v>85</v>
      </c>
      <c r="AW729" s="13" t="s">
        <v>32</v>
      </c>
      <c r="AX729" s="13" t="s">
        <v>77</v>
      </c>
      <c r="AY729" s="251" t="s">
        <v>170</v>
      </c>
    </row>
    <row r="730" spans="1:51" s="14" customFormat="1" ht="12">
      <c r="A730" s="14"/>
      <c r="B730" s="252"/>
      <c r="C730" s="253"/>
      <c r="D730" s="242" t="s">
        <v>178</v>
      </c>
      <c r="E730" s="254" t="s">
        <v>1</v>
      </c>
      <c r="F730" s="255" t="s">
        <v>180</v>
      </c>
      <c r="G730" s="253"/>
      <c r="H730" s="256">
        <v>38.915</v>
      </c>
      <c r="I730" s="257"/>
      <c r="J730" s="253"/>
      <c r="K730" s="253"/>
      <c r="L730" s="258"/>
      <c r="M730" s="259"/>
      <c r="N730" s="260"/>
      <c r="O730" s="260"/>
      <c r="P730" s="260"/>
      <c r="Q730" s="260"/>
      <c r="R730" s="260"/>
      <c r="S730" s="260"/>
      <c r="T730" s="261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2" t="s">
        <v>178</v>
      </c>
      <c r="AU730" s="262" t="s">
        <v>85</v>
      </c>
      <c r="AV730" s="14" t="s">
        <v>177</v>
      </c>
      <c r="AW730" s="14" t="s">
        <v>32</v>
      </c>
      <c r="AX730" s="14" t="s">
        <v>33</v>
      </c>
      <c r="AY730" s="262" t="s">
        <v>170</v>
      </c>
    </row>
    <row r="731" spans="1:65" s="2" customFormat="1" ht="33" customHeight="1">
      <c r="A731" s="39"/>
      <c r="B731" s="40"/>
      <c r="C731" s="227" t="s">
        <v>760</v>
      </c>
      <c r="D731" s="227" t="s">
        <v>172</v>
      </c>
      <c r="E731" s="228" t="s">
        <v>1167</v>
      </c>
      <c r="F731" s="229" t="s">
        <v>1168</v>
      </c>
      <c r="G731" s="230" t="s">
        <v>175</v>
      </c>
      <c r="H731" s="231">
        <v>63.755</v>
      </c>
      <c r="I731" s="232"/>
      <c r="J731" s="233">
        <f>ROUND(I731*H731,2)</f>
        <v>0</v>
      </c>
      <c r="K731" s="229" t="s">
        <v>176</v>
      </c>
      <c r="L731" s="45"/>
      <c r="M731" s="234" t="s">
        <v>1</v>
      </c>
      <c r="N731" s="235" t="s">
        <v>43</v>
      </c>
      <c r="O731" s="92"/>
      <c r="P731" s="236">
        <f>O731*H731</f>
        <v>0</v>
      </c>
      <c r="Q731" s="236">
        <v>0.00026</v>
      </c>
      <c r="R731" s="236">
        <f>Q731*H731</f>
        <v>0.0165763</v>
      </c>
      <c r="S731" s="236">
        <v>0</v>
      </c>
      <c r="T731" s="237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38" t="s">
        <v>211</v>
      </c>
      <c r="AT731" s="238" t="s">
        <v>172</v>
      </c>
      <c r="AU731" s="238" t="s">
        <v>85</v>
      </c>
      <c r="AY731" s="18" t="s">
        <v>170</v>
      </c>
      <c r="BE731" s="239">
        <f>IF(N731="základní",J731,0)</f>
        <v>0</v>
      </c>
      <c r="BF731" s="239">
        <f>IF(N731="snížená",J731,0)</f>
        <v>0</v>
      </c>
      <c r="BG731" s="239">
        <f>IF(N731="zákl. přenesená",J731,0)</f>
        <v>0</v>
      </c>
      <c r="BH731" s="239">
        <f>IF(N731="sníž. přenesená",J731,0)</f>
        <v>0</v>
      </c>
      <c r="BI731" s="239">
        <f>IF(N731="nulová",J731,0)</f>
        <v>0</v>
      </c>
      <c r="BJ731" s="18" t="s">
        <v>85</v>
      </c>
      <c r="BK731" s="239">
        <f>ROUND(I731*H731,2)</f>
        <v>0</v>
      </c>
      <c r="BL731" s="18" t="s">
        <v>211</v>
      </c>
      <c r="BM731" s="238" t="s">
        <v>1169</v>
      </c>
    </row>
    <row r="732" spans="1:51" s="13" customFormat="1" ht="12">
      <c r="A732" s="13"/>
      <c r="B732" s="240"/>
      <c r="C732" s="241"/>
      <c r="D732" s="242" t="s">
        <v>178</v>
      </c>
      <c r="E732" s="243" t="s">
        <v>1</v>
      </c>
      <c r="F732" s="244" t="s">
        <v>1170</v>
      </c>
      <c r="G732" s="241"/>
      <c r="H732" s="245">
        <v>52.5</v>
      </c>
      <c r="I732" s="246"/>
      <c r="J732" s="241"/>
      <c r="K732" s="241"/>
      <c r="L732" s="247"/>
      <c r="M732" s="248"/>
      <c r="N732" s="249"/>
      <c r="O732" s="249"/>
      <c r="P732" s="249"/>
      <c r="Q732" s="249"/>
      <c r="R732" s="249"/>
      <c r="S732" s="249"/>
      <c r="T732" s="250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1" t="s">
        <v>178</v>
      </c>
      <c r="AU732" s="251" t="s">
        <v>85</v>
      </c>
      <c r="AV732" s="13" t="s">
        <v>85</v>
      </c>
      <c r="AW732" s="13" t="s">
        <v>32</v>
      </c>
      <c r="AX732" s="13" t="s">
        <v>77</v>
      </c>
      <c r="AY732" s="251" t="s">
        <v>170</v>
      </c>
    </row>
    <row r="733" spans="1:51" s="13" customFormat="1" ht="12">
      <c r="A733" s="13"/>
      <c r="B733" s="240"/>
      <c r="C733" s="241"/>
      <c r="D733" s="242" t="s">
        <v>178</v>
      </c>
      <c r="E733" s="243" t="s">
        <v>1</v>
      </c>
      <c r="F733" s="244" t="s">
        <v>1171</v>
      </c>
      <c r="G733" s="241"/>
      <c r="H733" s="245">
        <v>2.975</v>
      </c>
      <c r="I733" s="246"/>
      <c r="J733" s="241"/>
      <c r="K733" s="241"/>
      <c r="L733" s="247"/>
      <c r="M733" s="248"/>
      <c r="N733" s="249"/>
      <c r="O733" s="249"/>
      <c r="P733" s="249"/>
      <c r="Q733" s="249"/>
      <c r="R733" s="249"/>
      <c r="S733" s="249"/>
      <c r="T733" s="250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51" t="s">
        <v>178</v>
      </c>
      <c r="AU733" s="251" t="s">
        <v>85</v>
      </c>
      <c r="AV733" s="13" t="s">
        <v>85</v>
      </c>
      <c r="AW733" s="13" t="s">
        <v>32</v>
      </c>
      <c r="AX733" s="13" t="s">
        <v>77</v>
      </c>
      <c r="AY733" s="251" t="s">
        <v>170</v>
      </c>
    </row>
    <row r="734" spans="1:51" s="13" customFormat="1" ht="12">
      <c r="A734" s="13"/>
      <c r="B734" s="240"/>
      <c r="C734" s="241"/>
      <c r="D734" s="242" t="s">
        <v>178</v>
      </c>
      <c r="E734" s="243" t="s">
        <v>1</v>
      </c>
      <c r="F734" s="244" t="s">
        <v>1172</v>
      </c>
      <c r="G734" s="241"/>
      <c r="H734" s="245">
        <v>8.28</v>
      </c>
      <c r="I734" s="246"/>
      <c r="J734" s="241"/>
      <c r="K734" s="241"/>
      <c r="L734" s="247"/>
      <c r="M734" s="248"/>
      <c r="N734" s="249"/>
      <c r="O734" s="249"/>
      <c r="P734" s="249"/>
      <c r="Q734" s="249"/>
      <c r="R734" s="249"/>
      <c r="S734" s="249"/>
      <c r="T734" s="250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1" t="s">
        <v>178</v>
      </c>
      <c r="AU734" s="251" t="s">
        <v>85</v>
      </c>
      <c r="AV734" s="13" t="s">
        <v>85</v>
      </c>
      <c r="AW734" s="13" t="s">
        <v>32</v>
      </c>
      <c r="AX734" s="13" t="s">
        <v>77</v>
      </c>
      <c r="AY734" s="251" t="s">
        <v>170</v>
      </c>
    </row>
    <row r="735" spans="1:51" s="14" customFormat="1" ht="12">
      <c r="A735" s="14"/>
      <c r="B735" s="252"/>
      <c r="C735" s="253"/>
      <c r="D735" s="242" t="s">
        <v>178</v>
      </c>
      <c r="E735" s="254" t="s">
        <v>1</v>
      </c>
      <c r="F735" s="255" t="s">
        <v>180</v>
      </c>
      <c r="G735" s="253"/>
      <c r="H735" s="256">
        <v>63.755</v>
      </c>
      <c r="I735" s="257"/>
      <c r="J735" s="253"/>
      <c r="K735" s="253"/>
      <c r="L735" s="258"/>
      <c r="M735" s="259"/>
      <c r="N735" s="260"/>
      <c r="O735" s="260"/>
      <c r="P735" s="260"/>
      <c r="Q735" s="260"/>
      <c r="R735" s="260"/>
      <c r="S735" s="260"/>
      <c r="T735" s="261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2" t="s">
        <v>178</v>
      </c>
      <c r="AU735" s="262" t="s">
        <v>85</v>
      </c>
      <c r="AV735" s="14" t="s">
        <v>177</v>
      </c>
      <c r="AW735" s="14" t="s">
        <v>32</v>
      </c>
      <c r="AX735" s="14" t="s">
        <v>33</v>
      </c>
      <c r="AY735" s="262" t="s">
        <v>170</v>
      </c>
    </row>
    <row r="736" spans="1:65" s="2" customFormat="1" ht="24.15" customHeight="1">
      <c r="A736" s="39"/>
      <c r="B736" s="40"/>
      <c r="C736" s="227" t="s">
        <v>1173</v>
      </c>
      <c r="D736" s="227" t="s">
        <v>172</v>
      </c>
      <c r="E736" s="228" t="s">
        <v>1174</v>
      </c>
      <c r="F736" s="229" t="s">
        <v>1175</v>
      </c>
      <c r="G736" s="230" t="s">
        <v>356</v>
      </c>
      <c r="H736" s="231">
        <v>1</v>
      </c>
      <c r="I736" s="232"/>
      <c r="J736" s="233">
        <f>ROUND(I736*H736,2)</f>
        <v>0</v>
      </c>
      <c r="K736" s="229" t="s">
        <v>176</v>
      </c>
      <c r="L736" s="45"/>
      <c r="M736" s="234" t="s">
        <v>1</v>
      </c>
      <c r="N736" s="235" t="s">
        <v>43</v>
      </c>
      <c r="O736" s="92"/>
      <c r="P736" s="236">
        <f>O736*H736</f>
        <v>0</v>
      </c>
      <c r="Q736" s="236">
        <v>0.00027</v>
      </c>
      <c r="R736" s="236">
        <f>Q736*H736</f>
        <v>0.00027</v>
      </c>
      <c r="S736" s="236">
        <v>0</v>
      </c>
      <c r="T736" s="237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38" t="s">
        <v>211</v>
      </c>
      <c r="AT736" s="238" t="s">
        <v>172</v>
      </c>
      <c r="AU736" s="238" t="s">
        <v>85</v>
      </c>
      <c r="AY736" s="18" t="s">
        <v>170</v>
      </c>
      <c r="BE736" s="239">
        <f>IF(N736="základní",J736,0)</f>
        <v>0</v>
      </c>
      <c r="BF736" s="239">
        <f>IF(N736="snížená",J736,0)</f>
        <v>0</v>
      </c>
      <c r="BG736" s="239">
        <f>IF(N736="zákl. přenesená",J736,0)</f>
        <v>0</v>
      </c>
      <c r="BH736" s="239">
        <f>IF(N736="sníž. přenesená",J736,0)</f>
        <v>0</v>
      </c>
      <c r="BI736" s="239">
        <f>IF(N736="nulová",J736,0)</f>
        <v>0</v>
      </c>
      <c r="BJ736" s="18" t="s">
        <v>85</v>
      </c>
      <c r="BK736" s="239">
        <f>ROUND(I736*H736,2)</f>
        <v>0</v>
      </c>
      <c r="BL736" s="18" t="s">
        <v>211</v>
      </c>
      <c r="BM736" s="238" t="s">
        <v>1176</v>
      </c>
    </row>
    <row r="737" spans="1:51" s="13" customFormat="1" ht="12">
      <c r="A737" s="13"/>
      <c r="B737" s="240"/>
      <c r="C737" s="241"/>
      <c r="D737" s="242" t="s">
        <v>178</v>
      </c>
      <c r="E737" s="243" t="s">
        <v>1</v>
      </c>
      <c r="F737" s="244" t="s">
        <v>1177</v>
      </c>
      <c r="G737" s="241"/>
      <c r="H737" s="245">
        <v>1</v>
      </c>
      <c r="I737" s="246"/>
      <c r="J737" s="241"/>
      <c r="K737" s="241"/>
      <c r="L737" s="247"/>
      <c r="M737" s="248"/>
      <c r="N737" s="249"/>
      <c r="O737" s="249"/>
      <c r="P737" s="249"/>
      <c r="Q737" s="249"/>
      <c r="R737" s="249"/>
      <c r="S737" s="249"/>
      <c r="T737" s="250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1" t="s">
        <v>178</v>
      </c>
      <c r="AU737" s="251" t="s">
        <v>85</v>
      </c>
      <c r="AV737" s="13" t="s">
        <v>85</v>
      </c>
      <c r="AW737" s="13" t="s">
        <v>32</v>
      </c>
      <c r="AX737" s="13" t="s">
        <v>77</v>
      </c>
      <c r="AY737" s="251" t="s">
        <v>170</v>
      </c>
    </row>
    <row r="738" spans="1:51" s="14" customFormat="1" ht="12">
      <c r="A738" s="14"/>
      <c r="B738" s="252"/>
      <c r="C738" s="253"/>
      <c r="D738" s="242" t="s">
        <v>178</v>
      </c>
      <c r="E738" s="254" t="s">
        <v>1</v>
      </c>
      <c r="F738" s="255" t="s">
        <v>180</v>
      </c>
      <c r="G738" s="253"/>
      <c r="H738" s="256">
        <v>1</v>
      </c>
      <c r="I738" s="257"/>
      <c r="J738" s="253"/>
      <c r="K738" s="253"/>
      <c r="L738" s="258"/>
      <c r="M738" s="259"/>
      <c r="N738" s="260"/>
      <c r="O738" s="260"/>
      <c r="P738" s="260"/>
      <c r="Q738" s="260"/>
      <c r="R738" s="260"/>
      <c r="S738" s="260"/>
      <c r="T738" s="261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62" t="s">
        <v>178</v>
      </c>
      <c r="AU738" s="262" t="s">
        <v>85</v>
      </c>
      <c r="AV738" s="14" t="s">
        <v>177</v>
      </c>
      <c r="AW738" s="14" t="s">
        <v>32</v>
      </c>
      <c r="AX738" s="14" t="s">
        <v>33</v>
      </c>
      <c r="AY738" s="262" t="s">
        <v>170</v>
      </c>
    </row>
    <row r="739" spans="1:65" s="2" customFormat="1" ht="16.5" customHeight="1">
      <c r="A739" s="39"/>
      <c r="B739" s="40"/>
      <c r="C739" s="273" t="s">
        <v>1178</v>
      </c>
      <c r="D739" s="273" t="s">
        <v>247</v>
      </c>
      <c r="E739" s="274" t="s">
        <v>1179</v>
      </c>
      <c r="F739" s="275" t="s">
        <v>1180</v>
      </c>
      <c r="G739" s="276" t="s">
        <v>356</v>
      </c>
      <c r="H739" s="277">
        <v>15</v>
      </c>
      <c r="I739" s="278"/>
      <c r="J739" s="279">
        <f>ROUND(I739*H739,2)</f>
        <v>0</v>
      </c>
      <c r="K739" s="275" t="s">
        <v>1</v>
      </c>
      <c r="L739" s="280"/>
      <c r="M739" s="281" t="s">
        <v>1</v>
      </c>
      <c r="N739" s="282" t="s">
        <v>43</v>
      </c>
      <c r="O739" s="92"/>
      <c r="P739" s="236">
        <f>O739*H739</f>
        <v>0</v>
      </c>
      <c r="Q739" s="236">
        <v>0</v>
      </c>
      <c r="R739" s="236">
        <f>Q739*H739</f>
        <v>0</v>
      </c>
      <c r="S739" s="236">
        <v>0</v>
      </c>
      <c r="T739" s="237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38" t="s">
        <v>345</v>
      </c>
      <c r="AT739" s="238" t="s">
        <v>247</v>
      </c>
      <c r="AU739" s="238" t="s">
        <v>85</v>
      </c>
      <c r="AY739" s="18" t="s">
        <v>170</v>
      </c>
      <c r="BE739" s="239">
        <f>IF(N739="základní",J739,0)</f>
        <v>0</v>
      </c>
      <c r="BF739" s="239">
        <f>IF(N739="snížená",J739,0)</f>
        <v>0</v>
      </c>
      <c r="BG739" s="239">
        <f>IF(N739="zákl. přenesená",J739,0)</f>
        <v>0</v>
      </c>
      <c r="BH739" s="239">
        <f>IF(N739="sníž. přenesená",J739,0)</f>
        <v>0</v>
      </c>
      <c r="BI739" s="239">
        <f>IF(N739="nulová",J739,0)</f>
        <v>0</v>
      </c>
      <c r="BJ739" s="18" t="s">
        <v>85</v>
      </c>
      <c r="BK739" s="239">
        <f>ROUND(I739*H739,2)</f>
        <v>0</v>
      </c>
      <c r="BL739" s="18" t="s">
        <v>211</v>
      </c>
      <c r="BM739" s="238" t="s">
        <v>1181</v>
      </c>
    </row>
    <row r="740" spans="1:65" s="2" customFormat="1" ht="16.5" customHeight="1">
      <c r="A740" s="39"/>
      <c r="B740" s="40"/>
      <c r="C740" s="273" t="s">
        <v>1182</v>
      </c>
      <c r="D740" s="273" t="s">
        <v>247</v>
      </c>
      <c r="E740" s="274" t="s">
        <v>1183</v>
      </c>
      <c r="F740" s="275" t="s">
        <v>1184</v>
      </c>
      <c r="G740" s="276" t="s">
        <v>356</v>
      </c>
      <c r="H740" s="277">
        <v>3</v>
      </c>
      <c r="I740" s="278"/>
      <c r="J740" s="279">
        <f>ROUND(I740*H740,2)</f>
        <v>0</v>
      </c>
      <c r="K740" s="275" t="s">
        <v>1</v>
      </c>
      <c r="L740" s="280"/>
      <c r="M740" s="281" t="s">
        <v>1</v>
      </c>
      <c r="N740" s="282" t="s">
        <v>43</v>
      </c>
      <c r="O740" s="92"/>
      <c r="P740" s="236">
        <f>O740*H740</f>
        <v>0</v>
      </c>
      <c r="Q740" s="236">
        <v>0</v>
      </c>
      <c r="R740" s="236">
        <f>Q740*H740</f>
        <v>0</v>
      </c>
      <c r="S740" s="236">
        <v>0</v>
      </c>
      <c r="T740" s="237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38" t="s">
        <v>345</v>
      </c>
      <c r="AT740" s="238" t="s">
        <v>247</v>
      </c>
      <c r="AU740" s="238" t="s">
        <v>85</v>
      </c>
      <c r="AY740" s="18" t="s">
        <v>170</v>
      </c>
      <c r="BE740" s="239">
        <f>IF(N740="základní",J740,0)</f>
        <v>0</v>
      </c>
      <c r="BF740" s="239">
        <f>IF(N740="snížená",J740,0)</f>
        <v>0</v>
      </c>
      <c r="BG740" s="239">
        <f>IF(N740="zákl. přenesená",J740,0)</f>
        <v>0</v>
      </c>
      <c r="BH740" s="239">
        <f>IF(N740="sníž. přenesená",J740,0)</f>
        <v>0</v>
      </c>
      <c r="BI740" s="239">
        <f>IF(N740="nulová",J740,0)</f>
        <v>0</v>
      </c>
      <c r="BJ740" s="18" t="s">
        <v>85</v>
      </c>
      <c r="BK740" s="239">
        <f>ROUND(I740*H740,2)</f>
        <v>0</v>
      </c>
      <c r="BL740" s="18" t="s">
        <v>211</v>
      </c>
      <c r="BM740" s="238" t="s">
        <v>1185</v>
      </c>
    </row>
    <row r="741" spans="1:65" s="2" customFormat="1" ht="16.5" customHeight="1">
      <c r="A741" s="39"/>
      <c r="B741" s="40"/>
      <c r="C741" s="273" t="s">
        <v>1186</v>
      </c>
      <c r="D741" s="273" t="s">
        <v>247</v>
      </c>
      <c r="E741" s="274" t="s">
        <v>1187</v>
      </c>
      <c r="F741" s="275" t="s">
        <v>1188</v>
      </c>
      <c r="G741" s="276" t="s">
        <v>356</v>
      </c>
      <c r="H741" s="277">
        <v>12</v>
      </c>
      <c r="I741" s="278"/>
      <c r="J741" s="279">
        <f>ROUND(I741*H741,2)</f>
        <v>0</v>
      </c>
      <c r="K741" s="275" t="s">
        <v>1</v>
      </c>
      <c r="L741" s="280"/>
      <c r="M741" s="281" t="s">
        <v>1</v>
      </c>
      <c r="N741" s="282" t="s">
        <v>43</v>
      </c>
      <c r="O741" s="92"/>
      <c r="P741" s="236">
        <f>O741*H741</f>
        <v>0</v>
      </c>
      <c r="Q741" s="236">
        <v>0</v>
      </c>
      <c r="R741" s="236">
        <f>Q741*H741</f>
        <v>0</v>
      </c>
      <c r="S741" s="236">
        <v>0</v>
      </c>
      <c r="T741" s="237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38" t="s">
        <v>345</v>
      </c>
      <c r="AT741" s="238" t="s">
        <v>247</v>
      </c>
      <c r="AU741" s="238" t="s">
        <v>85</v>
      </c>
      <c r="AY741" s="18" t="s">
        <v>170</v>
      </c>
      <c r="BE741" s="239">
        <f>IF(N741="základní",J741,0)</f>
        <v>0</v>
      </c>
      <c r="BF741" s="239">
        <f>IF(N741="snížená",J741,0)</f>
        <v>0</v>
      </c>
      <c r="BG741" s="239">
        <f>IF(N741="zákl. přenesená",J741,0)</f>
        <v>0</v>
      </c>
      <c r="BH741" s="239">
        <f>IF(N741="sníž. přenesená",J741,0)</f>
        <v>0</v>
      </c>
      <c r="BI741" s="239">
        <f>IF(N741="nulová",J741,0)</f>
        <v>0</v>
      </c>
      <c r="BJ741" s="18" t="s">
        <v>85</v>
      </c>
      <c r="BK741" s="239">
        <f>ROUND(I741*H741,2)</f>
        <v>0</v>
      </c>
      <c r="BL741" s="18" t="s">
        <v>211</v>
      </c>
      <c r="BM741" s="238" t="s">
        <v>1189</v>
      </c>
    </row>
    <row r="742" spans="1:65" s="2" customFormat="1" ht="16.5" customHeight="1">
      <c r="A742" s="39"/>
      <c r="B742" s="40"/>
      <c r="C742" s="273" t="s">
        <v>1190</v>
      </c>
      <c r="D742" s="273" t="s">
        <v>247</v>
      </c>
      <c r="E742" s="274" t="s">
        <v>1191</v>
      </c>
      <c r="F742" s="275" t="s">
        <v>1192</v>
      </c>
      <c r="G742" s="276" t="s">
        <v>356</v>
      </c>
      <c r="H742" s="277">
        <v>1</v>
      </c>
      <c r="I742" s="278"/>
      <c r="J742" s="279">
        <f>ROUND(I742*H742,2)</f>
        <v>0</v>
      </c>
      <c r="K742" s="275" t="s">
        <v>1</v>
      </c>
      <c r="L742" s="280"/>
      <c r="M742" s="281" t="s">
        <v>1</v>
      </c>
      <c r="N742" s="282" t="s">
        <v>43</v>
      </c>
      <c r="O742" s="92"/>
      <c r="P742" s="236">
        <f>O742*H742</f>
        <v>0</v>
      </c>
      <c r="Q742" s="236">
        <v>0</v>
      </c>
      <c r="R742" s="236">
        <f>Q742*H742</f>
        <v>0</v>
      </c>
      <c r="S742" s="236">
        <v>0</v>
      </c>
      <c r="T742" s="237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38" t="s">
        <v>345</v>
      </c>
      <c r="AT742" s="238" t="s">
        <v>247</v>
      </c>
      <c r="AU742" s="238" t="s">
        <v>85</v>
      </c>
      <c r="AY742" s="18" t="s">
        <v>170</v>
      </c>
      <c r="BE742" s="239">
        <f>IF(N742="základní",J742,0)</f>
        <v>0</v>
      </c>
      <c r="BF742" s="239">
        <f>IF(N742="snížená",J742,0)</f>
        <v>0</v>
      </c>
      <c r="BG742" s="239">
        <f>IF(N742="zákl. přenesená",J742,0)</f>
        <v>0</v>
      </c>
      <c r="BH742" s="239">
        <f>IF(N742="sníž. přenesená",J742,0)</f>
        <v>0</v>
      </c>
      <c r="BI742" s="239">
        <f>IF(N742="nulová",J742,0)</f>
        <v>0</v>
      </c>
      <c r="BJ742" s="18" t="s">
        <v>85</v>
      </c>
      <c r="BK742" s="239">
        <f>ROUND(I742*H742,2)</f>
        <v>0</v>
      </c>
      <c r="BL742" s="18" t="s">
        <v>211</v>
      </c>
      <c r="BM742" s="238" t="s">
        <v>1193</v>
      </c>
    </row>
    <row r="743" spans="1:65" s="2" customFormat="1" ht="16.5" customHeight="1">
      <c r="A743" s="39"/>
      <c r="B743" s="40"/>
      <c r="C743" s="273" t="s">
        <v>1194</v>
      </c>
      <c r="D743" s="273" t="s">
        <v>247</v>
      </c>
      <c r="E743" s="274" t="s">
        <v>1195</v>
      </c>
      <c r="F743" s="275" t="s">
        <v>1196</v>
      </c>
      <c r="G743" s="276" t="s">
        <v>356</v>
      </c>
      <c r="H743" s="277">
        <v>1</v>
      </c>
      <c r="I743" s="278"/>
      <c r="J743" s="279">
        <f>ROUND(I743*H743,2)</f>
        <v>0</v>
      </c>
      <c r="K743" s="275" t="s">
        <v>1</v>
      </c>
      <c r="L743" s="280"/>
      <c r="M743" s="281" t="s">
        <v>1</v>
      </c>
      <c r="N743" s="282" t="s">
        <v>43</v>
      </c>
      <c r="O743" s="92"/>
      <c r="P743" s="236">
        <f>O743*H743</f>
        <v>0</v>
      </c>
      <c r="Q743" s="236">
        <v>0</v>
      </c>
      <c r="R743" s="236">
        <f>Q743*H743</f>
        <v>0</v>
      </c>
      <c r="S743" s="236">
        <v>0</v>
      </c>
      <c r="T743" s="237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38" t="s">
        <v>345</v>
      </c>
      <c r="AT743" s="238" t="s">
        <v>247</v>
      </c>
      <c r="AU743" s="238" t="s">
        <v>85</v>
      </c>
      <c r="AY743" s="18" t="s">
        <v>170</v>
      </c>
      <c r="BE743" s="239">
        <f>IF(N743="základní",J743,0)</f>
        <v>0</v>
      </c>
      <c r="BF743" s="239">
        <f>IF(N743="snížená",J743,0)</f>
        <v>0</v>
      </c>
      <c r="BG743" s="239">
        <f>IF(N743="zákl. přenesená",J743,0)</f>
        <v>0</v>
      </c>
      <c r="BH743" s="239">
        <f>IF(N743="sníž. přenesená",J743,0)</f>
        <v>0</v>
      </c>
      <c r="BI743" s="239">
        <f>IF(N743="nulová",J743,0)</f>
        <v>0</v>
      </c>
      <c r="BJ743" s="18" t="s">
        <v>85</v>
      </c>
      <c r="BK743" s="239">
        <f>ROUND(I743*H743,2)</f>
        <v>0</v>
      </c>
      <c r="BL743" s="18" t="s">
        <v>211</v>
      </c>
      <c r="BM743" s="238" t="s">
        <v>1197</v>
      </c>
    </row>
    <row r="744" spans="1:65" s="2" customFormat="1" ht="16.5" customHeight="1">
      <c r="A744" s="39"/>
      <c r="B744" s="40"/>
      <c r="C744" s="273" t="s">
        <v>1198</v>
      </c>
      <c r="D744" s="273" t="s">
        <v>247</v>
      </c>
      <c r="E744" s="274" t="s">
        <v>1199</v>
      </c>
      <c r="F744" s="275" t="s">
        <v>1200</v>
      </c>
      <c r="G744" s="276" t="s">
        <v>356</v>
      </c>
      <c r="H744" s="277">
        <v>7</v>
      </c>
      <c r="I744" s="278"/>
      <c r="J744" s="279">
        <f>ROUND(I744*H744,2)</f>
        <v>0</v>
      </c>
      <c r="K744" s="275" t="s">
        <v>1</v>
      </c>
      <c r="L744" s="280"/>
      <c r="M744" s="281" t="s">
        <v>1</v>
      </c>
      <c r="N744" s="282" t="s">
        <v>43</v>
      </c>
      <c r="O744" s="92"/>
      <c r="P744" s="236">
        <f>O744*H744</f>
        <v>0</v>
      </c>
      <c r="Q744" s="236">
        <v>0</v>
      </c>
      <c r="R744" s="236">
        <f>Q744*H744</f>
        <v>0</v>
      </c>
      <c r="S744" s="236">
        <v>0</v>
      </c>
      <c r="T744" s="237">
        <f>S744*H744</f>
        <v>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38" t="s">
        <v>345</v>
      </c>
      <c r="AT744" s="238" t="s">
        <v>247</v>
      </c>
      <c r="AU744" s="238" t="s">
        <v>85</v>
      </c>
      <c r="AY744" s="18" t="s">
        <v>170</v>
      </c>
      <c r="BE744" s="239">
        <f>IF(N744="základní",J744,0)</f>
        <v>0</v>
      </c>
      <c r="BF744" s="239">
        <f>IF(N744="snížená",J744,0)</f>
        <v>0</v>
      </c>
      <c r="BG744" s="239">
        <f>IF(N744="zákl. přenesená",J744,0)</f>
        <v>0</v>
      </c>
      <c r="BH744" s="239">
        <f>IF(N744="sníž. přenesená",J744,0)</f>
        <v>0</v>
      </c>
      <c r="BI744" s="239">
        <f>IF(N744="nulová",J744,0)</f>
        <v>0</v>
      </c>
      <c r="BJ744" s="18" t="s">
        <v>85</v>
      </c>
      <c r="BK744" s="239">
        <f>ROUND(I744*H744,2)</f>
        <v>0</v>
      </c>
      <c r="BL744" s="18" t="s">
        <v>211</v>
      </c>
      <c r="BM744" s="238" t="s">
        <v>1201</v>
      </c>
    </row>
    <row r="745" spans="1:65" s="2" customFormat="1" ht="16.5" customHeight="1">
      <c r="A745" s="39"/>
      <c r="B745" s="40"/>
      <c r="C745" s="273" t="s">
        <v>1202</v>
      </c>
      <c r="D745" s="273" t="s">
        <v>247</v>
      </c>
      <c r="E745" s="274" t="s">
        <v>1203</v>
      </c>
      <c r="F745" s="275" t="s">
        <v>1204</v>
      </c>
      <c r="G745" s="276" t="s">
        <v>356</v>
      </c>
      <c r="H745" s="277">
        <v>1</v>
      </c>
      <c r="I745" s="278"/>
      <c r="J745" s="279">
        <f>ROUND(I745*H745,2)</f>
        <v>0</v>
      </c>
      <c r="K745" s="275" t="s">
        <v>1</v>
      </c>
      <c r="L745" s="280"/>
      <c r="M745" s="281" t="s">
        <v>1</v>
      </c>
      <c r="N745" s="282" t="s">
        <v>43</v>
      </c>
      <c r="O745" s="92"/>
      <c r="P745" s="236">
        <f>O745*H745</f>
        <v>0</v>
      </c>
      <c r="Q745" s="236">
        <v>0</v>
      </c>
      <c r="R745" s="236">
        <f>Q745*H745</f>
        <v>0</v>
      </c>
      <c r="S745" s="236">
        <v>0</v>
      </c>
      <c r="T745" s="237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38" t="s">
        <v>345</v>
      </c>
      <c r="AT745" s="238" t="s">
        <v>247</v>
      </c>
      <c r="AU745" s="238" t="s">
        <v>85</v>
      </c>
      <c r="AY745" s="18" t="s">
        <v>170</v>
      </c>
      <c r="BE745" s="239">
        <f>IF(N745="základní",J745,0)</f>
        <v>0</v>
      </c>
      <c r="BF745" s="239">
        <f>IF(N745="snížená",J745,0)</f>
        <v>0</v>
      </c>
      <c r="BG745" s="239">
        <f>IF(N745="zákl. přenesená",J745,0)</f>
        <v>0</v>
      </c>
      <c r="BH745" s="239">
        <f>IF(N745="sníž. přenesená",J745,0)</f>
        <v>0</v>
      </c>
      <c r="BI745" s="239">
        <f>IF(N745="nulová",J745,0)</f>
        <v>0</v>
      </c>
      <c r="BJ745" s="18" t="s">
        <v>85</v>
      </c>
      <c r="BK745" s="239">
        <f>ROUND(I745*H745,2)</f>
        <v>0</v>
      </c>
      <c r="BL745" s="18" t="s">
        <v>211</v>
      </c>
      <c r="BM745" s="238" t="s">
        <v>1205</v>
      </c>
    </row>
    <row r="746" spans="1:65" s="2" customFormat="1" ht="16.5" customHeight="1">
      <c r="A746" s="39"/>
      <c r="B746" s="40"/>
      <c r="C746" s="273" t="s">
        <v>1206</v>
      </c>
      <c r="D746" s="273" t="s">
        <v>247</v>
      </c>
      <c r="E746" s="274" t="s">
        <v>1207</v>
      </c>
      <c r="F746" s="275" t="s">
        <v>1208</v>
      </c>
      <c r="G746" s="276" t="s">
        <v>356</v>
      </c>
      <c r="H746" s="277">
        <v>1</v>
      </c>
      <c r="I746" s="278"/>
      <c r="J746" s="279">
        <f>ROUND(I746*H746,2)</f>
        <v>0</v>
      </c>
      <c r="K746" s="275" t="s">
        <v>1</v>
      </c>
      <c r="L746" s="280"/>
      <c r="M746" s="281" t="s">
        <v>1</v>
      </c>
      <c r="N746" s="282" t="s">
        <v>43</v>
      </c>
      <c r="O746" s="92"/>
      <c r="P746" s="236">
        <f>O746*H746</f>
        <v>0</v>
      </c>
      <c r="Q746" s="236">
        <v>0</v>
      </c>
      <c r="R746" s="236">
        <f>Q746*H746</f>
        <v>0</v>
      </c>
      <c r="S746" s="236">
        <v>0</v>
      </c>
      <c r="T746" s="237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38" t="s">
        <v>345</v>
      </c>
      <c r="AT746" s="238" t="s">
        <v>247</v>
      </c>
      <c r="AU746" s="238" t="s">
        <v>85</v>
      </c>
      <c r="AY746" s="18" t="s">
        <v>170</v>
      </c>
      <c r="BE746" s="239">
        <f>IF(N746="základní",J746,0)</f>
        <v>0</v>
      </c>
      <c r="BF746" s="239">
        <f>IF(N746="snížená",J746,0)</f>
        <v>0</v>
      </c>
      <c r="BG746" s="239">
        <f>IF(N746="zákl. přenesená",J746,0)</f>
        <v>0</v>
      </c>
      <c r="BH746" s="239">
        <f>IF(N746="sníž. přenesená",J746,0)</f>
        <v>0</v>
      </c>
      <c r="BI746" s="239">
        <f>IF(N746="nulová",J746,0)</f>
        <v>0</v>
      </c>
      <c r="BJ746" s="18" t="s">
        <v>85</v>
      </c>
      <c r="BK746" s="239">
        <f>ROUND(I746*H746,2)</f>
        <v>0</v>
      </c>
      <c r="BL746" s="18" t="s">
        <v>211</v>
      </c>
      <c r="BM746" s="238" t="s">
        <v>1209</v>
      </c>
    </row>
    <row r="747" spans="1:65" s="2" customFormat="1" ht="16.5" customHeight="1">
      <c r="A747" s="39"/>
      <c r="B747" s="40"/>
      <c r="C747" s="273" t="s">
        <v>767</v>
      </c>
      <c r="D747" s="273" t="s">
        <v>247</v>
      </c>
      <c r="E747" s="274" t="s">
        <v>1210</v>
      </c>
      <c r="F747" s="275" t="s">
        <v>1211</v>
      </c>
      <c r="G747" s="276" t="s">
        <v>356</v>
      </c>
      <c r="H747" s="277">
        <v>4</v>
      </c>
      <c r="I747" s="278"/>
      <c r="J747" s="279">
        <f>ROUND(I747*H747,2)</f>
        <v>0</v>
      </c>
      <c r="K747" s="275" t="s">
        <v>1</v>
      </c>
      <c r="L747" s="280"/>
      <c r="M747" s="281" t="s">
        <v>1</v>
      </c>
      <c r="N747" s="282" t="s">
        <v>43</v>
      </c>
      <c r="O747" s="92"/>
      <c r="P747" s="236">
        <f>O747*H747</f>
        <v>0</v>
      </c>
      <c r="Q747" s="236">
        <v>0</v>
      </c>
      <c r="R747" s="236">
        <f>Q747*H747</f>
        <v>0</v>
      </c>
      <c r="S747" s="236">
        <v>0</v>
      </c>
      <c r="T747" s="237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38" t="s">
        <v>345</v>
      </c>
      <c r="AT747" s="238" t="s">
        <v>247</v>
      </c>
      <c r="AU747" s="238" t="s">
        <v>85</v>
      </c>
      <c r="AY747" s="18" t="s">
        <v>170</v>
      </c>
      <c r="BE747" s="239">
        <f>IF(N747="základní",J747,0)</f>
        <v>0</v>
      </c>
      <c r="BF747" s="239">
        <f>IF(N747="snížená",J747,0)</f>
        <v>0</v>
      </c>
      <c r="BG747" s="239">
        <f>IF(N747="zákl. přenesená",J747,0)</f>
        <v>0</v>
      </c>
      <c r="BH747" s="239">
        <f>IF(N747="sníž. přenesená",J747,0)</f>
        <v>0</v>
      </c>
      <c r="BI747" s="239">
        <f>IF(N747="nulová",J747,0)</f>
        <v>0</v>
      </c>
      <c r="BJ747" s="18" t="s">
        <v>85</v>
      </c>
      <c r="BK747" s="239">
        <f>ROUND(I747*H747,2)</f>
        <v>0</v>
      </c>
      <c r="BL747" s="18" t="s">
        <v>211</v>
      </c>
      <c r="BM747" s="238" t="s">
        <v>1212</v>
      </c>
    </row>
    <row r="748" spans="1:65" s="2" customFormat="1" ht="21.75" customHeight="1">
      <c r="A748" s="39"/>
      <c r="B748" s="40"/>
      <c r="C748" s="273" t="s">
        <v>1213</v>
      </c>
      <c r="D748" s="273" t="s">
        <v>247</v>
      </c>
      <c r="E748" s="274" t="s">
        <v>1214</v>
      </c>
      <c r="F748" s="275" t="s">
        <v>1215</v>
      </c>
      <c r="G748" s="276" t="s">
        <v>356</v>
      </c>
      <c r="H748" s="277">
        <v>1</v>
      </c>
      <c r="I748" s="278"/>
      <c r="J748" s="279">
        <f>ROUND(I748*H748,2)</f>
        <v>0</v>
      </c>
      <c r="K748" s="275" t="s">
        <v>1</v>
      </c>
      <c r="L748" s="280"/>
      <c r="M748" s="281" t="s">
        <v>1</v>
      </c>
      <c r="N748" s="282" t="s">
        <v>43</v>
      </c>
      <c r="O748" s="92"/>
      <c r="P748" s="236">
        <f>O748*H748</f>
        <v>0</v>
      </c>
      <c r="Q748" s="236">
        <v>0</v>
      </c>
      <c r="R748" s="236">
        <f>Q748*H748</f>
        <v>0</v>
      </c>
      <c r="S748" s="236">
        <v>0</v>
      </c>
      <c r="T748" s="237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38" t="s">
        <v>345</v>
      </c>
      <c r="AT748" s="238" t="s">
        <v>247</v>
      </c>
      <c r="AU748" s="238" t="s">
        <v>85</v>
      </c>
      <c r="AY748" s="18" t="s">
        <v>170</v>
      </c>
      <c r="BE748" s="239">
        <f>IF(N748="základní",J748,0)</f>
        <v>0</v>
      </c>
      <c r="BF748" s="239">
        <f>IF(N748="snížená",J748,0)</f>
        <v>0</v>
      </c>
      <c r="BG748" s="239">
        <f>IF(N748="zákl. přenesená",J748,0)</f>
        <v>0</v>
      </c>
      <c r="BH748" s="239">
        <f>IF(N748="sníž. přenesená",J748,0)</f>
        <v>0</v>
      </c>
      <c r="BI748" s="239">
        <f>IF(N748="nulová",J748,0)</f>
        <v>0</v>
      </c>
      <c r="BJ748" s="18" t="s">
        <v>85</v>
      </c>
      <c r="BK748" s="239">
        <f>ROUND(I748*H748,2)</f>
        <v>0</v>
      </c>
      <c r="BL748" s="18" t="s">
        <v>211</v>
      </c>
      <c r="BM748" s="238" t="s">
        <v>1216</v>
      </c>
    </row>
    <row r="749" spans="1:65" s="2" customFormat="1" ht="37.8" customHeight="1">
      <c r="A749" s="39"/>
      <c r="B749" s="40"/>
      <c r="C749" s="227" t="s">
        <v>1217</v>
      </c>
      <c r="D749" s="227" t="s">
        <v>172</v>
      </c>
      <c r="E749" s="228" t="s">
        <v>1218</v>
      </c>
      <c r="F749" s="229" t="s">
        <v>1219</v>
      </c>
      <c r="G749" s="230" t="s">
        <v>356</v>
      </c>
      <c r="H749" s="231">
        <v>48</v>
      </c>
      <c r="I749" s="232"/>
      <c r="J749" s="233">
        <f>ROUND(I749*H749,2)</f>
        <v>0</v>
      </c>
      <c r="K749" s="229" t="s">
        <v>176</v>
      </c>
      <c r="L749" s="45"/>
      <c r="M749" s="234" t="s">
        <v>1</v>
      </c>
      <c r="N749" s="235" t="s">
        <v>43</v>
      </c>
      <c r="O749" s="92"/>
      <c r="P749" s="236">
        <f>O749*H749</f>
        <v>0</v>
      </c>
      <c r="Q749" s="236">
        <v>0</v>
      </c>
      <c r="R749" s="236">
        <f>Q749*H749</f>
        <v>0</v>
      </c>
      <c r="S749" s="236">
        <v>0</v>
      </c>
      <c r="T749" s="237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38" t="s">
        <v>211</v>
      </c>
      <c r="AT749" s="238" t="s">
        <v>172</v>
      </c>
      <c r="AU749" s="238" t="s">
        <v>85</v>
      </c>
      <c r="AY749" s="18" t="s">
        <v>170</v>
      </c>
      <c r="BE749" s="239">
        <f>IF(N749="základní",J749,0)</f>
        <v>0</v>
      </c>
      <c r="BF749" s="239">
        <f>IF(N749="snížená",J749,0)</f>
        <v>0</v>
      </c>
      <c r="BG749" s="239">
        <f>IF(N749="zákl. přenesená",J749,0)</f>
        <v>0</v>
      </c>
      <c r="BH749" s="239">
        <f>IF(N749="sníž. přenesená",J749,0)</f>
        <v>0</v>
      </c>
      <c r="BI749" s="239">
        <f>IF(N749="nulová",J749,0)</f>
        <v>0</v>
      </c>
      <c r="BJ749" s="18" t="s">
        <v>85</v>
      </c>
      <c r="BK749" s="239">
        <f>ROUND(I749*H749,2)</f>
        <v>0</v>
      </c>
      <c r="BL749" s="18" t="s">
        <v>211</v>
      </c>
      <c r="BM749" s="238" t="s">
        <v>1220</v>
      </c>
    </row>
    <row r="750" spans="1:51" s="13" customFormat="1" ht="12">
      <c r="A750" s="13"/>
      <c r="B750" s="240"/>
      <c r="C750" s="241"/>
      <c r="D750" s="242" t="s">
        <v>178</v>
      </c>
      <c r="E750" s="243" t="s">
        <v>1</v>
      </c>
      <c r="F750" s="244" t="s">
        <v>1221</v>
      </c>
      <c r="G750" s="241"/>
      <c r="H750" s="245">
        <v>48</v>
      </c>
      <c r="I750" s="246"/>
      <c r="J750" s="241"/>
      <c r="K750" s="241"/>
      <c r="L750" s="247"/>
      <c r="M750" s="248"/>
      <c r="N750" s="249"/>
      <c r="O750" s="249"/>
      <c r="P750" s="249"/>
      <c r="Q750" s="249"/>
      <c r="R750" s="249"/>
      <c r="S750" s="249"/>
      <c r="T750" s="250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1" t="s">
        <v>178</v>
      </c>
      <c r="AU750" s="251" t="s">
        <v>85</v>
      </c>
      <c r="AV750" s="13" t="s">
        <v>85</v>
      </c>
      <c r="AW750" s="13" t="s">
        <v>32</v>
      </c>
      <c r="AX750" s="13" t="s">
        <v>77</v>
      </c>
      <c r="AY750" s="251" t="s">
        <v>170</v>
      </c>
    </row>
    <row r="751" spans="1:51" s="14" customFormat="1" ht="12">
      <c r="A751" s="14"/>
      <c r="B751" s="252"/>
      <c r="C751" s="253"/>
      <c r="D751" s="242" t="s">
        <v>178</v>
      </c>
      <c r="E751" s="254" t="s">
        <v>1</v>
      </c>
      <c r="F751" s="255" t="s">
        <v>180</v>
      </c>
      <c r="G751" s="253"/>
      <c r="H751" s="256">
        <v>48</v>
      </c>
      <c r="I751" s="257"/>
      <c r="J751" s="253"/>
      <c r="K751" s="253"/>
      <c r="L751" s="258"/>
      <c r="M751" s="259"/>
      <c r="N751" s="260"/>
      <c r="O751" s="260"/>
      <c r="P751" s="260"/>
      <c r="Q751" s="260"/>
      <c r="R751" s="260"/>
      <c r="S751" s="260"/>
      <c r="T751" s="261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2" t="s">
        <v>178</v>
      </c>
      <c r="AU751" s="262" t="s">
        <v>85</v>
      </c>
      <c r="AV751" s="14" t="s">
        <v>177</v>
      </c>
      <c r="AW751" s="14" t="s">
        <v>32</v>
      </c>
      <c r="AX751" s="14" t="s">
        <v>33</v>
      </c>
      <c r="AY751" s="262" t="s">
        <v>170</v>
      </c>
    </row>
    <row r="752" spans="1:65" s="2" customFormat="1" ht="33" customHeight="1">
      <c r="A752" s="39"/>
      <c r="B752" s="40"/>
      <c r="C752" s="227" t="s">
        <v>1222</v>
      </c>
      <c r="D752" s="227" t="s">
        <v>172</v>
      </c>
      <c r="E752" s="228" t="s">
        <v>1223</v>
      </c>
      <c r="F752" s="229" t="s">
        <v>1224</v>
      </c>
      <c r="G752" s="230" t="s">
        <v>356</v>
      </c>
      <c r="H752" s="231">
        <v>48</v>
      </c>
      <c r="I752" s="232"/>
      <c r="J752" s="233">
        <f>ROUND(I752*H752,2)</f>
        <v>0</v>
      </c>
      <c r="K752" s="229" t="s">
        <v>176</v>
      </c>
      <c r="L752" s="45"/>
      <c r="M752" s="234" t="s">
        <v>1</v>
      </c>
      <c r="N752" s="235" t="s">
        <v>43</v>
      </c>
      <c r="O752" s="92"/>
      <c r="P752" s="236">
        <f>O752*H752</f>
        <v>0</v>
      </c>
      <c r="Q752" s="236">
        <v>0</v>
      </c>
      <c r="R752" s="236">
        <f>Q752*H752</f>
        <v>0</v>
      </c>
      <c r="S752" s="236">
        <v>0</v>
      </c>
      <c r="T752" s="237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38" t="s">
        <v>211</v>
      </c>
      <c r="AT752" s="238" t="s">
        <v>172</v>
      </c>
      <c r="AU752" s="238" t="s">
        <v>85</v>
      </c>
      <c r="AY752" s="18" t="s">
        <v>170</v>
      </c>
      <c r="BE752" s="239">
        <f>IF(N752="základní",J752,0)</f>
        <v>0</v>
      </c>
      <c r="BF752" s="239">
        <f>IF(N752="snížená",J752,0)</f>
        <v>0</v>
      </c>
      <c r="BG752" s="239">
        <f>IF(N752="zákl. přenesená",J752,0)</f>
        <v>0</v>
      </c>
      <c r="BH752" s="239">
        <f>IF(N752="sníž. přenesená",J752,0)</f>
        <v>0</v>
      </c>
      <c r="BI752" s="239">
        <f>IF(N752="nulová",J752,0)</f>
        <v>0</v>
      </c>
      <c r="BJ752" s="18" t="s">
        <v>85</v>
      </c>
      <c r="BK752" s="239">
        <f>ROUND(I752*H752,2)</f>
        <v>0</v>
      </c>
      <c r="BL752" s="18" t="s">
        <v>211</v>
      </c>
      <c r="BM752" s="238" t="s">
        <v>1225</v>
      </c>
    </row>
    <row r="753" spans="1:51" s="13" customFormat="1" ht="12">
      <c r="A753" s="13"/>
      <c r="B753" s="240"/>
      <c r="C753" s="241"/>
      <c r="D753" s="242" t="s">
        <v>178</v>
      </c>
      <c r="E753" s="243" t="s">
        <v>1</v>
      </c>
      <c r="F753" s="244" t="s">
        <v>1221</v>
      </c>
      <c r="G753" s="241"/>
      <c r="H753" s="245">
        <v>48</v>
      </c>
      <c r="I753" s="246"/>
      <c r="J753" s="241"/>
      <c r="K753" s="241"/>
      <c r="L753" s="247"/>
      <c r="M753" s="248"/>
      <c r="N753" s="249"/>
      <c r="O753" s="249"/>
      <c r="P753" s="249"/>
      <c r="Q753" s="249"/>
      <c r="R753" s="249"/>
      <c r="S753" s="249"/>
      <c r="T753" s="250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1" t="s">
        <v>178</v>
      </c>
      <c r="AU753" s="251" t="s">
        <v>85</v>
      </c>
      <c r="AV753" s="13" t="s">
        <v>85</v>
      </c>
      <c r="AW753" s="13" t="s">
        <v>32</v>
      </c>
      <c r="AX753" s="13" t="s">
        <v>77</v>
      </c>
      <c r="AY753" s="251" t="s">
        <v>170</v>
      </c>
    </row>
    <row r="754" spans="1:51" s="14" customFormat="1" ht="12">
      <c r="A754" s="14"/>
      <c r="B754" s="252"/>
      <c r="C754" s="253"/>
      <c r="D754" s="242" t="s">
        <v>178</v>
      </c>
      <c r="E754" s="254" t="s">
        <v>1</v>
      </c>
      <c r="F754" s="255" t="s">
        <v>180</v>
      </c>
      <c r="G754" s="253"/>
      <c r="H754" s="256">
        <v>48</v>
      </c>
      <c r="I754" s="257"/>
      <c r="J754" s="253"/>
      <c r="K754" s="253"/>
      <c r="L754" s="258"/>
      <c r="M754" s="259"/>
      <c r="N754" s="260"/>
      <c r="O754" s="260"/>
      <c r="P754" s="260"/>
      <c r="Q754" s="260"/>
      <c r="R754" s="260"/>
      <c r="S754" s="260"/>
      <c r="T754" s="261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2" t="s">
        <v>178</v>
      </c>
      <c r="AU754" s="262" t="s">
        <v>85</v>
      </c>
      <c r="AV754" s="14" t="s">
        <v>177</v>
      </c>
      <c r="AW754" s="14" t="s">
        <v>32</v>
      </c>
      <c r="AX754" s="14" t="s">
        <v>33</v>
      </c>
      <c r="AY754" s="262" t="s">
        <v>170</v>
      </c>
    </row>
    <row r="755" spans="1:65" s="2" customFormat="1" ht="33" customHeight="1">
      <c r="A755" s="39"/>
      <c r="B755" s="40"/>
      <c r="C755" s="227" t="s">
        <v>792</v>
      </c>
      <c r="D755" s="227" t="s">
        <v>172</v>
      </c>
      <c r="E755" s="228" t="s">
        <v>1226</v>
      </c>
      <c r="F755" s="229" t="s">
        <v>1227</v>
      </c>
      <c r="G755" s="230" t="s">
        <v>356</v>
      </c>
      <c r="H755" s="231">
        <v>16</v>
      </c>
      <c r="I755" s="232"/>
      <c r="J755" s="233">
        <f>ROUND(I755*H755,2)</f>
        <v>0</v>
      </c>
      <c r="K755" s="229" t="s">
        <v>176</v>
      </c>
      <c r="L755" s="45"/>
      <c r="M755" s="234" t="s">
        <v>1</v>
      </c>
      <c r="N755" s="235" t="s">
        <v>43</v>
      </c>
      <c r="O755" s="92"/>
      <c r="P755" s="236">
        <f>O755*H755</f>
        <v>0</v>
      </c>
      <c r="Q755" s="236">
        <v>0</v>
      </c>
      <c r="R755" s="236">
        <f>Q755*H755</f>
        <v>0</v>
      </c>
      <c r="S755" s="236">
        <v>0</v>
      </c>
      <c r="T755" s="237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38" t="s">
        <v>211</v>
      </c>
      <c r="AT755" s="238" t="s">
        <v>172</v>
      </c>
      <c r="AU755" s="238" t="s">
        <v>85</v>
      </c>
      <c r="AY755" s="18" t="s">
        <v>170</v>
      </c>
      <c r="BE755" s="239">
        <f>IF(N755="základní",J755,0)</f>
        <v>0</v>
      </c>
      <c r="BF755" s="239">
        <f>IF(N755="snížená",J755,0)</f>
        <v>0</v>
      </c>
      <c r="BG755" s="239">
        <f>IF(N755="zákl. přenesená",J755,0)</f>
        <v>0</v>
      </c>
      <c r="BH755" s="239">
        <f>IF(N755="sníž. přenesená",J755,0)</f>
        <v>0</v>
      </c>
      <c r="BI755" s="239">
        <f>IF(N755="nulová",J755,0)</f>
        <v>0</v>
      </c>
      <c r="BJ755" s="18" t="s">
        <v>85</v>
      </c>
      <c r="BK755" s="239">
        <f>ROUND(I755*H755,2)</f>
        <v>0</v>
      </c>
      <c r="BL755" s="18" t="s">
        <v>211</v>
      </c>
      <c r="BM755" s="238" t="s">
        <v>1228</v>
      </c>
    </row>
    <row r="756" spans="1:51" s="13" customFormat="1" ht="12">
      <c r="A756" s="13"/>
      <c r="B756" s="240"/>
      <c r="C756" s="241"/>
      <c r="D756" s="242" t="s">
        <v>178</v>
      </c>
      <c r="E756" s="243" t="s">
        <v>1</v>
      </c>
      <c r="F756" s="244" t="s">
        <v>1229</v>
      </c>
      <c r="G756" s="241"/>
      <c r="H756" s="245">
        <v>16</v>
      </c>
      <c r="I756" s="246"/>
      <c r="J756" s="241"/>
      <c r="K756" s="241"/>
      <c r="L756" s="247"/>
      <c r="M756" s="248"/>
      <c r="N756" s="249"/>
      <c r="O756" s="249"/>
      <c r="P756" s="249"/>
      <c r="Q756" s="249"/>
      <c r="R756" s="249"/>
      <c r="S756" s="249"/>
      <c r="T756" s="250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1" t="s">
        <v>178</v>
      </c>
      <c r="AU756" s="251" t="s">
        <v>85</v>
      </c>
      <c r="AV756" s="13" t="s">
        <v>85</v>
      </c>
      <c r="AW756" s="13" t="s">
        <v>32</v>
      </c>
      <c r="AX756" s="13" t="s">
        <v>77</v>
      </c>
      <c r="AY756" s="251" t="s">
        <v>170</v>
      </c>
    </row>
    <row r="757" spans="1:51" s="14" customFormat="1" ht="12">
      <c r="A757" s="14"/>
      <c r="B757" s="252"/>
      <c r="C757" s="253"/>
      <c r="D757" s="242" t="s">
        <v>178</v>
      </c>
      <c r="E757" s="254" t="s">
        <v>1</v>
      </c>
      <c r="F757" s="255" t="s">
        <v>180</v>
      </c>
      <c r="G757" s="253"/>
      <c r="H757" s="256">
        <v>16</v>
      </c>
      <c r="I757" s="257"/>
      <c r="J757" s="253"/>
      <c r="K757" s="253"/>
      <c r="L757" s="258"/>
      <c r="M757" s="259"/>
      <c r="N757" s="260"/>
      <c r="O757" s="260"/>
      <c r="P757" s="260"/>
      <c r="Q757" s="260"/>
      <c r="R757" s="260"/>
      <c r="S757" s="260"/>
      <c r="T757" s="261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2" t="s">
        <v>178</v>
      </c>
      <c r="AU757" s="262" t="s">
        <v>85</v>
      </c>
      <c r="AV757" s="14" t="s">
        <v>177</v>
      </c>
      <c r="AW757" s="14" t="s">
        <v>32</v>
      </c>
      <c r="AX757" s="14" t="s">
        <v>33</v>
      </c>
      <c r="AY757" s="262" t="s">
        <v>170</v>
      </c>
    </row>
    <row r="758" spans="1:65" s="2" customFormat="1" ht="33" customHeight="1">
      <c r="A758" s="39"/>
      <c r="B758" s="40"/>
      <c r="C758" s="227" t="s">
        <v>1230</v>
      </c>
      <c r="D758" s="227" t="s">
        <v>172</v>
      </c>
      <c r="E758" s="228" t="s">
        <v>1231</v>
      </c>
      <c r="F758" s="229" t="s">
        <v>1232</v>
      </c>
      <c r="G758" s="230" t="s">
        <v>356</v>
      </c>
      <c r="H758" s="231">
        <v>16</v>
      </c>
      <c r="I758" s="232"/>
      <c r="J758" s="233">
        <f>ROUND(I758*H758,2)</f>
        <v>0</v>
      </c>
      <c r="K758" s="229" t="s">
        <v>176</v>
      </c>
      <c r="L758" s="45"/>
      <c r="M758" s="234" t="s">
        <v>1</v>
      </c>
      <c r="N758" s="235" t="s">
        <v>43</v>
      </c>
      <c r="O758" s="92"/>
      <c r="P758" s="236">
        <f>O758*H758</f>
        <v>0</v>
      </c>
      <c r="Q758" s="236">
        <v>0.00014</v>
      </c>
      <c r="R758" s="236">
        <f>Q758*H758</f>
        <v>0.00224</v>
      </c>
      <c r="S758" s="236">
        <v>0</v>
      </c>
      <c r="T758" s="237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38" t="s">
        <v>211</v>
      </c>
      <c r="AT758" s="238" t="s">
        <v>172</v>
      </c>
      <c r="AU758" s="238" t="s">
        <v>85</v>
      </c>
      <c r="AY758" s="18" t="s">
        <v>170</v>
      </c>
      <c r="BE758" s="239">
        <f>IF(N758="základní",J758,0)</f>
        <v>0</v>
      </c>
      <c r="BF758" s="239">
        <f>IF(N758="snížená",J758,0)</f>
        <v>0</v>
      </c>
      <c r="BG758" s="239">
        <f>IF(N758="zákl. přenesená",J758,0)</f>
        <v>0</v>
      </c>
      <c r="BH758" s="239">
        <f>IF(N758="sníž. přenesená",J758,0)</f>
        <v>0</v>
      </c>
      <c r="BI758" s="239">
        <f>IF(N758="nulová",J758,0)</f>
        <v>0</v>
      </c>
      <c r="BJ758" s="18" t="s">
        <v>85</v>
      </c>
      <c r="BK758" s="239">
        <f>ROUND(I758*H758,2)</f>
        <v>0</v>
      </c>
      <c r="BL758" s="18" t="s">
        <v>211</v>
      </c>
      <c r="BM758" s="238" t="s">
        <v>1233</v>
      </c>
    </row>
    <row r="759" spans="1:65" s="2" customFormat="1" ht="33" customHeight="1">
      <c r="A759" s="39"/>
      <c r="B759" s="40"/>
      <c r="C759" s="227" t="s">
        <v>798</v>
      </c>
      <c r="D759" s="227" t="s">
        <v>172</v>
      </c>
      <c r="E759" s="228" t="s">
        <v>1234</v>
      </c>
      <c r="F759" s="229" t="s">
        <v>1235</v>
      </c>
      <c r="G759" s="230" t="s">
        <v>356</v>
      </c>
      <c r="H759" s="231">
        <v>16</v>
      </c>
      <c r="I759" s="232"/>
      <c r="J759" s="233">
        <f>ROUND(I759*H759,2)</f>
        <v>0</v>
      </c>
      <c r="K759" s="229" t="s">
        <v>176</v>
      </c>
      <c r="L759" s="45"/>
      <c r="M759" s="234" t="s">
        <v>1</v>
      </c>
      <c r="N759" s="235" t="s">
        <v>43</v>
      </c>
      <c r="O759" s="92"/>
      <c r="P759" s="236">
        <f>O759*H759</f>
        <v>0</v>
      </c>
      <c r="Q759" s="236">
        <v>8E-05</v>
      </c>
      <c r="R759" s="236">
        <f>Q759*H759</f>
        <v>0.00128</v>
      </c>
      <c r="S759" s="236">
        <v>0</v>
      </c>
      <c r="T759" s="237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38" t="s">
        <v>211</v>
      </c>
      <c r="AT759" s="238" t="s">
        <v>172</v>
      </c>
      <c r="AU759" s="238" t="s">
        <v>85</v>
      </c>
      <c r="AY759" s="18" t="s">
        <v>170</v>
      </c>
      <c r="BE759" s="239">
        <f>IF(N759="základní",J759,0)</f>
        <v>0</v>
      </c>
      <c r="BF759" s="239">
        <f>IF(N759="snížená",J759,0)</f>
        <v>0</v>
      </c>
      <c r="BG759" s="239">
        <f>IF(N759="zákl. přenesená",J759,0)</f>
        <v>0</v>
      </c>
      <c r="BH759" s="239">
        <f>IF(N759="sníž. přenesená",J759,0)</f>
        <v>0</v>
      </c>
      <c r="BI759" s="239">
        <f>IF(N759="nulová",J759,0)</f>
        <v>0</v>
      </c>
      <c r="BJ759" s="18" t="s">
        <v>85</v>
      </c>
      <c r="BK759" s="239">
        <f>ROUND(I759*H759,2)</f>
        <v>0</v>
      </c>
      <c r="BL759" s="18" t="s">
        <v>211</v>
      </c>
      <c r="BM759" s="238" t="s">
        <v>1236</v>
      </c>
    </row>
    <row r="760" spans="1:65" s="2" customFormat="1" ht="37.8" customHeight="1">
      <c r="A760" s="39"/>
      <c r="B760" s="40"/>
      <c r="C760" s="273" t="s">
        <v>1237</v>
      </c>
      <c r="D760" s="273" t="s">
        <v>247</v>
      </c>
      <c r="E760" s="274" t="s">
        <v>1238</v>
      </c>
      <c r="F760" s="275" t="s">
        <v>1239</v>
      </c>
      <c r="G760" s="276" t="s">
        <v>356</v>
      </c>
      <c r="H760" s="277">
        <v>16</v>
      </c>
      <c r="I760" s="278"/>
      <c r="J760" s="279">
        <f>ROUND(I760*H760,2)</f>
        <v>0</v>
      </c>
      <c r="K760" s="275" t="s">
        <v>1</v>
      </c>
      <c r="L760" s="280"/>
      <c r="M760" s="281" t="s">
        <v>1</v>
      </c>
      <c r="N760" s="282" t="s">
        <v>43</v>
      </c>
      <c r="O760" s="92"/>
      <c r="P760" s="236">
        <f>O760*H760</f>
        <v>0</v>
      </c>
      <c r="Q760" s="236">
        <v>0</v>
      </c>
      <c r="R760" s="236">
        <f>Q760*H760</f>
        <v>0</v>
      </c>
      <c r="S760" s="236">
        <v>0</v>
      </c>
      <c r="T760" s="237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38" t="s">
        <v>345</v>
      </c>
      <c r="AT760" s="238" t="s">
        <v>247</v>
      </c>
      <c r="AU760" s="238" t="s">
        <v>85</v>
      </c>
      <c r="AY760" s="18" t="s">
        <v>170</v>
      </c>
      <c r="BE760" s="239">
        <f>IF(N760="základní",J760,0)</f>
        <v>0</v>
      </c>
      <c r="BF760" s="239">
        <f>IF(N760="snížená",J760,0)</f>
        <v>0</v>
      </c>
      <c r="BG760" s="239">
        <f>IF(N760="zákl. přenesená",J760,0)</f>
        <v>0</v>
      </c>
      <c r="BH760" s="239">
        <f>IF(N760="sníž. přenesená",J760,0)</f>
        <v>0</v>
      </c>
      <c r="BI760" s="239">
        <f>IF(N760="nulová",J760,0)</f>
        <v>0</v>
      </c>
      <c r="BJ760" s="18" t="s">
        <v>85</v>
      </c>
      <c r="BK760" s="239">
        <f>ROUND(I760*H760,2)</f>
        <v>0</v>
      </c>
      <c r="BL760" s="18" t="s">
        <v>211</v>
      </c>
      <c r="BM760" s="238" t="s">
        <v>1240</v>
      </c>
    </row>
    <row r="761" spans="1:65" s="2" customFormat="1" ht="16.5" customHeight="1">
      <c r="A761" s="39"/>
      <c r="B761" s="40"/>
      <c r="C761" s="227" t="s">
        <v>801</v>
      </c>
      <c r="D761" s="227" t="s">
        <v>172</v>
      </c>
      <c r="E761" s="228" t="s">
        <v>1241</v>
      </c>
      <c r="F761" s="229" t="s">
        <v>1242</v>
      </c>
      <c r="G761" s="230" t="s">
        <v>356</v>
      </c>
      <c r="H761" s="231">
        <v>15</v>
      </c>
      <c r="I761" s="232"/>
      <c r="J761" s="233">
        <f>ROUND(I761*H761,2)</f>
        <v>0</v>
      </c>
      <c r="K761" s="229" t="s">
        <v>176</v>
      </c>
      <c r="L761" s="45"/>
      <c r="M761" s="234" t="s">
        <v>1</v>
      </c>
      <c r="N761" s="235" t="s">
        <v>43</v>
      </c>
      <c r="O761" s="92"/>
      <c r="P761" s="236">
        <f>O761*H761</f>
        <v>0</v>
      </c>
      <c r="Q761" s="236">
        <v>0</v>
      </c>
      <c r="R761" s="236">
        <f>Q761*H761</f>
        <v>0</v>
      </c>
      <c r="S761" s="236">
        <v>0</v>
      </c>
      <c r="T761" s="237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38" t="s">
        <v>211</v>
      </c>
      <c r="AT761" s="238" t="s">
        <v>172</v>
      </c>
      <c r="AU761" s="238" t="s">
        <v>85</v>
      </c>
      <c r="AY761" s="18" t="s">
        <v>170</v>
      </c>
      <c r="BE761" s="239">
        <f>IF(N761="základní",J761,0)</f>
        <v>0</v>
      </c>
      <c r="BF761" s="239">
        <f>IF(N761="snížená",J761,0)</f>
        <v>0</v>
      </c>
      <c r="BG761" s="239">
        <f>IF(N761="zákl. přenesená",J761,0)</f>
        <v>0</v>
      </c>
      <c r="BH761" s="239">
        <f>IF(N761="sníž. přenesená",J761,0)</f>
        <v>0</v>
      </c>
      <c r="BI761" s="239">
        <f>IF(N761="nulová",J761,0)</f>
        <v>0</v>
      </c>
      <c r="BJ761" s="18" t="s">
        <v>85</v>
      </c>
      <c r="BK761" s="239">
        <f>ROUND(I761*H761,2)</f>
        <v>0</v>
      </c>
      <c r="BL761" s="18" t="s">
        <v>211</v>
      </c>
      <c r="BM761" s="238" t="s">
        <v>1243</v>
      </c>
    </row>
    <row r="762" spans="1:65" s="2" customFormat="1" ht="37.8" customHeight="1">
      <c r="A762" s="39"/>
      <c r="B762" s="40"/>
      <c r="C762" s="273" t="s">
        <v>1244</v>
      </c>
      <c r="D762" s="273" t="s">
        <v>247</v>
      </c>
      <c r="E762" s="274" t="s">
        <v>1245</v>
      </c>
      <c r="F762" s="275" t="s">
        <v>1246</v>
      </c>
      <c r="G762" s="276" t="s">
        <v>356</v>
      </c>
      <c r="H762" s="277">
        <v>14</v>
      </c>
      <c r="I762" s="278"/>
      <c r="J762" s="279">
        <f>ROUND(I762*H762,2)</f>
        <v>0</v>
      </c>
      <c r="K762" s="275" t="s">
        <v>1</v>
      </c>
      <c r="L762" s="280"/>
      <c r="M762" s="281" t="s">
        <v>1</v>
      </c>
      <c r="N762" s="282" t="s">
        <v>43</v>
      </c>
      <c r="O762" s="92"/>
      <c r="P762" s="236">
        <f>O762*H762</f>
        <v>0</v>
      </c>
      <c r="Q762" s="236">
        <v>0</v>
      </c>
      <c r="R762" s="236">
        <f>Q762*H762</f>
        <v>0</v>
      </c>
      <c r="S762" s="236">
        <v>0</v>
      </c>
      <c r="T762" s="237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38" t="s">
        <v>345</v>
      </c>
      <c r="AT762" s="238" t="s">
        <v>247</v>
      </c>
      <c r="AU762" s="238" t="s">
        <v>85</v>
      </c>
      <c r="AY762" s="18" t="s">
        <v>170</v>
      </c>
      <c r="BE762" s="239">
        <f>IF(N762="základní",J762,0)</f>
        <v>0</v>
      </c>
      <c r="BF762" s="239">
        <f>IF(N762="snížená",J762,0)</f>
        <v>0</v>
      </c>
      <c r="BG762" s="239">
        <f>IF(N762="zákl. přenesená",J762,0)</f>
        <v>0</v>
      </c>
      <c r="BH762" s="239">
        <f>IF(N762="sníž. přenesená",J762,0)</f>
        <v>0</v>
      </c>
      <c r="BI762" s="239">
        <f>IF(N762="nulová",J762,0)</f>
        <v>0</v>
      </c>
      <c r="BJ762" s="18" t="s">
        <v>85</v>
      </c>
      <c r="BK762" s="239">
        <f>ROUND(I762*H762,2)</f>
        <v>0</v>
      </c>
      <c r="BL762" s="18" t="s">
        <v>211</v>
      </c>
      <c r="BM762" s="238" t="s">
        <v>1247</v>
      </c>
    </row>
    <row r="763" spans="1:65" s="2" customFormat="1" ht="37.8" customHeight="1">
      <c r="A763" s="39"/>
      <c r="B763" s="40"/>
      <c r="C763" s="273" t="s">
        <v>805</v>
      </c>
      <c r="D763" s="273" t="s">
        <v>247</v>
      </c>
      <c r="E763" s="274" t="s">
        <v>1248</v>
      </c>
      <c r="F763" s="275" t="s">
        <v>1249</v>
      </c>
      <c r="G763" s="276" t="s">
        <v>356</v>
      </c>
      <c r="H763" s="277">
        <v>1</v>
      </c>
      <c r="I763" s="278"/>
      <c r="J763" s="279">
        <f>ROUND(I763*H763,2)</f>
        <v>0</v>
      </c>
      <c r="K763" s="275" t="s">
        <v>1</v>
      </c>
      <c r="L763" s="280"/>
      <c r="M763" s="281" t="s">
        <v>1</v>
      </c>
      <c r="N763" s="282" t="s">
        <v>43</v>
      </c>
      <c r="O763" s="92"/>
      <c r="P763" s="236">
        <f>O763*H763</f>
        <v>0</v>
      </c>
      <c r="Q763" s="236">
        <v>0</v>
      </c>
      <c r="R763" s="236">
        <f>Q763*H763</f>
        <v>0</v>
      </c>
      <c r="S763" s="236">
        <v>0</v>
      </c>
      <c r="T763" s="237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8" t="s">
        <v>345</v>
      </c>
      <c r="AT763" s="238" t="s">
        <v>247</v>
      </c>
      <c r="AU763" s="238" t="s">
        <v>85</v>
      </c>
      <c r="AY763" s="18" t="s">
        <v>170</v>
      </c>
      <c r="BE763" s="239">
        <f>IF(N763="základní",J763,0)</f>
        <v>0</v>
      </c>
      <c r="BF763" s="239">
        <f>IF(N763="snížená",J763,0)</f>
        <v>0</v>
      </c>
      <c r="BG763" s="239">
        <f>IF(N763="zákl. přenesená",J763,0)</f>
        <v>0</v>
      </c>
      <c r="BH763" s="239">
        <f>IF(N763="sníž. přenesená",J763,0)</f>
        <v>0</v>
      </c>
      <c r="BI763" s="239">
        <f>IF(N763="nulová",J763,0)</f>
        <v>0</v>
      </c>
      <c r="BJ763" s="18" t="s">
        <v>85</v>
      </c>
      <c r="BK763" s="239">
        <f>ROUND(I763*H763,2)</f>
        <v>0</v>
      </c>
      <c r="BL763" s="18" t="s">
        <v>211</v>
      </c>
      <c r="BM763" s="238" t="s">
        <v>1250</v>
      </c>
    </row>
    <row r="764" spans="1:65" s="2" customFormat="1" ht="24.15" customHeight="1">
      <c r="A764" s="39"/>
      <c r="B764" s="40"/>
      <c r="C764" s="227" t="s">
        <v>1251</v>
      </c>
      <c r="D764" s="227" t="s">
        <v>172</v>
      </c>
      <c r="E764" s="228" t="s">
        <v>1252</v>
      </c>
      <c r="F764" s="229" t="s">
        <v>1253</v>
      </c>
      <c r="G764" s="230" t="s">
        <v>356</v>
      </c>
      <c r="H764" s="231">
        <v>15</v>
      </c>
      <c r="I764" s="232"/>
      <c r="J764" s="233">
        <f>ROUND(I764*H764,2)</f>
        <v>0</v>
      </c>
      <c r="K764" s="229" t="s">
        <v>1</v>
      </c>
      <c r="L764" s="45"/>
      <c r="M764" s="234" t="s">
        <v>1</v>
      </c>
      <c r="N764" s="235" t="s">
        <v>43</v>
      </c>
      <c r="O764" s="92"/>
      <c r="P764" s="236">
        <f>O764*H764</f>
        <v>0</v>
      </c>
      <c r="Q764" s="236">
        <v>0.02</v>
      </c>
      <c r="R764" s="236">
        <f>Q764*H764</f>
        <v>0.3</v>
      </c>
      <c r="S764" s="236">
        <v>0</v>
      </c>
      <c r="T764" s="237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38" t="s">
        <v>211</v>
      </c>
      <c r="AT764" s="238" t="s">
        <v>172</v>
      </c>
      <c r="AU764" s="238" t="s">
        <v>85</v>
      </c>
      <c r="AY764" s="18" t="s">
        <v>170</v>
      </c>
      <c r="BE764" s="239">
        <f>IF(N764="základní",J764,0)</f>
        <v>0</v>
      </c>
      <c r="BF764" s="239">
        <f>IF(N764="snížená",J764,0)</f>
        <v>0</v>
      </c>
      <c r="BG764" s="239">
        <f>IF(N764="zákl. přenesená",J764,0)</f>
        <v>0</v>
      </c>
      <c r="BH764" s="239">
        <f>IF(N764="sníž. přenesená",J764,0)</f>
        <v>0</v>
      </c>
      <c r="BI764" s="239">
        <f>IF(N764="nulová",J764,0)</f>
        <v>0</v>
      </c>
      <c r="BJ764" s="18" t="s">
        <v>85</v>
      </c>
      <c r="BK764" s="239">
        <f>ROUND(I764*H764,2)</f>
        <v>0</v>
      </c>
      <c r="BL764" s="18" t="s">
        <v>211</v>
      </c>
      <c r="BM764" s="238" t="s">
        <v>1254</v>
      </c>
    </row>
    <row r="765" spans="1:65" s="2" customFormat="1" ht="24.15" customHeight="1">
      <c r="A765" s="39"/>
      <c r="B765" s="40"/>
      <c r="C765" s="227" t="s">
        <v>811</v>
      </c>
      <c r="D765" s="227" t="s">
        <v>172</v>
      </c>
      <c r="E765" s="228" t="s">
        <v>1255</v>
      </c>
      <c r="F765" s="229" t="s">
        <v>1256</v>
      </c>
      <c r="G765" s="230" t="s">
        <v>356</v>
      </c>
      <c r="H765" s="231">
        <v>3</v>
      </c>
      <c r="I765" s="232"/>
      <c r="J765" s="233">
        <f>ROUND(I765*H765,2)</f>
        <v>0</v>
      </c>
      <c r="K765" s="229" t="s">
        <v>176</v>
      </c>
      <c r="L765" s="45"/>
      <c r="M765" s="234" t="s">
        <v>1</v>
      </c>
      <c r="N765" s="235" t="s">
        <v>43</v>
      </c>
      <c r="O765" s="92"/>
      <c r="P765" s="236">
        <f>O765*H765</f>
        <v>0</v>
      </c>
      <c r="Q765" s="236">
        <v>0</v>
      </c>
      <c r="R765" s="236">
        <f>Q765*H765</f>
        <v>0</v>
      </c>
      <c r="S765" s="236">
        <v>0</v>
      </c>
      <c r="T765" s="237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38" t="s">
        <v>211</v>
      </c>
      <c r="AT765" s="238" t="s">
        <v>172</v>
      </c>
      <c r="AU765" s="238" t="s">
        <v>85</v>
      </c>
      <c r="AY765" s="18" t="s">
        <v>170</v>
      </c>
      <c r="BE765" s="239">
        <f>IF(N765="základní",J765,0)</f>
        <v>0</v>
      </c>
      <c r="BF765" s="239">
        <f>IF(N765="snížená",J765,0)</f>
        <v>0</v>
      </c>
      <c r="BG765" s="239">
        <f>IF(N765="zákl. přenesená",J765,0)</f>
        <v>0</v>
      </c>
      <c r="BH765" s="239">
        <f>IF(N765="sníž. přenesená",J765,0)</f>
        <v>0</v>
      </c>
      <c r="BI765" s="239">
        <f>IF(N765="nulová",J765,0)</f>
        <v>0</v>
      </c>
      <c r="BJ765" s="18" t="s">
        <v>85</v>
      </c>
      <c r="BK765" s="239">
        <f>ROUND(I765*H765,2)</f>
        <v>0</v>
      </c>
      <c r="BL765" s="18" t="s">
        <v>211</v>
      </c>
      <c r="BM765" s="238" t="s">
        <v>1257</v>
      </c>
    </row>
    <row r="766" spans="1:51" s="13" customFormat="1" ht="12">
      <c r="A766" s="13"/>
      <c r="B766" s="240"/>
      <c r="C766" s="241"/>
      <c r="D766" s="242" t="s">
        <v>178</v>
      </c>
      <c r="E766" s="243" t="s">
        <v>1</v>
      </c>
      <c r="F766" s="244" t="s">
        <v>1258</v>
      </c>
      <c r="G766" s="241"/>
      <c r="H766" s="245">
        <v>3</v>
      </c>
      <c r="I766" s="246"/>
      <c r="J766" s="241"/>
      <c r="K766" s="241"/>
      <c r="L766" s="247"/>
      <c r="M766" s="248"/>
      <c r="N766" s="249"/>
      <c r="O766" s="249"/>
      <c r="P766" s="249"/>
      <c r="Q766" s="249"/>
      <c r="R766" s="249"/>
      <c r="S766" s="249"/>
      <c r="T766" s="250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1" t="s">
        <v>178</v>
      </c>
      <c r="AU766" s="251" t="s">
        <v>85</v>
      </c>
      <c r="AV766" s="13" t="s">
        <v>85</v>
      </c>
      <c r="AW766" s="13" t="s">
        <v>32</v>
      </c>
      <c r="AX766" s="13" t="s">
        <v>77</v>
      </c>
      <c r="AY766" s="251" t="s">
        <v>170</v>
      </c>
    </row>
    <row r="767" spans="1:51" s="14" customFormat="1" ht="12">
      <c r="A767" s="14"/>
      <c r="B767" s="252"/>
      <c r="C767" s="253"/>
      <c r="D767" s="242" t="s">
        <v>178</v>
      </c>
      <c r="E767" s="254" t="s">
        <v>1</v>
      </c>
      <c r="F767" s="255" t="s">
        <v>180</v>
      </c>
      <c r="G767" s="253"/>
      <c r="H767" s="256">
        <v>3</v>
      </c>
      <c r="I767" s="257"/>
      <c r="J767" s="253"/>
      <c r="K767" s="253"/>
      <c r="L767" s="258"/>
      <c r="M767" s="259"/>
      <c r="N767" s="260"/>
      <c r="O767" s="260"/>
      <c r="P767" s="260"/>
      <c r="Q767" s="260"/>
      <c r="R767" s="260"/>
      <c r="S767" s="260"/>
      <c r="T767" s="261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2" t="s">
        <v>178</v>
      </c>
      <c r="AU767" s="262" t="s">
        <v>85</v>
      </c>
      <c r="AV767" s="14" t="s">
        <v>177</v>
      </c>
      <c r="AW767" s="14" t="s">
        <v>32</v>
      </c>
      <c r="AX767" s="14" t="s">
        <v>33</v>
      </c>
      <c r="AY767" s="262" t="s">
        <v>170</v>
      </c>
    </row>
    <row r="768" spans="1:65" s="2" customFormat="1" ht="16.5" customHeight="1">
      <c r="A768" s="39"/>
      <c r="B768" s="40"/>
      <c r="C768" s="273" t="s">
        <v>1259</v>
      </c>
      <c r="D768" s="273" t="s">
        <v>247</v>
      </c>
      <c r="E768" s="274" t="s">
        <v>1260</v>
      </c>
      <c r="F768" s="275" t="s">
        <v>1261</v>
      </c>
      <c r="G768" s="276" t="s">
        <v>356</v>
      </c>
      <c r="H768" s="277">
        <v>3</v>
      </c>
      <c r="I768" s="278"/>
      <c r="J768" s="279">
        <f>ROUND(I768*H768,2)</f>
        <v>0</v>
      </c>
      <c r="K768" s="275" t="s">
        <v>1</v>
      </c>
      <c r="L768" s="280"/>
      <c r="M768" s="281" t="s">
        <v>1</v>
      </c>
      <c r="N768" s="282" t="s">
        <v>43</v>
      </c>
      <c r="O768" s="92"/>
      <c r="P768" s="236">
        <f>O768*H768</f>
        <v>0</v>
      </c>
      <c r="Q768" s="236">
        <v>0</v>
      </c>
      <c r="R768" s="236">
        <f>Q768*H768</f>
        <v>0</v>
      </c>
      <c r="S768" s="236">
        <v>0</v>
      </c>
      <c r="T768" s="237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8" t="s">
        <v>345</v>
      </c>
      <c r="AT768" s="238" t="s">
        <v>247</v>
      </c>
      <c r="AU768" s="238" t="s">
        <v>85</v>
      </c>
      <c r="AY768" s="18" t="s">
        <v>170</v>
      </c>
      <c r="BE768" s="239">
        <f>IF(N768="základní",J768,0)</f>
        <v>0</v>
      </c>
      <c r="BF768" s="239">
        <f>IF(N768="snížená",J768,0)</f>
        <v>0</v>
      </c>
      <c r="BG768" s="239">
        <f>IF(N768="zákl. přenesená",J768,0)</f>
        <v>0</v>
      </c>
      <c r="BH768" s="239">
        <f>IF(N768="sníž. přenesená",J768,0)</f>
        <v>0</v>
      </c>
      <c r="BI768" s="239">
        <f>IF(N768="nulová",J768,0)</f>
        <v>0</v>
      </c>
      <c r="BJ768" s="18" t="s">
        <v>85</v>
      </c>
      <c r="BK768" s="239">
        <f>ROUND(I768*H768,2)</f>
        <v>0</v>
      </c>
      <c r="BL768" s="18" t="s">
        <v>211</v>
      </c>
      <c r="BM768" s="238" t="s">
        <v>1262</v>
      </c>
    </row>
    <row r="769" spans="1:65" s="2" customFormat="1" ht="24.15" customHeight="1">
      <c r="A769" s="39"/>
      <c r="B769" s="40"/>
      <c r="C769" s="227" t="s">
        <v>815</v>
      </c>
      <c r="D769" s="227" t="s">
        <v>172</v>
      </c>
      <c r="E769" s="228" t="s">
        <v>1263</v>
      </c>
      <c r="F769" s="229" t="s">
        <v>1264</v>
      </c>
      <c r="G769" s="230" t="s">
        <v>356</v>
      </c>
      <c r="H769" s="231">
        <v>2</v>
      </c>
      <c r="I769" s="232"/>
      <c r="J769" s="233">
        <f>ROUND(I769*H769,2)</f>
        <v>0</v>
      </c>
      <c r="K769" s="229" t="s">
        <v>176</v>
      </c>
      <c r="L769" s="45"/>
      <c r="M769" s="234" t="s">
        <v>1</v>
      </c>
      <c r="N769" s="235" t="s">
        <v>43</v>
      </c>
      <c r="O769" s="92"/>
      <c r="P769" s="236">
        <f>O769*H769</f>
        <v>0</v>
      </c>
      <c r="Q769" s="236">
        <v>0</v>
      </c>
      <c r="R769" s="236">
        <f>Q769*H769</f>
        <v>0</v>
      </c>
      <c r="S769" s="236">
        <v>0</v>
      </c>
      <c r="T769" s="237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38" t="s">
        <v>211</v>
      </c>
      <c r="AT769" s="238" t="s">
        <v>172</v>
      </c>
      <c r="AU769" s="238" t="s">
        <v>85</v>
      </c>
      <c r="AY769" s="18" t="s">
        <v>170</v>
      </c>
      <c r="BE769" s="239">
        <f>IF(N769="základní",J769,0)</f>
        <v>0</v>
      </c>
      <c r="BF769" s="239">
        <f>IF(N769="snížená",J769,0)</f>
        <v>0</v>
      </c>
      <c r="BG769" s="239">
        <f>IF(N769="zákl. přenesená",J769,0)</f>
        <v>0</v>
      </c>
      <c r="BH769" s="239">
        <f>IF(N769="sníž. přenesená",J769,0)</f>
        <v>0</v>
      </c>
      <c r="BI769" s="239">
        <f>IF(N769="nulová",J769,0)</f>
        <v>0</v>
      </c>
      <c r="BJ769" s="18" t="s">
        <v>85</v>
      </c>
      <c r="BK769" s="239">
        <f>ROUND(I769*H769,2)</f>
        <v>0</v>
      </c>
      <c r="BL769" s="18" t="s">
        <v>211</v>
      </c>
      <c r="BM769" s="238" t="s">
        <v>1265</v>
      </c>
    </row>
    <row r="770" spans="1:51" s="13" customFormat="1" ht="12">
      <c r="A770" s="13"/>
      <c r="B770" s="240"/>
      <c r="C770" s="241"/>
      <c r="D770" s="242" t="s">
        <v>178</v>
      </c>
      <c r="E770" s="243" t="s">
        <v>1</v>
      </c>
      <c r="F770" s="244" t="s">
        <v>1266</v>
      </c>
      <c r="G770" s="241"/>
      <c r="H770" s="245">
        <v>1</v>
      </c>
      <c r="I770" s="246"/>
      <c r="J770" s="241"/>
      <c r="K770" s="241"/>
      <c r="L770" s="247"/>
      <c r="M770" s="248"/>
      <c r="N770" s="249"/>
      <c r="O770" s="249"/>
      <c r="P770" s="249"/>
      <c r="Q770" s="249"/>
      <c r="R770" s="249"/>
      <c r="S770" s="249"/>
      <c r="T770" s="250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1" t="s">
        <v>178</v>
      </c>
      <c r="AU770" s="251" t="s">
        <v>85</v>
      </c>
      <c r="AV770" s="13" t="s">
        <v>85</v>
      </c>
      <c r="AW770" s="13" t="s">
        <v>32</v>
      </c>
      <c r="AX770" s="13" t="s">
        <v>77</v>
      </c>
      <c r="AY770" s="251" t="s">
        <v>170</v>
      </c>
    </row>
    <row r="771" spans="1:51" s="13" customFormat="1" ht="12">
      <c r="A771" s="13"/>
      <c r="B771" s="240"/>
      <c r="C771" s="241"/>
      <c r="D771" s="242" t="s">
        <v>178</v>
      </c>
      <c r="E771" s="243" t="s">
        <v>1</v>
      </c>
      <c r="F771" s="244" t="s">
        <v>1267</v>
      </c>
      <c r="G771" s="241"/>
      <c r="H771" s="245">
        <v>1</v>
      </c>
      <c r="I771" s="246"/>
      <c r="J771" s="241"/>
      <c r="K771" s="241"/>
      <c r="L771" s="247"/>
      <c r="M771" s="248"/>
      <c r="N771" s="249"/>
      <c r="O771" s="249"/>
      <c r="P771" s="249"/>
      <c r="Q771" s="249"/>
      <c r="R771" s="249"/>
      <c r="S771" s="249"/>
      <c r="T771" s="250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1" t="s">
        <v>178</v>
      </c>
      <c r="AU771" s="251" t="s">
        <v>85</v>
      </c>
      <c r="AV771" s="13" t="s">
        <v>85</v>
      </c>
      <c r="AW771" s="13" t="s">
        <v>32</v>
      </c>
      <c r="AX771" s="13" t="s">
        <v>77</v>
      </c>
      <c r="AY771" s="251" t="s">
        <v>170</v>
      </c>
    </row>
    <row r="772" spans="1:51" s="14" customFormat="1" ht="12">
      <c r="A772" s="14"/>
      <c r="B772" s="252"/>
      <c r="C772" s="253"/>
      <c r="D772" s="242" t="s">
        <v>178</v>
      </c>
      <c r="E772" s="254" t="s">
        <v>1</v>
      </c>
      <c r="F772" s="255" t="s">
        <v>180</v>
      </c>
      <c r="G772" s="253"/>
      <c r="H772" s="256">
        <v>2</v>
      </c>
      <c r="I772" s="257"/>
      <c r="J772" s="253"/>
      <c r="K772" s="253"/>
      <c r="L772" s="258"/>
      <c r="M772" s="259"/>
      <c r="N772" s="260"/>
      <c r="O772" s="260"/>
      <c r="P772" s="260"/>
      <c r="Q772" s="260"/>
      <c r="R772" s="260"/>
      <c r="S772" s="260"/>
      <c r="T772" s="261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2" t="s">
        <v>178</v>
      </c>
      <c r="AU772" s="262" t="s">
        <v>85</v>
      </c>
      <c r="AV772" s="14" t="s">
        <v>177</v>
      </c>
      <c r="AW772" s="14" t="s">
        <v>32</v>
      </c>
      <c r="AX772" s="14" t="s">
        <v>33</v>
      </c>
      <c r="AY772" s="262" t="s">
        <v>170</v>
      </c>
    </row>
    <row r="773" spans="1:65" s="2" customFormat="1" ht="16.5" customHeight="1">
      <c r="A773" s="39"/>
      <c r="B773" s="40"/>
      <c r="C773" s="273" t="s">
        <v>1268</v>
      </c>
      <c r="D773" s="273" t="s">
        <v>247</v>
      </c>
      <c r="E773" s="274" t="s">
        <v>1269</v>
      </c>
      <c r="F773" s="275" t="s">
        <v>1270</v>
      </c>
      <c r="G773" s="276" t="s">
        <v>356</v>
      </c>
      <c r="H773" s="277">
        <v>1</v>
      </c>
      <c r="I773" s="278"/>
      <c r="J773" s="279">
        <f>ROUND(I773*H773,2)</f>
        <v>0</v>
      </c>
      <c r="K773" s="275" t="s">
        <v>1</v>
      </c>
      <c r="L773" s="280"/>
      <c r="M773" s="281" t="s">
        <v>1</v>
      </c>
      <c r="N773" s="282" t="s">
        <v>43</v>
      </c>
      <c r="O773" s="92"/>
      <c r="P773" s="236">
        <f>O773*H773</f>
        <v>0</v>
      </c>
      <c r="Q773" s="236">
        <v>0</v>
      </c>
      <c r="R773" s="236">
        <f>Q773*H773</f>
        <v>0</v>
      </c>
      <c r="S773" s="236">
        <v>0</v>
      </c>
      <c r="T773" s="237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38" t="s">
        <v>345</v>
      </c>
      <c r="AT773" s="238" t="s">
        <v>247</v>
      </c>
      <c r="AU773" s="238" t="s">
        <v>85</v>
      </c>
      <c r="AY773" s="18" t="s">
        <v>170</v>
      </c>
      <c r="BE773" s="239">
        <f>IF(N773="základní",J773,0)</f>
        <v>0</v>
      </c>
      <c r="BF773" s="239">
        <f>IF(N773="snížená",J773,0)</f>
        <v>0</v>
      </c>
      <c r="BG773" s="239">
        <f>IF(N773="zákl. přenesená",J773,0)</f>
        <v>0</v>
      </c>
      <c r="BH773" s="239">
        <f>IF(N773="sníž. přenesená",J773,0)</f>
        <v>0</v>
      </c>
      <c r="BI773" s="239">
        <f>IF(N773="nulová",J773,0)</f>
        <v>0</v>
      </c>
      <c r="BJ773" s="18" t="s">
        <v>85</v>
      </c>
      <c r="BK773" s="239">
        <f>ROUND(I773*H773,2)</f>
        <v>0</v>
      </c>
      <c r="BL773" s="18" t="s">
        <v>211</v>
      </c>
      <c r="BM773" s="238" t="s">
        <v>1271</v>
      </c>
    </row>
    <row r="774" spans="1:65" s="2" customFormat="1" ht="16.5" customHeight="1">
      <c r="A774" s="39"/>
      <c r="B774" s="40"/>
      <c r="C774" s="273" t="s">
        <v>818</v>
      </c>
      <c r="D774" s="273" t="s">
        <v>247</v>
      </c>
      <c r="E774" s="274" t="s">
        <v>1272</v>
      </c>
      <c r="F774" s="275" t="s">
        <v>1273</v>
      </c>
      <c r="G774" s="276" t="s">
        <v>356</v>
      </c>
      <c r="H774" s="277">
        <v>1</v>
      </c>
      <c r="I774" s="278"/>
      <c r="J774" s="279">
        <f>ROUND(I774*H774,2)</f>
        <v>0</v>
      </c>
      <c r="K774" s="275" t="s">
        <v>1</v>
      </c>
      <c r="L774" s="280"/>
      <c r="M774" s="281" t="s">
        <v>1</v>
      </c>
      <c r="N774" s="282" t="s">
        <v>43</v>
      </c>
      <c r="O774" s="92"/>
      <c r="P774" s="236">
        <f>O774*H774</f>
        <v>0</v>
      </c>
      <c r="Q774" s="236">
        <v>0</v>
      </c>
      <c r="R774" s="236">
        <f>Q774*H774</f>
        <v>0</v>
      </c>
      <c r="S774" s="236">
        <v>0</v>
      </c>
      <c r="T774" s="237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38" t="s">
        <v>345</v>
      </c>
      <c r="AT774" s="238" t="s">
        <v>247</v>
      </c>
      <c r="AU774" s="238" t="s">
        <v>85</v>
      </c>
      <c r="AY774" s="18" t="s">
        <v>170</v>
      </c>
      <c r="BE774" s="239">
        <f>IF(N774="základní",J774,0)</f>
        <v>0</v>
      </c>
      <c r="BF774" s="239">
        <f>IF(N774="snížená",J774,0)</f>
        <v>0</v>
      </c>
      <c r="BG774" s="239">
        <f>IF(N774="zákl. přenesená",J774,0)</f>
        <v>0</v>
      </c>
      <c r="BH774" s="239">
        <f>IF(N774="sníž. přenesená",J774,0)</f>
        <v>0</v>
      </c>
      <c r="BI774" s="239">
        <f>IF(N774="nulová",J774,0)</f>
        <v>0</v>
      </c>
      <c r="BJ774" s="18" t="s">
        <v>85</v>
      </c>
      <c r="BK774" s="239">
        <f>ROUND(I774*H774,2)</f>
        <v>0</v>
      </c>
      <c r="BL774" s="18" t="s">
        <v>211</v>
      </c>
      <c r="BM774" s="238" t="s">
        <v>1274</v>
      </c>
    </row>
    <row r="775" spans="1:65" s="2" customFormat="1" ht="24.15" customHeight="1">
      <c r="A775" s="39"/>
      <c r="B775" s="40"/>
      <c r="C775" s="227" t="s">
        <v>1275</v>
      </c>
      <c r="D775" s="227" t="s">
        <v>172</v>
      </c>
      <c r="E775" s="228" t="s">
        <v>1276</v>
      </c>
      <c r="F775" s="229" t="s">
        <v>1277</v>
      </c>
      <c r="G775" s="230" t="s">
        <v>356</v>
      </c>
      <c r="H775" s="231">
        <v>24</v>
      </c>
      <c r="I775" s="232"/>
      <c r="J775" s="233">
        <f>ROUND(I775*H775,2)</f>
        <v>0</v>
      </c>
      <c r="K775" s="229" t="s">
        <v>176</v>
      </c>
      <c r="L775" s="45"/>
      <c r="M775" s="234" t="s">
        <v>1</v>
      </c>
      <c r="N775" s="235" t="s">
        <v>43</v>
      </c>
      <c r="O775" s="92"/>
      <c r="P775" s="236">
        <f>O775*H775</f>
        <v>0</v>
      </c>
      <c r="Q775" s="236">
        <v>0</v>
      </c>
      <c r="R775" s="236">
        <f>Q775*H775</f>
        <v>0</v>
      </c>
      <c r="S775" s="236">
        <v>0</v>
      </c>
      <c r="T775" s="237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38" t="s">
        <v>211</v>
      </c>
      <c r="AT775" s="238" t="s">
        <v>172</v>
      </c>
      <c r="AU775" s="238" t="s">
        <v>85</v>
      </c>
      <c r="AY775" s="18" t="s">
        <v>170</v>
      </c>
      <c r="BE775" s="239">
        <f>IF(N775="základní",J775,0)</f>
        <v>0</v>
      </c>
      <c r="BF775" s="239">
        <f>IF(N775="snížená",J775,0)</f>
        <v>0</v>
      </c>
      <c r="BG775" s="239">
        <f>IF(N775="zákl. přenesená",J775,0)</f>
        <v>0</v>
      </c>
      <c r="BH775" s="239">
        <f>IF(N775="sníž. přenesená",J775,0)</f>
        <v>0</v>
      </c>
      <c r="BI775" s="239">
        <f>IF(N775="nulová",J775,0)</f>
        <v>0</v>
      </c>
      <c r="BJ775" s="18" t="s">
        <v>85</v>
      </c>
      <c r="BK775" s="239">
        <f>ROUND(I775*H775,2)</f>
        <v>0</v>
      </c>
      <c r="BL775" s="18" t="s">
        <v>211</v>
      </c>
      <c r="BM775" s="238" t="s">
        <v>1278</v>
      </c>
    </row>
    <row r="776" spans="1:51" s="13" customFormat="1" ht="12">
      <c r="A776" s="13"/>
      <c r="B776" s="240"/>
      <c r="C776" s="241"/>
      <c r="D776" s="242" t="s">
        <v>178</v>
      </c>
      <c r="E776" s="243" t="s">
        <v>1</v>
      </c>
      <c r="F776" s="244" t="s">
        <v>1085</v>
      </c>
      <c r="G776" s="241"/>
      <c r="H776" s="245">
        <v>15</v>
      </c>
      <c r="I776" s="246"/>
      <c r="J776" s="241"/>
      <c r="K776" s="241"/>
      <c r="L776" s="247"/>
      <c r="M776" s="248"/>
      <c r="N776" s="249"/>
      <c r="O776" s="249"/>
      <c r="P776" s="249"/>
      <c r="Q776" s="249"/>
      <c r="R776" s="249"/>
      <c r="S776" s="249"/>
      <c r="T776" s="250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1" t="s">
        <v>178</v>
      </c>
      <c r="AU776" s="251" t="s">
        <v>85</v>
      </c>
      <c r="AV776" s="13" t="s">
        <v>85</v>
      </c>
      <c r="AW776" s="13" t="s">
        <v>32</v>
      </c>
      <c r="AX776" s="13" t="s">
        <v>77</v>
      </c>
      <c r="AY776" s="251" t="s">
        <v>170</v>
      </c>
    </row>
    <row r="777" spans="1:51" s="13" customFormat="1" ht="12">
      <c r="A777" s="13"/>
      <c r="B777" s="240"/>
      <c r="C777" s="241"/>
      <c r="D777" s="242" t="s">
        <v>178</v>
      </c>
      <c r="E777" s="243" t="s">
        <v>1</v>
      </c>
      <c r="F777" s="244" t="s">
        <v>1279</v>
      </c>
      <c r="G777" s="241"/>
      <c r="H777" s="245">
        <v>3</v>
      </c>
      <c r="I777" s="246"/>
      <c r="J777" s="241"/>
      <c r="K777" s="241"/>
      <c r="L777" s="247"/>
      <c r="M777" s="248"/>
      <c r="N777" s="249"/>
      <c r="O777" s="249"/>
      <c r="P777" s="249"/>
      <c r="Q777" s="249"/>
      <c r="R777" s="249"/>
      <c r="S777" s="249"/>
      <c r="T777" s="250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1" t="s">
        <v>178</v>
      </c>
      <c r="AU777" s="251" t="s">
        <v>85</v>
      </c>
      <c r="AV777" s="13" t="s">
        <v>85</v>
      </c>
      <c r="AW777" s="13" t="s">
        <v>32</v>
      </c>
      <c r="AX777" s="13" t="s">
        <v>77</v>
      </c>
      <c r="AY777" s="251" t="s">
        <v>170</v>
      </c>
    </row>
    <row r="778" spans="1:51" s="13" customFormat="1" ht="12">
      <c r="A778" s="13"/>
      <c r="B778" s="240"/>
      <c r="C778" s="241"/>
      <c r="D778" s="242" t="s">
        <v>178</v>
      </c>
      <c r="E778" s="243" t="s">
        <v>1</v>
      </c>
      <c r="F778" s="244" t="s">
        <v>1059</v>
      </c>
      <c r="G778" s="241"/>
      <c r="H778" s="245">
        <v>3</v>
      </c>
      <c r="I778" s="246"/>
      <c r="J778" s="241"/>
      <c r="K778" s="241"/>
      <c r="L778" s="247"/>
      <c r="M778" s="248"/>
      <c r="N778" s="249"/>
      <c r="O778" s="249"/>
      <c r="P778" s="249"/>
      <c r="Q778" s="249"/>
      <c r="R778" s="249"/>
      <c r="S778" s="249"/>
      <c r="T778" s="25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1" t="s">
        <v>178</v>
      </c>
      <c r="AU778" s="251" t="s">
        <v>85</v>
      </c>
      <c r="AV778" s="13" t="s">
        <v>85</v>
      </c>
      <c r="AW778" s="13" t="s">
        <v>32</v>
      </c>
      <c r="AX778" s="13" t="s">
        <v>77</v>
      </c>
      <c r="AY778" s="251" t="s">
        <v>170</v>
      </c>
    </row>
    <row r="779" spans="1:51" s="13" customFormat="1" ht="12">
      <c r="A779" s="13"/>
      <c r="B779" s="240"/>
      <c r="C779" s="241"/>
      <c r="D779" s="242" t="s">
        <v>178</v>
      </c>
      <c r="E779" s="243" t="s">
        <v>1</v>
      </c>
      <c r="F779" s="244" t="s">
        <v>1069</v>
      </c>
      <c r="G779" s="241"/>
      <c r="H779" s="245">
        <v>1</v>
      </c>
      <c r="I779" s="246"/>
      <c r="J779" s="241"/>
      <c r="K779" s="241"/>
      <c r="L779" s="247"/>
      <c r="M779" s="248"/>
      <c r="N779" s="249"/>
      <c r="O779" s="249"/>
      <c r="P779" s="249"/>
      <c r="Q779" s="249"/>
      <c r="R779" s="249"/>
      <c r="S779" s="249"/>
      <c r="T779" s="250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1" t="s">
        <v>178</v>
      </c>
      <c r="AU779" s="251" t="s">
        <v>85</v>
      </c>
      <c r="AV779" s="13" t="s">
        <v>85</v>
      </c>
      <c r="AW779" s="13" t="s">
        <v>32</v>
      </c>
      <c r="AX779" s="13" t="s">
        <v>77</v>
      </c>
      <c r="AY779" s="251" t="s">
        <v>170</v>
      </c>
    </row>
    <row r="780" spans="1:51" s="13" customFormat="1" ht="12">
      <c r="A780" s="13"/>
      <c r="B780" s="240"/>
      <c r="C780" s="241"/>
      <c r="D780" s="242" t="s">
        <v>178</v>
      </c>
      <c r="E780" s="243" t="s">
        <v>1</v>
      </c>
      <c r="F780" s="244" t="s">
        <v>1077</v>
      </c>
      <c r="G780" s="241"/>
      <c r="H780" s="245">
        <v>1</v>
      </c>
      <c r="I780" s="246"/>
      <c r="J780" s="241"/>
      <c r="K780" s="241"/>
      <c r="L780" s="247"/>
      <c r="M780" s="248"/>
      <c r="N780" s="249"/>
      <c r="O780" s="249"/>
      <c r="P780" s="249"/>
      <c r="Q780" s="249"/>
      <c r="R780" s="249"/>
      <c r="S780" s="249"/>
      <c r="T780" s="250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51" t="s">
        <v>178</v>
      </c>
      <c r="AU780" s="251" t="s">
        <v>85</v>
      </c>
      <c r="AV780" s="13" t="s">
        <v>85</v>
      </c>
      <c r="AW780" s="13" t="s">
        <v>32</v>
      </c>
      <c r="AX780" s="13" t="s">
        <v>77</v>
      </c>
      <c r="AY780" s="251" t="s">
        <v>170</v>
      </c>
    </row>
    <row r="781" spans="1:51" s="13" customFormat="1" ht="12">
      <c r="A781" s="13"/>
      <c r="B781" s="240"/>
      <c r="C781" s="241"/>
      <c r="D781" s="242" t="s">
        <v>178</v>
      </c>
      <c r="E781" s="243" t="s">
        <v>1</v>
      </c>
      <c r="F781" s="244" t="s">
        <v>1280</v>
      </c>
      <c r="G781" s="241"/>
      <c r="H781" s="245">
        <v>1</v>
      </c>
      <c r="I781" s="246"/>
      <c r="J781" s="241"/>
      <c r="K781" s="241"/>
      <c r="L781" s="247"/>
      <c r="M781" s="248"/>
      <c r="N781" s="249"/>
      <c r="O781" s="249"/>
      <c r="P781" s="249"/>
      <c r="Q781" s="249"/>
      <c r="R781" s="249"/>
      <c r="S781" s="249"/>
      <c r="T781" s="250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1" t="s">
        <v>178</v>
      </c>
      <c r="AU781" s="251" t="s">
        <v>85</v>
      </c>
      <c r="AV781" s="13" t="s">
        <v>85</v>
      </c>
      <c r="AW781" s="13" t="s">
        <v>32</v>
      </c>
      <c r="AX781" s="13" t="s">
        <v>77</v>
      </c>
      <c r="AY781" s="251" t="s">
        <v>170</v>
      </c>
    </row>
    <row r="782" spans="1:51" s="14" customFormat="1" ht="12">
      <c r="A782" s="14"/>
      <c r="B782" s="252"/>
      <c r="C782" s="253"/>
      <c r="D782" s="242" t="s">
        <v>178</v>
      </c>
      <c r="E782" s="254" t="s">
        <v>1</v>
      </c>
      <c r="F782" s="255" t="s">
        <v>180</v>
      </c>
      <c r="G782" s="253"/>
      <c r="H782" s="256">
        <v>24</v>
      </c>
      <c r="I782" s="257"/>
      <c r="J782" s="253"/>
      <c r="K782" s="253"/>
      <c r="L782" s="258"/>
      <c r="M782" s="259"/>
      <c r="N782" s="260"/>
      <c r="O782" s="260"/>
      <c r="P782" s="260"/>
      <c r="Q782" s="260"/>
      <c r="R782" s="260"/>
      <c r="S782" s="260"/>
      <c r="T782" s="261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2" t="s">
        <v>178</v>
      </c>
      <c r="AU782" s="262" t="s">
        <v>85</v>
      </c>
      <c r="AV782" s="14" t="s">
        <v>177</v>
      </c>
      <c r="AW782" s="14" t="s">
        <v>32</v>
      </c>
      <c r="AX782" s="14" t="s">
        <v>33</v>
      </c>
      <c r="AY782" s="262" t="s">
        <v>170</v>
      </c>
    </row>
    <row r="783" spans="1:65" s="2" customFormat="1" ht="16.5" customHeight="1">
      <c r="A783" s="39"/>
      <c r="B783" s="40"/>
      <c r="C783" s="273" t="s">
        <v>828</v>
      </c>
      <c r="D783" s="273" t="s">
        <v>247</v>
      </c>
      <c r="E783" s="274" t="s">
        <v>1281</v>
      </c>
      <c r="F783" s="275" t="s">
        <v>1282</v>
      </c>
      <c r="G783" s="276" t="s">
        <v>356</v>
      </c>
      <c r="H783" s="277">
        <v>21</v>
      </c>
      <c r="I783" s="278"/>
      <c r="J783" s="279">
        <f>ROUND(I783*H783,2)</f>
        <v>0</v>
      </c>
      <c r="K783" s="275" t="s">
        <v>176</v>
      </c>
      <c r="L783" s="280"/>
      <c r="M783" s="281" t="s">
        <v>1</v>
      </c>
      <c r="N783" s="282" t="s">
        <v>43</v>
      </c>
      <c r="O783" s="92"/>
      <c r="P783" s="236">
        <f>O783*H783</f>
        <v>0</v>
      </c>
      <c r="Q783" s="236">
        <v>0.00015</v>
      </c>
      <c r="R783" s="236">
        <f>Q783*H783</f>
        <v>0.0031499999999999996</v>
      </c>
      <c r="S783" s="236">
        <v>0</v>
      </c>
      <c r="T783" s="237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38" t="s">
        <v>345</v>
      </c>
      <c r="AT783" s="238" t="s">
        <v>247</v>
      </c>
      <c r="AU783" s="238" t="s">
        <v>85</v>
      </c>
      <c r="AY783" s="18" t="s">
        <v>170</v>
      </c>
      <c r="BE783" s="239">
        <f>IF(N783="základní",J783,0)</f>
        <v>0</v>
      </c>
      <c r="BF783" s="239">
        <f>IF(N783="snížená",J783,0)</f>
        <v>0</v>
      </c>
      <c r="BG783" s="239">
        <f>IF(N783="zákl. přenesená",J783,0)</f>
        <v>0</v>
      </c>
      <c r="BH783" s="239">
        <f>IF(N783="sníž. přenesená",J783,0)</f>
        <v>0</v>
      </c>
      <c r="BI783" s="239">
        <f>IF(N783="nulová",J783,0)</f>
        <v>0</v>
      </c>
      <c r="BJ783" s="18" t="s">
        <v>85</v>
      </c>
      <c r="BK783" s="239">
        <f>ROUND(I783*H783,2)</f>
        <v>0</v>
      </c>
      <c r="BL783" s="18" t="s">
        <v>211</v>
      </c>
      <c r="BM783" s="238" t="s">
        <v>1283</v>
      </c>
    </row>
    <row r="784" spans="1:65" s="2" customFormat="1" ht="24.15" customHeight="1">
      <c r="A784" s="39"/>
      <c r="B784" s="40"/>
      <c r="C784" s="227" t="s">
        <v>1284</v>
      </c>
      <c r="D784" s="227" t="s">
        <v>172</v>
      </c>
      <c r="E784" s="228" t="s">
        <v>1285</v>
      </c>
      <c r="F784" s="229" t="s">
        <v>1286</v>
      </c>
      <c r="G784" s="230" t="s">
        <v>356</v>
      </c>
      <c r="H784" s="231">
        <v>4</v>
      </c>
      <c r="I784" s="232"/>
      <c r="J784" s="233">
        <f>ROUND(I784*H784,2)</f>
        <v>0</v>
      </c>
      <c r="K784" s="229" t="s">
        <v>1287</v>
      </c>
      <c r="L784" s="45"/>
      <c r="M784" s="234" t="s">
        <v>1</v>
      </c>
      <c r="N784" s="235" t="s">
        <v>43</v>
      </c>
      <c r="O784" s="92"/>
      <c r="P784" s="236">
        <f>O784*H784</f>
        <v>0</v>
      </c>
      <c r="Q784" s="236">
        <v>0</v>
      </c>
      <c r="R784" s="236">
        <f>Q784*H784</f>
        <v>0</v>
      </c>
      <c r="S784" s="236">
        <v>0</v>
      </c>
      <c r="T784" s="237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38" t="s">
        <v>211</v>
      </c>
      <c r="AT784" s="238" t="s">
        <v>172</v>
      </c>
      <c r="AU784" s="238" t="s">
        <v>85</v>
      </c>
      <c r="AY784" s="18" t="s">
        <v>170</v>
      </c>
      <c r="BE784" s="239">
        <f>IF(N784="základní",J784,0)</f>
        <v>0</v>
      </c>
      <c r="BF784" s="239">
        <f>IF(N784="snížená",J784,0)</f>
        <v>0</v>
      </c>
      <c r="BG784" s="239">
        <f>IF(N784="zákl. přenesená",J784,0)</f>
        <v>0</v>
      </c>
      <c r="BH784" s="239">
        <f>IF(N784="sníž. přenesená",J784,0)</f>
        <v>0</v>
      </c>
      <c r="BI784" s="239">
        <f>IF(N784="nulová",J784,0)</f>
        <v>0</v>
      </c>
      <c r="BJ784" s="18" t="s">
        <v>85</v>
      </c>
      <c r="BK784" s="239">
        <f>ROUND(I784*H784,2)</f>
        <v>0</v>
      </c>
      <c r="BL784" s="18" t="s">
        <v>211</v>
      </c>
      <c r="BM784" s="238" t="s">
        <v>1288</v>
      </c>
    </row>
    <row r="785" spans="1:51" s="13" customFormat="1" ht="12">
      <c r="A785" s="13"/>
      <c r="B785" s="240"/>
      <c r="C785" s="241"/>
      <c r="D785" s="242" t="s">
        <v>178</v>
      </c>
      <c r="E785" s="243" t="s">
        <v>1</v>
      </c>
      <c r="F785" s="244" t="s">
        <v>1060</v>
      </c>
      <c r="G785" s="241"/>
      <c r="H785" s="245">
        <v>1</v>
      </c>
      <c r="I785" s="246"/>
      <c r="J785" s="241"/>
      <c r="K785" s="241"/>
      <c r="L785" s="247"/>
      <c r="M785" s="248"/>
      <c r="N785" s="249"/>
      <c r="O785" s="249"/>
      <c r="P785" s="249"/>
      <c r="Q785" s="249"/>
      <c r="R785" s="249"/>
      <c r="S785" s="249"/>
      <c r="T785" s="250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1" t="s">
        <v>178</v>
      </c>
      <c r="AU785" s="251" t="s">
        <v>85</v>
      </c>
      <c r="AV785" s="13" t="s">
        <v>85</v>
      </c>
      <c r="AW785" s="13" t="s">
        <v>32</v>
      </c>
      <c r="AX785" s="13" t="s">
        <v>77</v>
      </c>
      <c r="AY785" s="251" t="s">
        <v>170</v>
      </c>
    </row>
    <row r="786" spans="1:51" s="13" customFormat="1" ht="12">
      <c r="A786" s="13"/>
      <c r="B786" s="240"/>
      <c r="C786" s="241"/>
      <c r="D786" s="242" t="s">
        <v>178</v>
      </c>
      <c r="E786" s="243" t="s">
        <v>1</v>
      </c>
      <c r="F786" s="244" t="s">
        <v>1069</v>
      </c>
      <c r="G786" s="241"/>
      <c r="H786" s="245">
        <v>1</v>
      </c>
      <c r="I786" s="246"/>
      <c r="J786" s="241"/>
      <c r="K786" s="241"/>
      <c r="L786" s="247"/>
      <c r="M786" s="248"/>
      <c r="N786" s="249"/>
      <c r="O786" s="249"/>
      <c r="P786" s="249"/>
      <c r="Q786" s="249"/>
      <c r="R786" s="249"/>
      <c r="S786" s="249"/>
      <c r="T786" s="250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1" t="s">
        <v>178</v>
      </c>
      <c r="AU786" s="251" t="s">
        <v>85</v>
      </c>
      <c r="AV786" s="13" t="s">
        <v>85</v>
      </c>
      <c r="AW786" s="13" t="s">
        <v>32</v>
      </c>
      <c r="AX786" s="13" t="s">
        <v>77</v>
      </c>
      <c r="AY786" s="251" t="s">
        <v>170</v>
      </c>
    </row>
    <row r="787" spans="1:51" s="13" customFormat="1" ht="12">
      <c r="A787" s="13"/>
      <c r="B787" s="240"/>
      <c r="C787" s="241"/>
      <c r="D787" s="242" t="s">
        <v>178</v>
      </c>
      <c r="E787" s="243" t="s">
        <v>1</v>
      </c>
      <c r="F787" s="244" t="s">
        <v>1289</v>
      </c>
      <c r="G787" s="241"/>
      <c r="H787" s="245">
        <v>2</v>
      </c>
      <c r="I787" s="246"/>
      <c r="J787" s="241"/>
      <c r="K787" s="241"/>
      <c r="L787" s="247"/>
      <c r="M787" s="248"/>
      <c r="N787" s="249"/>
      <c r="O787" s="249"/>
      <c r="P787" s="249"/>
      <c r="Q787" s="249"/>
      <c r="R787" s="249"/>
      <c r="S787" s="249"/>
      <c r="T787" s="250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1" t="s">
        <v>178</v>
      </c>
      <c r="AU787" s="251" t="s">
        <v>85</v>
      </c>
      <c r="AV787" s="13" t="s">
        <v>85</v>
      </c>
      <c r="AW787" s="13" t="s">
        <v>32</v>
      </c>
      <c r="AX787" s="13" t="s">
        <v>77</v>
      </c>
      <c r="AY787" s="251" t="s">
        <v>170</v>
      </c>
    </row>
    <row r="788" spans="1:51" s="14" customFormat="1" ht="12">
      <c r="A788" s="14"/>
      <c r="B788" s="252"/>
      <c r="C788" s="253"/>
      <c r="D788" s="242" t="s">
        <v>178</v>
      </c>
      <c r="E788" s="254" t="s">
        <v>1</v>
      </c>
      <c r="F788" s="255" t="s">
        <v>180</v>
      </c>
      <c r="G788" s="253"/>
      <c r="H788" s="256">
        <v>4</v>
      </c>
      <c r="I788" s="257"/>
      <c r="J788" s="253"/>
      <c r="K788" s="253"/>
      <c r="L788" s="258"/>
      <c r="M788" s="259"/>
      <c r="N788" s="260"/>
      <c r="O788" s="260"/>
      <c r="P788" s="260"/>
      <c r="Q788" s="260"/>
      <c r="R788" s="260"/>
      <c r="S788" s="260"/>
      <c r="T788" s="261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2" t="s">
        <v>178</v>
      </c>
      <c r="AU788" s="262" t="s">
        <v>85</v>
      </c>
      <c r="AV788" s="14" t="s">
        <v>177</v>
      </c>
      <c r="AW788" s="14" t="s">
        <v>32</v>
      </c>
      <c r="AX788" s="14" t="s">
        <v>33</v>
      </c>
      <c r="AY788" s="262" t="s">
        <v>170</v>
      </c>
    </row>
    <row r="789" spans="1:65" s="2" customFormat="1" ht="21.75" customHeight="1">
      <c r="A789" s="39"/>
      <c r="B789" s="40"/>
      <c r="C789" s="273" t="s">
        <v>836</v>
      </c>
      <c r="D789" s="273" t="s">
        <v>247</v>
      </c>
      <c r="E789" s="274" t="s">
        <v>1290</v>
      </c>
      <c r="F789" s="275" t="s">
        <v>1291</v>
      </c>
      <c r="G789" s="276" t="s">
        <v>356</v>
      </c>
      <c r="H789" s="277">
        <v>4</v>
      </c>
      <c r="I789" s="278"/>
      <c r="J789" s="279">
        <f>ROUND(I789*H789,2)</f>
        <v>0</v>
      </c>
      <c r="K789" s="275" t="s">
        <v>176</v>
      </c>
      <c r="L789" s="280"/>
      <c r="M789" s="281" t="s">
        <v>1</v>
      </c>
      <c r="N789" s="282" t="s">
        <v>43</v>
      </c>
      <c r="O789" s="92"/>
      <c r="P789" s="236">
        <f>O789*H789</f>
        <v>0</v>
      </c>
      <c r="Q789" s="236">
        <v>0.0047</v>
      </c>
      <c r="R789" s="236">
        <f>Q789*H789</f>
        <v>0.0188</v>
      </c>
      <c r="S789" s="236">
        <v>0</v>
      </c>
      <c r="T789" s="237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38" t="s">
        <v>345</v>
      </c>
      <c r="AT789" s="238" t="s">
        <v>247</v>
      </c>
      <c r="AU789" s="238" t="s">
        <v>85</v>
      </c>
      <c r="AY789" s="18" t="s">
        <v>170</v>
      </c>
      <c r="BE789" s="239">
        <f>IF(N789="základní",J789,0)</f>
        <v>0</v>
      </c>
      <c r="BF789" s="239">
        <f>IF(N789="snížená",J789,0)</f>
        <v>0</v>
      </c>
      <c r="BG789" s="239">
        <f>IF(N789="zákl. přenesená",J789,0)</f>
        <v>0</v>
      </c>
      <c r="BH789" s="239">
        <f>IF(N789="sníž. přenesená",J789,0)</f>
        <v>0</v>
      </c>
      <c r="BI789" s="239">
        <f>IF(N789="nulová",J789,0)</f>
        <v>0</v>
      </c>
      <c r="BJ789" s="18" t="s">
        <v>85</v>
      </c>
      <c r="BK789" s="239">
        <f>ROUND(I789*H789,2)</f>
        <v>0</v>
      </c>
      <c r="BL789" s="18" t="s">
        <v>211</v>
      </c>
      <c r="BM789" s="238" t="s">
        <v>1292</v>
      </c>
    </row>
    <row r="790" spans="1:65" s="2" customFormat="1" ht="49.05" customHeight="1">
      <c r="A790" s="39"/>
      <c r="B790" s="40"/>
      <c r="C790" s="227" t="s">
        <v>1293</v>
      </c>
      <c r="D790" s="227" t="s">
        <v>172</v>
      </c>
      <c r="E790" s="228" t="s">
        <v>1294</v>
      </c>
      <c r="F790" s="229" t="s">
        <v>1295</v>
      </c>
      <c r="G790" s="230" t="s">
        <v>228</v>
      </c>
      <c r="H790" s="231">
        <v>3.59</v>
      </c>
      <c r="I790" s="232"/>
      <c r="J790" s="233">
        <f>ROUND(I790*H790,2)</f>
        <v>0</v>
      </c>
      <c r="K790" s="229" t="s">
        <v>176</v>
      </c>
      <c r="L790" s="45"/>
      <c r="M790" s="234" t="s">
        <v>1</v>
      </c>
      <c r="N790" s="235" t="s">
        <v>43</v>
      </c>
      <c r="O790" s="92"/>
      <c r="P790" s="236">
        <f>O790*H790</f>
        <v>0</v>
      </c>
      <c r="Q790" s="236">
        <v>0</v>
      </c>
      <c r="R790" s="236">
        <f>Q790*H790</f>
        <v>0</v>
      </c>
      <c r="S790" s="236">
        <v>0</v>
      </c>
      <c r="T790" s="237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38" t="s">
        <v>211</v>
      </c>
      <c r="AT790" s="238" t="s">
        <v>172</v>
      </c>
      <c r="AU790" s="238" t="s">
        <v>85</v>
      </c>
      <c r="AY790" s="18" t="s">
        <v>170</v>
      </c>
      <c r="BE790" s="239">
        <f>IF(N790="základní",J790,0)</f>
        <v>0</v>
      </c>
      <c r="BF790" s="239">
        <f>IF(N790="snížená",J790,0)</f>
        <v>0</v>
      </c>
      <c r="BG790" s="239">
        <f>IF(N790="zákl. přenesená",J790,0)</f>
        <v>0</v>
      </c>
      <c r="BH790" s="239">
        <f>IF(N790="sníž. přenesená",J790,0)</f>
        <v>0</v>
      </c>
      <c r="BI790" s="239">
        <f>IF(N790="nulová",J790,0)</f>
        <v>0</v>
      </c>
      <c r="BJ790" s="18" t="s">
        <v>85</v>
      </c>
      <c r="BK790" s="239">
        <f>ROUND(I790*H790,2)</f>
        <v>0</v>
      </c>
      <c r="BL790" s="18" t="s">
        <v>211</v>
      </c>
      <c r="BM790" s="238" t="s">
        <v>1296</v>
      </c>
    </row>
    <row r="791" spans="1:63" s="12" customFormat="1" ht="22.8" customHeight="1">
      <c r="A791" s="12"/>
      <c r="B791" s="211"/>
      <c r="C791" s="212"/>
      <c r="D791" s="213" t="s">
        <v>76</v>
      </c>
      <c r="E791" s="225" t="s">
        <v>1297</v>
      </c>
      <c r="F791" s="225" t="s">
        <v>1298</v>
      </c>
      <c r="G791" s="212"/>
      <c r="H791" s="212"/>
      <c r="I791" s="215"/>
      <c r="J791" s="226">
        <f>BK791</f>
        <v>0</v>
      </c>
      <c r="K791" s="212"/>
      <c r="L791" s="217"/>
      <c r="M791" s="218"/>
      <c r="N791" s="219"/>
      <c r="O791" s="219"/>
      <c r="P791" s="220">
        <f>SUM(P792:P820)</f>
        <v>0</v>
      </c>
      <c r="Q791" s="219"/>
      <c r="R791" s="220">
        <f>SUM(R792:R820)</f>
        <v>0.33341855</v>
      </c>
      <c r="S791" s="219"/>
      <c r="T791" s="221">
        <f>SUM(T792:T820)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222" t="s">
        <v>85</v>
      </c>
      <c r="AT791" s="223" t="s">
        <v>76</v>
      </c>
      <c r="AU791" s="223" t="s">
        <v>33</v>
      </c>
      <c r="AY791" s="222" t="s">
        <v>170</v>
      </c>
      <c r="BK791" s="224">
        <f>SUM(BK792:BK820)</f>
        <v>0</v>
      </c>
    </row>
    <row r="792" spans="1:65" s="2" customFormat="1" ht="37.8" customHeight="1">
      <c r="A792" s="39"/>
      <c r="B792" s="40"/>
      <c r="C792" s="227" t="s">
        <v>844</v>
      </c>
      <c r="D792" s="227" t="s">
        <v>172</v>
      </c>
      <c r="E792" s="228" t="s">
        <v>1299</v>
      </c>
      <c r="F792" s="229" t="s">
        <v>1300</v>
      </c>
      <c r="G792" s="230" t="s">
        <v>271</v>
      </c>
      <c r="H792" s="231">
        <v>31.2</v>
      </c>
      <c r="I792" s="232"/>
      <c r="J792" s="233">
        <f>ROUND(I792*H792,2)</f>
        <v>0</v>
      </c>
      <c r="K792" s="229" t="s">
        <v>176</v>
      </c>
      <c r="L792" s="45"/>
      <c r="M792" s="234" t="s">
        <v>1</v>
      </c>
      <c r="N792" s="235" t="s">
        <v>43</v>
      </c>
      <c r="O792" s="92"/>
      <c r="P792" s="236">
        <f>O792*H792</f>
        <v>0</v>
      </c>
      <c r="Q792" s="236">
        <v>0.0004</v>
      </c>
      <c r="R792" s="236">
        <f>Q792*H792</f>
        <v>0.01248</v>
      </c>
      <c r="S792" s="236">
        <v>0</v>
      </c>
      <c r="T792" s="237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38" t="s">
        <v>211</v>
      </c>
      <c r="AT792" s="238" t="s">
        <v>172</v>
      </c>
      <c r="AU792" s="238" t="s">
        <v>85</v>
      </c>
      <c r="AY792" s="18" t="s">
        <v>170</v>
      </c>
      <c r="BE792" s="239">
        <f>IF(N792="základní",J792,0)</f>
        <v>0</v>
      </c>
      <c r="BF792" s="239">
        <f>IF(N792="snížená",J792,0)</f>
        <v>0</v>
      </c>
      <c r="BG792" s="239">
        <f>IF(N792="zákl. přenesená",J792,0)</f>
        <v>0</v>
      </c>
      <c r="BH792" s="239">
        <f>IF(N792="sníž. přenesená",J792,0)</f>
        <v>0</v>
      </c>
      <c r="BI792" s="239">
        <f>IF(N792="nulová",J792,0)</f>
        <v>0</v>
      </c>
      <c r="BJ792" s="18" t="s">
        <v>85</v>
      </c>
      <c r="BK792" s="239">
        <f>ROUND(I792*H792,2)</f>
        <v>0</v>
      </c>
      <c r="BL792" s="18" t="s">
        <v>211</v>
      </c>
      <c r="BM792" s="238" t="s">
        <v>1301</v>
      </c>
    </row>
    <row r="793" spans="1:51" s="15" customFormat="1" ht="12">
      <c r="A793" s="15"/>
      <c r="B793" s="263"/>
      <c r="C793" s="264"/>
      <c r="D793" s="242" t="s">
        <v>178</v>
      </c>
      <c r="E793" s="265" t="s">
        <v>1</v>
      </c>
      <c r="F793" s="266" t="s">
        <v>1302</v>
      </c>
      <c r="G793" s="264"/>
      <c r="H793" s="265" t="s">
        <v>1</v>
      </c>
      <c r="I793" s="267"/>
      <c r="J793" s="264"/>
      <c r="K793" s="264"/>
      <c r="L793" s="268"/>
      <c r="M793" s="269"/>
      <c r="N793" s="270"/>
      <c r="O793" s="270"/>
      <c r="P793" s="270"/>
      <c r="Q793" s="270"/>
      <c r="R793" s="270"/>
      <c r="S793" s="270"/>
      <c r="T793" s="271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72" t="s">
        <v>178</v>
      </c>
      <c r="AU793" s="272" t="s">
        <v>85</v>
      </c>
      <c r="AV793" s="15" t="s">
        <v>33</v>
      </c>
      <c r="AW793" s="15" t="s">
        <v>32</v>
      </c>
      <c r="AX793" s="15" t="s">
        <v>77</v>
      </c>
      <c r="AY793" s="272" t="s">
        <v>170</v>
      </c>
    </row>
    <row r="794" spans="1:51" s="13" customFormat="1" ht="12">
      <c r="A794" s="13"/>
      <c r="B794" s="240"/>
      <c r="C794" s="241"/>
      <c r="D794" s="242" t="s">
        <v>178</v>
      </c>
      <c r="E794" s="243" t="s">
        <v>1</v>
      </c>
      <c r="F794" s="244" t="s">
        <v>1303</v>
      </c>
      <c r="G794" s="241"/>
      <c r="H794" s="245">
        <v>30</v>
      </c>
      <c r="I794" s="246"/>
      <c r="J794" s="241"/>
      <c r="K794" s="241"/>
      <c r="L794" s="247"/>
      <c r="M794" s="248"/>
      <c r="N794" s="249"/>
      <c r="O794" s="249"/>
      <c r="P794" s="249"/>
      <c r="Q794" s="249"/>
      <c r="R794" s="249"/>
      <c r="S794" s="249"/>
      <c r="T794" s="250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1" t="s">
        <v>178</v>
      </c>
      <c r="AU794" s="251" t="s">
        <v>85</v>
      </c>
      <c r="AV794" s="13" t="s">
        <v>85</v>
      </c>
      <c r="AW794" s="13" t="s">
        <v>32</v>
      </c>
      <c r="AX794" s="13" t="s">
        <v>77</v>
      </c>
      <c r="AY794" s="251" t="s">
        <v>170</v>
      </c>
    </row>
    <row r="795" spans="1:51" s="13" customFormat="1" ht="12">
      <c r="A795" s="13"/>
      <c r="B795" s="240"/>
      <c r="C795" s="241"/>
      <c r="D795" s="242" t="s">
        <v>178</v>
      </c>
      <c r="E795" s="243" t="s">
        <v>1</v>
      </c>
      <c r="F795" s="244" t="s">
        <v>1304</v>
      </c>
      <c r="G795" s="241"/>
      <c r="H795" s="245">
        <v>1.2</v>
      </c>
      <c r="I795" s="246"/>
      <c r="J795" s="241"/>
      <c r="K795" s="241"/>
      <c r="L795" s="247"/>
      <c r="M795" s="248"/>
      <c r="N795" s="249"/>
      <c r="O795" s="249"/>
      <c r="P795" s="249"/>
      <c r="Q795" s="249"/>
      <c r="R795" s="249"/>
      <c r="S795" s="249"/>
      <c r="T795" s="250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1" t="s">
        <v>178</v>
      </c>
      <c r="AU795" s="251" t="s">
        <v>85</v>
      </c>
      <c r="AV795" s="13" t="s">
        <v>85</v>
      </c>
      <c r="AW795" s="13" t="s">
        <v>32</v>
      </c>
      <c r="AX795" s="13" t="s">
        <v>77</v>
      </c>
      <c r="AY795" s="251" t="s">
        <v>170</v>
      </c>
    </row>
    <row r="796" spans="1:51" s="14" customFormat="1" ht="12">
      <c r="A796" s="14"/>
      <c r="B796" s="252"/>
      <c r="C796" s="253"/>
      <c r="D796" s="242" t="s">
        <v>178</v>
      </c>
      <c r="E796" s="254" t="s">
        <v>1</v>
      </c>
      <c r="F796" s="255" t="s">
        <v>180</v>
      </c>
      <c r="G796" s="253"/>
      <c r="H796" s="256">
        <v>31.2</v>
      </c>
      <c r="I796" s="257"/>
      <c r="J796" s="253"/>
      <c r="K796" s="253"/>
      <c r="L796" s="258"/>
      <c r="M796" s="259"/>
      <c r="N796" s="260"/>
      <c r="O796" s="260"/>
      <c r="P796" s="260"/>
      <c r="Q796" s="260"/>
      <c r="R796" s="260"/>
      <c r="S796" s="260"/>
      <c r="T796" s="261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2" t="s">
        <v>178</v>
      </c>
      <c r="AU796" s="262" t="s">
        <v>85</v>
      </c>
      <c r="AV796" s="14" t="s">
        <v>177</v>
      </c>
      <c r="AW796" s="14" t="s">
        <v>32</v>
      </c>
      <c r="AX796" s="14" t="s">
        <v>33</v>
      </c>
      <c r="AY796" s="262" t="s">
        <v>170</v>
      </c>
    </row>
    <row r="797" spans="1:65" s="2" customFormat="1" ht="24.15" customHeight="1">
      <c r="A797" s="39"/>
      <c r="B797" s="40"/>
      <c r="C797" s="273" t="s">
        <v>1305</v>
      </c>
      <c r="D797" s="273" t="s">
        <v>247</v>
      </c>
      <c r="E797" s="274" t="s">
        <v>1306</v>
      </c>
      <c r="F797" s="275" t="s">
        <v>1307</v>
      </c>
      <c r="G797" s="276" t="s">
        <v>271</v>
      </c>
      <c r="H797" s="277">
        <v>31.2</v>
      </c>
      <c r="I797" s="278"/>
      <c r="J797" s="279">
        <f>ROUND(I797*H797,2)</f>
        <v>0</v>
      </c>
      <c r="K797" s="275" t="s">
        <v>176</v>
      </c>
      <c r="L797" s="280"/>
      <c r="M797" s="281" t="s">
        <v>1</v>
      </c>
      <c r="N797" s="282" t="s">
        <v>43</v>
      </c>
      <c r="O797" s="92"/>
      <c r="P797" s="236">
        <f>O797*H797</f>
        <v>0</v>
      </c>
      <c r="Q797" s="236">
        <v>0</v>
      </c>
      <c r="R797" s="236">
        <f>Q797*H797</f>
        <v>0</v>
      </c>
      <c r="S797" s="236">
        <v>0</v>
      </c>
      <c r="T797" s="237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38" t="s">
        <v>345</v>
      </c>
      <c r="AT797" s="238" t="s">
        <v>247</v>
      </c>
      <c r="AU797" s="238" t="s">
        <v>85</v>
      </c>
      <c r="AY797" s="18" t="s">
        <v>170</v>
      </c>
      <c r="BE797" s="239">
        <f>IF(N797="základní",J797,0)</f>
        <v>0</v>
      </c>
      <c r="BF797" s="239">
        <f>IF(N797="snížená",J797,0)</f>
        <v>0</v>
      </c>
      <c r="BG797" s="239">
        <f>IF(N797="zákl. přenesená",J797,0)</f>
        <v>0</v>
      </c>
      <c r="BH797" s="239">
        <f>IF(N797="sníž. přenesená",J797,0)</f>
        <v>0</v>
      </c>
      <c r="BI797" s="239">
        <f>IF(N797="nulová",J797,0)</f>
        <v>0</v>
      </c>
      <c r="BJ797" s="18" t="s">
        <v>85</v>
      </c>
      <c r="BK797" s="239">
        <f>ROUND(I797*H797,2)</f>
        <v>0</v>
      </c>
      <c r="BL797" s="18" t="s">
        <v>211</v>
      </c>
      <c r="BM797" s="238" t="s">
        <v>1308</v>
      </c>
    </row>
    <row r="798" spans="1:65" s="2" customFormat="1" ht="24.15" customHeight="1">
      <c r="A798" s="39"/>
      <c r="B798" s="40"/>
      <c r="C798" s="227" t="s">
        <v>850</v>
      </c>
      <c r="D798" s="227" t="s">
        <v>172</v>
      </c>
      <c r="E798" s="228" t="s">
        <v>1309</v>
      </c>
      <c r="F798" s="229" t="s">
        <v>1310</v>
      </c>
      <c r="G798" s="230" t="s">
        <v>271</v>
      </c>
      <c r="H798" s="231">
        <v>1.85</v>
      </c>
      <c r="I798" s="232"/>
      <c r="J798" s="233">
        <f>ROUND(I798*H798,2)</f>
        <v>0</v>
      </c>
      <c r="K798" s="229" t="s">
        <v>176</v>
      </c>
      <c r="L798" s="45"/>
      <c r="M798" s="234" t="s">
        <v>1</v>
      </c>
      <c r="N798" s="235" t="s">
        <v>43</v>
      </c>
      <c r="O798" s="92"/>
      <c r="P798" s="236">
        <f>O798*H798</f>
        <v>0</v>
      </c>
      <c r="Q798" s="236">
        <v>0</v>
      </c>
      <c r="R798" s="236">
        <f>Q798*H798</f>
        <v>0</v>
      </c>
      <c r="S798" s="236">
        <v>0</v>
      </c>
      <c r="T798" s="237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38" t="s">
        <v>211</v>
      </c>
      <c r="AT798" s="238" t="s">
        <v>172</v>
      </c>
      <c r="AU798" s="238" t="s">
        <v>85</v>
      </c>
      <c r="AY798" s="18" t="s">
        <v>170</v>
      </c>
      <c r="BE798" s="239">
        <f>IF(N798="základní",J798,0)</f>
        <v>0</v>
      </c>
      <c r="BF798" s="239">
        <f>IF(N798="snížená",J798,0)</f>
        <v>0</v>
      </c>
      <c r="BG798" s="239">
        <f>IF(N798="zákl. přenesená",J798,0)</f>
        <v>0</v>
      </c>
      <c r="BH798" s="239">
        <f>IF(N798="sníž. přenesená",J798,0)</f>
        <v>0</v>
      </c>
      <c r="BI798" s="239">
        <f>IF(N798="nulová",J798,0)</f>
        <v>0</v>
      </c>
      <c r="BJ798" s="18" t="s">
        <v>85</v>
      </c>
      <c r="BK798" s="239">
        <f>ROUND(I798*H798,2)</f>
        <v>0</v>
      </c>
      <c r="BL798" s="18" t="s">
        <v>211</v>
      </c>
      <c r="BM798" s="238" t="s">
        <v>1311</v>
      </c>
    </row>
    <row r="799" spans="1:51" s="15" customFormat="1" ht="12">
      <c r="A799" s="15"/>
      <c r="B799" s="263"/>
      <c r="C799" s="264"/>
      <c r="D799" s="242" t="s">
        <v>178</v>
      </c>
      <c r="E799" s="265" t="s">
        <v>1</v>
      </c>
      <c r="F799" s="266" t="s">
        <v>1312</v>
      </c>
      <c r="G799" s="264"/>
      <c r="H799" s="265" t="s">
        <v>1</v>
      </c>
      <c r="I799" s="267"/>
      <c r="J799" s="264"/>
      <c r="K799" s="264"/>
      <c r="L799" s="268"/>
      <c r="M799" s="269"/>
      <c r="N799" s="270"/>
      <c r="O799" s="270"/>
      <c r="P799" s="270"/>
      <c r="Q799" s="270"/>
      <c r="R799" s="270"/>
      <c r="S799" s="270"/>
      <c r="T799" s="271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72" t="s">
        <v>178</v>
      </c>
      <c r="AU799" s="272" t="s">
        <v>85</v>
      </c>
      <c r="AV799" s="15" t="s">
        <v>33</v>
      </c>
      <c r="AW799" s="15" t="s">
        <v>32</v>
      </c>
      <c r="AX799" s="15" t="s">
        <v>77</v>
      </c>
      <c r="AY799" s="272" t="s">
        <v>170</v>
      </c>
    </row>
    <row r="800" spans="1:51" s="13" customFormat="1" ht="12">
      <c r="A800" s="13"/>
      <c r="B800" s="240"/>
      <c r="C800" s="241"/>
      <c r="D800" s="242" t="s">
        <v>178</v>
      </c>
      <c r="E800" s="243" t="s">
        <v>1</v>
      </c>
      <c r="F800" s="244" t="s">
        <v>1313</v>
      </c>
      <c r="G800" s="241"/>
      <c r="H800" s="245">
        <v>1.85</v>
      </c>
      <c r="I800" s="246"/>
      <c r="J800" s="241"/>
      <c r="K800" s="241"/>
      <c r="L800" s="247"/>
      <c r="M800" s="248"/>
      <c r="N800" s="249"/>
      <c r="O800" s="249"/>
      <c r="P800" s="249"/>
      <c r="Q800" s="249"/>
      <c r="R800" s="249"/>
      <c r="S800" s="249"/>
      <c r="T800" s="250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1" t="s">
        <v>178</v>
      </c>
      <c r="AU800" s="251" t="s">
        <v>85</v>
      </c>
      <c r="AV800" s="13" t="s">
        <v>85</v>
      </c>
      <c r="AW800" s="13" t="s">
        <v>32</v>
      </c>
      <c r="AX800" s="13" t="s">
        <v>77</v>
      </c>
      <c r="AY800" s="251" t="s">
        <v>170</v>
      </c>
    </row>
    <row r="801" spans="1:51" s="14" customFormat="1" ht="12">
      <c r="A801" s="14"/>
      <c r="B801" s="252"/>
      <c r="C801" s="253"/>
      <c r="D801" s="242" t="s">
        <v>178</v>
      </c>
      <c r="E801" s="254" t="s">
        <v>1</v>
      </c>
      <c r="F801" s="255" t="s">
        <v>180</v>
      </c>
      <c r="G801" s="253"/>
      <c r="H801" s="256">
        <v>1.85</v>
      </c>
      <c r="I801" s="257"/>
      <c r="J801" s="253"/>
      <c r="K801" s="253"/>
      <c r="L801" s="258"/>
      <c r="M801" s="259"/>
      <c r="N801" s="260"/>
      <c r="O801" s="260"/>
      <c r="P801" s="260"/>
      <c r="Q801" s="260"/>
      <c r="R801" s="260"/>
      <c r="S801" s="260"/>
      <c r="T801" s="261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62" t="s">
        <v>178</v>
      </c>
      <c r="AU801" s="262" t="s">
        <v>85</v>
      </c>
      <c r="AV801" s="14" t="s">
        <v>177</v>
      </c>
      <c r="AW801" s="14" t="s">
        <v>32</v>
      </c>
      <c r="AX801" s="14" t="s">
        <v>33</v>
      </c>
      <c r="AY801" s="262" t="s">
        <v>170</v>
      </c>
    </row>
    <row r="802" spans="1:65" s="2" customFormat="1" ht="21.75" customHeight="1">
      <c r="A802" s="39"/>
      <c r="B802" s="40"/>
      <c r="C802" s="273" t="s">
        <v>1314</v>
      </c>
      <c r="D802" s="273" t="s">
        <v>247</v>
      </c>
      <c r="E802" s="274" t="s">
        <v>1315</v>
      </c>
      <c r="F802" s="275" t="s">
        <v>1316</v>
      </c>
      <c r="G802" s="276" t="s">
        <v>271</v>
      </c>
      <c r="H802" s="277">
        <v>1.85</v>
      </c>
      <c r="I802" s="278"/>
      <c r="J802" s="279">
        <f>ROUND(I802*H802,2)</f>
        <v>0</v>
      </c>
      <c r="K802" s="275" t="s">
        <v>176</v>
      </c>
      <c r="L802" s="280"/>
      <c r="M802" s="281" t="s">
        <v>1</v>
      </c>
      <c r="N802" s="282" t="s">
        <v>43</v>
      </c>
      <c r="O802" s="92"/>
      <c r="P802" s="236">
        <f>O802*H802</f>
        <v>0</v>
      </c>
      <c r="Q802" s="236">
        <v>0.0025</v>
      </c>
      <c r="R802" s="236">
        <f>Q802*H802</f>
        <v>0.004625000000000001</v>
      </c>
      <c r="S802" s="236">
        <v>0</v>
      </c>
      <c r="T802" s="237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38" t="s">
        <v>345</v>
      </c>
      <c r="AT802" s="238" t="s">
        <v>247</v>
      </c>
      <c r="AU802" s="238" t="s">
        <v>85</v>
      </c>
      <c r="AY802" s="18" t="s">
        <v>170</v>
      </c>
      <c r="BE802" s="239">
        <f>IF(N802="základní",J802,0)</f>
        <v>0</v>
      </c>
      <c r="BF802" s="239">
        <f>IF(N802="snížená",J802,0)</f>
        <v>0</v>
      </c>
      <c r="BG802" s="239">
        <f>IF(N802="zákl. přenesená",J802,0)</f>
        <v>0</v>
      </c>
      <c r="BH802" s="239">
        <f>IF(N802="sníž. přenesená",J802,0)</f>
        <v>0</v>
      </c>
      <c r="BI802" s="239">
        <f>IF(N802="nulová",J802,0)</f>
        <v>0</v>
      </c>
      <c r="BJ802" s="18" t="s">
        <v>85</v>
      </c>
      <c r="BK802" s="239">
        <f>ROUND(I802*H802,2)</f>
        <v>0</v>
      </c>
      <c r="BL802" s="18" t="s">
        <v>211</v>
      </c>
      <c r="BM802" s="238" t="s">
        <v>1317</v>
      </c>
    </row>
    <row r="803" spans="1:65" s="2" customFormat="1" ht="24.15" customHeight="1">
      <c r="A803" s="39"/>
      <c r="B803" s="40"/>
      <c r="C803" s="227" t="s">
        <v>879</v>
      </c>
      <c r="D803" s="227" t="s">
        <v>172</v>
      </c>
      <c r="E803" s="228" t="s">
        <v>1318</v>
      </c>
      <c r="F803" s="229" t="s">
        <v>1319</v>
      </c>
      <c r="G803" s="230" t="s">
        <v>175</v>
      </c>
      <c r="H803" s="231">
        <v>2.16</v>
      </c>
      <c r="I803" s="232"/>
      <c r="J803" s="233">
        <f>ROUND(I803*H803,2)</f>
        <v>0</v>
      </c>
      <c r="K803" s="229" t="s">
        <v>176</v>
      </c>
      <c r="L803" s="45"/>
      <c r="M803" s="234" t="s">
        <v>1</v>
      </c>
      <c r="N803" s="235" t="s">
        <v>43</v>
      </c>
      <c r="O803" s="92"/>
      <c r="P803" s="236">
        <f>O803*H803</f>
        <v>0</v>
      </c>
      <c r="Q803" s="236">
        <v>0</v>
      </c>
      <c r="R803" s="236">
        <f>Q803*H803</f>
        <v>0</v>
      </c>
      <c r="S803" s="236">
        <v>0</v>
      </c>
      <c r="T803" s="237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8" t="s">
        <v>211</v>
      </c>
      <c r="AT803" s="238" t="s">
        <v>172</v>
      </c>
      <c r="AU803" s="238" t="s">
        <v>85</v>
      </c>
      <c r="AY803" s="18" t="s">
        <v>170</v>
      </c>
      <c r="BE803" s="239">
        <f>IF(N803="základní",J803,0)</f>
        <v>0</v>
      </c>
      <c r="BF803" s="239">
        <f>IF(N803="snížená",J803,0)</f>
        <v>0</v>
      </c>
      <c r="BG803" s="239">
        <f>IF(N803="zákl. přenesená",J803,0)</f>
        <v>0</v>
      </c>
      <c r="BH803" s="239">
        <f>IF(N803="sníž. přenesená",J803,0)</f>
        <v>0</v>
      </c>
      <c r="BI803" s="239">
        <f>IF(N803="nulová",J803,0)</f>
        <v>0</v>
      </c>
      <c r="BJ803" s="18" t="s">
        <v>85</v>
      </c>
      <c r="BK803" s="239">
        <f>ROUND(I803*H803,2)</f>
        <v>0</v>
      </c>
      <c r="BL803" s="18" t="s">
        <v>211</v>
      </c>
      <c r="BM803" s="238" t="s">
        <v>1320</v>
      </c>
    </row>
    <row r="804" spans="1:51" s="13" customFormat="1" ht="12">
      <c r="A804" s="13"/>
      <c r="B804" s="240"/>
      <c r="C804" s="241"/>
      <c r="D804" s="242" t="s">
        <v>178</v>
      </c>
      <c r="E804" s="243" t="s">
        <v>1</v>
      </c>
      <c r="F804" s="244" t="s">
        <v>1321</v>
      </c>
      <c r="G804" s="241"/>
      <c r="H804" s="245">
        <v>2.16</v>
      </c>
      <c r="I804" s="246"/>
      <c r="J804" s="241"/>
      <c r="K804" s="241"/>
      <c r="L804" s="247"/>
      <c r="M804" s="248"/>
      <c r="N804" s="249"/>
      <c r="O804" s="249"/>
      <c r="P804" s="249"/>
      <c r="Q804" s="249"/>
      <c r="R804" s="249"/>
      <c r="S804" s="249"/>
      <c r="T804" s="250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1" t="s">
        <v>178</v>
      </c>
      <c r="AU804" s="251" t="s">
        <v>85</v>
      </c>
      <c r="AV804" s="13" t="s">
        <v>85</v>
      </c>
      <c r="AW804" s="13" t="s">
        <v>32</v>
      </c>
      <c r="AX804" s="13" t="s">
        <v>77</v>
      </c>
      <c r="AY804" s="251" t="s">
        <v>170</v>
      </c>
    </row>
    <row r="805" spans="1:51" s="14" customFormat="1" ht="12">
      <c r="A805" s="14"/>
      <c r="B805" s="252"/>
      <c r="C805" s="253"/>
      <c r="D805" s="242" t="s">
        <v>178</v>
      </c>
      <c r="E805" s="254" t="s">
        <v>1</v>
      </c>
      <c r="F805" s="255" t="s">
        <v>180</v>
      </c>
      <c r="G805" s="253"/>
      <c r="H805" s="256">
        <v>2.16</v>
      </c>
      <c r="I805" s="257"/>
      <c r="J805" s="253"/>
      <c r="K805" s="253"/>
      <c r="L805" s="258"/>
      <c r="M805" s="259"/>
      <c r="N805" s="260"/>
      <c r="O805" s="260"/>
      <c r="P805" s="260"/>
      <c r="Q805" s="260"/>
      <c r="R805" s="260"/>
      <c r="S805" s="260"/>
      <c r="T805" s="261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2" t="s">
        <v>178</v>
      </c>
      <c r="AU805" s="262" t="s">
        <v>85</v>
      </c>
      <c r="AV805" s="14" t="s">
        <v>177</v>
      </c>
      <c r="AW805" s="14" t="s">
        <v>32</v>
      </c>
      <c r="AX805" s="14" t="s">
        <v>33</v>
      </c>
      <c r="AY805" s="262" t="s">
        <v>170</v>
      </c>
    </row>
    <row r="806" spans="1:65" s="2" customFormat="1" ht="24.15" customHeight="1">
      <c r="A806" s="39"/>
      <c r="B806" s="40"/>
      <c r="C806" s="273" t="s">
        <v>1322</v>
      </c>
      <c r="D806" s="273" t="s">
        <v>247</v>
      </c>
      <c r="E806" s="274" t="s">
        <v>1323</v>
      </c>
      <c r="F806" s="275" t="s">
        <v>1324</v>
      </c>
      <c r="G806" s="276" t="s">
        <v>175</v>
      </c>
      <c r="H806" s="277">
        <v>2.16</v>
      </c>
      <c r="I806" s="278"/>
      <c r="J806" s="279">
        <f>ROUND(I806*H806,2)</f>
        <v>0</v>
      </c>
      <c r="K806" s="275" t="s">
        <v>176</v>
      </c>
      <c r="L806" s="280"/>
      <c r="M806" s="281" t="s">
        <v>1</v>
      </c>
      <c r="N806" s="282" t="s">
        <v>43</v>
      </c>
      <c r="O806" s="92"/>
      <c r="P806" s="236">
        <f>O806*H806</f>
        <v>0</v>
      </c>
      <c r="Q806" s="236">
        <v>0.012</v>
      </c>
      <c r="R806" s="236">
        <f>Q806*H806</f>
        <v>0.025920000000000002</v>
      </c>
      <c r="S806" s="236">
        <v>0</v>
      </c>
      <c r="T806" s="237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8" t="s">
        <v>345</v>
      </c>
      <c r="AT806" s="238" t="s">
        <v>247</v>
      </c>
      <c r="AU806" s="238" t="s">
        <v>85</v>
      </c>
      <c r="AY806" s="18" t="s">
        <v>170</v>
      </c>
      <c r="BE806" s="239">
        <f>IF(N806="základní",J806,0)</f>
        <v>0</v>
      </c>
      <c r="BF806" s="239">
        <f>IF(N806="snížená",J806,0)</f>
        <v>0</v>
      </c>
      <c r="BG806" s="239">
        <f>IF(N806="zákl. přenesená",J806,0)</f>
        <v>0</v>
      </c>
      <c r="BH806" s="239">
        <f>IF(N806="sníž. přenesená",J806,0)</f>
        <v>0</v>
      </c>
      <c r="BI806" s="239">
        <f>IF(N806="nulová",J806,0)</f>
        <v>0</v>
      </c>
      <c r="BJ806" s="18" t="s">
        <v>85</v>
      </c>
      <c r="BK806" s="239">
        <f>ROUND(I806*H806,2)</f>
        <v>0</v>
      </c>
      <c r="BL806" s="18" t="s">
        <v>211</v>
      </c>
      <c r="BM806" s="238" t="s">
        <v>1325</v>
      </c>
    </row>
    <row r="807" spans="1:65" s="2" customFormat="1" ht="33" customHeight="1">
      <c r="A807" s="39"/>
      <c r="B807" s="40"/>
      <c r="C807" s="227" t="s">
        <v>875</v>
      </c>
      <c r="D807" s="227" t="s">
        <v>172</v>
      </c>
      <c r="E807" s="228" t="s">
        <v>1326</v>
      </c>
      <c r="F807" s="229" t="s">
        <v>1327</v>
      </c>
      <c r="G807" s="230" t="s">
        <v>271</v>
      </c>
      <c r="H807" s="231">
        <v>21.6</v>
      </c>
      <c r="I807" s="232"/>
      <c r="J807" s="233">
        <f>ROUND(I807*H807,2)</f>
        <v>0</v>
      </c>
      <c r="K807" s="229" t="s">
        <v>1287</v>
      </c>
      <c r="L807" s="45"/>
      <c r="M807" s="234" t="s">
        <v>1</v>
      </c>
      <c r="N807" s="235" t="s">
        <v>43</v>
      </c>
      <c r="O807" s="92"/>
      <c r="P807" s="236">
        <f>O807*H807</f>
        <v>0</v>
      </c>
      <c r="Q807" s="236">
        <v>0</v>
      </c>
      <c r="R807" s="236">
        <f>Q807*H807</f>
        <v>0</v>
      </c>
      <c r="S807" s="236">
        <v>0</v>
      </c>
      <c r="T807" s="237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38" t="s">
        <v>211</v>
      </c>
      <c r="AT807" s="238" t="s">
        <v>172</v>
      </c>
      <c r="AU807" s="238" t="s">
        <v>85</v>
      </c>
      <c r="AY807" s="18" t="s">
        <v>170</v>
      </c>
      <c r="BE807" s="239">
        <f>IF(N807="základní",J807,0)</f>
        <v>0</v>
      </c>
      <c r="BF807" s="239">
        <f>IF(N807="snížená",J807,0)</f>
        <v>0</v>
      </c>
      <c r="BG807" s="239">
        <f>IF(N807="zákl. přenesená",J807,0)</f>
        <v>0</v>
      </c>
      <c r="BH807" s="239">
        <f>IF(N807="sníž. přenesená",J807,0)</f>
        <v>0</v>
      </c>
      <c r="BI807" s="239">
        <f>IF(N807="nulová",J807,0)</f>
        <v>0</v>
      </c>
      <c r="BJ807" s="18" t="s">
        <v>85</v>
      </c>
      <c r="BK807" s="239">
        <f>ROUND(I807*H807,2)</f>
        <v>0</v>
      </c>
      <c r="BL807" s="18" t="s">
        <v>211</v>
      </c>
      <c r="BM807" s="238" t="s">
        <v>1328</v>
      </c>
    </row>
    <row r="808" spans="1:51" s="13" customFormat="1" ht="12">
      <c r="A808" s="13"/>
      <c r="B808" s="240"/>
      <c r="C808" s="241"/>
      <c r="D808" s="242" t="s">
        <v>178</v>
      </c>
      <c r="E808" s="243" t="s">
        <v>1</v>
      </c>
      <c r="F808" s="244" t="s">
        <v>1329</v>
      </c>
      <c r="G808" s="241"/>
      <c r="H808" s="245">
        <v>21.6</v>
      </c>
      <c r="I808" s="246"/>
      <c r="J808" s="241"/>
      <c r="K808" s="241"/>
      <c r="L808" s="247"/>
      <c r="M808" s="248"/>
      <c r="N808" s="249"/>
      <c r="O808" s="249"/>
      <c r="P808" s="249"/>
      <c r="Q808" s="249"/>
      <c r="R808" s="249"/>
      <c r="S808" s="249"/>
      <c r="T808" s="250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1" t="s">
        <v>178</v>
      </c>
      <c r="AU808" s="251" t="s">
        <v>85</v>
      </c>
      <c r="AV808" s="13" t="s">
        <v>85</v>
      </c>
      <c r="AW808" s="13" t="s">
        <v>32</v>
      </c>
      <c r="AX808" s="13" t="s">
        <v>77</v>
      </c>
      <c r="AY808" s="251" t="s">
        <v>170</v>
      </c>
    </row>
    <row r="809" spans="1:51" s="14" customFormat="1" ht="12">
      <c r="A809" s="14"/>
      <c r="B809" s="252"/>
      <c r="C809" s="253"/>
      <c r="D809" s="242" t="s">
        <v>178</v>
      </c>
      <c r="E809" s="254" t="s">
        <v>1</v>
      </c>
      <c r="F809" s="255" t="s">
        <v>180</v>
      </c>
      <c r="G809" s="253"/>
      <c r="H809" s="256">
        <v>21.6</v>
      </c>
      <c r="I809" s="257"/>
      <c r="J809" s="253"/>
      <c r="K809" s="253"/>
      <c r="L809" s="258"/>
      <c r="M809" s="259"/>
      <c r="N809" s="260"/>
      <c r="O809" s="260"/>
      <c r="P809" s="260"/>
      <c r="Q809" s="260"/>
      <c r="R809" s="260"/>
      <c r="S809" s="260"/>
      <c r="T809" s="261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2" t="s">
        <v>178</v>
      </c>
      <c r="AU809" s="262" t="s">
        <v>85</v>
      </c>
      <c r="AV809" s="14" t="s">
        <v>177</v>
      </c>
      <c r="AW809" s="14" t="s">
        <v>32</v>
      </c>
      <c r="AX809" s="14" t="s">
        <v>33</v>
      </c>
      <c r="AY809" s="262" t="s">
        <v>170</v>
      </c>
    </row>
    <row r="810" spans="1:65" s="2" customFormat="1" ht="21.75" customHeight="1">
      <c r="A810" s="39"/>
      <c r="B810" s="40"/>
      <c r="C810" s="273" t="s">
        <v>1330</v>
      </c>
      <c r="D810" s="273" t="s">
        <v>247</v>
      </c>
      <c r="E810" s="274" t="s">
        <v>1331</v>
      </c>
      <c r="F810" s="275" t="s">
        <v>1332</v>
      </c>
      <c r="G810" s="276" t="s">
        <v>271</v>
      </c>
      <c r="H810" s="277">
        <v>21.6</v>
      </c>
      <c r="I810" s="278"/>
      <c r="J810" s="279">
        <f>ROUND(I810*H810,2)</f>
        <v>0</v>
      </c>
      <c r="K810" s="275" t="s">
        <v>1287</v>
      </c>
      <c r="L810" s="280"/>
      <c r="M810" s="281" t="s">
        <v>1</v>
      </c>
      <c r="N810" s="282" t="s">
        <v>43</v>
      </c>
      <c r="O810" s="92"/>
      <c r="P810" s="236">
        <f>O810*H810</f>
        <v>0</v>
      </c>
      <c r="Q810" s="236">
        <v>0.0002</v>
      </c>
      <c r="R810" s="236">
        <f>Q810*H810</f>
        <v>0.004320000000000001</v>
      </c>
      <c r="S810" s="236">
        <v>0</v>
      </c>
      <c r="T810" s="237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38" t="s">
        <v>345</v>
      </c>
      <c r="AT810" s="238" t="s">
        <v>247</v>
      </c>
      <c r="AU810" s="238" t="s">
        <v>85</v>
      </c>
      <c r="AY810" s="18" t="s">
        <v>170</v>
      </c>
      <c r="BE810" s="239">
        <f>IF(N810="základní",J810,0)</f>
        <v>0</v>
      </c>
      <c r="BF810" s="239">
        <f>IF(N810="snížená",J810,0)</f>
        <v>0</v>
      </c>
      <c r="BG810" s="239">
        <f>IF(N810="zákl. přenesená",J810,0)</f>
        <v>0</v>
      </c>
      <c r="BH810" s="239">
        <f>IF(N810="sníž. přenesená",J810,0)</f>
        <v>0</v>
      </c>
      <c r="BI810" s="239">
        <f>IF(N810="nulová",J810,0)</f>
        <v>0</v>
      </c>
      <c r="BJ810" s="18" t="s">
        <v>85</v>
      </c>
      <c r="BK810" s="239">
        <f>ROUND(I810*H810,2)</f>
        <v>0</v>
      </c>
      <c r="BL810" s="18" t="s">
        <v>211</v>
      </c>
      <c r="BM810" s="238" t="s">
        <v>1333</v>
      </c>
    </row>
    <row r="811" spans="1:65" s="2" customFormat="1" ht="16.5" customHeight="1">
      <c r="A811" s="39"/>
      <c r="B811" s="40"/>
      <c r="C811" s="227" t="s">
        <v>904</v>
      </c>
      <c r="D811" s="227" t="s">
        <v>172</v>
      </c>
      <c r="E811" s="228" t="s">
        <v>1334</v>
      </c>
      <c r="F811" s="229" t="s">
        <v>1335</v>
      </c>
      <c r="G811" s="230" t="s">
        <v>356</v>
      </c>
      <c r="H811" s="231">
        <v>5</v>
      </c>
      <c r="I811" s="232"/>
      <c r="J811" s="233">
        <f>ROUND(I811*H811,2)</f>
        <v>0</v>
      </c>
      <c r="K811" s="229" t="s">
        <v>1287</v>
      </c>
      <c r="L811" s="45"/>
      <c r="M811" s="234" t="s">
        <v>1</v>
      </c>
      <c r="N811" s="235" t="s">
        <v>43</v>
      </c>
      <c r="O811" s="92"/>
      <c r="P811" s="236">
        <f>O811*H811</f>
        <v>0</v>
      </c>
      <c r="Q811" s="236">
        <v>0</v>
      </c>
      <c r="R811" s="236">
        <f>Q811*H811</f>
        <v>0</v>
      </c>
      <c r="S811" s="236">
        <v>0</v>
      </c>
      <c r="T811" s="237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38" t="s">
        <v>211</v>
      </c>
      <c r="AT811" s="238" t="s">
        <v>172</v>
      </c>
      <c r="AU811" s="238" t="s">
        <v>85</v>
      </c>
      <c r="AY811" s="18" t="s">
        <v>170</v>
      </c>
      <c r="BE811" s="239">
        <f>IF(N811="základní",J811,0)</f>
        <v>0</v>
      </c>
      <c r="BF811" s="239">
        <f>IF(N811="snížená",J811,0)</f>
        <v>0</v>
      </c>
      <c r="BG811" s="239">
        <f>IF(N811="zákl. přenesená",J811,0)</f>
        <v>0</v>
      </c>
      <c r="BH811" s="239">
        <f>IF(N811="sníž. přenesená",J811,0)</f>
        <v>0</v>
      </c>
      <c r="BI811" s="239">
        <f>IF(N811="nulová",J811,0)</f>
        <v>0</v>
      </c>
      <c r="BJ811" s="18" t="s">
        <v>85</v>
      </c>
      <c r="BK811" s="239">
        <f>ROUND(I811*H811,2)</f>
        <v>0</v>
      </c>
      <c r="BL811" s="18" t="s">
        <v>211</v>
      </c>
      <c r="BM811" s="238" t="s">
        <v>1336</v>
      </c>
    </row>
    <row r="812" spans="1:51" s="13" customFormat="1" ht="12">
      <c r="A812" s="13"/>
      <c r="B812" s="240"/>
      <c r="C812" s="241"/>
      <c r="D812" s="242" t="s">
        <v>178</v>
      </c>
      <c r="E812" s="243" t="s">
        <v>1</v>
      </c>
      <c r="F812" s="244" t="s">
        <v>1337</v>
      </c>
      <c r="G812" s="241"/>
      <c r="H812" s="245">
        <v>3</v>
      </c>
      <c r="I812" s="246"/>
      <c r="J812" s="241"/>
      <c r="K812" s="241"/>
      <c r="L812" s="247"/>
      <c r="M812" s="248"/>
      <c r="N812" s="249"/>
      <c r="O812" s="249"/>
      <c r="P812" s="249"/>
      <c r="Q812" s="249"/>
      <c r="R812" s="249"/>
      <c r="S812" s="249"/>
      <c r="T812" s="250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1" t="s">
        <v>178</v>
      </c>
      <c r="AU812" s="251" t="s">
        <v>85</v>
      </c>
      <c r="AV812" s="13" t="s">
        <v>85</v>
      </c>
      <c r="AW812" s="13" t="s">
        <v>32</v>
      </c>
      <c r="AX812" s="13" t="s">
        <v>77</v>
      </c>
      <c r="AY812" s="251" t="s">
        <v>170</v>
      </c>
    </row>
    <row r="813" spans="1:51" s="13" customFormat="1" ht="12">
      <c r="A813" s="13"/>
      <c r="B813" s="240"/>
      <c r="C813" s="241"/>
      <c r="D813" s="242" t="s">
        <v>178</v>
      </c>
      <c r="E813" s="243" t="s">
        <v>1</v>
      </c>
      <c r="F813" s="244" t="s">
        <v>1338</v>
      </c>
      <c r="G813" s="241"/>
      <c r="H813" s="245">
        <v>2</v>
      </c>
      <c r="I813" s="246"/>
      <c r="J813" s="241"/>
      <c r="K813" s="241"/>
      <c r="L813" s="247"/>
      <c r="M813" s="248"/>
      <c r="N813" s="249"/>
      <c r="O813" s="249"/>
      <c r="P813" s="249"/>
      <c r="Q813" s="249"/>
      <c r="R813" s="249"/>
      <c r="S813" s="249"/>
      <c r="T813" s="250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1" t="s">
        <v>178</v>
      </c>
      <c r="AU813" s="251" t="s">
        <v>85</v>
      </c>
      <c r="AV813" s="13" t="s">
        <v>85</v>
      </c>
      <c r="AW813" s="13" t="s">
        <v>32</v>
      </c>
      <c r="AX813" s="13" t="s">
        <v>77</v>
      </c>
      <c r="AY813" s="251" t="s">
        <v>170</v>
      </c>
    </row>
    <row r="814" spans="1:51" s="14" customFormat="1" ht="12">
      <c r="A814" s="14"/>
      <c r="B814" s="252"/>
      <c r="C814" s="253"/>
      <c r="D814" s="242" t="s">
        <v>178</v>
      </c>
      <c r="E814" s="254" t="s">
        <v>1</v>
      </c>
      <c r="F814" s="255" t="s">
        <v>180</v>
      </c>
      <c r="G814" s="253"/>
      <c r="H814" s="256">
        <v>5</v>
      </c>
      <c r="I814" s="257"/>
      <c r="J814" s="253"/>
      <c r="K814" s="253"/>
      <c r="L814" s="258"/>
      <c r="M814" s="259"/>
      <c r="N814" s="260"/>
      <c r="O814" s="260"/>
      <c r="P814" s="260"/>
      <c r="Q814" s="260"/>
      <c r="R814" s="260"/>
      <c r="S814" s="260"/>
      <c r="T814" s="261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2" t="s">
        <v>178</v>
      </c>
      <c r="AU814" s="262" t="s">
        <v>85</v>
      </c>
      <c r="AV814" s="14" t="s">
        <v>177</v>
      </c>
      <c r="AW814" s="14" t="s">
        <v>32</v>
      </c>
      <c r="AX814" s="14" t="s">
        <v>33</v>
      </c>
      <c r="AY814" s="262" t="s">
        <v>170</v>
      </c>
    </row>
    <row r="815" spans="1:65" s="2" customFormat="1" ht="24.15" customHeight="1">
      <c r="A815" s="39"/>
      <c r="B815" s="40"/>
      <c r="C815" s="273" t="s">
        <v>1339</v>
      </c>
      <c r="D815" s="273" t="s">
        <v>247</v>
      </c>
      <c r="E815" s="274" t="s">
        <v>1340</v>
      </c>
      <c r="F815" s="275" t="s">
        <v>1341</v>
      </c>
      <c r="G815" s="276" t="s">
        <v>175</v>
      </c>
      <c r="H815" s="277">
        <v>8.865</v>
      </c>
      <c r="I815" s="278"/>
      <c r="J815" s="279">
        <f>ROUND(I815*H815,2)</f>
        <v>0</v>
      </c>
      <c r="K815" s="275" t="s">
        <v>1287</v>
      </c>
      <c r="L815" s="280"/>
      <c r="M815" s="281" t="s">
        <v>1</v>
      </c>
      <c r="N815" s="282" t="s">
        <v>43</v>
      </c>
      <c r="O815" s="92"/>
      <c r="P815" s="236">
        <f>O815*H815</f>
        <v>0</v>
      </c>
      <c r="Q815" s="236">
        <v>0.03227</v>
      </c>
      <c r="R815" s="236">
        <f>Q815*H815</f>
        <v>0.28607355</v>
      </c>
      <c r="S815" s="236">
        <v>0</v>
      </c>
      <c r="T815" s="237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38" t="s">
        <v>345</v>
      </c>
      <c r="AT815" s="238" t="s">
        <v>247</v>
      </c>
      <c r="AU815" s="238" t="s">
        <v>85</v>
      </c>
      <c r="AY815" s="18" t="s">
        <v>170</v>
      </c>
      <c r="BE815" s="239">
        <f>IF(N815="základní",J815,0)</f>
        <v>0</v>
      </c>
      <c r="BF815" s="239">
        <f>IF(N815="snížená",J815,0)</f>
        <v>0</v>
      </c>
      <c r="BG815" s="239">
        <f>IF(N815="zákl. přenesená",J815,0)</f>
        <v>0</v>
      </c>
      <c r="BH815" s="239">
        <f>IF(N815="sníž. přenesená",J815,0)</f>
        <v>0</v>
      </c>
      <c r="BI815" s="239">
        <f>IF(N815="nulová",J815,0)</f>
        <v>0</v>
      </c>
      <c r="BJ815" s="18" t="s">
        <v>85</v>
      </c>
      <c r="BK815" s="239">
        <f>ROUND(I815*H815,2)</f>
        <v>0</v>
      </c>
      <c r="BL815" s="18" t="s">
        <v>211</v>
      </c>
      <c r="BM815" s="238" t="s">
        <v>1342</v>
      </c>
    </row>
    <row r="816" spans="1:51" s="15" customFormat="1" ht="12">
      <c r="A816" s="15"/>
      <c r="B816" s="263"/>
      <c r="C816" s="264"/>
      <c r="D816" s="242" t="s">
        <v>178</v>
      </c>
      <c r="E816" s="265" t="s">
        <v>1</v>
      </c>
      <c r="F816" s="266" t="s">
        <v>1343</v>
      </c>
      <c r="G816" s="264"/>
      <c r="H816" s="265" t="s">
        <v>1</v>
      </c>
      <c r="I816" s="267"/>
      <c r="J816" s="264"/>
      <c r="K816" s="264"/>
      <c r="L816" s="268"/>
      <c r="M816" s="269"/>
      <c r="N816" s="270"/>
      <c r="O816" s="270"/>
      <c r="P816" s="270"/>
      <c r="Q816" s="270"/>
      <c r="R816" s="270"/>
      <c r="S816" s="270"/>
      <c r="T816" s="271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72" t="s">
        <v>178</v>
      </c>
      <c r="AU816" s="272" t="s">
        <v>85</v>
      </c>
      <c r="AV816" s="15" t="s">
        <v>33</v>
      </c>
      <c r="AW816" s="15" t="s">
        <v>32</v>
      </c>
      <c r="AX816" s="15" t="s">
        <v>77</v>
      </c>
      <c r="AY816" s="272" t="s">
        <v>170</v>
      </c>
    </row>
    <row r="817" spans="1:51" s="13" customFormat="1" ht="12">
      <c r="A817" s="13"/>
      <c r="B817" s="240"/>
      <c r="C817" s="241"/>
      <c r="D817" s="242" t="s">
        <v>178</v>
      </c>
      <c r="E817" s="243" t="s">
        <v>1</v>
      </c>
      <c r="F817" s="244" t="s">
        <v>1344</v>
      </c>
      <c r="G817" s="241"/>
      <c r="H817" s="245">
        <v>5.319</v>
      </c>
      <c r="I817" s="246"/>
      <c r="J817" s="241"/>
      <c r="K817" s="241"/>
      <c r="L817" s="247"/>
      <c r="M817" s="248"/>
      <c r="N817" s="249"/>
      <c r="O817" s="249"/>
      <c r="P817" s="249"/>
      <c r="Q817" s="249"/>
      <c r="R817" s="249"/>
      <c r="S817" s="249"/>
      <c r="T817" s="250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1" t="s">
        <v>178</v>
      </c>
      <c r="AU817" s="251" t="s">
        <v>85</v>
      </c>
      <c r="AV817" s="13" t="s">
        <v>85</v>
      </c>
      <c r="AW817" s="13" t="s">
        <v>32</v>
      </c>
      <c r="AX817" s="13" t="s">
        <v>77</v>
      </c>
      <c r="AY817" s="251" t="s">
        <v>170</v>
      </c>
    </row>
    <row r="818" spans="1:51" s="13" customFormat="1" ht="12">
      <c r="A818" s="13"/>
      <c r="B818" s="240"/>
      <c r="C818" s="241"/>
      <c r="D818" s="242" t="s">
        <v>178</v>
      </c>
      <c r="E818" s="243" t="s">
        <v>1</v>
      </c>
      <c r="F818" s="244" t="s">
        <v>1345</v>
      </c>
      <c r="G818" s="241"/>
      <c r="H818" s="245">
        <v>3.546</v>
      </c>
      <c r="I818" s="246"/>
      <c r="J818" s="241"/>
      <c r="K818" s="241"/>
      <c r="L818" s="247"/>
      <c r="M818" s="248"/>
      <c r="N818" s="249"/>
      <c r="O818" s="249"/>
      <c r="P818" s="249"/>
      <c r="Q818" s="249"/>
      <c r="R818" s="249"/>
      <c r="S818" s="249"/>
      <c r="T818" s="250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1" t="s">
        <v>178</v>
      </c>
      <c r="AU818" s="251" t="s">
        <v>85</v>
      </c>
      <c r="AV818" s="13" t="s">
        <v>85</v>
      </c>
      <c r="AW818" s="13" t="s">
        <v>32</v>
      </c>
      <c r="AX818" s="13" t="s">
        <v>77</v>
      </c>
      <c r="AY818" s="251" t="s">
        <v>170</v>
      </c>
    </row>
    <row r="819" spans="1:51" s="14" customFormat="1" ht="12">
      <c r="A819" s="14"/>
      <c r="B819" s="252"/>
      <c r="C819" s="253"/>
      <c r="D819" s="242" t="s">
        <v>178</v>
      </c>
      <c r="E819" s="254" t="s">
        <v>1</v>
      </c>
      <c r="F819" s="255" t="s">
        <v>180</v>
      </c>
      <c r="G819" s="253"/>
      <c r="H819" s="256">
        <v>8.865</v>
      </c>
      <c r="I819" s="257"/>
      <c r="J819" s="253"/>
      <c r="K819" s="253"/>
      <c r="L819" s="258"/>
      <c r="M819" s="259"/>
      <c r="N819" s="260"/>
      <c r="O819" s="260"/>
      <c r="P819" s="260"/>
      <c r="Q819" s="260"/>
      <c r="R819" s="260"/>
      <c r="S819" s="260"/>
      <c r="T819" s="261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2" t="s">
        <v>178</v>
      </c>
      <c r="AU819" s="262" t="s">
        <v>85</v>
      </c>
      <c r="AV819" s="14" t="s">
        <v>177</v>
      </c>
      <c r="AW819" s="14" t="s">
        <v>32</v>
      </c>
      <c r="AX819" s="14" t="s">
        <v>33</v>
      </c>
      <c r="AY819" s="262" t="s">
        <v>170</v>
      </c>
    </row>
    <row r="820" spans="1:65" s="2" customFormat="1" ht="49.05" customHeight="1">
      <c r="A820" s="39"/>
      <c r="B820" s="40"/>
      <c r="C820" s="227" t="s">
        <v>910</v>
      </c>
      <c r="D820" s="227" t="s">
        <v>172</v>
      </c>
      <c r="E820" s="228" t="s">
        <v>1346</v>
      </c>
      <c r="F820" s="229" t="s">
        <v>1347</v>
      </c>
      <c r="G820" s="230" t="s">
        <v>228</v>
      </c>
      <c r="H820" s="231">
        <v>0.333</v>
      </c>
      <c r="I820" s="232"/>
      <c r="J820" s="233">
        <f>ROUND(I820*H820,2)</f>
        <v>0</v>
      </c>
      <c r="K820" s="229" t="s">
        <v>1287</v>
      </c>
      <c r="L820" s="45"/>
      <c r="M820" s="234" t="s">
        <v>1</v>
      </c>
      <c r="N820" s="235" t="s">
        <v>43</v>
      </c>
      <c r="O820" s="92"/>
      <c r="P820" s="236">
        <f>O820*H820</f>
        <v>0</v>
      </c>
      <c r="Q820" s="236">
        <v>0</v>
      </c>
      <c r="R820" s="236">
        <f>Q820*H820</f>
        <v>0</v>
      </c>
      <c r="S820" s="236">
        <v>0</v>
      </c>
      <c r="T820" s="237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8" t="s">
        <v>211</v>
      </c>
      <c r="AT820" s="238" t="s">
        <v>172</v>
      </c>
      <c r="AU820" s="238" t="s">
        <v>85</v>
      </c>
      <c r="AY820" s="18" t="s">
        <v>170</v>
      </c>
      <c r="BE820" s="239">
        <f>IF(N820="základní",J820,0)</f>
        <v>0</v>
      </c>
      <c r="BF820" s="239">
        <f>IF(N820="snížená",J820,0)</f>
        <v>0</v>
      </c>
      <c r="BG820" s="239">
        <f>IF(N820="zákl. přenesená",J820,0)</f>
        <v>0</v>
      </c>
      <c r="BH820" s="239">
        <f>IF(N820="sníž. přenesená",J820,0)</f>
        <v>0</v>
      </c>
      <c r="BI820" s="239">
        <f>IF(N820="nulová",J820,0)</f>
        <v>0</v>
      </c>
      <c r="BJ820" s="18" t="s">
        <v>85</v>
      </c>
      <c r="BK820" s="239">
        <f>ROUND(I820*H820,2)</f>
        <v>0</v>
      </c>
      <c r="BL820" s="18" t="s">
        <v>211</v>
      </c>
      <c r="BM820" s="238" t="s">
        <v>1348</v>
      </c>
    </row>
    <row r="821" spans="1:63" s="12" customFormat="1" ht="22.8" customHeight="1">
      <c r="A821" s="12"/>
      <c r="B821" s="211"/>
      <c r="C821" s="212"/>
      <c r="D821" s="213" t="s">
        <v>76</v>
      </c>
      <c r="E821" s="225" t="s">
        <v>1349</v>
      </c>
      <c r="F821" s="225" t="s">
        <v>1350</v>
      </c>
      <c r="G821" s="212"/>
      <c r="H821" s="212"/>
      <c r="I821" s="215"/>
      <c r="J821" s="226">
        <f>BK821</f>
        <v>0</v>
      </c>
      <c r="K821" s="212"/>
      <c r="L821" s="217"/>
      <c r="M821" s="218"/>
      <c r="N821" s="219"/>
      <c r="O821" s="219"/>
      <c r="P821" s="220">
        <f>SUM(P822:P851)</f>
        <v>0</v>
      </c>
      <c r="Q821" s="219"/>
      <c r="R821" s="220">
        <f>SUM(R822:R851)</f>
        <v>16.3027536</v>
      </c>
      <c r="S821" s="219"/>
      <c r="T821" s="221">
        <f>SUM(T822:T851)</f>
        <v>0</v>
      </c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R821" s="222" t="s">
        <v>85</v>
      </c>
      <c r="AT821" s="223" t="s">
        <v>76</v>
      </c>
      <c r="AU821" s="223" t="s">
        <v>33</v>
      </c>
      <c r="AY821" s="222" t="s">
        <v>170</v>
      </c>
      <c r="BK821" s="224">
        <f>SUM(BK822:BK851)</f>
        <v>0</v>
      </c>
    </row>
    <row r="822" spans="1:65" s="2" customFormat="1" ht="24.15" customHeight="1">
      <c r="A822" s="39"/>
      <c r="B822" s="40"/>
      <c r="C822" s="227" t="s">
        <v>1351</v>
      </c>
      <c r="D822" s="227" t="s">
        <v>172</v>
      </c>
      <c r="E822" s="228" t="s">
        <v>1352</v>
      </c>
      <c r="F822" s="229" t="s">
        <v>1353</v>
      </c>
      <c r="G822" s="230" t="s">
        <v>175</v>
      </c>
      <c r="H822" s="231">
        <v>554.9</v>
      </c>
      <c r="I822" s="232"/>
      <c r="J822" s="233">
        <f>ROUND(I822*H822,2)</f>
        <v>0</v>
      </c>
      <c r="K822" s="229" t="s">
        <v>176</v>
      </c>
      <c r="L822" s="45"/>
      <c r="M822" s="234" t="s">
        <v>1</v>
      </c>
      <c r="N822" s="235" t="s">
        <v>43</v>
      </c>
      <c r="O822" s="92"/>
      <c r="P822" s="236">
        <f>O822*H822</f>
        <v>0</v>
      </c>
      <c r="Q822" s="236">
        <v>0.0003</v>
      </c>
      <c r="R822" s="236">
        <f>Q822*H822</f>
        <v>0.16646999999999998</v>
      </c>
      <c r="S822" s="236">
        <v>0</v>
      </c>
      <c r="T822" s="237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38" t="s">
        <v>211</v>
      </c>
      <c r="AT822" s="238" t="s">
        <v>172</v>
      </c>
      <c r="AU822" s="238" t="s">
        <v>85</v>
      </c>
      <c r="AY822" s="18" t="s">
        <v>170</v>
      </c>
      <c r="BE822" s="239">
        <f>IF(N822="základní",J822,0)</f>
        <v>0</v>
      </c>
      <c r="BF822" s="239">
        <f>IF(N822="snížená",J822,0)</f>
        <v>0</v>
      </c>
      <c r="BG822" s="239">
        <f>IF(N822="zákl. přenesená",J822,0)</f>
        <v>0</v>
      </c>
      <c r="BH822" s="239">
        <f>IF(N822="sníž. přenesená",J822,0)</f>
        <v>0</v>
      </c>
      <c r="BI822" s="239">
        <f>IF(N822="nulová",J822,0)</f>
        <v>0</v>
      </c>
      <c r="BJ822" s="18" t="s">
        <v>85</v>
      </c>
      <c r="BK822" s="239">
        <f>ROUND(I822*H822,2)</f>
        <v>0</v>
      </c>
      <c r="BL822" s="18" t="s">
        <v>211</v>
      </c>
      <c r="BM822" s="238" t="s">
        <v>1354</v>
      </c>
    </row>
    <row r="823" spans="1:51" s="13" customFormat="1" ht="12">
      <c r="A823" s="13"/>
      <c r="B823" s="240"/>
      <c r="C823" s="241"/>
      <c r="D823" s="242" t="s">
        <v>178</v>
      </c>
      <c r="E823" s="243" t="s">
        <v>1</v>
      </c>
      <c r="F823" s="244" t="s">
        <v>1355</v>
      </c>
      <c r="G823" s="241"/>
      <c r="H823" s="245">
        <v>391.1</v>
      </c>
      <c r="I823" s="246"/>
      <c r="J823" s="241"/>
      <c r="K823" s="241"/>
      <c r="L823" s="247"/>
      <c r="M823" s="248"/>
      <c r="N823" s="249"/>
      <c r="O823" s="249"/>
      <c r="P823" s="249"/>
      <c r="Q823" s="249"/>
      <c r="R823" s="249"/>
      <c r="S823" s="249"/>
      <c r="T823" s="250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1" t="s">
        <v>178</v>
      </c>
      <c r="AU823" s="251" t="s">
        <v>85</v>
      </c>
      <c r="AV823" s="13" t="s">
        <v>85</v>
      </c>
      <c r="AW823" s="13" t="s">
        <v>32</v>
      </c>
      <c r="AX823" s="13" t="s">
        <v>77</v>
      </c>
      <c r="AY823" s="251" t="s">
        <v>170</v>
      </c>
    </row>
    <row r="824" spans="1:51" s="13" customFormat="1" ht="12">
      <c r="A824" s="13"/>
      <c r="B824" s="240"/>
      <c r="C824" s="241"/>
      <c r="D824" s="242" t="s">
        <v>178</v>
      </c>
      <c r="E824" s="243" t="s">
        <v>1</v>
      </c>
      <c r="F824" s="244" t="s">
        <v>1356</v>
      </c>
      <c r="G824" s="241"/>
      <c r="H824" s="245">
        <v>92.7</v>
      </c>
      <c r="I824" s="246"/>
      <c r="J824" s="241"/>
      <c r="K824" s="241"/>
      <c r="L824" s="247"/>
      <c r="M824" s="248"/>
      <c r="N824" s="249"/>
      <c r="O824" s="249"/>
      <c r="P824" s="249"/>
      <c r="Q824" s="249"/>
      <c r="R824" s="249"/>
      <c r="S824" s="249"/>
      <c r="T824" s="250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1" t="s">
        <v>178</v>
      </c>
      <c r="AU824" s="251" t="s">
        <v>85</v>
      </c>
      <c r="AV824" s="13" t="s">
        <v>85</v>
      </c>
      <c r="AW824" s="13" t="s">
        <v>32</v>
      </c>
      <c r="AX824" s="13" t="s">
        <v>77</v>
      </c>
      <c r="AY824" s="251" t="s">
        <v>170</v>
      </c>
    </row>
    <row r="825" spans="1:51" s="13" customFormat="1" ht="12">
      <c r="A825" s="13"/>
      <c r="B825" s="240"/>
      <c r="C825" s="241"/>
      <c r="D825" s="242" t="s">
        <v>178</v>
      </c>
      <c r="E825" s="243" t="s">
        <v>1</v>
      </c>
      <c r="F825" s="244" t="s">
        <v>1357</v>
      </c>
      <c r="G825" s="241"/>
      <c r="H825" s="245">
        <v>71.1</v>
      </c>
      <c r="I825" s="246"/>
      <c r="J825" s="241"/>
      <c r="K825" s="241"/>
      <c r="L825" s="247"/>
      <c r="M825" s="248"/>
      <c r="N825" s="249"/>
      <c r="O825" s="249"/>
      <c r="P825" s="249"/>
      <c r="Q825" s="249"/>
      <c r="R825" s="249"/>
      <c r="S825" s="249"/>
      <c r="T825" s="250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1" t="s">
        <v>178</v>
      </c>
      <c r="AU825" s="251" t="s">
        <v>85</v>
      </c>
      <c r="AV825" s="13" t="s">
        <v>85</v>
      </c>
      <c r="AW825" s="13" t="s">
        <v>32</v>
      </c>
      <c r="AX825" s="13" t="s">
        <v>77</v>
      </c>
      <c r="AY825" s="251" t="s">
        <v>170</v>
      </c>
    </row>
    <row r="826" spans="1:51" s="14" customFormat="1" ht="12">
      <c r="A826" s="14"/>
      <c r="B826" s="252"/>
      <c r="C826" s="253"/>
      <c r="D826" s="242" t="s">
        <v>178</v>
      </c>
      <c r="E826" s="254" t="s">
        <v>1</v>
      </c>
      <c r="F826" s="255" t="s">
        <v>180</v>
      </c>
      <c r="G826" s="253"/>
      <c r="H826" s="256">
        <v>554.9</v>
      </c>
      <c r="I826" s="257"/>
      <c r="J826" s="253"/>
      <c r="K826" s="253"/>
      <c r="L826" s="258"/>
      <c r="M826" s="259"/>
      <c r="N826" s="260"/>
      <c r="O826" s="260"/>
      <c r="P826" s="260"/>
      <c r="Q826" s="260"/>
      <c r="R826" s="260"/>
      <c r="S826" s="260"/>
      <c r="T826" s="261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2" t="s">
        <v>178</v>
      </c>
      <c r="AU826" s="262" t="s">
        <v>85</v>
      </c>
      <c r="AV826" s="14" t="s">
        <v>177</v>
      </c>
      <c r="AW826" s="14" t="s">
        <v>32</v>
      </c>
      <c r="AX826" s="14" t="s">
        <v>33</v>
      </c>
      <c r="AY826" s="262" t="s">
        <v>170</v>
      </c>
    </row>
    <row r="827" spans="1:65" s="2" customFormat="1" ht="33" customHeight="1">
      <c r="A827" s="39"/>
      <c r="B827" s="40"/>
      <c r="C827" s="227" t="s">
        <v>933</v>
      </c>
      <c r="D827" s="227" t="s">
        <v>172</v>
      </c>
      <c r="E827" s="228" t="s">
        <v>1358</v>
      </c>
      <c r="F827" s="229" t="s">
        <v>1359</v>
      </c>
      <c r="G827" s="230" t="s">
        <v>271</v>
      </c>
      <c r="H827" s="231">
        <v>476.34</v>
      </c>
      <c r="I827" s="232"/>
      <c r="J827" s="233">
        <f>ROUND(I827*H827,2)</f>
        <v>0</v>
      </c>
      <c r="K827" s="229" t="s">
        <v>176</v>
      </c>
      <c r="L827" s="45"/>
      <c r="M827" s="234" t="s">
        <v>1</v>
      </c>
      <c r="N827" s="235" t="s">
        <v>43</v>
      </c>
      <c r="O827" s="92"/>
      <c r="P827" s="236">
        <f>O827*H827</f>
        <v>0</v>
      </c>
      <c r="Q827" s="236">
        <v>0.00058</v>
      </c>
      <c r="R827" s="236">
        <f>Q827*H827</f>
        <v>0.2762772</v>
      </c>
      <c r="S827" s="236">
        <v>0</v>
      </c>
      <c r="T827" s="237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8" t="s">
        <v>211</v>
      </c>
      <c r="AT827" s="238" t="s">
        <v>172</v>
      </c>
      <c r="AU827" s="238" t="s">
        <v>85</v>
      </c>
      <c r="AY827" s="18" t="s">
        <v>170</v>
      </c>
      <c r="BE827" s="239">
        <f>IF(N827="základní",J827,0)</f>
        <v>0</v>
      </c>
      <c r="BF827" s="239">
        <f>IF(N827="snížená",J827,0)</f>
        <v>0</v>
      </c>
      <c r="BG827" s="239">
        <f>IF(N827="zákl. přenesená",J827,0)</f>
        <v>0</v>
      </c>
      <c r="BH827" s="239">
        <f>IF(N827="sníž. přenesená",J827,0)</f>
        <v>0</v>
      </c>
      <c r="BI827" s="239">
        <f>IF(N827="nulová",J827,0)</f>
        <v>0</v>
      </c>
      <c r="BJ827" s="18" t="s">
        <v>85</v>
      </c>
      <c r="BK827" s="239">
        <f>ROUND(I827*H827,2)</f>
        <v>0</v>
      </c>
      <c r="BL827" s="18" t="s">
        <v>211</v>
      </c>
      <c r="BM827" s="238" t="s">
        <v>1360</v>
      </c>
    </row>
    <row r="828" spans="1:51" s="13" customFormat="1" ht="12">
      <c r="A828" s="13"/>
      <c r="B828" s="240"/>
      <c r="C828" s="241"/>
      <c r="D828" s="242" t="s">
        <v>178</v>
      </c>
      <c r="E828" s="243" t="s">
        <v>1</v>
      </c>
      <c r="F828" s="244" t="s">
        <v>1361</v>
      </c>
      <c r="G828" s="241"/>
      <c r="H828" s="245">
        <v>119.56</v>
      </c>
      <c r="I828" s="246"/>
      <c r="J828" s="241"/>
      <c r="K828" s="241"/>
      <c r="L828" s="247"/>
      <c r="M828" s="248"/>
      <c r="N828" s="249"/>
      <c r="O828" s="249"/>
      <c r="P828" s="249"/>
      <c r="Q828" s="249"/>
      <c r="R828" s="249"/>
      <c r="S828" s="249"/>
      <c r="T828" s="250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1" t="s">
        <v>178</v>
      </c>
      <c r="AU828" s="251" t="s">
        <v>85</v>
      </c>
      <c r="AV828" s="13" t="s">
        <v>85</v>
      </c>
      <c r="AW828" s="13" t="s">
        <v>32</v>
      </c>
      <c r="AX828" s="13" t="s">
        <v>77</v>
      </c>
      <c r="AY828" s="251" t="s">
        <v>170</v>
      </c>
    </row>
    <row r="829" spans="1:51" s="13" customFormat="1" ht="12">
      <c r="A829" s="13"/>
      <c r="B829" s="240"/>
      <c r="C829" s="241"/>
      <c r="D829" s="242" t="s">
        <v>178</v>
      </c>
      <c r="E829" s="243" t="s">
        <v>1</v>
      </c>
      <c r="F829" s="244" t="s">
        <v>1362</v>
      </c>
      <c r="G829" s="241"/>
      <c r="H829" s="245">
        <v>356.78</v>
      </c>
      <c r="I829" s="246"/>
      <c r="J829" s="241"/>
      <c r="K829" s="241"/>
      <c r="L829" s="247"/>
      <c r="M829" s="248"/>
      <c r="N829" s="249"/>
      <c r="O829" s="249"/>
      <c r="P829" s="249"/>
      <c r="Q829" s="249"/>
      <c r="R829" s="249"/>
      <c r="S829" s="249"/>
      <c r="T829" s="250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1" t="s">
        <v>178</v>
      </c>
      <c r="AU829" s="251" t="s">
        <v>85</v>
      </c>
      <c r="AV829" s="13" t="s">
        <v>85</v>
      </c>
      <c r="AW829" s="13" t="s">
        <v>32</v>
      </c>
      <c r="AX829" s="13" t="s">
        <v>77</v>
      </c>
      <c r="AY829" s="251" t="s">
        <v>170</v>
      </c>
    </row>
    <row r="830" spans="1:51" s="14" customFormat="1" ht="12">
      <c r="A830" s="14"/>
      <c r="B830" s="252"/>
      <c r="C830" s="253"/>
      <c r="D830" s="242" t="s">
        <v>178</v>
      </c>
      <c r="E830" s="254" t="s">
        <v>1</v>
      </c>
      <c r="F830" s="255" t="s">
        <v>180</v>
      </c>
      <c r="G830" s="253"/>
      <c r="H830" s="256">
        <v>476.34</v>
      </c>
      <c r="I830" s="257"/>
      <c r="J830" s="253"/>
      <c r="K830" s="253"/>
      <c r="L830" s="258"/>
      <c r="M830" s="259"/>
      <c r="N830" s="260"/>
      <c r="O830" s="260"/>
      <c r="P830" s="260"/>
      <c r="Q830" s="260"/>
      <c r="R830" s="260"/>
      <c r="S830" s="260"/>
      <c r="T830" s="261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2" t="s">
        <v>178</v>
      </c>
      <c r="AU830" s="262" t="s">
        <v>85</v>
      </c>
      <c r="AV830" s="14" t="s">
        <v>177</v>
      </c>
      <c r="AW830" s="14" t="s">
        <v>32</v>
      </c>
      <c r="AX830" s="14" t="s">
        <v>33</v>
      </c>
      <c r="AY830" s="262" t="s">
        <v>170</v>
      </c>
    </row>
    <row r="831" spans="1:65" s="2" customFormat="1" ht="37.8" customHeight="1">
      <c r="A831" s="39"/>
      <c r="B831" s="40"/>
      <c r="C831" s="227" t="s">
        <v>1363</v>
      </c>
      <c r="D831" s="227" t="s">
        <v>172</v>
      </c>
      <c r="E831" s="228" t="s">
        <v>1364</v>
      </c>
      <c r="F831" s="229" t="s">
        <v>1365</v>
      </c>
      <c r="G831" s="230" t="s">
        <v>271</v>
      </c>
      <c r="H831" s="231">
        <v>7.5</v>
      </c>
      <c r="I831" s="232"/>
      <c r="J831" s="233">
        <f>ROUND(I831*H831,2)</f>
        <v>0</v>
      </c>
      <c r="K831" s="229" t="s">
        <v>176</v>
      </c>
      <c r="L831" s="45"/>
      <c r="M831" s="234" t="s">
        <v>1</v>
      </c>
      <c r="N831" s="235" t="s">
        <v>43</v>
      </c>
      <c r="O831" s="92"/>
      <c r="P831" s="236">
        <f>O831*H831</f>
        <v>0</v>
      </c>
      <c r="Q831" s="236">
        <v>0.00058</v>
      </c>
      <c r="R831" s="236">
        <f>Q831*H831</f>
        <v>0.00435</v>
      </c>
      <c r="S831" s="236">
        <v>0</v>
      </c>
      <c r="T831" s="237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38" t="s">
        <v>211</v>
      </c>
      <c r="AT831" s="238" t="s">
        <v>172</v>
      </c>
      <c r="AU831" s="238" t="s">
        <v>85</v>
      </c>
      <c r="AY831" s="18" t="s">
        <v>170</v>
      </c>
      <c r="BE831" s="239">
        <f>IF(N831="základní",J831,0)</f>
        <v>0</v>
      </c>
      <c r="BF831" s="239">
        <f>IF(N831="snížená",J831,0)</f>
        <v>0</v>
      </c>
      <c r="BG831" s="239">
        <f>IF(N831="zákl. přenesená",J831,0)</f>
        <v>0</v>
      </c>
      <c r="BH831" s="239">
        <f>IF(N831="sníž. přenesená",J831,0)</f>
        <v>0</v>
      </c>
      <c r="BI831" s="239">
        <f>IF(N831="nulová",J831,0)</f>
        <v>0</v>
      </c>
      <c r="BJ831" s="18" t="s">
        <v>85</v>
      </c>
      <c r="BK831" s="239">
        <f>ROUND(I831*H831,2)</f>
        <v>0</v>
      </c>
      <c r="BL831" s="18" t="s">
        <v>211</v>
      </c>
      <c r="BM831" s="238" t="s">
        <v>1366</v>
      </c>
    </row>
    <row r="832" spans="1:65" s="2" customFormat="1" ht="37.8" customHeight="1">
      <c r="A832" s="39"/>
      <c r="B832" s="40"/>
      <c r="C832" s="227" t="s">
        <v>942</v>
      </c>
      <c r="D832" s="227" t="s">
        <v>172</v>
      </c>
      <c r="E832" s="228" t="s">
        <v>1367</v>
      </c>
      <c r="F832" s="229" t="s">
        <v>1368</v>
      </c>
      <c r="G832" s="230" t="s">
        <v>175</v>
      </c>
      <c r="H832" s="231">
        <v>554.9</v>
      </c>
      <c r="I832" s="232"/>
      <c r="J832" s="233">
        <f>ROUND(I832*H832,2)</f>
        <v>0</v>
      </c>
      <c r="K832" s="229" t="s">
        <v>176</v>
      </c>
      <c r="L832" s="45"/>
      <c r="M832" s="234" t="s">
        <v>1</v>
      </c>
      <c r="N832" s="235" t="s">
        <v>43</v>
      </c>
      <c r="O832" s="92"/>
      <c r="P832" s="236">
        <f>O832*H832</f>
        <v>0</v>
      </c>
      <c r="Q832" s="236">
        <v>0.0063</v>
      </c>
      <c r="R832" s="236">
        <f>Q832*H832</f>
        <v>3.49587</v>
      </c>
      <c r="S832" s="236">
        <v>0</v>
      </c>
      <c r="T832" s="237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38" t="s">
        <v>211</v>
      </c>
      <c r="AT832" s="238" t="s">
        <v>172</v>
      </c>
      <c r="AU832" s="238" t="s">
        <v>85</v>
      </c>
      <c r="AY832" s="18" t="s">
        <v>170</v>
      </c>
      <c r="BE832" s="239">
        <f>IF(N832="základní",J832,0)</f>
        <v>0</v>
      </c>
      <c r="BF832" s="239">
        <f>IF(N832="snížená",J832,0)</f>
        <v>0</v>
      </c>
      <c r="BG832" s="239">
        <f>IF(N832="zákl. přenesená",J832,0)</f>
        <v>0</v>
      </c>
      <c r="BH832" s="239">
        <f>IF(N832="sníž. přenesená",J832,0)</f>
        <v>0</v>
      </c>
      <c r="BI832" s="239">
        <f>IF(N832="nulová",J832,0)</f>
        <v>0</v>
      </c>
      <c r="BJ832" s="18" t="s">
        <v>85</v>
      </c>
      <c r="BK832" s="239">
        <f>ROUND(I832*H832,2)</f>
        <v>0</v>
      </c>
      <c r="BL832" s="18" t="s">
        <v>211</v>
      </c>
      <c r="BM832" s="238" t="s">
        <v>1369</v>
      </c>
    </row>
    <row r="833" spans="1:65" s="2" customFormat="1" ht="24.15" customHeight="1">
      <c r="A833" s="39"/>
      <c r="B833" s="40"/>
      <c r="C833" s="227" t="s">
        <v>1370</v>
      </c>
      <c r="D833" s="227" t="s">
        <v>172</v>
      </c>
      <c r="E833" s="228" t="s">
        <v>1371</v>
      </c>
      <c r="F833" s="229" t="s">
        <v>1372</v>
      </c>
      <c r="G833" s="230" t="s">
        <v>175</v>
      </c>
      <c r="H833" s="231">
        <v>101.4</v>
      </c>
      <c r="I833" s="232"/>
      <c r="J833" s="233">
        <f>ROUND(I833*H833,2)</f>
        <v>0</v>
      </c>
      <c r="K833" s="229" t="s">
        <v>176</v>
      </c>
      <c r="L833" s="45"/>
      <c r="M833" s="234" t="s">
        <v>1</v>
      </c>
      <c r="N833" s="235" t="s">
        <v>43</v>
      </c>
      <c r="O833" s="92"/>
      <c r="P833" s="236">
        <f>O833*H833</f>
        <v>0</v>
      </c>
      <c r="Q833" s="236">
        <v>0.0015</v>
      </c>
      <c r="R833" s="236">
        <f>Q833*H833</f>
        <v>0.1521</v>
      </c>
      <c r="S833" s="236">
        <v>0</v>
      </c>
      <c r="T833" s="237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38" t="s">
        <v>211</v>
      </c>
      <c r="AT833" s="238" t="s">
        <v>172</v>
      </c>
      <c r="AU833" s="238" t="s">
        <v>85</v>
      </c>
      <c r="AY833" s="18" t="s">
        <v>170</v>
      </c>
      <c r="BE833" s="239">
        <f>IF(N833="základní",J833,0)</f>
        <v>0</v>
      </c>
      <c r="BF833" s="239">
        <f>IF(N833="snížená",J833,0)</f>
        <v>0</v>
      </c>
      <c r="BG833" s="239">
        <f>IF(N833="zákl. přenesená",J833,0)</f>
        <v>0</v>
      </c>
      <c r="BH833" s="239">
        <f>IF(N833="sníž. přenesená",J833,0)</f>
        <v>0</v>
      </c>
      <c r="BI833" s="239">
        <f>IF(N833="nulová",J833,0)</f>
        <v>0</v>
      </c>
      <c r="BJ833" s="18" t="s">
        <v>85</v>
      </c>
      <c r="BK833" s="239">
        <f>ROUND(I833*H833,2)</f>
        <v>0</v>
      </c>
      <c r="BL833" s="18" t="s">
        <v>211</v>
      </c>
      <c r="BM833" s="238" t="s">
        <v>1373</v>
      </c>
    </row>
    <row r="834" spans="1:51" s="13" customFormat="1" ht="12">
      <c r="A834" s="13"/>
      <c r="B834" s="240"/>
      <c r="C834" s="241"/>
      <c r="D834" s="242" t="s">
        <v>178</v>
      </c>
      <c r="E834" s="243" t="s">
        <v>1</v>
      </c>
      <c r="F834" s="244" t="s">
        <v>1374</v>
      </c>
      <c r="G834" s="241"/>
      <c r="H834" s="245">
        <v>14.4</v>
      </c>
      <c r="I834" s="246"/>
      <c r="J834" s="241"/>
      <c r="K834" s="241"/>
      <c r="L834" s="247"/>
      <c r="M834" s="248"/>
      <c r="N834" s="249"/>
      <c r="O834" s="249"/>
      <c r="P834" s="249"/>
      <c r="Q834" s="249"/>
      <c r="R834" s="249"/>
      <c r="S834" s="249"/>
      <c r="T834" s="250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1" t="s">
        <v>178</v>
      </c>
      <c r="AU834" s="251" t="s">
        <v>85</v>
      </c>
      <c r="AV834" s="13" t="s">
        <v>85</v>
      </c>
      <c r="AW834" s="13" t="s">
        <v>32</v>
      </c>
      <c r="AX834" s="13" t="s">
        <v>77</v>
      </c>
      <c r="AY834" s="251" t="s">
        <v>170</v>
      </c>
    </row>
    <row r="835" spans="1:51" s="13" customFormat="1" ht="12">
      <c r="A835" s="13"/>
      <c r="B835" s="240"/>
      <c r="C835" s="241"/>
      <c r="D835" s="242" t="s">
        <v>178</v>
      </c>
      <c r="E835" s="243" t="s">
        <v>1</v>
      </c>
      <c r="F835" s="244" t="s">
        <v>1375</v>
      </c>
      <c r="G835" s="241"/>
      <c r="H835" s="245">
        <v>87</v>
      </c>
      <c r="I835" s="246"/>
      <c r="J835" s="241"/>
      <c r="K835" s="241"/>
      <c r="L835" s="247"/>
      <c r="M835" s="248"/>
      <c r="N835" s="249"/>
      <c r="O835" s="249"/>
      <c r="P835" s="249"/>
      <c r="Q835" s="249"/>
      <c r="R835" s="249"/>
      <c r="S835" s="249"/>
      <c r="T835" s="250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1" t="s">
        <v>178</v>
      </c>
      <c r="AU835" s="251" t="s">
        <v>85</v>
      </c>
      <c r="AV835" s="13" t="s">
        <v>85</v>
      </c>
      <c r="AW835" s="13" t="s">
        <v>32</v>
      </c>
      <c r="AX835" s="13" t="s">
        <v>77</v>
      </c>
      <c r="AY835" s="251" t="s">
        <v>170</v>
      </c>
    </row>
    <row r="836" spans="1:51" s="14" customFormat="1" ht="12">
      <c r="A836" s="14"/>
      <c r="B836" s="252"/>
      <c r="C836" s="253"/>
      <c r="D836" s="242" t="s">
        <v>178</v>
      </c>
      <c r="E836" s="254" t="s">
        <v>1</v>
      </c>
      <c r="F836" s="255" t="s">
        <v>180</v>
      </c>
      <c r="G836" s="253"/>
      <c r="H836" s="256">
        <v>101.4</v>
      </c>
      <c r="I836" s="257"/>
      <c r="J836" s="253"/>
      <c r="K836" s="253"/>
      <c r="L836" s="258"/>
      <c r="M836" s="259"/>
      <c r="N836" s="260"/>
      <c r="O836" s="260"/>
      <c r="P836" s="260"/>
      <c r="Q836" s="260"/>
      <c r="R836" s="260"/>
      <c r="S836" s="260"/>
      <c r="T836" s="261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2" t="s">
        <v>178</v>
      </c>
      <c r="AU836" s="262" t="s">
        <v>85</v>
      </c>
      <c r="AV836" s="14" t="s">
        <v>177</v>
      </c>
      <c r="AW836" s="14" t="s">
        <v>32</v>
      </c>
      <c r="AX836" s="14" t="s">
        <v>33</v>
      </c>
      <c r="AY836" s="262" t="s">
        <v>170</v>
      </c>
    </row>
    <row r="837" spans="1:65" s="2" customFormat="1" ht="16.5" customHeight="1">
      <c r="A837" s="39"/>
      <c r="B837" s="40"/>
      <c r="C837" s="227" t="s">
        <v>947</v>
      </c>
      <c r="D837" s="227" t="s">
        <v>172</v>
      </c>
      <c r="E837" s="228" t="s">
        <v>1376</v>
      </c>
      <c r="F837" s="229" t="s">
        <v>1377</v>
      </c>
      <c r="G837" s="230" t="s">
        <v>271</v>
      </c>
      <c r="H837" s="231">
        <v>483.84</v>
      </c>
      <c r="I837" s="232"/>
      <c r="J837" s="233">
        <f>ROUND(I837*H837,2)</f>
        <v>0</v>
      </c>
      <c r="K837" s="229" t="s">
        <v>176</v>
      </c>
      <c r="L837" s="45"/>
      <c r="M837" s="234" t="s">
        <v>1</v>
      </c>
      <c r="N837" s="235" t="s">
        <v>43</v>
      </c>
      <c r="O837" s="92"/>
      <c r="P837" s="236">
        <f>O837*H837</f>
        <v>0</v>
      </c>
      <c r="Q837" s="236">
        <v>3E-05</v>
      </c>
      <c r="R837" s="236">
        <f>Q837*H837</f>
        <v>0.014515199999999999</v>
      </c>
      <c r="S837" s="236">
        <v>0</v>
      </c>
      <c r="T837" s="237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38" t="s">
        <v>211</v>
      </c>
      <c r="AT837" s="238" t="s">
        <v>172</v>
      </c>
      <c r="AU837" s="238" t="s">
        <v>85</v>
      </c>
      <c r="AY837" s="18" t="s">
        <v>170</v>
      </c>
      <c r="BE837" s="239">
        <f>IF(N837="základní",J837,0)</f>
        <v>0</v>
      </c>
      <c r="BF837" s="239">
        <f>IF(N837="snížená",J837,0)</f>
        <v>0</v>
      </c>
      <c r="BG837" s="239">
        <f>IF(N837="zákl. přenesená",J837,0)</f>
        <v>0</v>
      </c>
      <c r="BH837" s="239">
        <f>IF(N837="sníž. přenesená",J837,0)</f>
        <v>0</v>
      </c>
      <c r="BI837" s="239">
        <f>IF(N837="nulová",J837,0)</f>
        <v>0</v>
      </c>
      <c r="BJ837" s="18" t="s">
        <v>85</v>
      </c>
      <c r="BK837" s="239">
        <f>ROUND(I837*H837,2)</f>
        <v>0</v>
      </c>
      <c r="BL837" s="18" t="s">
        <v>211</v>
      </c>
      <c r="BM837" s="238" t="s">
        <v>1378</v>
      </c>
    </row>
    <row r="838" spans="1:51" s="13" customFormat="1" ht="12">
      <c r="A838" s="13"/>
      <c r="B838" s="240"/>
      <c r="C838" s="241"/>
      <c r="D838" s="242" t="s">
        <v>178</v>
      </c>
      <c r="E838" s="243" t="s">
        <v>1</v>
      </c>
      <c r="F838" s="244" t="s">
        <v>1379</v>
      </c>
      <c r="G838" s="241"/>
      <c r="H838" s="245">
        <v>483.84</v>
      </c>
      <c r="I838" s="246"/>
      <c r="J838" s="241"/>
      <c r="K838" s="241"/>
      <c r="L838" s="247"/>
      <c r="M838" s="248"/>
      <c r="N838" s="249"/>
      <c r="O838" s="249"/>
      <c r="P838" s="249"/>
      <c r="Q838" s="249"/>
      <c r="R838" s="249"/>
      <c r="S838" s="249"/>
      <c r="T838" s="250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1" t="s">
        <v>178</v>
      </c>
      <c r="AU838" s="251" t="s">
        <v>85</v>
      </c>
      <c r="AV838" s="13" t="s">
        <v>85</v>
      </c>
      <c r="AW838" s="13" t="s">
        <v>32</v>
      </c>
      <c r="AX838" s="13" t="s">
        <v>77</v>
      </c>
      <c r="AY838" s="251" t="s">
        <v>170</v>
      </c>
    </row>
    <row r="839" spans="1:51" s="14" customFormat="1" ht="12">
      <c r="A839" s="14"/>
      <c r="B839" s="252"/>
      <c r="C839" s="253"/>
      <c r="D839" s="242" t="s">
        <v>178</v>
      </c>
      <c r="E839" s="254" t="s">
        <v>1</v>
      </c>
      <c r="F839" s="255" t="s">
        <v>180</v>
      </c>
      <c r="G839" s="253"/>
      <c r="H839" s="256">
        <v>483.84</v>
      </c>
      <c r="I839" s="257"/>
      <c r="J839" s="253"/>
      <c r="K839" s="253"/>
      <c r="L839" s="258"/>
      <c r="M839" s="259"/>
      <c r="N839" s="260"/>
      <c r="O839" s="260"/>
      <c r="P839" s="260"/>
      <c r="Q839" s="260"/>
      <c r="R839" s="260"/>
      <c r="S839" s="260"/>
      <c r="T839" s="261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62" t="s">
        <v>178</v>
      </c>
      <c r="AU839" s="262" t="s">
        <v>85</v>
      </c>
      <c r="AV839" s="14" t="s">
        <v>177</v>
      </c>
      <c r="AW839" s="14" t="s">
        <v>32</v>
      </c>
      <c r="AX839" s="14" t="s">
        <v>33</v>
      </c>
      <c r="AY839" s="262" t="s">
        <v>170</v>
      </c>
    </row>
    <row r="840" spans="1:65" s="2" customFormat="1" ht="24.15" customHeight="1">
      <c r="A840" s="39"/>
      <c r="B840" s="40"/>
      <c r="C840" s="227" t="s">
        <v>1380</v>
      </c>
      <c r="D840" s="227" t="s">
        <v>172</v>
      </c>
      <c r="E840" s="228" t="s">
        <v>1381</v>
      </c>
      <c r="F840" s="229" t="s">
        <v>1382</v>
      </c>
      <c r="G840" s="230" t="s">
        <v>356</v>
      </c>
      <c r="H840" s="231">
        <v>483.84</v>
      </c>
      <c r="I840" s="232"/>
      <c r="J840" s="233">
        <f>ROUND(I840*H840,2)</f>
        <v>0</v>
      </c>
      <c r="K840" s="229" t="s">
        <v>176</v>
      </c>
      <c r="L840" s="45"/>
      <c r="M840" s="234" t="s">
        <v>1</v>
      </c>
      <c r="N840" s="235" t="s">
        <v>43</v>
      </c>
      <c r="O840" s="92"/>
      <c r="P840" s="236">
        <f>O840*H840</f>
        <v>0</v>
      </c>
      <c r="Q840" s="236">
        <v>0</v>
      </c>
      <c r="R840" s="236">
        <f>Q840*H840</f>
        <v>0</v>
      </c>
      <c r="S840" s="236">
        <v>0</v>
      </c>
      <c r="T840" s="237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38" t="s">
        <v>211</v>
      </c>
      <c r="AT840" s="238" t="s">
        <v>172</v>
      </c>
      <c r="AU840" s="238" t="s">
        <v>85</v>
      </c>
      <c r="AY840" s="18" t="s">
        <v>170</v>
      </c>
      <c r="BE840" s="239">
        <f>IF(N840="základní",J840,0)</f>
        <v>0</v>
      </c>
      <c r="BF840" s="239">
        <f>IF(N840="snížená",J840,0)</f>
        <v>0</v>
      </c>
      <c r="BG840" s="239">
        <f>IF(N840="zákl. přenesená",J840,0)</f>
        <v>0</v>
      </c>
      <c r="BH840" s="239">
        <f>IF(N840="sníž. přenesená",J840,0)</f>
        <v>0</v>
      </c>
      <c r="BI840" s="239">
        <f>IF(N840="nulová",J840,0)</f>
        <v>0</v>
      </c>
      <c r="BJ840" s="18" t="s">
        <v>85</v>
      </c>
      <c r="BK840" s="239">
        <f>ROUND(I840*H840,2)</f>
        <v>0</v>
      </c>
      <c r="BL840" s="18" t="s">
        <v>211</v>
      </c>
      <c r="BM840" s="238" t="s">
        <v>1383</v>
      </c>
    </row>
    <row r="841" spans="1:51" s="15" customFormat="1" ht="12">
      <c r="A841" s="15"/>
      <c r="B841" s="263"/>
      <c r="C841" s="264"/>
      <c r="D841" s="242" t="s">
        <v>178</v>
      </c>
      <c r="E841" s="265" t="s">
        <v>1</v>
      </c>
      <c r="F841" s="266" t="s">
        <v>1384</v>
      </c>
      <c r="G841" s="264"/>
      <c r="H841" s="265" t="s">
        <v>1</v>
      </c>
      <c r="I841" s="267"/>
      <c r="J841" s="264"/>
      <c r="K841" s="264"/>
      <c r="L841" s="268"/>
      <c r="M841" s="269"/>
      <c r="N841" s="270"/>
      <c r="O841" s="270"/>
      <c r="P841" s="270"/>
      <c r="Q841" s="270"/>
      <c r="R841" s="270"/>
      <c r="S841" s="270"/>
      <c r="T841" s="271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72" t="s">
        <v>178</v>
      </c>
      <c r="AU841" s="272" t="s">
        <v>85</v>
      </c>
      <c r="AV841" s="15" t="s">
        <v>33</v>
      </c>
      <c r="AW841" s="15" t="s">
        <v>32</v>
      </c>
      <c r="AX841" s="15" t="s">
        <v>77</v>
      </c>
      <c r="AY841" s="272" t="s">
        <v>170</v>
      </c>
    </row>
    <row r="842" spans="1:51" s="13" customFormat="1" ht="12">
      <c r="A842" s="13"/>
      <c r="B842" s="240"/>
      <c r="C842" s="241"/>
      <c r="D842" s="242" t="s">
        <v>178</v>
      </c>
      <c r="E842" s="243" t="s">
        <v>1</v>
      </c>
      <c r="F842" s="244" t="s">
        <v>1385</v>
      </c>
      <c r="G842" s="241"/>
      <c r="H842" s="245">
        <v>483.84</v>
      </c>
      <c r="I842" s="246"/>
      <c r="J842" s="241"/>
      <c r="K842" s="241"/>
      <c r="L842" s="247"/>
      <c r="M842" s="248"/>
      <c r="N842" s="249"/>
      <c r="O842" s="249"/>
      <c r="P842" s="249"/>
      <c r="Q842" s="249"/>
      <c r="R842" s="249"/>
      <c r="S842" s="249"/>
      <c r="T842" s="250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1" t="s">
        <v>178</v>
      </c>
      <c r="AU842" s="251" t="s">
        <v>85</v>
      </c>
      <c r="AV842" s="13" t="s">
        <v>85</v>
      </c>
      <c r="AW842" s="13" t="s">
        <v>32</v>
      </c>
      <c r="AX842" s="13" t="s">
        <v>77</v>
      </c>
      <c r="AY842" s="251" t="s">
        <v>170</v>
      </c>
    </row>
    <row r="843" spans="1:51" s="14" customFormat="1" ht="12">
      <c r="A843" s="14"/>
      <c r="B843" s="252"/>
      <c r="C843" s="253"/>
      <c r="D843" s="242" t="s">
        <v>178</v>
      </c>
      <c r="E843" s="254" t="s">
        <v>1</v>
      </c>
      <c r="F843" s="255" t="s">
        <v>180</v>
      </c>
      <c r="G843" s="253"/>
      <c r="H843" s="256">
        <v>483.84</v>
      </c>
      <c r="I843" s="257"/>
      <c r="J843" s="253"/>
      <c r="K843" s="253"/>
      <c r="L843" s="258"/>
      <c r="M843" s="259"/>
      <c r="N843" s="260"/>
      <c r="O843" s="260"/>
      <c r="P843" s="260"/>
      <c r="Q843" s="260"/>
      <c r="R843" s="260"/>
      <c r="S843" s="260"/>
      <c r="T843" s="261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2" t="s">
        <v>178</v>
      </c>
      <c r="AU843" s="262" t="s">
        <v>85</v>
      </c>
      <c r="AV843" s="14" t="s">
        <v>177</v>
      </c>
      <c r="AW843" s="14" t="s">
        <v>32</v>
      </c>
      <c r="AX843" s="14" t="s">
        <v>33</v>
      </c>
      <c r="AY843" s="262" t="s">
        <v>170</v>
      </c>
    </row>
    <row r="844" spans="1:65" s="2" customFormat="1" ht="37.8" customHeight="1">
      <c r="A844" s="39"/>
      <c r="B844" s="40"/>
      <c r="C844" s="273" t="s">
        <v>1386</v>
      </c>
      <c r="D844" s="273" t="s">
        <v>247</v>
      </c>
      <c r="E844" s="274" t="s">
        <v>1387</v>
      </c>
      <c r="F844" s="275" t="s">
        <v>1388</v>
      </c>
      <c r="G844" s="276" t="s">
        <v>175</v>
      </c>
      <c r="H844" s="277">
        <v>191.52</v>
      </c>
      <c r="I844" s="278"/>
      <c r="J844" s="279">
        <f>ROUND(I844*H844,2)</f>
        <v>0</v>
      </c>
      <c r="K844" s="275" t="s">
        <v>176</v>
      </c>
      <c r="L844" s="280"/>
      <c r="M844" s="281" t="s">
        <v>1</v>
      </c>
      <c r="N844" s="282" t="s">
        <v>43</v>
      </c>
      <c r="O844" s="92"/>
      <c r="P844" s="236">
        <f>O844*H844</f>
        <v>0</v>
      </c>
      <c r="Q844" s="236">
        <v>0.0192</v>
      </c>
      <c r="R844" s="236">
        <f>Q844*H844</f>
        <v>3.677184</v>
      </c>
      <c r="S844" s="236">
        <v>0</v>
      </c>
      <c r="T844" s="237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38" t="s">
        <v>345</v>
      </c>
      <c r="AT844" s="238" t="s">
        <v>247</v>
      </c>
      <c r="AU844" s="238" t="s">
        <v>85</v>
      </c>
      <c r="AY844" s="18" t="s">
        <v>170</v>
      </c>
      <c r="BE844" s="239">
        <f>IF(N844="základní",J844,0)</f>
        <v>0</v>
      </c>
      <c r="BF844" s="239">
        <f>IF(N844="snížená",J844,0)</f>
        <v>0</v>
      </c>
      <c r="BG844" s="239">
        <f>IF(N844="zákl. přenesená",J844,0)</f>
        <v>0</v>
      </c>
      <c r="BH844" s="239">
        <f>IF(N844="sníž. přenesená",J844,0)</f>
        <v>0</v>
      </c>
      <c r="BI844" s="239">
        <f>IF(N844="nulová",J844,0)</f>
        <v>0</v>
      </c>
      <c r="BJ844" s="18" t="s">
        <v>85</v>
      </c>
      <c r="BK844" s="239">
        <f>ROUND(I844*H844,2)</f>
        <v>0</v>
      </c>
      <c r="BL844" s="18" t="s">
        <v>211</v>
      </c>
      <c r="BM844" s="238" t="s">
        <v>1389</v>
      </c>
    </row>
    <row r="845" spans="1:51" s="13" customFormat="1" ht="12">
      <c r="A845" s="13"/>
      <c r="B845" s="240"/>
      <c r="C845" s="241"/>
      <c r="D845" s="242" t="s">
        <v>178</v>
      </c>
      <c r="E845" s="243" t="s">
        <v>1</v>
      </c>
      <c r="F845" s="244" t="s">
        <v>1390</v>
      </c>
      <c r="G845" s="241"/>
      <c r="H845" s="245">
        <v>191.52</v>
      </c>
      <c r="I845" s="246"/>
      <c r="J845" s="241"/>
      <c r="K845" s="241"/>
      <c r="L845" s="247"/>
      <c r="M845" s="248"/>
      <c r="N845" s="249"/>
      <c r="O845" s="249"/>
      <c r="P845" s="249"/>
      <c r="Q845" s="249"/>
      <c r="R845" s="249"/>
      <c r="S845" s="249"/>
      <c r="T845" s="250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51" t="s">
        <v>178</v>
      </c>
      <c r="AU845" s="251" t="s">
        <v>85</v>
      </c>
      <c r="AV845" s="13" t="s">
        <v>85</v>
      </c>
      <c r="AW845" s="13" t="s">
        <v>32</v>
      </c>
      <c r="AX845" s="13" t="s">
        <v>77</v>
      </c>
      <c r="AY845" s="251" t="s">
        <v>170</v>
      </c>
    </row>
    <row r="846" spans="1:51" s="14" customFormat="1" ht="12">
      <c r="A846" s="14"/>
      <c r="B846" s="252"/>
      <c r="C846" s="253"/>
      <c r="D846" s="242" t="s">
        <v>178</v>
      </c>
      <c r="E846" s="254" t="s">
        <v>1</v>
      </c>
      <c r="F846" s="255" t="s">
        <v>180</v>
      </c>
      <c r="G846" s="253"/>
      <c r="H846" s="256">
        <v>191.52</v>
      </c>
      <c r="I846" s="257"/>
      <c r="J846" s="253"/>
      <c r="K846" s="253"/>
      <c r="L846" s="258"/>
      <c r="M846" s="259"/>
      <c r="N846" s="260"/>
      <c r="O846" s="260"/>
      <c r="P846" s="260"/>
      <c r="Q846" s="260"/>
      <c r="R846" s="260"/>
      <c r="S846" s="260"/>
      <c r="T846" s="261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2" t="s">
        <v>178</v>
      </c>
      <c r="AU846" s="262" t="s">
        <v>85</v>
      </c>
      <c r="AV846" s="14" t="s">
        <v>177</v>
      </c>
      <c r="AW846" s="14" t="s">
        <v>32</v>
      </c>
      <c r="AX846" s="14" t="s">
        <v>33</v>
      </c>
      <c r="AY846" s="262" t="s">
        <v>170</v>
      </c>
    </row>
    <row r="847" spans="1:65" s="2" customFormat="1" ht="33" customHeight="1">
      <c r="A847" s="39"/>
      <c r="B847" s="40"/>
      <c r="C847" s="273" t="s">
        <v>1391</v>
      </c>
      <c r="D847" s="273" t="s">
        <v>247</v>
      </c>
      <c r="E847" s="274" t="s">
        <v>1392</v>
      </c>
      <c r="F847" s="275" t="s">
        <v>1393</v>
      </c>
      <c r="G847" s="276" t="s">
        <v>175</v>
      </c>
      <c r="H847" s="277">
        <v>441.141</v>
      </c>
      <c r="I847" s="278"/>
      <c r="J847" s="279">
        <f>ROUND(I847*H847,2)</f>
        <v>0</v>
      </c>
      <c r="K847" s="275" t="s">
        <v>176</v>
      </c>
      <c r="L847" s="280"/>
      <c r="M847" s="281" t="s">
        <v>1</v>
      </c>
      <c r="N847" s="282" t="s">
        <v>43</v>
      </c>
      <c r="O847" s="92"/>
      <c r="P847" s="236">
        <f>O847*H847</f>
        <v>0</v>
      </c>
      <c r="Q847" s="236">
        <v>0.0192</v>
      </c>
      <c r="R847" s="236">
        <f>Q847*H847</f>
        <v>8.4699072</v>
      </c>
      <c r="S847" s="236">
        <v>0</v>
      </c>
      <c r="T847" s="237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38" t="s">
        <v>345</v>
      </c>
      <c r="AT847" s="238" t="s">
        <v>247</v>
      </c>
      <c r="AU847" s="238" t="s">
        <v>85</v>
      </c>
      <c r="AY847" s="18" t="s">
        <v>170</v>
      </c>
      <c r="BE847" s="239">
        <f>IF(N847="základní",J847,0)</f>
        <v>0</v>
      </c>
      <c r="BF847" s="239">
        <f>IF(N847="snížená",J847,0)</f>
        <v>0</v>
      </c>
      <c r="BG847" s="239">
        <f>IF(N847="zákl. přenesená",J847,0)</f>
        <v>0</v>
      </c>
      <c r="BH847" s="239">
        <f>IF(N847="sníž. přenesená",J847,0)</f>
        <v>0</v>
      </c>
      <c r="BI847" s="239">
        <f>IF(N847="nulová",J847,0)</f>
        <v>0</v>
      </c>
      <c r="BJ847" s="18" t="s">
        <v>85</v>
      </c>
      <c r="BK847" s="239">
        <f>ROUND(I847*H847,2)</f>
        <v>0</v>
      </c>
      <c r="BL847" s="18" t="s">
        <v>211</v>
      </c>
      <c r="BM847" s="238" t="s">
        <v>1394</v>
      </c>
    </row>
    <row r="848" spans="1:51" s="13" customFormat="1" ht="12">
      <c r="A848" s="13"/>
      <c r="B848" s="240"/>
      <c r="C848" s="241"/>
      <c r="D848" s="242" t="s">
        <v>178</v>
      </c>
      <c r="E848" s="243" t="s">
        <v>1</v>
      </c>
      <c r="F848" s="244" t="s">
        <v>1395</v>
      </c>
      <c r="G848" s="241"/>
      <c r="H848" s="245">
        <v>441.141</v>
      </c>
      <c r="I848" s="246"/>
      <c r="J848" s="241"/>
      <c r="K848" s="241"/>
      <c r="L848" s="247"/>
      <c r="M848" s="248"/>
      <c r="N848" s="249"/>
      <c r="O848" s="249"/>
      <c r="P848" s="249"/>
      <c r="Q848" s="249"/>
      <c r="R848" s="249"/>
      <c r="S848" s="249"/>
      <c r="T848" s="250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1" t="s">
        <v>178</v>
      </c>
      <c r="AU848" s="251" t="s">
        <v>85</v>
      </c>
      <c r="AV848" s="13" t="s">
        <v>85</v>
      </c>
      <c r="AW848" s="13" t="s">
        <v>32</v>
      </c>
      <c r="AX848" s="13" t="s">
        <v>77</v>
      </c>
      <c r="AY848" s="251" t="s">
        <v>170</v>
      </c>
    </row>
    <row r="849" spans="1:51" s="14" customFormat="1" ht="12">
      <c r="A849" s="14"/>
      <c r="B849" s="252"/>
      <c r="C849" s="253"/>
      <c r="D849" s="242" t="s">
        <v>178</v>
      </c>
      <c r="E849" s="254" t="s">
        <v>1</v>
      </c>
      <c r="F849" s="255" t="s">
        <v>180</v>
      </c>
      <c r="G849" s="253"/>
      <c r="H849" s="256">
        <v>441.141</v>
      </c>
      <c r="I849" s="257"/>
      <c r="J849" s="253"/>
      <c r="K849" s="253"/>
      <c r="L849" s="258"/>
      <c r="M849" s="259"/>
      <c r="N849" s="260"/>
      <c r="O849" s="260"/>
      <c r="P849" s="260"/>
      <c r="Q849" s="260"/>
      <c r="R849" s="260"/>
      <c r="S849" s="260"/>
      <c r="T849" s="261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62" t="s">
        <v>178</v>
      </c>
      <c r="AU849" s="262" t="s">
        <v>85</v>
      </c>
      <c r="AV849" s="14" t="s">
        <v>177</v>
      </c>
      <c r="AW849" s="14" t="s">
        <v>32</v>
      </c>
      <c r="AX849" s="14" t="s">
        <v>33</v>
      </c>
      <c r="AY849" s="262" t="s">
        <v>170</v>
      </c>
    </row>
    <row r="850" spans="1:65" s="2" customFormat="1" ht="24.15" customHeight="1">
      <c r="A850" s="39"/>
      <c r="B850" s="40"/>
      <c r="C850" s="227" t="s">
        <v>1396</v>
      </c>
      <c r="D850" s="227" t="s">
        <v>172</v>
      </c>
      <c r="E850" s="228" t="s">
        <v>1397</v>
      </c>
      <c r="F850" s="229" t="s">
        <v>1398</v>
      </c>
      <c r="G850" s="230" t="s">
        <v>271</v>
      </c>
      <c r="H850" s="231">
        <v>144</v>
      </c>
      <c r="I850" s="232"/>
      <c r="J850" s="233">
        <f>ROUND(I850*H850,2)</f>
        <v>0</v>
      </c>
      <c r="K850" s="229" t="s">
        <v>176</v>
      </c>
      <c r="L850" s="45"/>
      <c r="M850" s="234" t="s">
        <v>1</v>
      </c>
      <c r="N850" s="235" t="s">
        <v>43</v>
      </c>
      <c r="O850" s="92"/>
      <c r="P850" s="236">
        <f>O850*H850</f>
        <v>0</v>
      </c>
      <c r="Q850" s="236">
        <v>0.00032</v>
      </c>
      <c r="R850" s="236">
        <f>Q850*H850</f>
        <v>0.04608</v>
      </c>
      <c r="S850" s="236">
        <v>0</v>
      </c>
      <c r="T850" s="237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38" t="s">
        <v>211</v>
      </c>
      <c r="AT850" s="238" t="s">
        <v>172</v>
      </c>
      <c r="AU850" s="238" t="s">
        <v>85</v>
      </c>
      <c r="AY850" s="18" t="s">
        <v>170</v>
      </c>
      <c r="BE850" s="239">
        <f>IF(N850="základní",J850,0)</f>
        <v>0</v>
      </c>
      <c r="BF850" s="239">
        <f>IF(N850="snížená",J850,0)</f>
        <v>0</v>
      </c>
      <c r="BG850" s="239">
        <f>IF(N850="zákl. přenesená",J850,0)</f>
        <v>0</v>
      </c>
      <c r="BH850" s="239">
        <f>IF(N850="sníž. přenesená",J850,0)</f>
        <v>0</v>
      </c>
      <c r="BI850" s="239">
        <f>IF(N850="nulová",J850,0)</f>
        <v>0</v>
      </c>
      <c r="BJ850" s="18" t="s">
        <v>85</v>
      </c>
      <c r="BK850" s="239">
        <f>ROUND(I850*H850,2)</f>
        <v>0</v>
      </c>
      <c r="BL850" s="18" t="s">
        <v>211</v>
      </c>
      <c r="BM850" s="238" t="s">
        <v>1399</v>
      </c>
    </row>
    <row r="851" spans="1:65" s="2" customFormat="1" ht="49.05" customHeight="1">
      <c r="A851" s="39"/>
      <c r="B851" s="40"/>
      <c r="C851" s="227" t="s">
        <v>1400</v>
      </c>
      <c r="D851" s="227" t="s">
        <v>172</v>
      </c>
      <c r="E851" s="228" t="s">
        <v>1401</v>
      </c>
      <c r="F851" s="229" t="s">
        <v>1402</v>
      </c>
      <c r="G851" s="230" t="s">
        <v>228</v>
      </c>
      <c r="H851" s="231">
        <v>16.303</v>
      </c>
      <c r="I851" s="232"/>
      <c r="J851" s="233">
        <f>ROUND(I851*H851,2)</f>
        <v>0</v>
      </c>
      <c r="K851" s="229" t="s">
        <v>176</v>
      </c>
      <c r="L851" s="45"/>
      <c r="M851" s="234" t="s">
        <v>1</v>
      </c>
      <c r="N851" s="235" t="s">
        <v>43</v>
      </c>
      <c r="O851" s="92"/>
      <c r="P851" s="236">
        <f>O851*H851</f>
        <v>0</v>
      </c>
      <c r="Q851" s="236">
        <v>0</v>
      </c>
      <c r="R851" s="236">
        <f>Q851*H851</f>
        <v>0</v>
      </c>
      <c r="S851" s="236">
        <v>0</v>
      </c>
      <c r="T851" s="237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38" t="s">
        <v>211</v>
      </c>
      <c r="AT851" s="238" t="s">
        <v>172</v>
      </c>
      <c r="AU851" s="238" t="s">
        <v>85</v>
      </c>
      <c r="AY851" s="18" t="s">
        <v>170</v>
      </c>
      <c r="BE851" s="239">
        <f>IF(N851="základní",J851,0)</f>
        <v>0</v>
      </c>
      <c r="BF851" s="239">
        <f>IF(N851="snížená",J851,0)</f>
        <v>0</v>
      </c>
      <c r="BG851" s="239">
        <f>IF(N851="zákl. přenesená",J851,0)</f>
        <v>0</v>
      </c>
      <c r="BH851" s="239">
        <f>IF(N851="sníž. přenesená",J851,0)</f>
        <v>0</v>
      </c>
      <c r="BI851" s="239">
        <f>IF(N851="nulová",J851,0)</f>
        <v>0</v>
      </c>
      <c r="BJ851" s="18" t="s">
        <v>85</v>
      </c>
      <c r="BK851" s="239">
        <f>ROUND(I851*H851,2)</f>
        <v>0</v>
      </c>
      <c r="BL851" s="18" t="s">
        <v>211</v>
      </c>
      <c r="BM851" s="238" t="s">
        <v>1403</v>
      </c>
    </row>
    <row r="852" spans="1:63" s="12" customFormat="1" ht="22.8" customHeight="1">
      <c r="A852" s="12"/>
      <c r="B852" s="211"/>
      <c r="C852" s="212"/>
      <c r="D852" s="213" t="s">
        <v>76</v>
      </c>
      <c r="E852" s="225" t="s">
        <v>1404</v>
      </c>
      <c r="F852" s="225" t="s">
        <v>1405</v>
      </c>
      <c r="G852" s="212"/>
      <c r="H852" s="212"/>
      <c r="I852" s="215"/>
      <c r="J852" s="226">
        <f>BK852</f>
        <v>0</v>
      </c>
      <c r="K852" s="212"/>
      <c r="L852" s="217"/>
      <c r="M852" s="218"/>
      <c r="N852" s="219"/>
      <c r="O852" s="219"/>
      <c r="P852" s="220">
        <f>SUM(P853:P878)</f>
        <v>0</v>
      </c>
      <c r="Q852" s="219"/>
      <c r="R852" s="220">
        <f>SUM(R853:R878)</f>
        <v>2.3992538000000003</v>
      </c>
      <c r="S852" s="219"/>
      <c r="T852" s="221">
        <f>SUM(T853:T878)</f>
        <v>0</v>
      </c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R852" s="222" t="s">
        <v>85</v>
      </c>
      <c r="AT852" s="223" t="s">
        <v>76</v>
      </c>
      <c r="AU852" s="223" t="s">
        <v>33</v>
      </c>
      <c r="AY852" s="222" t="s">
        <v>170</v>
      </c>
      <c r="BK852" s="224">
        <f>SUM(BK853:BK878)</f>
        <v>0</v>
      </c>
    </row>
    <row r="853" spans="1:65" s="2" customFormat="1" ht="33" customHeight="1">
      <c r="A853" s="39"/>
      <c r="B853" s="40"/>
      <c r="C853" s="227" t="s">
        <v>960</v>
      </c>
      <c r="D853" s="227" t="s">
        <v>172</v>
      </c>
      <c r="E853" s="228" t="s">
        <v>1406</v>
      </c>
      <c r="F853" s="229" t="s">
        <v>1407</v>
      </c>
      <c r="G853" s="230" t="s">
        <v>175</v>
      </c>
      <c r="H853" s="231">
        <v>457.5</v>
      </c>
      <c r="I853" s="232"/>
      <c r="J853" s="233">
        <f>ROUND(I853*H853,2)</f>
        <v>0</v>
      </c>
      <c r="K853" s="229" t="s">
        <v>176</v>
      </c>
      <c r="L853" s="45"/>
      <c r="M853" s="234" t="s">
        <v>1</v>
      </c>
      <c r="N853" s="235" t="s">
        <v>43</v>
      </c>
      <c r="O853" s="92"/>
      <c r="P853" s="236">
        <f>O853*H853</f>
        <v>0</v>
      </c>
      <c r="Q853" s="236">
        <v>3E-05</v>
      </c>
      <c r="R853" s="236">
        <f>Q853*H853</f>
        <v>0.013725000000000001</v>
      </c>
      <c r="S853" s="236">
        <v>0</v>
      </c>
      <c r="T853" s="237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38" t="s">
        <v>211</v>
      </c>
      <c r="AT853" s="238" t="s">
        <v>172</v>
      </c>
      <c r="AU853" s="238" t="s">
        <v>85</v>
      </c>
      <c r="AY853" s="18" t="s">
        <v>170</v>
      </c>
      <c r="BE853" s="239">
        <f>IF(N853="základní",J853,0)</f>
        <v>0</v>
      </c>
      <c r="BF853" s="239">
        <f>IF(N853="snížená",J853,0)</f>
        <v>0</v>
      </c>
      <c r="BG853" s="239">
        <f>IF(N853="zákl. přenesená",J853,0)</f>
        <v>0</v>
      </c>
      <c r="BH853" s="239">
        <f>IF(N853="sníž. přenesená",J853,0)</f>
        <v>0</v>
      </c>
      <c r="BI853" s="239">
        <f>IF(N853="nulová",J853,0)</f>
        <v>0</v>
      </c>
      <c r="BJ853" s="18" t="s">
        <v>85</v>
      </c>
      <c r="BK853" s="239">
        <f>ROUND(I853*H853,2)</f>
        <v>0</v>
      </c>
      <c r="BL853" s="18" t="s">
        <v>211</v>
      </c>
      <c r="BM853" s="238" t="s">
        <v>1408</v>
      </c>
    </row>
    <row r="854" spans="1:51" s="13" customFormat="1" ht="12">
      <c r="A854" s="13"/>
      <c r="B854" s="240"/>
      <c r="C854" s="241"/>
      <c r="D854" s="242" t="s">
        <v>178</v>
      </c>
      <c r="E854" s="243" t="s">
        <v>1</v>
      </c>
      <c r="F854" s="244" t="s">
        <v>1409</v>
      </c>
      <c r="G854" s="241"/>
      <c r="H854" s="245">
        <v>457.5</v>
      </c>
      <c r="I854" s="246"/>
      <c r="J854" s="241"/>
      <c r="K854" s="241"/>
      <c r="L854" s="247"/>
      <c r="M854" s="248"/>
      <c r="N854" s="249"/>
      <c r="O854" s="249"/>
      <c r="P854" s="249"/>
      <c r="Q854" s="249"/>
      <c r="R854" s="249"/>
      <c r="S854" s="249"/>
      <c r="T854" s="250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51" t="s">
        <v>178</v>
      </c>
      <c r="AU854" s="251" t="s">
        <v>85</v>
      </c>
      <c r="AV854" s="13" t="s">
        <v>85</v>
      </c>
      <c r="AW854" s="13" t="s">
        <v>32</v>
      </c>
      <c r="AX854" s="13" t="s">
        <v>77</v>
      </c>
      <c r="AY854" s="251" t="s">
        <v>170</v>
      </c>
    </row>
    <row r="855" spans="1:51" s="14" customFormat="1" ht="12">
      <c r="A855" s="14"/>
      <c r="B855" s="252"/>
      <c r="C855" s="253"/>
      <c r="D855" s="242" t="s">
        <v>178</v>
      </c>
      <c r="E855" s="254" t="s">
        <v>1</v>
      </c>
      <c r="F855" s="255" t="s">
        <v>180</v>
      </c>
      <c r="G855" s="253"/>
      <c r="H855" s="256">
        <v>457.5</v>
      </c>
      <c r="I855" s="257"/>
      <c r="J855" s="253"/>
      <c r="K855" s="253"/>
      <c r="L855" s="258"/>
      <c r="M855" s="259"/>
      <c r="N855" s="260"/>
      <c r="O855" s="260"/>
      <c r="P855" s="260"/>
      <c r="Q855" s="260"/>
      <c r="R855" s="260"/>
      <c r="S855" s="260"/>
      <c r="T855" s="261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2" t="s">
        <v>178</v>
      </c>
      <c r="AU855" s="262" t="s">
        <v>85</v>
      </c>
      <c r="AV855" s="14" t="s">
        <v>177</v>
      </c>
      <c r="AW855" s="14" t="s">
        <v>32</v>
      </c>
      <c r="AX855" s="14" t="s">
        <v>33</v>
      </c>
      <c r="AY855" s="262" t="s">
        <v>170</v>
      </c>
    </row>
    <row r="856" spans="1:65" s="2" customFormat="1" ht="33" customHeight="1">
      <c r="A856" s="39"/>
      <c r="B856" s="40"/>
      <c r="C856" s="227" t="s">
        <v>1410</v>
      </c>
      <c r="D856" s="227" t="s">
        <v>172</v>
      </c>
      <c r="E856" s="228" t="s">
        <v>1411</v>
      </c>
      <c r="F856" s="229" t="s">
        <v>1412</v>
      </c>
      <c r="G856" s="230" t="s">
        <v>175</v>
      </c>
      <c r="H856" s="231">
        <v>457.5</v>
      </c>
      <c r="I856" s="232"/>
      <c r="J856" s="233">
        <f>ROUND(I856*H856,2)</f>
        <v>0</v>
      </c>
      <c r="K856" s="229" t="s">
        <v>176</v>
      </c>
      <c r="L856" s="45"/>
      <c r="M856" s="234" t="s">
        <v>1</v>
      </c>
      <c r="N856" s="235" t="s">
        <v>43</v>
      </c>
      <c r="O856" s="92"/>
      <c r="P856" s="236">
        <f>O856*H856</f>
        <v>0</v>
      </c>
      <c r="Q856" s="236">
        <v>0.00455</v>
      </c>
      <c r="R856" s="236">
        <f>Q856*H856</f>
        <v>2.0816250000000003</v>
      </c>
      <c r="S856" s="236">
        <v>0</v>
      </c>
      <c r="T856" s="237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38" t="s">
        <v>211</v>
      </c>
      <c r="AT856" s="238" t="s">
        <v>172</v>
      </c>
      <c r="AU856" s="238" t="s">
        <v>85</v>
      </c>
      <c r="AY856" s="18" t="s">
        <v>170</v>
      </c>
      <c r="BE856" s="239">
        <f>IF(N856="základní",J856,0)</f>
        <v>0</v>
      </c>
      <c r="BF856" s="239">
        <f>IF(N856="snížená",J856,0)</f>
        <v>0</v>
      </c>
      <c r="BG856" s="239">
        <f>IF(N856="zákl. přenesená",J856,0)</f>
        <v>0</v>
      </c>
      <c r="BH856" s="239">
        <f>IF(N856="sníž. přenesená",J856,0)</f>
        <v>0</v>
      </c>
      <c r="BI856" s="239">
        <f>IF(N856="nulová",J856,0)</f>
        <v>0</v>
      </c>
      <c r="BJ856" s="18" t="s">
        <v>85</v>
      </c>
      <c r="BK856" s="239">
        <f>ROUND(I856*H856,2)</f>
        <v>0</v>
      </c>
      <c r="BL856" s="18" t="s">
        <v>211</v>
      </c>
      <c r="BM856" s="238" t="s">
        <v>1413</v>
      </c>
    </row>
    <row r="857" spans="1:65" s="2" customFormat="1" ht="24.15" customHeight="1">
      <c r="A857" s="39"/>
      <c r="B857" s="40"/>
      <c r="C857" s="227" t="s">
        <v>964</v>
      </c>
      <c r="D857" s="227" t="s">
        <v>172</v>
      </c>
      <c r="E857" s="228" t="s">
        <v>1414</v>
      </c>
      <c r="F857" s="229" t="s">
        <v>1415</v>
      </c>
      <c r="G857" s="230" t="s">
        <v>175</v>
      </c>
      <c r="H857" s="231">
        <v>457.5</v>
      </c>
      <c r="I857" s="232"/>
      <c r="J857" s="233">
        <f>ROUND(I857*H857,2)</f>
        <v>0</v>
      </c>
      <c r="K857" s="229" t="s">
        <v>176</v>
      </c>
      <c r="L857" s="45"/>
      <c r="M857" s="234" t="s">
        <v>1</v>
      </c>
      <c r="N857" s="235" t="s">
        <v>43</v>
      </c>
      <c r="O857" s="92"/>
      <c r="P857" s="236">
        <f>O857*H857</f>
        <v>0</v>
      </c>
      <c r="Q857" s="236">
        <v>0</v>
      </c>
      <c r="R857" s="236">
        <f>Q857*H857</f>
        <v>0</v>
      </c>
      <c r="S857" s="236">
        <v>0</v>
      </c>
      <c r="T857" s="237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38" t="s">
        <v>211</v>
      </c>
      <c r="AT857" s="238" t="s">
        <v>172</v>
      </c>
      <c r="AU857" s="238" t="s">
        <v>85</v>
      </c>
      <c r="AY857" s="18" t="s">
        <v>170</v>
      </c>
      <c r="BE857" s="239">
        <f>IF(N857="základní",J857,0)</f>
        <v>0</v>
      </c>
      <c r="BF857" s="239">
        <f>IF(N857="snížená",J857,0)</f>
        <v>0</v>
      </c>
      <c r="BG857" s="239">
        <f>IF(N857="zákl. přenesená",J857,0)</f>
        <v>0</v>
      </c>
      <c r="BH857" s="239">
        <f>IF(N857="sníž. přenesená",J857,0)</f>
        <v>0</v>
      </c>
      <c r="BI857" s="239">
        <f>IF(N857="nulová",J857,0)</f>
        <v>0</v>
      </c>
      <c r="BJ857" s="18" t="s">
        <v>85</v>
      </c>
      <c r="BK857" s="239">
        <f>ROUND(I857*H857,2)</f>
        <v>0</v>
      </c>
      <c r="BL857" s="18" t="s">
        <v>211</v>
      </c>
      <c r="BM857" s="238" t="s">
        <v>1416</v>
      </c>
    </row>
    <row r="858" spans="1:65" s="2" customFormat="1" ht="16.5" customHeight="1">
      <c r="A858" s="39"/>
      <c r="B858" s="40"/>
      <c r="C858" s="227" t="s">
        <v>1417</v>
      </c>
      <c r="D858" s="227" t="s">
        <v>172</v>
      </c>
      <c r="E858" s="228" t="s">
        <v>1418</v>
      </c>
      <c r="F858" s="229" t="s">
        <v>1419</v>
      </c>
      <c r="G858" s="230" t="s">
        <v>175</v>
      </c>
      <c r="H858" s="231">
        <v>457.5</v>
      </c>
      <c r="I858" s="232"/>
      <c r="J858" s="233">
        <f>ROUND(I858*H858,2)</f>
        <v>0</v>
      </c>
      <c r="K858" s="229" t="s">
        <v>176</v>
      </c>
      <c r="L858" s="45"/>
      <c r="M858" s="234" t="s">
        <v>1</v>
      </c>
      <c r="N858" s="235" t="s">
        <v>43</v>
      </c>
      <c r="O858" s="92"/>
      <c r="P858" s="236">
        <f>O858*H858</f>
        <v>0</v>
      </c>
      <c r="Q858" s="236">
        <v>0</v>
      </c>
      <c r="R858" s="236">
        <f>Q858*H858</f>
        <v>0</v>
      </c>
      <c r="S858" s="236">
        <v>0</v>
      </c>
      <c r="T858" s="237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38" t="s">
        <v>211</v>
      </c>
      <c r="AT858" s="238" t="s">
        <v>172</v>
      </c>
      <c r="AU858" s="238" t="s">
        <v>85</v>
      </c>
      <c r="AY858" s="18" t="s">
        <v>170</v>
      </c>
      <c r="BE858" s="239">
        <f>IF(N858="základní",J858,0)</f>
        <v>0</v>
      </c>
      <c r="BF858" s="239">
        <f>IF(N858="snížená",J858,0)</f>
        <v>0</v>
      </c>
      <c r="BG858" s="239">
        <f>IF(N858="zákl. přenesená",J858,0)</f>
        <v>0</v>
      </c>
      <c r="BH858" s="239">
        <f>IF(N858="sníž. přenesená",J858,0)</f>
        <v>0</v>
      </c>
      <c r="BI858" s="239">
        <f>IF(N858="nulová",J858,0)</f>
        <v>0</v>
      </c>
      <c r="BJ858" s="18" t="s">
        <v>85</v>
      </c>
      <c r="BK858" s="239">
        <f>ROUND(I858*H858,2)</f>
        <v>0</v>
      </c>
      <c r="BL858" s="18" t="s">
        <v>211</v>
      </c>
      <c r="BM858" s="238" t="s">
        <v>1420</v>
      </c>
    </row>
    <row r="859" spans="1:65" s="2" customFormat="1" ht="24.15" customHeight="1">
      <c r="A859" s="39"/>
      <c r="B859" s="40"/>
      <c r="C859" s="227" t="s">
        <v>968</v>
      </c>
      <c r="D859" s="227" t="s">
        <v>172</v>
      </c>
      <c r="E859" s="228" t="s">
        <v>1421</v>
      </c>
      <c r="F859" s="229" t="s">
        <v>1422</v>
      </c>
      <c r="G859" s="230" t="s">
        <v>175</v>
      </c>
      <c r="H859" s="231">
        <v>4.32</v>
      </c>
      <c r="I859" s="232"/>
      <c r="J859" s="233">
        <f>ROUND(I859*H859,2)</f>
        <v>0</v>
      </c>
      <c r="K859" s="229" t="s">
        <v>1287</v>
      </c>
      <c r="L859" s="45"/>
      <c r="M859" s="234" t="s">
        <v>1</v>
      </c>
      <c r="N859" s="235" t="s">
        <v>43</v>
      </c>
      <c r="O859" s="92"/>
      <c r="P859" s="236">
        <f>O859*H859</f>
        <v>0</v>
      </c>
      <c r="Q859" s="236">
        <v>0.0005</v>
      </c>
      <c r="R859" s="236">
        <f>Q859*H859</f>
        <v>0.00216</v>
      </c>
      <c r="S859" s="236">
        <v>0</v>
      </c>
      <c r="T859" s="237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38" t="s">
        <v>211</v>
      </c>
      <c r="AT859" s="238" t="s">
        <v>172</v>
      </c>
      <c r="AU859" s="238" t="s">
        <v>85</v>
      </c>
      <c r="AY859" s="18" t="s">
        <v>170</v>
      </c>
      <c r="BE859" s="239">
        <f>IF(N859="základní",J859,0)</f>
        <v>0</v>
      </c>
      <c r="BF859" s="239">
        <f>IF(N859="snížená",J859,0)</f>
        <v>0</v>
      </c>
      <c r="BG859" s="239">
        <f>IF(N859="zákl. přenesená",J859,0)</f>
        <v>0</v>
      </c>
      <c r="BH859" s="239">
        <f>IF(N859="sníž. přenesená",J859,0)</f>
        <v>0</v>
      </c>
      <c r="BI859" s="239">
        <f>IF(N859="nulová",J859,0)</f>
        <v>0</v>
      </c>
      <c r="BJ859" s="18" t="s">
        <v>85</v>
      </c>
      <c r="BK859" s="239">
        <f>ROUND(I859*H859,2)</f>
        <v>0</v>
      </c>
      <c r="BL859" s="18" t="s">
        <v>211</v>
      </c>
      <c r="BM859" s="238" t="s">
        <v>1423</v>
      </c>
    </row>
    <row r="860" spans="1:51" s="15" customFormat="1" ht="12">
      <c r="A860" s="15"/>
      <c r="B860" s="263"/>
      <c r="C860" s="264"/>
      <c r="D860" s="242" t="s">
        <v>178</v>
      </c>
      <c r="E860" s="265" t="s">
        <v>1</v>
      </c>
      <c r="F860" s="266" t="s">
        <v>1424</v>
      </c>
      <c r="G860" s="264"/>
      <c r="H860" s="265" t="s">
        <v>1</v>
      </c>
      <c r="I860" s="267"/>
      <c r="J860" s="264"/>
      <c r="K860" s="264"/>
      <c r="L860" s="268"/>
      <c r="M860" s="269"/>
      <c r="N860" s="270"/>
      <c r="O860" s="270"/>
      <c r="P860" s="270"/>
      <c r="Q860" s="270"/>
      <c r="R860" s="270"/>
      <c r="S860" s="270"/>
      <c r="T860" s="271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72" t="s">
        <v>178</v>
      </c>
      <c r="AU860" s="272" t="s">
        <v>85</v>
      </c>
      <c r="AV860" s="15" t="s">
        <v>33</v>
      </c>
      <c r="AW860" s="15" t="s">
        <v>32</v>
      </c>
      <c r="AX860" s="15" t="s">
        <v>77</v>
      </c>
      <c r="AY860" s="272" t="s">
        <v>170</v>
      </c>
    </row>
    <row r="861" spans="1:51" s="13" customFormat="1" ht="12">
      <c r="A861" s="13"/>
      <c r="B861" s="240"/>
      <c r="C861" s="241"/>
      <c r="D861" s="242" t="s">
        <v>178</v>
      </c>
      <c r="E861" s="243" t="s">
        <v>1</v>
      </c>
      <c r="F861" s="244" t="s">
        <v>1425</v>
      </c>
      <c r="G861" s="241"/>
      <c r="H861" s="245">
        <v>2.16</v>
      </c>
      <c r="I861" s="246"/>
      <c r="J861" s="241"/>
      <c r="K861" s="241"/>
      <c r="L861" s="247"/>
      <c r="M861" s="248"/>
      <c r="N861" s="249"/>
      <c r="O861" s="249"/>
      <c r="P861" s="249"/>
      <c r="Q861" s="249"/>
      <c r="R861" s="249"/>
      <c r="S861" s="249"/>
      <c r="T861" s="250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1" t="s">
        <v>178</v>
      </c>
      <c r="AU861" s="251" t="s">
        <v>85</v>
      </c>
      <c r="AV861" s="13" t="s">
        <v>85</v>
      </c>
      <c r="AW861" s="13" t="s">
        <v>32</v>
      </c>
      <c r="AX861" s="13" t="s">
        <v>77</v>
      </c>
      <c r="AY861" s="251" t="s">
        <v>170</v>
      </c>
    </row>
    <row r="862" spans="1:51" s="15" customFormat="1" ht="12">
      <c r="A862" s="15"/>
      <c r="B862" s="263"/>
      <c r="C862" s="264"/>
      <c r="D862" s="242" t="s">
        <v>178</v>
      </c>
      <c r="E862" s="265" t="s">
        <v>1</v>
      </c>
      <c r="F862" s="266" t="s">
        <v>1426</v>
      </c>
      <c r="G862" s="264"/>
      <c r="H862" s="265" t="s">
        <v>1</v>
      </c>
      <c r="I862" s="267"/>
      <c r="J862" s="264"/>
      <c r="K862" s="264"/>
      <c r="L862" s="268"/>
      <c r="M862" s="269"/>
      <c r="N862" s="270"/>
      <c r="O862" s="270"/>
      <c r="P862" s="270"/>
      <c r="Q862" s="270"/>
      <c r="R862" s="270"/>
      <c r="S862" s="270"/>
      <c r="T862" s="271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72" t="s">
        <v>178</v>
      </c>
      <c r="AU862" s="272" t="s">
        <v>85</v>
      </c>
      <c r="AV862" s="15" t="s">
        <v>33</v>
      </c>
      <c r="AW862" s="15" t="s">
        <v>32</v>
      </c>
      <c r="AX862" s="15" t="s">
        <v>77</v>
      </c>
      <c r="AY862" s="272" t="s">
        <v>170</v>
      </c>
    </row>
    <row r="863" spans="1:51" s="13" customFormat="1" ht="12">
      <c r="A863" s="13"/>
      <c r="B863" s="240"/>
      <c r="C863" s="241"/>
      <c r="D863" s="242" t="s">
        <v>178</v>
      </c>
      <c r="E863" s="243" t="s">
        <v>1</v>
      </c>
      <c r="F863" s="244" t="s">
        <v>1427</v>
      </c>
      <c r="G863" s="241"/>
      <c r="H863" s="245">
        <v>2.16</v>
      </c>
      <c r="I863" s="246"/>
      <c r="J863" s="241"/>
      <c r="K863" s="241"/>
      <c r="L863" s="247"/>
      <c r="M863" s="248"/>
      <c r="N863" s="249"/>
      <c r="O863" s="249"/>
      <c r="P863" s="249"/>
      <c r="Q863" s="249"/>
      <c r="R863" s="249"/>
      <c r="S863" s="249"/>
      <c r="T863" s="250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51" t="s">
        <v>178</v>
      </c>
      <c r="AU863" s="251" t="s">
        <v>85</v>
      </c>
      <c r="AV863" s="13" t="s">
        <v>85</v>
      </c>
      <c r="AW863" s="13" t="s">
        <v>32</v>
      </c>
      <c r="AX863" s="13" t="s">
        <v>77</v>
      </c>
      <c r="AY863" s="251" t="s">
        <v>170</v>
      </c>
    </row>
    <row r="864" spans="1:51" s="14" customFormat="1" ht="12">
      <c r="A864" s="14"/>
      <c r="B864" s="252"/>
      <c r="C864" s="253"/>
      <c r="D864" s="242" t="s">
        <v>178</v>
      </c>
      <c r="E864" s="254" t="s">
        <v>1</v>
      </c>
      <c r="F864" s="255" t="s">
        <v>180</v>
      </c>
      <c r="G864" s="253"/>
      <c r="H864" s="256">
        <v>4.32</v>
      </c>
      <c r="I864" s="257"/>
      <c r="J864" s="253"/>
      <c r="K864" s="253"/>
      <c r="L864" s="258"/>
      <c r="M864" s="259"/>
      <c r="N864" s="260"/>
      <c r="O864" s="260"/>
      <c r="P864" s="260"/>
      <c r="Q864" s="260"/>
      <c r="R864" s="260"/>
      <c r="S864" s="260"/>
      <c r="T864" s="261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62" t="s">
        <v>178</v>
      </c>
      <c r="AU864" s="262" t="s">
        <v>85</v>
      </c>
      <c r="AV864" s="14" t="s">
        <v>177</v>
      </c>
      <c r="AW864" s="14" t="s">
        <v>32</v>
      </c>
      <c r="AX864" s="14" t="s">
        <v>33</v>
      </c>
      <c r="AY864" s="262" t="s">
        <v>170</v>
      </c>
    </row>
    <row r="865" spans="1:65" s="2" customFormat="1" ht="24.15" customHeight="1">
      <c r="A865" s="39"/>
      <c r="B865" s="40"/>
      <c r="C865" s="273" t="s">
        <v>1428</v>
      </c>
      <c r="D865" s="273" t="s">
        <v>247</v>
      </c>
      <c r="E865" s="274" t="s">
        <v>1429</v>
      </c>
      <c r="F865" s="275" t="s">
        <v>1430</v>
      </c>
      <c r="G865" s="276" t="s">
        <v>175</v>
      </c>
      <c r="H865" s="277">
        <v>2.376</v>
      </c>
      <c r="I865" s="278"/>
      <c r="J865" s="279">
        <f>ROUND(I865*H865,2)</f>
        <v>0</v>
      </c>
      <c r="K865" s="275" t="s">
        <v>1287</v>
      </c>
      <c r="L865" s="280"/>
      <c r="M865" s="281" t="s">
        <v>1</v>
      </c>
      <c r="N865" s="282" t="s">
        <v>43</v>
      </c>
      <c r="O865" s="92"/>
      <c r="P865" s="236">
        <f>O865*H865</f>
        <v>0</v>
      </c>
      <c r="Q865" s="236">
        <v>0.0042</v>
      </c>
      <c r="R865" s="236">
        <f>Q865*H865</f>
        <v>0.009979199999999999</v>
      </c>
      <c r="S865" s="236">
        <v>0</v>
      </c>
      <c r="T865" s="237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8" t="s">
        <v>345</v>
      </c>
      <c r="AT865" s="238" t="s">
        <v>247</v>
      </c>
      <c r="AU865" s="238" t="s">
        <v>85</v>
      </c>
      <c r="AY865" s="18" t="s">
        <v>170</v>
      </c>
      <c r="BE865" s="239">
        <f>IF(N865="základní",J865,0)</f>
        <v>0</v>
      </c>
      <c r="BF865" s="239">
        <f>IF(N865="snížená",J865,0)</f>
        <v>0</v>
      </c>
      <c r="BG865" s="239">
        <f>IF(N865="zákl. přenesená",J865,0)</f>
        <v>0</v>
      </c>
      <c r="BH865" s="239">
        <f>IF(N865="sníž. přenesená",J865,0)</f>
        <v>0</v>
      </c>
      <c r="BI865" s="239">
        <f>IF(N865="nulová",J865,0)</f>
        <v>0</v>
      </c>
      <c r="BJ865" s="18" t="s">
        <v>85</v>
      </c>
      <c r="BK865" s="239">
        <f>ROUND(I865*H865,2)</f>
        <v>0</v>
      </c>
      <c r="BL865" s="18" t="s">
        <v>211</v>
      </c>
      <c r="BM865" s="238" t="s">
        <v>1431</v>
      </c>
    </row>
    <row r="866" spans="1:51" s="13" customFormat="1" ht="12">
      <c r="A866" s="13"/>
      <c r="B866" s="240"/>
      <c r="C866" s="241"/>
      <c r="D866" s="242" t="s">
        <v>178</v>
      </c>
      <c r="E866" s="241"/>
      <c r="F866" s="244" t="s">
        <v>1432</v>
      </c>
      <c r="G866" s="241"/>
      <c r="H866" s="245">
        <v>2.376</v>
      </c>
      <c r="I866" s="246"/>
      <c r="J866" s="241"/>
      <c r="K866" s="241"/>
      <c r="L866" s="247"/>
      <c r="M866" s="248"/>
      <c r="N866" s="249"/>
      <c r="O866" s="249"/>
      <c r="P866" s="249"/>
      <c r="Q866" s="249"/>
      <c r="R866" s="249"/>
      <c r="S866" s="249"/>
      <c r="T866" s="250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51" t="s">
        <v>178</v>
      </c>
      <c r="AU866" s="251" t="s">
        <v>85</v>
      </c>
      <c r="AV866" s="13" t="s">
        <v>85</v>
      </c>
      <c r="AW866" s="13" t="s">
        <v>4</v>
      </c>
      <c r="AX866" s="13" t="s">
        <v>33</v>
      </c>
      <c r="AY866" s="251" t="s">
        <v>170</v>
      </c>
    </row>
    <row r="867" spans="1:65" s="2" customFormat="1" ht="24.15" customHeight="1">
      <c r="A867" s="39"/>
      <c r="B867" s="40"/>
      <c r="C867" s="273" t="s">
        <v>972</v>
      </c>
      <c r="D867" s="273" t="s">
        <v>247</v>
      </c>
      <c r="E867" s="274" t="s">
        <v>1433</v>
      </c>
      <c r="F867" s="275" t="s">
        <v>1434</v>
      </c>
      <c r="G867" s="276" t="s">
        <v>175</v>
      </c>
      <c r="H867" s="277">
        <v>2.376</v>
      </c>
      <c r="I867" s="278"/>
      <c r="J867" s="279">
        <f>ROUND(I867*H867,2)</f>
        <v>0</v>
      </c>
      <c r="K867" s="275" t="s">
        <v>176</v>
      </c>
      <c r="L867" s="280"/>
      <c r="M867" s="281" t="s">
        <v>1</v>
      </c>
      <c r="N867" s="282" t="s">
        <v>43</v>
      </c>
      <c r="O867" s="92"/>
      <c r="P867" s="236">
        <f>O867*H867</f>
        <v>0</v>
      </c>
      <c r="Q867" s="236">
        <v>0.0034</v>
      </c>
      <c r="R867" s="236">
        <f>Q867*H867</f>
        <v>0.0080784</v>
      </c>
      <c r="S867" s="236">
        <v>0</v>
      </c>
      <c r="T867" s="237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38" t="s">
        <v>345</v>
      </c>
      <c r="AT867" s="238" t="s">
        <v>247</v>
      </c>
      <c r="AU867" s="238" t="s">
        <v>85</v>
      </c>
      <c r="AY867" s="18" t="s">
        <v>170</v>
      </c>
      <c r="BE867" s="239">
        <f>IF(N867="základní",J867,0)</f>
        <v>0</v>
      </c>
      <c r="BF867" s="239">
        <f>IF(N867="snížená",J867,0)</f>
        <v>0</v>
      </c>
      <c r="BG867" s="239">
        <f>IF(N867="zákl. přenesená",J867,0)</f>
        <v>0</v>
      </c>
      <c r="BH867" s="239">
        <f>IF(N867="sníž. přenesená",J867,0)</f>
        <v>0</v>
      </c>
      <c r="BI867" s="239">
        <f>IF(N867="nulová",J867,0)</f>
        <v>0</v>
      </c>
      <c r="BJ867" s="18" t="s">
        <v>85</v>
      </c>
      <c r="BK867" s="239">
        <f>ROUND(I867*H867,2)</f>
        <v>0</v>
      </c>
      <c r="BL867" s="18" t="s">
        <v>211</v>
      </c>
      <c r="BM867" s="238" t="s">
        <v>1435</v>
      </c>
    </row>
    <row r="868" spans="1:51" s="13" customFormat="1" ht="12">
      <c r="A868" s="13"/>
      <c r="B868" s="240"/>
      <c r="C868" s="241"/>
      <c r="D868" s="242" t="s">
        <v>178</v>
      </c>
      <c r="E868" s="241"/>
      <c r="F868" s="244" t="s">
        <v>1432</v>
      </c>
      <c r="G868" s="241"/>
      <c r="H868" s="245">
        <v>2.376</v>
      </c>
      <c r="I868" s="246"/>
      <c r="J868" s="241"/>
      <c r="K868" s="241"/>
      <c r="L868" s="247"/>
      <c r="M868" s="248"/>
      <c r="N868" s="249"/>
      <c r="O868" s="249"/>
      <c r="P868" s="249"/>
      <c r="Q868" s="249"/>
      <c r="R868" s="249"/>
      <c r="S868" s="249"/>
      <c r="T868" s="250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51" t="s">
        <v>178</v>
      </c>
      <c r="AU868" s="251" t="s">
        <v>85</v>
      </c>
      <c r="AV868" s="13" t="s">
        <v>85</v>
      </c>
      <c r="AW868" s="13" t="s">
        <v>4</v>
      </c>
      <c r="AX868" s="13" t="s">
        <v>33</v>
      </c>
      <c r="AY868" s="251" t="s">
        <v>170</v>
      </c>
    </row>
    <row r="869" spans="1:65" s="2" customFormat="1" ht="24.15" customHeight="1">
      <c r="A869" s="39"/>
      <c r="B869" s="40"/>
      <c r="C869" s="227" t="s">
        <v>1436</v>
      </c>
      <c r="D869" s="227" t="s">
        <v>172</v>
      </c>
      <c r="E869" s="228" t="s">
        <v>1437</v>
      </c>
      <c r="F869" s="229" t="s">
        <v>1438</v>
      </c>
      <c r="G869" s="230" t="s">
        <v>175</v>
      </c>
      <c r="H869" s="231">
        <v>457.5</v>
      </c>
      <c r="I869" s="232"/>
      <c r="J869" s="233">
        <f>ROUND(I869*H869,2)</f>
        <v>0</v>
      </c>
      <c r="K869" s="229" t="s">
        <v>176</v>
      </c>
      <c r="L869" s="45"/>
      <c r="M869" s="234" t="s">
        <v>1</v>
      </c>
      <c r="N869" s="235" t="s">
        <v>43</v>
      </c>
      <c r="O869" s="92"/>
      <c r="P869" s="236">
        <f>O869*H869</f>
        <v>0</v>
      </c>
      <c r="Q869" s="236">
        <v>0.0003</v>
      </c>
      <c r="R869" s="236">
        <f>Q869*H869</f>
        <v>0.13724999999999998</v>
      </c>
      <c r="S869" s="236">
        <v>0</v>
      </c>
      <c r="T869" s="237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38" t="s">
        <v>211</v>
      </c>
      <c r="AT869" s="238" t="s">
        <v>172</v>
      </c>
      <c r="AU869" s="238" t="s">
        <v>85</v>
      </c>
      <c r="AY869" s="18" t="s">
        <v>170</v>
      </c>
      <c r="BE869" s="239">
        <f>IF(N869="základní",J869,0)</f>
        <v>0</v>
      </c>
      <c r="BF869" s="239">
        <f>IF(N869="snížená",J869,0)</f>
        <v>0</v>
      </c>
      <c r="BG869" s="239">
        <f>IF(N869="zákl. přenesená",J869,0)</f>
        <v>0</v>
      </c>
      <c r="BH869" s="239">
        <f>IF(N869="sníž. přenesená",J869,0)</f>
        <v>0</v>
      </c>
      <c r="BI869" s="239">
        <f>IF(N869="nulová",J869,0)</f>
        <v>0</v>
      </c>
      <c r="BJ869" s="18" t="s">
        <v>85</v>
      </c>
      <c r="BK869" s="239">
        <f>ROUND(I869*H869,2)</f>
        <v>0</v>
      </c>
      <c r="BL869" s="18" t="s">
        <v>211</v>
      </c>
      <c r="BM869" s="238" t="s">
        <v>1439</v>
      </c>
    </row>
    <row r="870" spans="1:65" s="2" customFormat="1" ht="21.75" customHeight="1">
      <c r="A870" s="39"/>
      <c r="B870" s="40"/>
      <c r="C870" s="273" t="s">
        <v>976</v>
      </c>
      <c r="D870" s="273" t="s">
        <v>247</v>
      </c>
      <c r="E870" s="274" t="s">
        <v>1440</v>
      </c>
      <c r="F870" s="275" t="s">
        <v>1441</v>
      </c>
      <c r="G870" s="276" t="s">
        <v>175</v>
      </c>
      <c r="H870" s="277">
        <v>480.4</v>
      </c>
      <c r="I870" s="278"/>
      <c r="J870" s="279">
        <f>ROUND(I870*H870,2)</f>
        <v>0</v>
      </c>
      <c r="K870" s="275" t="s">
        <v>1</v>
      </c>
      <c r="L870" s="280"/>
      <c r="M870" s="281" t="s">
        <v>1</v>
      </c>
      <c r="N870" s="282" t="s">
        <v>43</v>
      </c>
      <c r="O870" s="92"/>
      <c r="P870" s="236">
        <f>O870*H870</f>
        <v>0</v>
      </c>
      <c r="Q870" s="236">
        <v>0</v>
      </c>
      <c r="R870" s="236">
        <f>Q870*H870</f>
        <v>0</v>
      </c>
      <c r="S870" s="236">
        <v>0</v>
      </c>
      <c r="T870" s="237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38" t="s">
        <v>345</v>
      </c>
      <c r="AT870" s="238" t="s">
        <v>247</v>
      </c>
      <c r="AU870" s="238" t="s">
        <v>85</v>
      </c>
      <c r="AY870" s="18" t="s">
        <v>170</v>
      </c>
      <c r="BE870" s="239">
        <f>IF(N870="základní",J870,0)</f>
        <v>0</v>
      </c>
      <c r="BF870" s="239">
        <f>IF(N870="snížená",J870,0)</f>
        <v>0</v>
      </c>
      <c r="BG870" s="239">
        <f>IF(N870="zákl. přenesená",J870,0)</f>
        <v>0</v>
      </c>
      <c r="BH870" s="239">
        <f>IF(N870="sníž. přenesená",J870,0)</f>
        <v>0</v>
      </c>
      <c r="BI870" s="239">
        <f>IF(N870="nulová",J870,0)</f>
        <v>0</v>
      </c>
      <c r="BJ870" s="18" t="s">
        <v>85</v>
      </c>
      <c r="BK870" s="239">
        <f>ROUND(I870*H870,2)</f>
        <v>0</v>
      </c>
      <c r="BL870" s="18" t="s">
        <v>211</v>
      </c>
      <c r="BM870" s="238" t="s">
        <v>1442</v>
      </c>
    </row>
    <row r="871" spans="1:65" s="2" customFormat="1" ht="24.15" customHeight="1">
      <c r="A871" s="39"/>
      <c r="B871" s="40"/>
      <c r="C871" s="227" t="s">
        <v>1443</v>
      </c>
      <c r="D871" s="227" t="s">
        <v>172</v>
      </c>
      <c r="E871" s="228" t="s">
        <v>1444</v>
      </c>
      <c r="F871" s="229" t="s">
        <v>1445</v>
      </c>
      <c r="G871" s="230" t="s">
        <v>271</v>
      </c>
      <c r="H871" s="231">
        <v>457.5</v>
      </c>
      <c r="I871" s="232"/>
      <c r="J871" s="233">
        <f>ROUND(I871*H871,2)</f>
        <v>0</v>
      </c>
      <c r="K871" s="229" t="s">
        <v>176</v>
      </c>
      <c r="L871" s="45"/>
      <c r="M871" s="234" t="s">
        <v>1</v>
      </c>
      <c r="N871" s="235" t="s">
        <v>43</v>
      </c>
      <c r="O871" s="92"/>
      <c r="P871" s="236">
        <f>O871*H871</f>
        <v>0</v>
      </c>
      <c r="Q871" s="236">
        <v>2E-05</v>
      </c>
      <c r="R871" s="236">
        <f>Q871*H871</f>
        <v>0.00915</v>
      </c>
      <c r="S871" s="236">
        <v>0</v>
      </c>
      <c r="T871" s="237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238" t="s">
        <v>211</v>
      </c>
      <c r="AT871" s="238" t="s">
        <v>172</v>
      </c>
      <c r="AU871" s="238" t="s">
        <v>85</v>
      </c>
      <c r="AY871" s="18" t="s">
        <v>170</v>
      </c>
      <c r="BE871" s="239">
        <f>IF(N871="základní",J871,0)</f>
        <v>0</v>
      </c>
      <c r="BF871" s="239">
        <f>IF(N871="snížená",J871,0)</f>
        <v>0</v>
      </c>
      <c r="BG871" s="239">
        <f>IF(N871="zákl. přenesená",J871,0)</f>
        <v>0</v>
      </c>
      <c r="BH871" s="239">
        <f>IF(N871="sníž. přenesená",J871,0)</f>
        <v>0</v>
      </c>
      <c r="BI871" s="239">
        <f>IF(N871="nulová",J871,0)</f>
        <v>0</v>
      </c>
      <c r="BJ871" s="18" t="s">
        <v>85</v>
      </c>
      <c r="BK871" s="239">
        <f>ROUND(I871*H871,2)</f>
        <v>0</v>
      </c>
      <c r="BL871" s="18" t="s">
        <v>211</v>
      </c>
      <c r="BM871" s="238" t="s">
        <v>1446</v>
      </c>
    </row>
    <row r="872" spans="1:65" s="2" customFormat="1" ht="21.75" customHeight="1">
      <c r="A872" s="39"/>
      <c r="B872" s="40"/>
      <c r="C872" s="227" t="s">
        <v>1447</v>
      </c>
      <c r="D872" s="227" t="s">
        <v>172</v>
      </c>
      <c r="E872" s="228" t="s">
        <v>1448</v>
      </c>
      <c r="F872" s="229" t="s">
        <v>1449</v>
      </c>
      <c r="G872" s="230" t="s">
        <v>271</v>
      </c>
      <c r="H872" s="231">
        <v>347.56</v>
      </c>
      <c r="I872" s="232"/>
      <c r="J872" s="233">
        <f>ROUND(I872*H872,2)</f>
        <v>0</v>
      </c>
      <c r="K872" s="229" t="s">
        <v>176</v>
      </c>
      <c r="L872" s="45"/>
      <c r="M872" s="234" t="s">
        <v>1</v>
      </c>
      <c r="N872" s="235" t="s">
        <v>43</v>
      </c>
      <c r="O872" s="92"/>
      <c r="P872" s="236">
        <f>O872*H872</f>
        <v>0</v>
      </c>
      <c r="Q872" s="236">
        <v>1E-05</v>
      </c>
      <c r="R872" s="236">
        <f>Q872*H872</f>
        <v>0.0034756</v>
      </c>
      <c r="S872" s="236">
        <v>0</v>
      </c>
      <c r="T872" s="237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38" t="s">
        <v>211</v>
      </c>
      <c r="AT872" s="238" t="s">
        <v>172</v>
      </c>
      <c r="AU872" s="238" t="s">
        <v>85</v>
      </c>
      <c r="AY872" s="18" t="s">
        <v>170</v>
      </c>
      <c r="BE872" s="239">
        <f>IF(N872="základní",J872,0)</f>
        <v>0</v>
      </c>
      <c r="BF872" s="239">
        <f>IF(N872="snížená",J872,0)</f>
        <v>0</v>
      </c>
      <c r="BG872" s="239">
        <f>IF(N872="zákl. přenesená",J872,0)</f>
        <v>0</v>
      </c>
      <c r="BH872" s="239">
        <f>IF(N872="sníž. přenesená",J872,0)</f>
        <v>0</v>
      </c>
      <c r="BI872" s="239">
        <f>IF(N872="nulová",J872,0)</f>
        <v>0</v>
      </c>
      <c r="BJ872" s="18" t="s">
        <v>85</v>
      </c>
      <c r="BK872" s="239">
        <f>ROUND(I872*H872,2)</f>
        <v>0</v>
      </c>
      <c r="BL872" s="18" t="s">
        <v>211</v>
      </c>
      <c r="BM872" s="238" t="s">
        <v>1450</v>
      </c>
    </row>
    <row r="873" spans="1:51" s="13" customFormat="1" ht="12">
      <c r="A873" s="13"/>
      <c r="B873" s="240"/>
      <c r="C873" s="241"/>
      <c r="D873" s="242" t="s">
        <v>178</v>
      </c>
      <c r="E873" s="243" t="s">
        <v>1</v>
      </c>
      <c r="F873" s="244" t="s">
        <v>1451</v>
      </c>
      <c r="G873" s="241"/>
      <c r="H873" s="245">
        <v>221.76</v>
      </c>
      <c r="I873" s="246"/>
      <c r="J873" s="241"/>
      <c r="K873" s="241"/>
      <c r="L873" s="247"/>
      <c r="M873" s="248"/>
      <c r="N873" s="249"/>
      <c r="O873" s="249"/>
      <c r="P873" s="249"/>
      <c r="Q873" s="249"/>
      <c r="R873" s="249"/>
      <c r="S873" s="249"/>
      <c r="T873" s="250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51" t="s">
        <v>178</v>
      </c>
      <c r="AU873" s="251" t="s">
        <v>85</v>
      </c>
      <c r="AV873" s="13" t="s">
        <v>85</v>
      </c>
      <c r="AW873" s="13" t="s">
        <v>32</v>
      </c>
      <c r="AX873" s="13" t="s">
        <v>77</v>
      </c>
      <c r="AY873" s="251" t="s">
        <v>170</v>
      </c>
    </row>
    <row r="874" spans="1:51" s="13" customFormat="1" ht="12">
      <c r="A874" s="13"/>
      <c r="B874" s="240"/>
      <c r="C874" s="241"/>
      <c r="D874" s="242" t="s">
        <v>178</v>
      </c>
      <c r="E874" s="243" t="s">
        <v>1</v>
      </c>
      <c r="F874" s="244" t="s">
        <v>1452</v>
      </c>
      <c r="G874" s="241"/>
      <c r="H874" s="245">
        <v>125.8</v>
      </c>
      <c r="I874" s="246"/>
      <c r="J874" s="241"/>
      <c r="K874" s="241"/>
      <c r="L874" s="247"/>
      <c r="M874" s="248"/>
      <c r="N874" s="249"/>
      <c r="O874" s="249"/>
      <c r="P874" s="249"/>
      <c r="Q874" s="249"/>
      <c r="R874" s="249"/>
      <c r="S874" s="249"/>
      <c r="T874" s="250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51" t="s">
        <v>178</v>
      </c>
      <c r="AU874" s="251" t="s">
        <v>85</v>
      </c>
      <c r="AV874" s="13" t="s">
        <v>85</v>
      </c>
      <c r="AW874" s="13" t="s">
        <v>32</v>
      </c>
      <c r="AX874" s="13" t="s">
        <v>77</v>
      </c>
      <c r="AY874" s="251" t="s">
        <v>170</v>
      </c>
    </row>
    <row r="875" spans="1:51" s="14" customFormat="1" ht="12">
      <c r="A875" s="14"/>
      <c r="B875" s="252"/>
      <c r="C875" s="253"/>
      <c r="D875" s="242" t="s">
        <v>178</v>
      </c>
      <c r="E875" s="254" t="s">
        <v>1</v>
      </c>
      <c r="F875" s="255" t="s">
        <v>180</v>
      </c>
      <c r="G875" s="253"/>
      <c r="H875" s="256">
        <v>347.56</v>
      </c>
      <c r="I875" s="257"/>
      <c r="J875" s="253"/>
      <c r="K875" s="253"/>
      <c r="L875" s="258"/>
      <c r="M875" s="259"/>
      <c r="N875" s="260"/>
      <c r="O875" s="260"/>
      <c r="P875" s="260"/>
      <c r="Q875" s="260"/>
      <c r="R875" s="260"/>
      <c r="S875" s="260"/>
      <c r="T875" s="261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62" t="s">
        <v>178</v>
      </c>
      <c r="AU875" s="262" t="s">
        <v>85</v>
      </c>
      <c r="AV875" s="14" t="s">
        <v>177</v>
      </c>
      <c r="AW875" s="14" t="s">
        <v>32</v>
      </c>
      <c r="AX875" s="14" t="s">
        <v>33</v>
      </c>
      <c r="AY875" s="262" t="s">
        <v>170</v>
      </c>
    </row>
    <row r="876" spans="1:65" s="2" customFormat="1" ht="16.5" customHeight="1">
      <c r="A876" s="39"/>
      <c r="B876" s="40"/>
      <c r="C876" s="273" t="s">
        <v>1453</v>
      </c>
      <c r="D876" s="273" t="s">
        <v>247</v>
      </c>
      <c r="E876" s="274" t="s">
        <v>1454</v>
      </c>
      <c r="F876" s="275" t="s">
        <v>1455</v>
      </c>
      <c r="G876" s="276" t="s">
        <v>271</v>
      </c>
      <c r="H876" s="277">
        <v>382.316</v>
      </c>
      <c r="I876" s="278"/>
      <c r="J876" s="279">
        <f>ROUND(I876*H876,2)</f>
        <v>0</v>
      </c>
      <c r="K876" s="275" t="s">
        <v>176</v>
      </c>
      <c r="L876" s="280"/>
      <c r="M876" s="281" t="s">
        <v>1</v>
      </c>
      <c r="N876" s="282" t="s">
        <v>43</v>
      </c>
      <c r="O876" s="92"/>
      <c r="P876" s="236">
        <f>O876*H876</f>
        <v>0</v>
      </c>
      <c r="Q876" s="236">
        <v>0.00035</v>
      </c>
      <c r="R876" s="236">
        <f>Q876*H876</f>
        <v>0.1338106</v>
      </c>
      <c r="S876" s="236">
        <v>0</v>
      </c>
      <c r="T876" s="237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38" t="s">
        <v>345</v>
      </c>
      <c r="AT876" s="238" t="s">
        <v>247</v>
      </c>
      <c r="AU876" s="238" t="s">
        <v>85</v>
      </c>
      <c r="AY876" s="18" t="s">
        <v>170</v>
      </c>
      <c r="BE876" s="239">
        <f>IF(N876="základní",J876,0)</f>
        <v>0</v>
      </c>
      <c r="BF876" s="239">
        <f>IF(N876="snížená",J876,0)</f>
        <v>0</v>
      </c>
      <c r="BG876" s="239">
        <f>IF(N876="zákl. přenesená",J876,0)</f>
        <v>0</v>
      </c>
      <c r="BH876" s="239">
        <f>IF(N876="sníž. přenesená",J876,0)</f>
        <v>0</v>
      </c>
      <c r="BI876" s="239">
        <f>IF(N876="nulová",J876,0)</f>
        <v>0</v>
      </c>
      <c r="BJ876" s="18" t="s">
        <v>85</v>
      </c>
      <c r="BK876" s="239">
        <f>ROUND(I876*H876,2)</f>
        <v>0</v>
      </c>
      <c r="BL876" s="18" t="s">
        <v>211</v>
      </c>
      <c r="BM876" s="238" t="s">
        <v>1456</v>
      </c>
    </row>
    <row r="877" spans="1:51" s="13" customFormat="1" ht="12">
      <c r="A877" s="13"/>
      <c r="B877" s="240"/>
      <c r="C877" s="241"/>
      <c r="D877" s="242" t="s">
        <v>178</v>
      </c>
      <c r="E877" s="241"/>
      <c r="F877" s="244" t="s">
        <v>1457</v>
      </c>
      <c r="G877" s="241"/>
      <c r="H877" s="245">
        <v>382.316</v>
      </c>
      <c r="I877" s="246"/>
      <c r="J877" s="241"/>
      <c r="K877" s="241"/>
      <c r="L877" s="247"/>
      <c r="M877" s="248"/>
      <c r="N877" s="249"/>
      <c r="O877" s="249"/>
      <c r="P877" s="249"/>
      <c r="Q877" s="249"/>
      <c r="R877" s="249"/>
      <c r="S877" s="249"/>
      <c r="T877" s="250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51" t="s">
        <v>178</v>
      </c>
      <c r="AU877" s="251" t="s">
        <v>85</v>
      </c>
      <c r="AV877" s="13" t="s">
        <v>85</v>
      </c>
      <c r="AW877" s="13" t="s">
        <v>4</v>
      </c>
      <c r="AX877" s="13" t="s">
        <v>33</v>
      </c>
      <c r="AY877" s="251" t="s">
        <v>170</v>
      </c>
    </row>
    <row r="878" spans="1:65" s="2" customFormat="1" ht="49.05" customHeight="1">
      <c r="A878" s="39"/>
      <c r="B878" s="40"/>
      <c r="C878" s="227" t="s">
        <v>981</v>
      </c>
      <c r="D878" s="227" t="s">
        <v>172</v>
      </c>
      <c r="E878" s="228" t="s">
        <v>1458</v>
      </c>
      <c r="F878" s="229" t="s">
        <v>1459</v>
      </c>
      <c r="G878" s="230" t="s">
        <v>228</v>
      </c>
      <c r="H878" s="231">
        <v>2.399</v>
      </c>
      <c r="I878" s="232"/>
      <c r="J878" s="233">
        <f>ROUND(I878*H878,2)</f>
        <v>0</v>
      </c>
      <c r="K878" s="229" t="s">
        <v>176</v>
      </c>
      <c r="L878" s="45"/>
      <c r="M878" s="234" t="s">
        <v>1</v>
      </c>
      <c r="N878" s="235" t="s">
        <v>43</v>
      </c>
      <c r="O878" s="92"/>
      <c r="P878" s="236">
        <f>O878*H878</f>
        <v>0</v>
      </c>
      <c r="Q878" s="236">
        <v>0</v>
      </c>
      <c r="R878" s="236">
        <f>Q878*H878</f>
        <v>0</v>
      </c>
      <c r="S878" s="236">
        <v>0</v>
      </c>
      <c r="T878" s="237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38" t="s">
        <v>211</v>
      </c>
      <c r="AT878" s="238" t="s">
        <v>172</v>
      </c>
      <c r="AU878" s="238" t="s">
        <v>85</v>
      </c>
      <c r="AY878" s="18" t="s">
        <v>170</v>
      </c>
      <c r="BE878" s="239">
        <f>IF(N878="základní",J878,0)</f>
        <v>0</v>
      </c>
      <c r="BF878" s="239">
        <f>IF(N878="snížená",J878,0)</f>
        <v>0</v>
      </c>
      <c r="BG878" s="239">
        <f>IF(N878="zákl. přenesená",J878,0)</f>
        <v>0</v>
      </c>
      <c r="BH878" s="239">
        <f>IF(N878="sníž. přenesená",J878,0)</f>
        <v>0</v>
      </c>
      <c r="BI878" s="239">
        <f>IF(N878="nulová",J878,0)</f>
        <v>0</v>
      </c>
      <c r="BJ878" s="18" t="s">
        <v>85</v>
      </c>
      <c r="BK878" s="239">
        <f>ROUND(I878*H878,2)</f>
        <v>0</v>
      </c>
      <c r="BL878" s="18" t="s">
        <v>211</v>
      </c>
      <c r="BM878" s="238" t="s">
        <v>1460</v>
      </c>
    </row>
    <row r="879" spans="1:63" s="12" customFormat="1" ht="22.8" customHeight="1">
      <c r="A879" s="12"/>
      <c r="B879" s="211"/>
      <c r="C879" s="212"/>
      <c r="D879" s="213" t="s">
        <v>76</v>
      </c>
      <c r="E879" s="225" t="s">
        <v>1461</v>
      </c>
      <c r="F879" s="225" t="s">
        <v>1462</v>
      </c>
      <c r="G879" s="212"/>
      <c r="H879" s="212"/>
      <c r="I879" s="215"/>
      <c r="J879" s="226">
        <f>BK879</f>
        <v>0</v>
      </c>
      <c r="K879" s="212"/>
      <c r="L879" s="217"/>
      <c r="M879" s="218"/>
      <c r="N879" s="219"/>
      <c r="O879" s="219"/>
      <c r="P879" s="220">
        <f>SUM(P880:P900)</f>
        <v>0</v>
      </c>
      <c r="Q879" s="219"/>
      <c r="R879" s="220">
        <f>SUM(R880:R900)</f>
        <v>8.434400700000001</v>
      </c>
      <c r="S879" s="219"/>
      <c r="T879" s="221">
        <f>SUM(T880:T900)</f>
        <v>0</v>
      </c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R879" s="222" t="s">
        <v>85</v>
      </c>
      <c r="AT879" s="223" t="s">
        <v>76</v>
      </c>
      <c r="AU879" s="223" t="s">
        <v>33</v>
      </c>
      <c r="AY879" s="222" t="s">
        <v>170</v>
      </c>
      <c r="BK879" s="224">
        <f>SUM(BK880:BK900)</f>
        <v>0</v>
      </c>
    </row>
    <row r="880" spans="1:65" s="2" customFormat="1" ht="24.15" customHeight="1">
      <c r="A880" s="39"/>
      <c r="B880" s="40"/>
      <c r="C880" s="227" t="s">
        <v>1463</v>
      </c>
      <c r="D880" s="227" t="s">
        <v>172</v>
      </c>
      <c r="E880" s="228" t="s">
        <v>1464</v>
      </c>
      <c r="F880" s="229" t="s">
        <v>1465</v>
      </c>
      <c r="G880" s="230" t="s">
        <v>175</v>
      </c>
      <c r="H880" s="231">
        <v>365.722</v>
      </c>
      <c r="I880" s="232"/>
      <c r="J880" s="233">
        <f>ROUND(I880*H880,2)</f>
        <v>0</v>
      </c>
      <c r="K880" s="229" t="s">
        <v>176</v>
      </c>
      <c r="L880" s="45"/>
      <c r="M880" s="234" t="s">
        <v>1</v>
      </c>
      <c r="N880" s="235" t="s">
        <v>43</v>
      </c>
      <c r="O880" s="92"/>
      <c r="P880" s="236">
        <f>O880*H880</f>
        <v>0</v>
      </c>
      <c r="Q880" s="236">
        <v>0.0003</v>
      </c>
      <c r="R880" s="236">
        <f>Q880*H880</f>
        <v>0.10971659999999998</v>
      </c>
      <c r="S880" s="236">
        <v>0</v>
      </c>
      <c r="T880" s="237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38" t="s">
        <v>211</v>
      </c>
      <c r="AT880" s="238" t="s">
        <v>172</v>
      </c>
      <c r="AU880" s="238" t="s">
        <v>85</v>
      </c>
      <c r="AY880" s="18" t="s">
        <v>170</v>
      </c>
      <c r="BE880" s="239">
        <f>IF(N880="základní",J880,0)</f>
        <v>0</v>
      </c>
      <c r="BF880" s="239">
        <f>IF(N880="snížená",J880,0)</f>
        <v>0</v>
      </c>
      <c r="BG880" s="239">
        <f>IF(N880="zákl. přenesená",J880,0)</f>
        <v>0</v>
      </c>
      <c r="BH880" s="239">
        <f>IF(N880="sníž. přenesená",J880,0)</f>
        <v>0</v>
      </c>
      <c r="BI880" s="239">
        <f>IF(N880="nulová",J880,0)</f>
        <v>0</v>
      </c>
      <c r="BJ880" s="18" t="s">
        <v>85</v>
      </c>
      <c r="BK880" s="239">
        <f>ROUND(I880*H880,2)</f>
        <v>0</v>
      </c>
      <c r="BL880" s="18" t="s">
        <v>211</v>
      </c>
      <c r="BM880" s="238" t="s">
        <v>1466</v>
      </c>
    </row>
    <row r="881" spans="1:51" s="13" customFormat="1" ht="12">
      <c r="A881" s="13"/>
      <c r="B881" s="240"/>
      <c r="C881" s="241"/>
      <c r="D881" s="242" t="s">
        <v>178</v>
      </c>
      <c r="E881" s="243" t="s">
        <v>1</v>
      </c>
      <c r="F881" s="244" t="s">
        <v>1467</v>
      </c>
      <c r="G881" s="241"/>
      <c r="H881" s="245">
        <v>278.01</v>
      </c>
      <c r="I881" s="246"/>
      <c r="J881" s="241"/>
      <c r="K881" s="241"/>
      <c r="L881" s="247"/>
      <c r="M881" s="248"/>
      <c r="N881" s="249"/>
      <c r="O881" s="249"/>
      <c r="P881" s="249"/>
      <c r="Q881" s="249"/>
      <c r="R881" s="249"/>
      <c r="S881" s="249"/>
      <c r="T881" s="250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1" t="s">
        <v>178</v>
      </c>
      <c r="AU881" s="251" t="s">
        <v>85</v>
      </c>
      <c r="AV881" s="13" t="s">
        <v>85</v>
      </c>
      <c r="AW881" s="13" t="s">
        <v>32</v>
      </c>
      <c r="AX881" s="13" t="s">
        <v>77</v>
      </c>
      <c r="AY881" s="251" t="s">
        <v>170</v>
      </c>
    </row>
    <row r="882" spans="1:51" s="13" customFormat="1" ht="12">
      <c r="A882" s="13"/>
      <c r="B882" s="240"/>
      <c r="C882" s="241"/>
      <c r="D882" s="242" t="s">
        <v>178</v>
      </c>
      <c r="E882" s="243" t="s">
        <v>1</v>
      </c>
      <c r="F882" s="244" t="s">
        <v>1468</v>
      </c>
      <c r="G882" s="241"/>
      <c r="H882" s="245">
        <v>52.912</v>
      </c>
      <c r="I882" s="246"/>
      <c r="J882" s="241"/>
      <c r="K882" s="241"/>
      <c r="L882" s="247"/>
      <c r="M882" s="248"/>
      <c r="N882" s="249"/>
      <c r="O882" s="249"/>
      <c r="P882" s="249"/>
      <c r="Q882" s="249"/>
      <c r="R882" s="249"/>
      <c r="S882" s="249"/>
      <c r="T882" s="250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51" t="s">
        <v>178</v>
      </c>
      <c r="AU882" s="251" t="s">
        <v>85</v>
      </c>
      <c r="AV882" s="13" t="s">
        <v>85</v>
      </c>
      <c r="AW882" s="13" t="s">
        <v>32</v>
      </c>
      <c r="AX882" s="13" t="s">
        <v>77</v>
      </c>
      <c r="AY882" s="251" t="s">
        <v>170</v>
      </c>
    </row>
    <row r="883" spans="1:51" s="13" customFormat="1" ht="12">
      <c r="A883" s="13"/>
      <c r="B883" s="240"/>
      <c r="C883" s="241"/>
      <c r="D883" s="242" t="s">
        <v>178</v>
      </c>
      <c r="E883" s="243" t="s">
        <v>1</v>
      </c>
      <c r="F883" s="244" t="s">
        <v>1469</v>
      </c>
      <c r="G883" s="241"/>
      <c r="H883" s="245">
        <v>34.8</v>
      </c>
      <c r="I883" s="246"/>
      <c r="J883" s="241"/>
      <c r="K883" s="241"/>
      <c r="L883" s="247"/>
      <c r="M883" s="248"/>
      <c r="N883" s="249"/>
      <c r="O883" s="249"/>
      <c r="P883" s="249"/>
      <c r="Q883" s="249"/>
      <c r="R883" s="249"/>
      <c r="S883" s="249"/>
      <c r="T883" s="250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1" t="s">
        <v>178</v>
      </c>
      <c r="AU883" s="251" t="s">
        <v>85</v>
      </c>
      <c r="AV883" s="13" t="s">
        <v>85</v>
      </c>
      <c r="AW883" s="13" t="s">
        <v>32</v>
      </c>
      <c r="AX883" s="13" t="s">
        <v>77</v>
      </c>
      <c r="AY883" s="251" t="s">
        <v>170</v>
      </c>
    </row>
    <row r="884" spans="1:51" s="14" customFormat="1" ht="12">
      <c r="A884" s="14"/>
      <c r="B884" s="252"/>
      <c r="C884" s="253"/>
      <c r="D884" s="242" t="s">
        <v>178</v>
      </c>
      <c r="E884" s="254" t="s">
        <v>1</v>
      </c>
      <c r="F884" s="255" t="s">
        <v>180</v>
      </c>
      <c r="G884" s="253"/>
      <c r="H884" s="256">
        <v>365.722</v>
      </c>
      <c r="I884" s="257"/>
      <c r="J884" s="253"/>
      <c r="K884" s="253"/>
      <c r="L884" s="258"/>
      <c r="M884" s="259"/>
      <c r="N884" s="260"/>
      <c r="O884" s="260"/>
      <c r="P884" s="260"/>
      <c r="Q884" s="260"/>
      <c r="R884" s="260"/>
      <c r="S884" s="260"/>
      <c r="T884" s="261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62" t="s">
        <v>178</v>
      </c>
      <c r="AU884" s="262" t="s">
        <v>85</v>
      </c>
      <c r="AV884" s="14" t="s">
        <v>177</v>
      </c>
      <c r="AW884" s="14" t="s">
        <v>32</v>
      </c>
      <c r="AX884" s="14" t="s">
        <v>33</v>
      </c>
      <c r="AY884" s="262" t="s">
        <v>170</v>
      </c>
    </row>
    <row r="885" spans="1:65" s="2" customFormat="1" ht="24.15" customHeight="1">
      <c r="A885" s="39"/>
      <c r="B885" s="40"/>
      <c r="C885" s="227" t="s">
        <v>987</v>
      </c>
      <c r="D885" s="227" t="s">
        <v>172</v>
      </c>
      <c r="E885" s="228" t="s">
        <v>1470</v>
      </c>
      <c r="F885" s="229" t="s">
        <v>1471</v>
      </c>
      <c r="G885" s="230" t="s">
        <v>175</v>
      </c>
      <c r="H885" s="231">
        <v>330.922</v>
      </c>
      <c r="I885" s="232"/>
      <c r="J885" s="233">
        <f>ROUND(I885*H885,2)</f>
        <v>0</v>
      </c>
      <c r="K885" s="229" t="s">
        <v>176</v>
      </c>
      <c r="L885" s="45"/>
      <c r="M885" s="234" t="s">
        <v>1</v>
      </c>
      <c r="N885" s="235" t="s">
        <v>43</v>
      </c>
      <c r="O885" s="92"/>
      <c r="P885" s="236">
        <f>O885*H885</f>
        <v>0</v>
      </c>
      <c r="Q885" s="236">
        <v>0.0015</v>
      </c>
      <c r="R885" s="236">
        <f>Q885*H885</f>
        <v>0.4963830000000001</v>
      </c>
      <c r="S885" s="236">
        <v>0</v>
      </c>
      <c r="T885" s="237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38" t="s">
        <v>211</v>
      </c>
      <c r="AT885" s="238" t="s">
        <v>172</v>
      </c>
      <c r="AU885" s="238" t="s">
        <v>85</v>
      </c>
      <c r="AY885" s="18" t="s">
        <v>170</v>
      </c>
      <c r="BE885" s="239">
        <f>IF(N885="základní",J885,0)</f>
        <v>0</v>
      </c>
      <c r="BF885" s="239">
        <f>IF(N885="snížená",J885,0)</f>
        <v>0</v>
      </c>
      <c r="BG885" s="239">
        <f>IF(N885="zákl. přenesená",J885,0)</f>
        <v>0</v>
      </c>
      <c r="BH885" s="239">
        <f>IF(N885="sníž. přenesená",J885,0)</f>
        <v>0</v>
      </c>
      <c r="BI885" s="239">
        <f>IF(N885="nulová",J885,0)</f>
        <v>0</v>
      </c>
      <c r="BJ885" s="18" t="s">
        <v>85</v>
      </c>
      <c r="BK885" s="239">
        <f>ROUND(I885*H885,2)</f>
        <v>0</v>
      </c>
      <c r="BL885" s="18" t="s">
        <v>211</v>
      </c>
      <c r="BM885" s="238" t="s">
        <v>1472</v>
      </c>
    </row>
    <row r="886" spans="1:51" s="13" customFormat="1" ht="12">
      <c r="A886" s="13"/>
      <c r="B886" s="240"/>
      <c r="C886" s="241"/>
      <c r="D886" s="242" t="s">
        <v>178</v>
      </c>
      <c r="E886" s="243" t="s">
        <v>1</v>
      </c>
      <c r="F886" s="244" t="s">
        <v>1467</v>
      </c>
      <c r="G886" s="241"/>
      <c r="H886" s="245">
        <v>278.01</v>
      </c>
      <c r="I886" s="246"/>
      <c r="J886" s="241"/>
      <c r="K886" s="241"/>
      <c r="L886" s="247"/>
      <c r="M886" s="248"/>
      <c r="N886" s="249"/>
      <c r="O886" s="249"/>
      <c r="P886" s="249"/>
      <c r="Q886" s="249"/>
      <c r="R886" s="249"/>
      <c r="S886" s="249"/>
      <c r="T886" s="250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51" t="s">
        <v>178</v>
      </c>
      <c r="AU886" s="251" t="s">
        <v>85</v>
      </c>
      <c r="AV886" s="13" t="s">
        <v>85</v>
      </c>
      <c r="AW886" s="13" t="s">
        <v>32</v>
      </c>
      <c r="AX886" s="13" t="s">
        <v>77</v>
      </c>
      <c r="AY886" s="251" t="s">
        <v>170</v>
      </c>
    </row>
    <row r="887" spans="1:51" s="13" customFormat="1" ht="12">
      <c r="A887" s="13"/>
      <c r="B887" s="240"/>
      <c r="C887" s="241"/>
      <c r="D887" s="242" t="s">
        <v>178</v>
      </c>
      <c r="E887" s="243" t="s">
        <v>1</v>
      </c>
      <c r="F887" s="244" t="s">
        <v>1468</v>
      </c>
      <c r="G887" s="241"/>
      <c r="H887" s="245">
        <v>52.912</v>
      </c>
      <c r="I887" s="246"/>
      <c r="J887" s="241"/>
      <c r="K887" s="241"/>
      <c r="L887" s="247"/>
      <c r="M887" s="248"/>
      <c r="N887" s="249"/>
      <c r="O887" s="249"/>
      <c r="P887" s="249"/>
      <c r="Q887" s="249"/>
      <c r="R887" s="249"/>
      <c r="S887" s="249"/>
      <c r="T887" s="250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1" t="s">
        <v>178</v>
      </c>
      <c r="AU887" s="251" t="s">
        <v>85</v>
      </c>
      <c r="AV887" s="13" t="s">
        <v>85</v>
      </c>
      <c r="AW887" s="13" t="s">
        <v>32</v>
      </c>
      <c r="AX887" s="13" t="s">
        <v>77</v>
      </c>
      <c r="AY887" s="251" t="s">
        <v>170</v>
      </c>
    </row>
    <row r="888" spans="1:51" s="14" customFormat="1" ht="12">
      <c r="A888" s="14"/>
      <c r="B888" s="252"/>
      <c r="C888" s="253"/>
      <c r="D888" s="242" t="s">
        <v>178</v>
      </c>
      <c r="E888" s="254" t="s">
        <v>1</v>
      </c>
      <c r="F888" s="255" t="s">
        <v>180</v>
      </c>
      <c r="G888" s="253"/>
      <c r="H888" s="256">
        <v>330.922</v>
      </c>
      <c r="I888" s="257"/>
      <c r="J888" s="253"/>
      <c r="K888" s="253"/>
      <c r="L888" s="258"/>
      <c r="M888" s="259"/>
      <c r="N888" s="260"/>
      <c r="O888" s="260"/>
      <c r="P888" s="260"/>
      <c r="Q888" s="260"/>
      <c r="R888" s="260"/>
      <c r="S888" s="260"/>
      <c r="T888" s="261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2" t="s">
        <v>178</v>
      </c>
      <c r="AU888" s="262" t="s">
        <v>85</v>
      </c>
      <c r="AV888" s="14" t="s">
        <v>177</v>
      </c>
      <c r="AW888" s="14" t="s">
        <v>32</v>
      </c>
      <c r="AX888" s="14" t="s">
        <v>33</v>
      </c>
      <c r="AY888" s="262" t="s">
        <v>170</v>
      </c>
    </row>
    <row r="889" spans="1:65" s="2" customFormat="1" ht="24.15" customHeight="1">
      <c r="A889" s="39"/>
      <c r="B889" s="40"/>
      <c r="C889" s="227" t="s">
        <v>1473</v>
      </c>
      <c r="D889" s="227" t="s">
        <v>172</v>
      </c>
      <c r="E889" s="228" t="s">
        <v>1474</v>
      </c>
      <c r="F889" s="229" t="s">
        <v>1475</v>
      </c>
      <c r="G889" s="230" t="s">
        <v>271</v>
      </c>
      <c r="H889" s="231">
        <v>369.6</v>
      </c>
      <c r="I889" s="232"/>
      <c r="J889" s="233">
        <f>ROUND(I889*H889,2)</f>
        <v>0</v>
      </c>
      <c r="K889" s="229" t="s">
        <v>176</v>
      </c>
      <c r="L889" s="45"/>
      <c r="M889" s="234" t="s">
        <v>1</v>
      </c>
      <c r="N889" s="235" t="s">
        <v>43</v>
      </c>
      <c r="O889" s="92"/>
      <c r="P889" s="236">
        <f>O889*H889</f>
        <v>0</v>
      </c>
      <c r="Q889" s="236">
        <v>0.00028</v>
      </c>
      <c r="R889" s="236">
        <f>Q889*H889</f>
        <v>0.103488</v>
      </c>
      <c r="S889" s="236">
        <v>0</v>
      </c>
      <c r="T889" s="237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38" t="s">
        <v>211</v>
      </c>
      <c r="AT889" s="238" t="s">
        <v>172</v>
      </c>
      <c r="AU889" s="238" t="s">
        <v>85</v>
      </c>
      <c r="AY889" s="18" t="s">
        <v>170</v>
      </c>
      <c r="BE889" s="239">
        <f>IF(N889="základní",J889,0)</f>
        <v>0</v>
      </c>
      <c r="BF889" s="239">
        <f>IF(N889="snížená",J889,0)</f>
        <v>0</v>
      </c>
      <c r="BG889" s="239">
        <f>IF(N889="zákl. přenesená",J889,0)</f>
        <v>0</v>
      </c>
      <c r="BH889" s="239">
        <f>IF(N889="sníž. přenesená",J889,0)</f>
        <v>0</v>
      </c>
      <c r="BI889" s="239">
        <f>IF(N889="nulová",J889,0)</f>
        <v>0</v>
      </c>
      <c r="BJ889" s="18" t="s">
        <v>85</v>
      </c>
      <c r="BK889" s="239">
        <f>ROUND(I889*H889,2)</f>
        <v>0</v>
      </c>
      <c r="BL889" s="18" t="s">
        <v>211</v>
      </c>
      <c r="BM889" s="238" t="s">
        <v>1476</v>
      </c>
    </row>
    <row r="890" spans="1:65" s="2" customFormat="1" ht="37.8" customHeight="1">
      <c r="A890" s="39"/>
      <c r="B890" s="40"/>
      <c r="C890" s="227" t="s">
        <v>1477</v>
      </c>
      <c r="D890" s="227" t="s">
        <v>172</v>
      </c>
      <c r="E890" s="228" t="s">
        <v>1478</v>
      </c>
      <c r="F890" s="229" t="s">
        <v>1479</v>
      </c>
      <c r="G890" s="230" t="s">
        <v>175</v>
      </c>
      <c r="H890" s="231">
        <v>365.722</v>
      </c>
      <c r="I890" s="232"/>
      <c r="J890" s="233">
        <f>ROUND(I890*H890,2)</f>
        <v>0</v>
      </c>
      <c r="K890" s="229" t="s">
        <v>176</v>
      </c>
      <c r="L890" s="45"/>
      <c r="M890" s="234" t="s">
        <v>1</v>
      </c>
      <c r="N890" s="235" t="s">
        <v>43</v>
      </c>
      <c r="O890" s="92"/>
      <c r="P890" s="236">
        <f>O890*H890</f>
        <v>0</v>
      </c>
      <c r="Q890" s="236">
        <v>0.00605</v>
      </c>
      <c r="R890" s="236">
        <f>Q890*H890</f>
        <v>2.2126181</v>
      </c>
      <c r="S890" s="236">
        <v>0</v>
      </c>
      <c r="T890" s="237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38" t="s">
        <v>211</v>
      </c>
      <c r="AT890" s="238" t="s">
        <v>172</v>
      </c>
      <c r="AU890" s="238" t="s">
        <v>85</v>
      </c>
      <c r="AY890" s="18" t="s">
        <v>170</v>
      </c>
      <c r="BE890" s="239">
        <f>IF(N890="základní",J890,0)</f>
        <v>0</v>
      </c>
      <c r="BF890" s="239">
        <f>IF(N890="snížená",J890,0)</f>
        <v>0</v>
      </c>
      <c r="BG890" s="239">
        <f>IF(N890="zákl. přenesená",J890,0)</f>
        <v>0</v>
      </c>
      <c r="BH890" s="239">
        <f>IF(N890="sníž. přenesená",J890,0)</f>
        <v>0</v>
      </c>
      <c r="BI890" s="239">
        <f>IF(N890="nulová",J890,0)</f>
        <v>0</v>
      </c>
      <c r="BJ890" s="18" t="s">
        <v>85</v>
      </c>
      <c r="BK890" s="239">
        <f>ROUND(I890*H890,2)</f>
        <v>0</v>
      </c>
      <c r="BL890" s="18" t="s">
        <v>211</v>
      </c>
      <c r="BM890" s="238" t="s">
        <v>1480</v>
      </c>
    </row>
    <row r="891" spans="1:51" s="13" customFormat="1" ht="12">
      <c r="A891" s="13"/>
      <c r="B891" s="240"/>
      <c r="C891" s="241"/>
      <c r="D891" s="242" t="s">
        <v>178</v>
      </c>
      <c r="E891" s="243" t="s">
        <v>1</v>
      </c>
      <c r="F891" s="244" t="s">
        <v>1481</v>
      </c>
      <c r="G891" s="241"/>
      <c r="H891" s="245">
        <v>365.722</v>
      </c>
      <c r="I891" s="246"/>
      <c r="J891" s="241"/>
      <c r="K891" s="241"/>
      <c r="L891" s="247"/>
      <c r="M891" s="248"/>
      <c r="N891" s="249"/>
      <c r="O891" s="249"/>
      <c r="P891" s="249"/>
      <c r="Q891" s="249"/>
      <c r="R891" s="249"/>
      <c r="S891" s="249"/>
      <c r="T891" s="250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1" t="s">
        <v>178</v>
      </c>
      <c r="AU891" s="251" t="s">
        <v>85</v>
      </c>
      <c r="AV891" s="13" t="s">
        <v>85</v>
      </c>
      <c r="AW891" s="13" t="s">
        <v>32</v>
      </c>
      <c r="AX891" s="13" t="s">
        <v>77</v>
      </c>
      <c r="AY891" s="251" t="s">
        <v>170</v>
      </c>
    </row>
    <row r="892" spans="1:51" s="14" customFormat="1" ht="12">
      <c r="A892" s="14"/>
      <c r="B892" s="252"/>
      <c r="C892" s="253"/>
      <c r="D892" s="242" t="s">
        <v>178</v>
      </c>
      <c r="E892" s="254" t="s">
        <v>1</v>
      </c>
      <c r="F892" s="255" t="s">
        <v>180</v>
      </c>
      <c r="G892" s="253"/>
      <c r="H892" s="256">
        <v>365.722</v>
      </c>
      <c r="I892" s="257"/>
      <c r="J892" s="253"/>
      <c r="K892" s="253"/>
      <c r="L892" s="258"/>
      <c r="M892" s="259"/>
      <c r="N892" s="260"/>
      <c r="O892" s="260"/>
      <c r="P892" s="260"/>
      <c r="Q892" s="260"/>
      <c r="R892" s="260"/>
      <c r="S892" s="260"/>
      <c r="T892" s="261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2" t="s">
        <v>178</v>
      </c>
      <c r="AU892" s="262" t="s">
        <v>85</v>
      </c>
      <c r="AV892" s="14" t="s">
        <v>177</v>
      </c>
      <c r="AW892" s="14" t="s">
        <v>32</v>
      </c>
      <c r="AX892" s="14" t="s">
        <v>33</v>
      </c>
      <c r="AY892" s="262" t="s">
        <v>170</v>
      </c>
    </row>
    <row r="893" spans="1:65" s="2" customFormat="1" ht="16.5" customHeight="1">
      <c r="A893" s="39"/>
      <c r="B893" s="40"/>
      <c r="C893" s="273" t="s">
        <v>1482</v>
      </c>
      <c r="D893" s="273" t="s">
        <v>247</v>
      </c>
      <c r="E893" s="274" t="s">
        <v>1483</v>
      </c>
      <c r="F893" s="275" t="s">
        <v>1484</v>
      </c>
      <c r="G893" s="276" t="s">
        <v>175</v>
      </c>
      <c r="H893" s="277">
        <v>420.58</v>
      </c>
      <c r="I893" s="278"/>
      <c r="J893" s="279">
        <f>ROUND(I893*H893,2)</f>
        <v>0</v>
      </c>
      <c r="K893" s="275" t="s">
        <v>176</v>
      </c>
      <c r="L893" s="280"/>
      <c r="M893" s="281" t="s">
        <v>1</v>
      </c>
      <c r="N893" s="282" t="s">
        <v>43</v>
      </c>
      <c r="O893" s="92"/>
      <c r="P893" s="236">
        <f>O893*H893</f>
        <v>0</v>
      </c>
      <c r="Q893" s="236">
        <v>0.0129</v>
      </c>
      <c r="R893" s="236">
        <f>Q893*H893</f>
        <v>5.425482</v>
      </c>
      <c r="S893" s="236">
        <v>0</v>
      </c>
      <c r="T893" s="237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38" t="s">
        <v>345</v>
      </c>
      <c r="AT893" s="238" t="s">
        <v>247</v>
      </c>
      <c r="AU893" s="238" t="s">
        <v>85</v>
      </c>
      <c r="AY893" s="18" t="s">
        <v>170</v>
      </c>
      <c r="BE893" s="239">
        <f>IF(N893="základní",J893,0)</f>
        <v>0</v>
      </c>
      <c r="BF893" s="239">
        <f>IF(N893="snížená",J893,0)</f>
        <v>0</v>
      </c>
      <c r="BG893" s="239">
        <f>IF(N893="zákl. přenesená",J893,0)</f>
        <v>0</v>
      </c>
      <c r="BH893" s="239">
        <f>IF(N893="sníž. přenesená",J893,0)</f>
        <v>0</v>
      </c>
      <c r="BI893" s="239">
        <f>IF(N893="nulová",J893,0)</f>
        <v>0</v>
      </c>
      <c r="BJ893" s="18" t="s">
        <v>85</v>
      </c>
      <c r="BK893" s="239">
        <f>ROUND(I893*H893,2)</f>
        <v>0</v>
      </c>
      <c r="BL893" s="18" t="s">
        <v>211</v>
      </c>
      <c r="BM893" s="238" t="s">
        <v>1485</v>
      </c>
    </row>
    <row r="894" spans="1:51" s="13" customFormat="1" ht="12">
      <c r="A894" s="13"/>
      <c r="B894" s="240"/>
      <c r="C894" s="241"/>
      <c r="D894" s="242" t="s">
        <v>178</v>
      </c>
      <c r="E894" s="241"/>
      <c r="F894" s="244" t="s">
        <v>1486</v>
      </c>
      <c r="G894" s="241"/>
      <c r="H894" s="245">
        <v>420.58</v>
      </c>
      <c r="I894" s="246"/>
      <c r="J894" s="241"/>
      <c r="K894" s="241"/>
      <c r="L894" s="247"/>
      <c r="M894" s="248"/>
      <c r="N894" s="249"/>
      <c r="O894" s="249"/>
      <c r="P894" s="249"/>
      <c r="Q894" s="249"/>
      <c r="R894" s="249"/>
      <c r="S894" s="249"/>
      <c r="T894" s="250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1" t="s">
        <v>178</v>
      </c>
      <c r="AU894" s="251" t="s">
        <v>85</v>
      </c>
      <c r="AV894" s="13" t="s">
        <v>85</v>
      </c>
      <c r="AW894" s="13" t="s">
        <v>4</v>
      </c>
      <c r="AX894" s="13" t="s">
        <v>33</v>
      </c>
      <c r="AY894" s="251" t="s">
        <v>170</v>
      </c>
    </row>
    <row r="895" spans="1:65" s="2" customFormat="1" ht="24.15" customHeight="1">
      <c r="A895" s="39"/>
      <c r="B895" s="40"/>
      <c r="C895" s="227" t="s">
        <v>1002</v>
      </c>
      <c r="D895" s="227" t="s">
        <v>172</v>
      </c>
      <c r="E895" s="228" t="s">
        <v>1487</v>
      </c>
      <c r="F895" s="229" t="s">
        <v>1488</v>
      </c>
      <c r="G895" s="230" t="s">
        <v>271</v>
      </c>
      <c r="H895" s="231">
        <v>151.25</v>
      </c>
      <c r="I895" s="232"/>
      <c r="J895" s="233">
        <f>ROUND(I895*H895,2)</f>
        <v>0</v>
      </c>
      <c r="K895" s="229" t="s">
        <v>176</v>
      </c>
      <c r="L895" s="45"/>
      <c r="M895" s="234" t="s">
        <v>1</v>
      </c>
      <c r="N895" s="235" t="s">
        <v>43</v>
      </c>
      <c r="O895" s="92"/>
      <c r="P895" s="236">
        <f>O895*H895</f>
        <v>0</v>
      </c>
      <c r="Q895" s="236">
        <v>0.0005</v>
      </c>
      <c r="R895" s="236">
        <f>Q895*H895</f>
        <v>0.075625</v>
      </c>
      <c r="S895" s="236">
        <v>0</v>
      </c>
      <c r="T895" s="237">
        <f>S895*H895</f>
        <v>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38" t="s">
        <v>211</v>
      </c>
      <c r="AT895" s="238" t="s">
        <v>172</v>
      </c>
      <c r="AU895" s="238" t="s">
        <v>85</v>
      </c>
      <c r="AY895" s="18" t="s">
        <v>170</v>
      </c>
      <c r="BE895" s="239">
        <f>IF(N895="základní",J895,0)</f>
        <v>0</v>
      </c>
      <c r="BF895" s="239">
        <f>IF(N895="snížená",J895,0)</f>
        <v>0</v>
      </c>
      <c r="BG895" s="239">
        <f>IF(N895="zákl. přenesená",J895,0)</f>
        <v>0</v>
      </c>
      <c r="BH895" s="239">
        <f>IF(N895="sníž. přenesená",J895,0)</f>
        <v>0</v>
      </c>
      <c r="BI895" s="239">
        <f>IF(N895="nulová",J895,0)</f>
        <v>0</v>
      </c>
      <c r="BJ895" s="18" t="s">
        <v>85</v>
      </c>
      <c r="BK895" s="239">
        <f>ROUND(I895*H895,2)</f>
        <v>0</v>
      </c>
      <c r="BL895" s="18" t="s">
        <v>211</v>
      </c>
      <c r="BM895" s="238" t="s">
        <v>1489</v>
      </c>
    </row>
    <row r="896" spans="1:51" s="13" customFormat="1" ht="12">
      <c r="A896" s="13"/>
      <c r="B896" s="240"/>
      <c r="C896" s="241"/>
      <c r="D896" s="242" t="s">
        <v>178</v>
      </c>
      <c r="E896" s="243" t="s">
        <v>1</v>
      </c>
      <c r="F896" s="244" t="s">
        <v>1490</v>
      </c>
      <c r="G896" s="241"/>
      <c r="H896" s="245">
        <v>119.51</v>
      </c>
      <c r="I896" s="246"/>
      <c r="J896" s="241"/>
      <c r="K896" s="241"/>
      <c r="L896" s="247"/>
      <c r="M896" s="248"/>
      <c r="N896" s="249"/>
      <c r="O896" s="249"/>
      <c r="P896" s="249"/>
      <c r="Q896" s="249"/>
      <c r="R896" s="249"/>
      <c r="S896" s="249"/>
      <c r="T896" s="250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51" t="s">
        <v>178</v>
      </c>
      <c r="AU896" s="251" t="s">
        <v>85</v>
      </c>
      <c r="AV896" s="13" t="s">
        <v>85</v>
      </c>
      <c r="AW896" s="13" t="s">
        <v>32</v>
      </c>
      <c r="AX896" s="13" t="s">
        <v>77</v>
      </c>
      <c r="AY896" s="251" t="s">
        <v>170</v>
      </c>
    </row>
    <row r="897" spans="1:51" s="13" customFormat="1" ht="12">
      <c r="A897" s="13"/>
      <c r="B897" s="240"/>
      <c r="C897" s="241"/>
      <c r="D897" s="242" t="s">
        <v>178</v>
      </c>
      <c r="E897" s="243" t="s">
        <v>1</v>
      </c>
      <c r="F897" s="244" t="s">
        <v>1491</v>
      </c>
      <c r="G897" s="241"/>
      <c r="H897" s="245">
        <v>31.74</v>
      </c>
      <c r="I897" s="246"/>
      <c r="J897" s="241"/>
      <c r="K897" s="241"/>
      <c r="L897" s="247"/>
      <c r="M897" s="248"/>
      <c r="N897" s="249"/>
      <c r="O897" s="249"/>
      <c r="P897" s="249"/>
      <c r="Q897" s="249"/>
      <c r="R897" s="249"/>
      <c r="S897" s="249"/>
      <c r="T897" s="250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1" t="s">
        <v>178</v>
      </c>
      <c r="AU897" s="251" t="s">
        <v>85</v>
      </c>
      <c r="AV897" s="13" t="s">
        <v>85</v>
      </c>
      <c r="AW897" s="13" t="s">
        <v>32</v>
      </c>
      <c r="AX897" s="13" t="s">
        <v>77</v>
      </c>
      <c r="AY897" s="251" t="s">
        <v>170</v>
      </c>
    </row>
    <row r="898" spans="1:51" s="14" customFormat="1" ht="12">
      <c r="A898" s="14"/>
      <c r="B898" s="252"/>
      <c r="C898" s="253"/>
      <c r="D898" s="242" t="s">
        <v>178</v>
      </c>
      <c r="E898" s="254" t="s">
        <v>1</v>
      </c>
      <c r="F898" s="255" t="s">
        <v>180</v>
      </c>
      <c r="G898" s="253"/>
      <c r="H898" s="256">
        <v>151.25</v>
      </c>
      <c r="I898" s="257"/>
      <c r="J898" s="253"/>
      <c r="K898" s="253"/>
      <c r="L898" s="258"/>
      <c r="M898" s="259"/>
      <c r="N898" s="260"/>
      <c r="O898" s="260"/>
      <c r="P898" s="260"/>
      <c r="Q898" s="260"/>
      <c r="R898" s="260"/>
      <c r="S898" s="260"/>
      <c r="T898" s="261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2" t="s">
        <v>178</v>
      </c>
      <c r="AU898" s="262" t="s">
        <v>85</v>
      </c>
      <c r="AV898" s="14" t="s">
        <v>177</v>
      </c>
      <c r="AW898" s="14" t="s">
        <v>32</v>
      </c>
      <c r="AX898" s="14" t="s">
        <v>33</v>
      </c>
      <c r="AY898" s="262" t="s">
        <v>170</v>
      </c>
    </row>
    <row r="899" spans="1:65" s="2" customFormat="1" ht="24.15" customHeight="1">
      <c r="A899" s="39"/>
      <c r="B899" s="40"/>
      <c r="C899" s="227" t="s">
        <v>1492</v>
      </c>
      <c r="D899" s="227" t="s">
        <v>172</v>
      </c>
      <c r="E899" s="228" t="s">
        <v>1493</v>
      </c>
      <c r="F899" s="229" t="s">
        <v>1494</v>
      </c>
      <c r="G899" s="230" t="s">
        <v>271</v>
      </c>
      <c r="H899" s="231">
        <v>369.6</v>
      </c>
      <c r="I899" s="232"/>
      <c r="J899" s="233">
        <f>ROUND(I899*H899,2)</f>
        <v>0</v>
      </c>
      <c r="K899" s="229" t="s">
        <v>176</v>
      </c>
      <c r="L899" s="45"/>
      <c r="M899" s="234" t="s">
        <v>1</v>
      </c>
      <c r="N899" s="235" t="s">
        <v>43</v>
      </c>
      <c r="O899" s="92"/>
      <c r="P899" s="236">
        <f>O899*H899</f>
        <v>0</v>
      </c>
      <c r="Q899" s="236">
        <v>3E-05</v>
      </c>
      <c r="R899" s="236">
        <f>Q899*H899</f>
        <v>0.011088</v>
      </c>
      <c r="S899" s="236">
        <v>0</v>
      </c>
      <c r="T899" s="237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38" t="s">
        <v>211</v>
      </c>
      <c r="AT899" s="238" t="s">
        <v>172</v>
      </c>
      <c r="AU899" s="238" t="s">
        <v>85</v>
      </c>
      <c r="AY899" s="18" t="s">
        <v>170</v>
      </c>
      <c r="BE899" s="239">
        <f>IF(N899="základní",J899,0)</f>
        <v>0</v>
      </c>
      <c r="BF899" s="239">
        <f>IF(N899="snížená",J899,0)</f>
        <v>0</v>
      </c>
      <c r="BG899" s="239">
        <f>IF(N899="zákl. přenesená",J899,0)</f>
        <v>0</v>
      </c>
      <c r="BH899" s="239">
        <f>IF(N899="sníž. přenesená",J899,0)</f>
        <v>0</v>
      </c>
      <c r="BI899" s="239">
        <f>IF(N899="nulová",J899,0)</f>
        <v>0</v>
      </c>
      <c r="BJ899" s="18" t="s">
        <v>85</v>
      </c>
      <c r="BK899" s="239">
        <f>ROUND(I899*H899,2)</f>
        <v>0</v>
      </c>
      <c r="BL899" s="18" t="s">
        <v>211</v>
      </c>
      <c r="BM899" s="238" t="s">
        <v>1495</v>
      </c>
    </row>
    <row r="900" spans="1:65" s="2" customFormat="1" ht="49.05" customHeight="1">
      <c r="A900" s="39"/>
      <c r="B900" s="40"/>
      <c r="C900" s="227" t="s">
        <v>1023</v>
      </c>
      <c r="D900" s="227" t="s">
        <v>172</v>
      </c>
      <c r="E900" s="228" t="s">
        <v>1496</v>
      </c>
      <c r="F900" s="229" t="s">
        <v>1497</v>
      </c>
      <c r="G900" s="230" t="s">
        <v>228</v>
      </c>
      <c r="H900" s="231">
        <v>8.434</v>
      </c>
      <c r="I900" s="232"/>
      <c r="J900" s="233">
        <f>ROUND(I900*H900,2)</f>
        <v>0</v>
      </c>
      <c r="K900" s="229" t="s">
        <v>176</v>
      </c>
      <c r="L900" s="45"/>
      <c r="M900" s="234" t="s">
        <v>1</v>
      </c>
      <c r="N900" s="235" t="s">
        <v>43</v>
      </c>
      <c r="O900" s="92"/>
      <c r="P900" s="236">
        <f>O900*H900</f>
        <v>0</v>
      </c>
      <c r="Q900" s="236">
        <v>0</v>
      </c>
      <c r="R900" s="236">
        <f>Q900*H900</f>
        <v>0</v>
      </c>
      <c r="S900" s="236">
        <v>0</v>
      </c>
      <c r="T900" s="237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38" t="s">
        <v>211</v>
      </c>
      <c r="AT900" s="238" t="s">
        <v>172</v>
      </c>
      <c r="AU900" s="238" t="s">
        <v>85</v>
      </c>
      <c r="AY900" s="18" t="s">
        <v>170</v>
      </c>
      <c r="BE900" s="239">
        <f>IF(N900="základní",J900,0)</f>
        <v>0</v>
      </c>
      <c r="BF900" s="239">
        <f>IF(N900="snížená",J900,0)</f>
        <v>0</v>
      </c>
      <c r="BG900" s="239">
        <f>IF(N900="zákl. přenesená",J900,0)</f>
        <v>0</v>
      </c>
      <c r="BH900" s="239">
        <f>IF(N900="sníž. přenesená",J900,0)</f>
        <v>0</v>
      </c>
      <c r="BI900" s="239">
        <f>IF(N900="nulová",J900,0)</f>
        <v>0</v>
      </c>
      <c r="BJ900" s="18" t="s">
        <v>85</v>
      </c>
      <c r="BK900" s="239">
        <f>ROUND(I900*H900,2)</f>
        <v>0</v>
      </c>
      <c r="BL900" s="18" t="s">
        <v>211</v>
      </c>
      <c r="BM900" s="238" t="s">
        <v>1498</v>
      </c>
    </row>
    <row r="901" spans="1:63" s="12" customFormat="1" ht="22.8" customHeight="1">
      <c r="A901" s="12"/>
      <c r="B901" s="211"/>
      <c r="C901" s="212"/>
      <c r="D901" s="213" t="s">
        <v>76</v>
      </c>
      <c r="E901" s="225" t="s">
        <v>1499</v>
      </c>
      <c r="F901" s="225" t="s">
        <v>1500</v>
      </c>
      <c r="G901" s="212"/>
      <c r="H901" s="212"/>
      <c r="I901" s="215"/>
      <c r="J901" s="226">
        <f>BK901</f>
        <v>0</v>
      </c>
      <c r="K901" s="212"/>
      <c r="L901" s="217"/>
      <c r="M901" s="218"/>
      <c r="N901" s="219"/>
      <c r="O901" s="219"/>
      <c r="P901" s="220">
        <f>SUM(P902:P917)</f>
        <v>0</v>
      </c>
      <c r="Q901" s="219"/>
      <c r="R901" s="220">
        <f>SUM(R902:R917)</f>
        <v>1.01139264</v>
      </c>
      <c r="S901" s="219"/>
      <c r="T901" s="221">
        <f>SUM(T902:T917)</f>
        <v>0</v>
      </c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R901" s="222" t="s">
        <v>85</v>
      </c>
      <c r="AT901" s="223" t="s">
        <v>76</v>
      </c>
      <c r="AU901" s="223" t="s">
        <v>33</v>
      </c>
      <c r="AY901" s="222" t="s">
        <v>170</v>
      </c>
      <c r="BK901" s="224">
        <f>SUM(BK902:BK917)</f>
        <v>0</v>
      </c>
    </row>
    <row r="902" spans="1:65" s="2" customFormat="1" ht="37.8" customHeight="1">
      <c r="A902" s="39"/>
      <c r="B902" s="40"/>
      <c r="C902" s="227" t="s">
        <v>1501</v>
      </c>
      <c r="D902" s="227" t="s">
        <v>172</v>
      </c>
      <c r="E902" s="228" t="s">
        <v>1502</v>
      </c>
      <c r="F902" s="229" t="s">
        <v>1503</v>
      </c>
      <c r="G902" s="230" t="s">
        <v>175</v>
      </c>
      <c r="H902" s="231">
        <v>144.06</v>
      </c>
      <c r="I902" s="232"/>
      <c r="J902" s="233">
        <f>ROUND(I902*H902,2)</f>
        <v>0</v>
      </c>
      <c r="K902" s="229" t="s">
        <v>176</v>
      </c>
      <c r="L902" s="45"/>
      <c r="M902" s="234" t="s">
        <v>1</v>
      </c>
      <c r="N902" s="235" t="s">
        <v>43</v>
      </c>
      <c r="O902" s="92"/>
      <c r="P902" s="236">
        <f>O902*H902</f>
        <v>0</v>
      </c>
      <c r="Q902" s="236">
        <v>2E-05</v>
      </c>
      <c r="R902" s="236">
        <f>Q902*H902</f>
        <v>0.0028812000000000004</v>
      </c>
      <c r="S902" s="236">
        <v>0</v>
      </c>
      <c r="T902" s="237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38" t="s">
        <v>211</v>
      </c>
      <c r="AT902" s="238" t="s">
        <v>172</v>
      </c>
      <c r="AU902" s="238" t="s">
        <v>85</v>
      </c>
      <c r="AY902" s="18" t="s">
        <v>170</v>
      </c>
      <c r="BE902" s="239">
        <f>IF(N902="základní",J902,0)</f>
        <v>0</v>
      </c>
      <c r="BF902" s="239">
        <f>IF(N902="snížená",J902,0)</f>
        <v>0</v>
      </c>
      <c r="BG902" s="239">
        <f>IF(N902="zákl. přenesená",J902,0)</f>
        <v>0</v>
      </c>
      <c r="BH902" s="239">
        <f>IF(N902="sníž. přenesená",J902,0)</f>
        <v>0</v>
      </c>
      <c r="BI902" s="239">
        <f>IF(N902="nulová",J902,0)</f>
        <v>0</v>
      </c>
      <c r="BJ902" s="18" t="s">
        <v>85</v>
      </c>
      <c r="BK902" s="239">
        <f>ROUND(I902*H902,2)</f>
        <v>0</v>
      </c>
      <c r="BL902" s="18" t="s">
        <v>211</v>
      </c>
      <c r="BM902" s="238" t="s">
        <v>1504</v>
      </c>
    </row>
    <row r="903" spans="1:65" s="2" customFormat="1" ht="24.15" customHeight="1">
      <c r="A903" s="39"/>
      <c r="B903" s="40"/>
      <c r="C903" s="227" t="s">
        <v>1028</v>
      </c>
      <c r="D903" s="227" t="s">
        <v>172</v>
      </c>
      <c r="E903" s="228" t="s">
        <v>1505</v>
      </c>
      <c r="F903" s="229" t="s">
        <v>1506</v>
      </c>
      <c r="G903" s="230" t="s">
        <v>175</v>
      </c>
      <c r="H903" s="231">
        <v>144.06</v>
      </c>
      <c r="I903" s="232"/>
      <c r="J903" s="233">
        <f>ROUND(I903*H903,2)</f>
        <v>0</v>
      </c>
      <c r="K903" s="229" t="s">
        <v>176</v>
      </c>
      <c r="L903" s="45"/>
      <c r="M903" s="234" t="s">
        <v>1</v>
      </c>
      <c r="N903" s="235" t="s">
        <v>43</v>
      </c>
      <c r="O903" s="92"/>
      <c r="P903" s="236">
        <f>O903*H903</f>
        <v>0</v>
      </c>
      <c r="Q903" s="236">
        <v>0.00017</v>
      </c>
      <c r="R903" s="236">
        <f>Q903*H903</f>
        <v>0.024490200000000004</v>
      </c>
      <c r="S903" s="236">
        <v>0</v>
      </c>
      <c r="T903" s="237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38" t="s">
        <v>211</v>
      </c>
      <c r="AT903" s="238" t="s">
        <v>172</v>
      </c>
      <c r="AU903" s="238" t="s">
        <v>85</v>
      </c>
      <c r="AY903" s="18" t="s">
        <v>170</v>
      </c>
      <c r="BE903" s="239">
        <f>IF(N903="základní",J903,0)</f>
        <v>0</v>
      </c>
      <c r="BF903" s="239">
        <f>IF(N903="snížená",J903,0)</f>
        <v>0</v>
      </c>
      <c r="BG903" s="239">
        <f>IF(N903="zákl. přenesená",J903,0)</f>
        <v>0</v>
      </c>
      <c r="BH903" s="239">
        <f>IF(N903="sníž. přenesená",J903,0)</f>
        <v>0</v>
      </c>
      <c r="BI903" s="239">
        <f>IF(N903="nulová",J903,0)</f>
        <v>0</v>
      </c>
      <c r="BJ903" s="18" t="s">
        <v>85</v>
      </c>
      <c r="BK903" s="239">
        <f>ROUND(I903*H903,2)</f>
        <v>0</v>
      </c>
      <c r="BL903" s="18" t="s">
        <v>211</v>
      </c>
      <c r="BM903" s="238" t="s">
        <v>1507</v>
      </c>
    </row>
    <row r="904" spans="1:65" s="2" customFormat="1" ht="24.15" customHeight="1">
      <c r="A904" s="39"/>
      <c r="B904" s="40"/>
      <c r="C904" s="227" t="s">
        <v>1508</v>
      </c>
      <c r="D904" s="227" t="s">
        <v>172</v>
      </c>
      <c r="E904" s="228" t="s">
        <v>1509</v>
      </c>
      <c r="F904" s="229" t="s">
        <v>1510</v>
      </c>
      <c r="G904" s="230" t="s">
        <v>175</v>
      </c>
      <c r="H904" s="231">
        <v>144.06</v>
      </c>
      <c r="I904" s="232"/>
      <c r="J904" s="233">
        <f>ROUND(I904*H904,2)</f>
        <v>0</v>
      </c>
      <c r="K904" s="229" t="s">
        <v>176</v>
      </c>
      <c r="L904" s="45"/>
      <c r="M904" s="234" t="s">
        <v>1</v>
      </c>
      <c r="N904" s="235" t="s">
        <v>43</v>
      </c>
      <c r="O904" s="92"/>
      <c r="P904" s="236">
        <f>O904*H904</f>
        <v>0</v>
      </c>
      <c r="Q904" s="236">
        <v>0.00013</v>
      </c>
      <c r="R904" s="236">
        <f>Q904*H904</f>
        <v>0.0187278</v>
      </c>
      <c r="S904" s="236">
        <v>0</v>
      </c>
      <c r="T904" s="237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38" t="s">
        <v>211</v>
      </c>
      <c r="AT904" s="238" t="s">
        <v>172</v>
      </c>
      <c r="AU904" s="238" t="s">
        <v>85</v>
      </c>
      <c r="AY904" s="18" t="s">
        <v>170</v>
      </c>
      <c r="BE904" s="239">
        <f>IF(N904="základní",J904,0)</f>
        <v>0</v>
      </c>
      <c r="BF904" s="239">
        <f>IF(N904="snížená",J904,0)</f>
        <v>0</v>
      </c>
      <c r="BG904" s="239">
        <f>IF(N904="zákl. přenesená",J904,0)</f>
        <v>0</v>
      </c>
      <c r="BH904" s="239">
        <f>IF(N904="sníž. přenesená",J904,0)</f>
        <v>0</v>
      </c>
      <c r="BI904" s="239">
        <f>IF(N904="nulová",J904,0)</f>
        <v>0</v>
      </c>
      <c r="BJ904" s="18" t="s">
        <v>85</v>
      </c>
      <c r="BK904" s="239">
        <f>ROUND(I904*H904,2)</f>
        <v>0</v>
      </c>
      <c r="BL904" s="18" t="s">
        <v>211</v>
      </c>
      <c r="BM904" s="238" t="s">
        <v>1511</v>
      </c>
    </row>
    <row r="905" spans="1:65" s="2" customFormat="1" ht="24.15" customHeight="1">
      <c r="A905" s="39"/>
      <c r="B905" s="40"/>
      <c r="C905" s="227" t="s">
        <v>1032</v>
      </c>
      <c r="D905" s="227" t="s">
        <v>172</v>
      </c>
      <c r="E905" s="228" t="s">
        <v>1512</v>
      </c>
      <c r="F905" s="229" t="s">
        <v>1513</v>
      </c>
      <c r="G905" s="230" t="s">
        <v>175</v>
      </c>
      <c r="H905" s="231">
        <v>288.12</v>
      </c>
      <c r="I905" s="232"/>
      <c r="J905" s="233">
        <f>ROUND(I905*H905,2)</f>
        <v>0</v>
      </c>
      <c r="K905" s="229" t="s">
        <v>176</v>
      </c>
      <c r="L905" s="45"/>
      <c r="M905" s="234" t="s">
        <v>1</v>
      </c>
      <c r="N905" s="235" t="s">
        <v>43</v>
      </c>
      <c r="O905" s="92"/>
      <c r="P905" s="236">
        <f>O905*H905</f>
        <v>0</v>
      </c>
      <c r="Q905" s="236">
        <v>0.00012</v>
      </c>
      <c r="R905" s="236">
        <f>Q905*H905</f>
        <v>0.0345744</v>
      </c>
      <c r="S905" s="236">
        <v>0</v>
      </c>
      <c r="T905" s="237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38" t="s">
        <v>211</v>
      </c>
      <c r="AT905" s="238" t="s">
        <v>172</v>
      </c>
      <c r="AU905" s="238" t="s">
        <v>85</v>
      </c>
      <c r="AY905" s="18" t="s">
        <v>170</v>
      </c>
      <c r="BE905" s="239">
        <f>IF(N905="základní",J905,0)</f>
        <v>0</v>
      </c>
      <c r="BF905" s="239">
        <f>IF(N905="snížená",J905,0)</f>
        <v>0</v>
      </c>
      <c r="BG905" s="239">
        <f>IF(N905="zákl. přenesená",J905,0)</f>
        <v>0</v>
      </c>
      <c r="BH905" s="239">
        <f>IF(N905="sníž. přenesená",J905,0)</f>
        <v>0</v>
      </c>
      <c r="BI905" s="239">
        <f>IF(N905="nulová",J905,0)</f>
        <v>0</v>
      </c>
      <c r="BJ905" s="18" t="s">
        <v>85</v>
      </c>
      <c r="BK905" s="239">
        <f>ROUND(I905*H905,2)</f>
        <v>0</v>
      </c>
      <c r="BL905" s="18" t="s">
        <v>211</v>
      </c>
      <c r="BM905" s="238" t="s">
        <v>1514</v>
      </c>
    </row>
    <row r="906" spans="1:51" s="15" customFormat="1" ht="12">
      <c r="A906" s="15"/>
      <c r="B906" s="263"/>
      <c r="C906" s="264"/>
      <c r="D906" s="242" t="s">
        <v>178</v>
      </c>
      <c r="E906" s="265" t="s">
        <v>1</v>
      </c>
      <c r="F906" s="266" t="s">
        <v>1515</v>
      </c>
      <c r="G906" s="264"/>
      <c r="H906" s="265" t="s">
        <v>1</v>
      </c>
      <c r="I906" s="267"/>
      <c r="J906" s="264"/>
      <c r="K906" s="264"/>
      <c r="L906" s="268"/>
      <c r="M906" s="269"/>
      <c r="N906" s="270"/>
      <c r="O906" s="270"/>
      <c r="P906" s="270"/>
      <c r="Q906" s="270"/>
      <c r="R906" s="270"/>
      <c r="S906" s="270"/>
      <c r="T906" s="271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T906" s="272" t="s">
        <v>178</v>
      </c>
      <c r="AU906" s="272" t="s">
        <v>85</v>
      </c>
      <c r="AV906" s="15" t="s">
        <v>33</v>
      </c>
      <c r="AW906" s="15" t="s">
        <v>32</v>
      </c>
      <c r="AX906" s="15" t="s">
        <v>77</v>
      </c>
      <c r="AY906" s="272" t="s">
        <v>170</v>
      </c>
    </row>
    <row r="907" spans="1:51" s="13" customFormat="1" ht="12">
      <c r="A907" s="13"/>
      <c r="B907" s="240"/>
      <c r="C907" s="241"/>
      <c r="D907" s="242" t="s">
        <v>178</v>
      </c>
      <c r="E907" s="243" t="s">
        <v>1</v>
      </c>
      <c r="F907" s="244" t="s">
        <v>1516</v>
      </c>
      <c r="G907" s="241"/>
      <c r="H907" s="245">
        <v>288.12</v>
      </c>
      <c r="I907" s="246"/>
      <c r="J907" s="241"/>
      <c r="K907" s="241"/>
      <c r="L907" s="247"/>
      <c r="M907" s="248"/>
      <c r="N907" s="249"/>
      <c r="O907" s="249"/>
      <c r="P907" s="249"/>
      <c r="Q907" s="249"/>
      <c r="R907" s="249"/>
      <c r="S907" s="249"/>
      <c r="T907" s="250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1" t="s">
        <v>178</v>
      </c>
      <c r="AU907" s="251" t="s">
        <v>85</v>
      </c>
      <c r="AV907" s="13" t="s">
        <v>85</v>
      </c>
      <c r="AW907" s="13" t="s">
        <v>32</v>
      </c>
      <c r="AX907" s="13" t="s">
        <v>77</v>
      </c>
      <c r="AY907" s="251" t="s">
        <v>170</v>
      </c>
    </row>
    <row r="908" spans="1:51" s="14" customFormat="1" ht="12">
      <c r="A908" s="14"/>
      <c r="B908" s="252"/>
      <c r="C908" s="253"/>
      <c r="D908" s="242" t="s">
        <v>178</v>
      </c>
      <c r="E908" s="254" t="s">
        <v>1</v>
      </c>
      <c r="F908" s="255" t="s">
        <v>180</v>
      </c>
      <c r="G908" s="253"/>
      <c r="H908" s="256">
        <v>288.12</v>
      </c>
      <c r="I908" s="257"/>
      <c r="J908" s="253"/>
      <c r="K908" s="253"/>
      <c r="L908" s="258"/>
      <c r="M908" s="259"/>
      <c r="N908" s="260"/>
      <c r="O908" s="260"/>
      <c r="P908" s="260"/>
      <c r="Q908" s="260"/>
      <c r="R908" s="260"/>
      <c r="S908" s="260"/>
      <c r="T908" s="261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2" t="s">
        <v>178</v>
      </c>
      <c r="AU908" s="262" t="s">
        <v>85</v>
      </c>
      <c r="AV908" s="14" t="s">
        <v>177</v>
      </c>
      <c r="AW908" s="14" t="s">
        <v>32</v>
      </c>
      <c r="AX908" s="14" t="s">
        <v>33</v>
      </c>
      <c r="AY908" s="262" t="s">
        <v>170</v>
      </c>
    </row>
    <row r="909" spans="1:65" s="2" customFormat="1" ht="24.15" customHeight="1">
      <c r="A909" s="39"/>
      <c r="B909" s="40"/>
      <c r="C909" s="227" t="s">
        <v>1517</v>
      </c>
      <c r="D909" s="227" t="s">
        <v>172</v>
      </c>
      <c r="E909" s="228" t="s">
        <v>1518</v>
      </c>
      <c r="F909" s="229" t="s">
        <v>1519</v>
      </c>
      <c r="G909" s="230" t="s">
        <v>175</v>
      </c>
      <c r="H909" s="231">
        <v>53.14</v>
      </c>
      <c r="I909" s="232"/>
      <c r="J909" s="233">
        <f>ROUND(I909*H909,2)</f>
        <v>0</v>
      </c>
      <c r="K909" s="229" t="s">
        <v>176</v>
      </c>
      <c r="L909" s="45"/>
      <c r="M909" s="234" t="s">
        <v>1</v>
      </c>
      <c r="N909" s="235" t="s">
        <v>43</v>
      </c>
      <c r="O909" s="92"/>
      <c r="P909" s="236">
        <f>O909*H909</f>
        <v>0</v>
      </c>
      <c r="Q909" s="236">
        <v>0.00014</v>
      </c>
      <c r="R909" s="236">
        <f>Q909*H909</f>
        <v>0.007439599999999999</v>
      </c>
      <c r="S909" s="236">
        <v>0</v>
      </c>
      <c r="T909" s="237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38" t="s">
        <v>211</v>
      </c>
      <c r="AT909" s="238" t="s">
        <v>172</v>
      </c>
      <c r="AU909" s="238" t="s">
        <v>85</v>
      </c>
      <c r="AY909" s="18" t="s">
        <v>170</v>
      </c>
      <c r="BE909" s="239">
        <f>IF(N909="základní",J909,0)</f>
        <v>0</v>
      </c>
      <c r="BF909" s="239">
        <f>IF(N909="snížená",J909,0)</f>
        <v>0</v>
      </c>
      <c r="BG909" s="239">
        <f>IF(N909="zákl. přenesená",J909,0)</f>
        <v>0</v>
      </c>
      <c r="BH909" s="239">
        <f>IF(N909="sníž. přenesená",J909,0)</f>
        <v>0</v>
      </c>
      <c r="BI909" s="239">
        <f>IF(N909="nulová",J909,0)</f>
        <v>0</v>
      </c>
      <c r="BJ909" s="18" t="s">
        <v>85</v>
      </c>
      <c r="BK909" s="239">
        <f>ROUND(I909*H909,2)</f>
        <v>0</v>
      </c>
      <c r="BL909" s="18" t="s">
        <v>211</v>
      </c>
      <c r="BM909" s="238" t="s">
        <v>1520</v>
      </c>
    </row>
    <row r="910" spans="1:51" s="13" customFormat="1" ht="12">
      <c r="A910" s="13"/>
      <c r="B910" s="240"/>
      <c r="C910" s="241"/>
      <c r="D910" s="242" t="s">
        <v>178</v>
      </c>
      <c r="E910" s="243" t="s">
        <v>1</v>
      </c>
      <c r="F910" s="244" t="s">
        <v>1521</v>
      </c>
      <c r="G910" s="241"/>
      <c r="H910" s="245">
        <v>50.388</v>
      </c>
      <c r="I910" s="246"/>
      <c r="J910" s="241"/>
      <c r="K910" s="241"/>
      <c r="L910" s="247"/>
      <c r="M910" s="248"/>
      <c r="N910" s="249"/>
      <c r="O910" s="249"/>
      <c r="P910" s="249"/>
      <c r="Q910" s="249"/>
      <c r="R910" s="249"/>
      <c r="S910" s="249"/>
      <c r="T910" s="250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1" t="s">
        <v>178</v>
      </c>
      <c r="AU910" s="251" t="s">
        <v>85</v>
      </c>
      <c r="AV910" s="13" t="s">
        <v>85</v>
      </c>
      <c r="AW910" s="13" t="s">
        <v>32</v>
      </c>
      <c r="AX910" s="13" t="s">
        <v>77</v>
      </c>
      <c r="AY910" s="251" t="s">
        <v>170</v>
      </c>
    </row>
    <row r="911" spans="1:51" s="13" customFormat="1" ht="12">
      <c r="A911" s="13"/>
      <c r="B911" s="240"/>
      <c r="C911" s="241"/>
      <c r="D911" s="242" t="s">
        <v>178</v>
      </c>
      <c r="E911" s="243" t="s">
        <v>1</v>
      </c>
      <c r="F911" s="244" t="s">
        <v>1522</v>
      </c>
      <c r="G911" s="241"/>
      <c r="H911" s="245">
        <v>2.752</v>
      </c>
      <c r="I911" s="246"/>
      <c r="J911" s="241"/>
      <c r="K911" s="241"/>
      <c r="L911" s="247"/>
      <c r="M911" s="248"/>
      <c r="N911" s="249"/>
      <c r="O911" s="249"/>
      <c r="P911" s="249"/>
      <c r="Q911" s="249"/>
      <c r="R911" s="249"/>
      <c r="S911" s="249"/>
      <c r="T911" s="250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1" t="s">
        <v>178</v>
      </c>
      <c r="AU911" s="251" t="s">
        <v>85</v>
      </c>
      <c r="AV911" s="13" t="s">
        <v>85</v>
      </c>
      <c r="AW911" s="13" t="s">
        <v>32</v>
      </c>
      <c r="AX911" s="13" t="s">
        <v>77</v>
      </c>
      <c r="AY911" s="251" t="s">
        <v>170</v>
      </c>
    </row>
    <row r="912" spans="1:51" s="14" customFormat="1" ht="12">
      <c r="A912" s="14"/>
      <c r="B912" s="252"/>
      <c r="C912" s="253"/>
      <c r="D912" s="242" t="s">
        <v>178</v>
      </c>
      <c r="E912" s="254" t="s">
        <v>1</v>
      </c>
      <c r="F912" s="255" t="s">
        <v>180</v>
      </c>
      <c r="G912" s="253"/>
      <c r="H912" s="256">
        <v>53.14</v>
      </c>
      <c r="I912" s="257"/>
      <c r="J912" s="253"/>
      <c r="K912" s="253"/>
      <c r="L912" s="258"/>
      <c r="M912" s="259"/>
      <c r="N912" s="260"/>
      <c r="O912" s="260"/>
      <c r="P912" s="260"/>
      <c r="Q912" s="260"/>
      <c r="R912" s="260"/>
      <c r="S912" s="260"/>
      <c r="T912" s="261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62" t="s">
        <v>178</v>
      </c>
      <c r="AU912" s="262" t="s">
        <v>85</v>
      </c>
      <c r="AV912" s="14" t="s">
        <v>177</v>
      </c>
      <c r="AW912" s="14" t="s">
        <v>32</v>
      </c>
      <c r="AX912" s="14" t="s">
        <v>33</v>
      </c>
      <c r="AY912" s="262" t="s">
        <v>170</v>
      </c>
    </row>
    <row r="913" spans="1:65" s="2" customFormat="1" ht="24.15" customHeight="1">
      <c r="A913" s="39"/>
      <c r="B913" s="40"/>
      <c r="C913" s="227" t="s">
        <v>1523</v>
      </c>
      <c r="D913" s="227" t="s">
        <v>172</v>
      </c>
      <c r="E913" s="228" t="s">
        <v>1524</v>
      </c>
      <c r="F913" s="229" t="s">
        <v>1525</v>
      </c>
      <c r="G913" s="230" t="s">
        <v>175</v>
      </c>
      <c r="H913" s="231">
        <v>53.14</v>
      </c>
      <c r="I913" s="232"/>
      <c r="J913" s="233">
        <f>ROUND(I913*H913,2)</f>
        <v>0</v>
      </c>
      <c r="K913" s="229" t="s">
        <v>176</v>
      </c>
      <c r="L913" s="45"/>
      <c r="M913" s="234" t="s">
        <v>1</v>
      </c>
      <c r="N913" s="235" t="s">
        <v>43</v>
      </c>
      <c r="O913" s="92"/>
      <c r="P913" s="236">
        <f>O913*H913</f>
        <v>0</v>
      </c>
      <c r="Q913" s="236">
        <v>0.00014</v>
      </c>
      <c r="R913" s="236">
        <f>Q913*H913</f>
        <v>0.007439599999999999</v>
      </c>
      <c r="S913" s="236">
        <v>0</v>
      </c>
      <c r="T913" s="237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38" t="s">
        <v>211</v>
      </c>
      <c r="AT913" s="238" t="s">
        <v>172</v>
      </c>
      <c r="AU913" s="238" t="s">
        <v>85</v>
      </c>
      <c r="AY913" s="18" t="s">
        <v>170</v>
      </c>
      <c r="BE913" s="239">
        <f>IF(N913="základní",J913,0)</f>
        <v>0</v>
      </c>
      <c r="BF913" s="239">
        <f>IF(N913="snížená",J913,0)</f>
        <v>0</v>
      </c>
      <c r="BG913" s="239">
        <f>IF(N913="zákl. přenesená",J913,0)</f>
        <v>0</v>
      </c>
      <c r="BH913" s="239">
        <f>IF(N913="sníž. přenesená",J913,0)</f>
        <v>0</v>
      </c>
      <c r="BI913" s="239">
        <f>IF(N913="nulová",J913,0)</f>
        <v>0</v>
      </c>
      <c r="BJ913" s="18" t="s">
        <v>85</v>
      </c>
      <c r="BK913" s="239">
        <f>ROUND(I913*H913,2)</f>
        <v>0</v>
      </c>
      <c r="BL913" s="18" t="s">
        <v>211</v>
      </c>
      <c r="BM913" s="238" t="s">
        <v>1526</v>
      </c>
    </row>
    <row r="914" spans="1:65" s="2" customFormat="1" ht="24.15" customHeight="1">
      <c r="A914" s="39"/>
      <c r="B914" s="40"/>
      <c r="C914" s="227" t="s">
        <v>1527</v>
      </c>
      <c r="D914" s="227" t="s">
        <v>172</v>
      </c>
      <c r="E914" s="228" t="s">
        <v>1528</v>
      </c>
      <c r="F914" s="229" t="s">
        <v>1529</v>
      </c>
      <c r="G914" s="230" t="s">
        <v>175</v>
      </c>
      <c r="H914" s="231">
        <v>53.14</v>
      </c>
      <c r="I914" s="232"/>
      <c r="J914" s="233">
        <f>ROUND(I914*H914,2)</f>
        <v>0</v>
      </c>
      <c r="K914" s="229" t="s">
        <v>176</v>
      </c>
      <c r="L914" s="45"/>
      <c r="M914" s="234" t="s">
        <v>1</v>
      </c>
      <c r="N914" s="235" t="s">
        <v>43</v>
      </c>
      <c r="O914" s="92"/>
      <c r="P914" s="236">
        <f>O914*H914</f>
        <v>0</v>
      </c>
      <c r="Q914" s="236">
        <v>0.00014</v>
      </c>
      <c r="R914" s="236">
        <f>Q914*H914</f>
        <v>0.007439599999999999</v>
      </c>
      <c r="S914" s="236">
        <v>0</v>
      </c>
      <c r="T914" s="237">
        <f>S914*H914</f>
        <v>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38" t="s">
        <v>211</v>
      </c>
      <c r="AT914" s="238" t="s">
        <v>172</v>
      </c>
      <c r="AU914" s="238" t="s">
        <v>85</v>
      </c>
      <c r="AY914" s="18" t="s">
        <v>170</v>
      </c>
      <c r="BE914" s="239">
        <f>IF(N914="základní",J914,0)</f>
        <v>0</v>
      </c>
      <c r="BF914" s="239">
        <f>IF(N914="snížená",J914,0)</f>
        <v>0</v>
      </c>
      <c r="BG914" s="239">
        <f>IF(N914="zákl. přenesená",J914,0)</f>
        <v>0</v>
      </c>
      <c r="BH914" s="239">
        <f>IF(N914="sníž. přenesená",J914,0)</f>
        <v>0</v>
      </c>
      <c r="BI914" s="239">
        <f>IF(N914="nulová",J914,0)</f>
        <v>0</v>
      </c>
      <c r="BJ914" s="18" t="s">
        <v>85</v>
      </c>
      <c r="BK914" s="239">
        <f>ROUND(I914*H914,2)</f>
        <v>0</v>
      </c>
      <c r="BL914" s="18" t="s">
        <v>211</v>
      </c>
      <c r="BM914" s="238" t="s">
        <v>1530</v>
      </c>
    </row>
    <row r="915" spans="1:65" s="2" customFormat="1" ht="44.25" customHeight="1">
      <c r="A915" s="39"/>
      <c r="B915" s="40"/>
      <c r="C915" s="227" t="s">
        <v>1531</v>
      </c>
      <c r="D915" s="227" t="s">
        <v>172</v>
      </c>
      <c r="E915" s="228" t="s">
        <v>1532</v>
      </c>
      <c r="F915" s="229" t="s">
        <v>1533</v>
      </c>
      <c r="G915" s="230" t="s">
        <v>175</v>
      </c>
      <c r="H915" s="231">
        <v>4129.092</v>
      </c>
      <c r="I915" s="232"/>
      <c r="J915" s="233">
        <f>ROUND(I915*H915,2)</f>
        <v>0</v>
      </c>
      <c r="K915" s="229" t="s">
        <v>176</v>
      </c>
      <c r="L915" s="45"/>
      <c r="M915" s="234" t="s">
        <v>1</v>
      </c>
      <c r="N915" s="235" t="s">
        <v>43</v>
      </c>
      <c r="O915" s="92"/>
      <c r="P915" s="236">
        <f>O915*H915</f>
        <v>0</v>
      </c>
      <c r="Q915" s="236">
        <v>0.00022</v>
      </c>
      <c r="R915" s="236">
        <f>Q915*H915</f>
        <v>0.90840024</v>
      </c>
      <c r="S915" s="236">
        <v>0</v>
      </c>
      <c r="T915" s="237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38" t="s">
        <v>211</v>
      </c>
      <c r="AT915" s="238" t="s">
        <v>172</v>
      </c>
      <c r="AU915" s="238" t="s">
        <v>85</v>
      </c>
      <c r="AY915" s="18" t="s">
        <v>170</v>
      </c>
      <c r="BE915" s="239">
        <f>IF(N915="základní",J915,0)</f>
        <v>0</v>
      </c>
      <c r="BF915" s="239">
        <f>IF(N915="snížená",J915,0)</f>
        <v>0</v>
      </c>
      <c r="BG915" s="239">
        <f>IF(N915="zákl. přenesená",J915,0)</f>
        <v>0</v>
      </c>
      <c r="BH915" s="239">
        <f>IF(N915="sníž. přenesená",J915,0)</f>
        <v>0</v>
      </c>
      <c r="BI915" s="239">
        <f>IF(N915="nulová",J915,0)</f>
        <v>0</v>
      </c>
      <c r="BJ915" s="18" t="s">
        <v>85</v>
      </c>
      <c r="BK915" s="239">
        <f>ROUND(I915*H915,2)</f>
        <v>0</v>
      </c>
      <c r="BL915" s="18" t="s">
        <v>211</v>
      </c>
      <c r="BM915" s="238" t="s">
        <v>1534</v>
      </c>
    </row>
    <row r="916" spans="1:51" s="13" customFormat="1" ht="12">
      <c r="A916" s="13"/>
      <c r="B916" s="240"/>
      <c r="C916" s="241"/>
      <c r="D916" s="242" t="s">
        <v>178</v>
      </c>
      <c r="E916" s="243" t="s">
        <v>1</v>
      </c>
      <c r="F916" s="244" t="s">
        <v>1535</v>
      </c>
      <c r="G916" s="241"/>
      <c r="H916" s="245">
        <v>4129.092</v>
      </c>
      <c r="I916" s="246"/>
      <c r="J916" s="241"/>
      <c r="K916" s="241"/>
      <c r="L916" s="247"/>
      <c r="M916" s="248"/>
      <c r="N916" s="249"/>
      <c r="O916" s="249"/>
      <c r="P916" s="249"/>
      <c r="Q916" s="249"/>
      <c r="R916" s="249"/>
      <c r="S916" s="249"/>
      <c r="T916" s="250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1" t="s">
        <v>178</v>
      </c>
      <c r="AU916" s="251" t="s">
        <v>85</v>
      </c>
      <c r="AV916" s="13" t="s">
        <v>85</v>
      </c>
      <c r="AW916" s="13" t="s">
        <v>32</v>
      </c>
      <c r="AX916" s="13" t="s">
        <v>77</v>
      </c>
      <c r="AY916" s="251" t="s">
        <v>170</v>
      </c>
    </row>
    <row r="917" spans="1:51" s="14" customFormat="1" ht="12">
      <c r="A917" s="14"/>
      <c r="B917" s="252"/>
      <c r="C917" s="253"/>
      <c r="D917" s="242" t="s">
        <v>178</v>
      </c>
      <c r="E917" s="254" t="s">
        <v>1</v>
      </c>
      <c r="F917" s="255" t="s">
        <v>180</v>
      </c>
      <c r="G917" s="253"/>
      <c r="H917" s="256">
        <v>4129.092</v>
      </c>
      <c r="I917" s="257"/>
      <c r="J917" s="253"/>
      <c r="K917" s="253"/>
      <c r="L917" s="258"/>
      <c r="M917" s="259"/>
      <c r="N917" s="260"/>
      <c r="O917" s="260"/>
      <c r="P917" s="260"/>
      <c r="Q917" s="260"/>
      <c r="R917" s="260"/>
      <c r="S917" s="260"/>
      <c r="T917" s="261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62" t="s">
        <v>178</v>
      </c>
      <c r="AU917" s="262" t="s">
        <v>85</v>
      </c>
      <c r="AV917" s="14" t="s">
        <v>177</v>
      </c>
      <c r="AW917" s="14" t="s">
        <v>32</v>
      </c>
      <c r="AX917" s="14" t="s">
        <v>33</v>
      </c>
      <c r="AY917" s="262" t="s">
        <v>170</v>
      </c>
    </row>
    <row r="918" spans="1:63" s="12" customFormat="1" ht="22.8" customHeight="1">
      <c r="A918" s="12"/>
      <c r="B918" s="211"/>
      <c r="C918" s="212"/>
      <c r="D918" s="213" t="s">
        <v>76</v>
      </c>
      <c r="E918" s="225" t="s">
        <v>1536</v>
      </c>
      <c r="F918" s="225" t="s">
        <v>1537</v>
      </c>
      <c r="G918" s="212"/>
      <c r="H918" s="212"/>
      <c r="I918" s="215"/>
      <c r="J918" s="226">
        <f>BK918</f>
        <v>0</v>
      </c>
      <c r="K918" s="212"/>
      <c r="L918" s="217"/>
      <c r="M918" s="218"/>
      <c r="N918" s="219"/>
      <c r="O918" s="219"/>
      <c r="P918" s="220">
        <f>SUM(P919:P925)</f>
        <v>0</v>
      </c>
      <c r="Q918" s="219"/>
      <c r="R918" s="220">
        <f>SUM(R919:R925)</f>
        <v>1.8328352</v>
      </c>
      <c r="S918" s="219"/>
      <c r="T918" s="221">
        <f>SUM(T919:T925)</f>
        <v>0</v>
      </c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R918" s="222" t="s">
        <v>85</v>
      </c>
      <c r="AT918" s="223" t="s">
        <v>76</v>
      </c>
      <c r="AU918" s="223" t="s">
        <v>33</v>
      </c>
      <c r="AY918" s="222" t="s">
        <v>170</v>
      </c>
      <c r="BK918" s="224">
        <f>SUM(BK919:BK925)</f>
        <v>0</v>
      </c>
    </row>
    <row r="919" spans="1:65" s="2" customFormat="1" ht="33" customHeight="1">
      <c r="A919" s="39"/>
      <c r="B919" s="40"/>
      <c r="C919" s="227" t="s">
        <v>1538</v>
      </c>
      <c r="D919" s="227" t="s">
        <v>172</v>
      </c>
      <c r="E919" s="228" t="s">
        <v>1539</v>
      </c>
      <c r="F919" s="229" t="s">
        <v>1540</v>
      </c>
      <c r="G919" s="230" t="s">
        <v>175</v>
      </c>
      <c r="H919" s="231">
        <v>3740.48</v>
      </c>
      <c r="I919" s="232"/>
      <c r="J919" s="233">
        <f>ROUND(I919*H919,2)</f>
        <v>0</v>
      </c>
      <c r="K919" s="229" t="s">
        <v>176</v>
      </c>
      <c r="L919" s="45"/>
      <c r="M919" s="234" t="s">
        <v>1</v>
      </c>
      <c r="N919" s="235" t="s">
        <v>43</v>
      </c>
      <c r="O919" s="92"/>
      <c r="P919" s="236">
        <f>O919*H919</f>
        <v>0</v>
      </c>
      <c r="Q919" s="236">
        <v>0.0002</v>
      </c>
      <c r="R919" s="236">
        <f>Q919*H919</f>
        <v>0.7480960000000001</v>
      </c>
      <c r="S919" s="236">
        <v>0</v>
      </c>
      <c r="T919" s="237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38" t="s">
        <v>211</v>
      </c>
      <c r="AT919" s="238" t="s">
        <v>172</v>
      </c>
      <c r="AU919" s="238" t="s">
        <v>85</v>
      </c>
      <c r="AY919" s="18" t="s">
        <v>170</v>
      </c>
      <c r="BE919" s="239">
        <f>IF(N919="základní",J919,0)</f>
        <v>0</v>
      </c>
      <c r="BF919" s="239">
        <f>IF(N919="snížená",J919,0)</f>
        <v>0</v>
      </c>
      <c r="BG919" s="239">
        <f>IF(N919="zákl. přenesená",J919,0)</f>
        <v>0</v>
      </c>
      <c r="BH919" s="239">
        <f>IF(N919="sníž. přenesená",J919,0)</f>
        <v>0</v>
      </c>
      <c r="BI919" s="239">
        <f>IF(N919="nulová",J919,0)</f>
        <v>0</v>
      </c>
      <c r="BJ919" s="18" t="s">
        <v>85</v>
      </c>
      <c r="BK919" s="239">
        <f>ROUND(I919*H919,2)</f>
        <v>0</v>
      </c>
      <c r="BL919" s="18" t="s">
        <v>211</v>
      </c>
      <c r="BM919" s="238" t="s">
        <v>1541</v>
      </c>
    </row>
    <row r="920" spans="1:51" s="15" customFormat="1" ht="12">
      <c r="A920" s="15"/>
      <c r="B920" s="263"/>
      <c r="C920" s="264"/>
      <c r="D920" s="242" t="s">
        <v>178</v>
      </c>
      <c r="E920" s="265" t="s">
        <v>1</v>
      </c>
      <c r="F920" s="266" t="s">
        <v>1542</v>
      </c>
      <c r="G920" s="264"/>
      <c r="H920" s="265" t="s">
        <v>1</v>
      </c>
      <c r="I920" s="267"/>
      <c r="J920" s="264"/>
      <c r="K920" s="264"/>
      <c r="L920" s="268"/>
      <c r="M920" s="269"/>
      <c r="N920" s="270"/>
      <c r="O920" s="270"/>
      <c r="P920" s="270"/>
      <c r="Q920" s="270"/>
      <c r="R920" s="270"/>
      <c r="S920" s="270"/>
      <c r="T920" s="271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2" t="s">
        <v>178</v>
      </c>
      <c r="AU920" s="272" t="s">
        <v>85</v>
      </c>
      <c r="AV920" s="15" t="s">
        <v>33</v>
      </c>
      <c r="AW920" s="15" t="s">
        <v>32</v>
      </c>
      <c r="AX920" s="15" t="s">
        <v>77</v>
      </c>
      <c r="AY920" s="272" t="s">
        <v>170</v>
      </c>
    </row>
    <row r="921" spans="1:51" s="13" customFormat="1" ht="12">
      <c r="A921" s="13"/>
      <c r="B921" s="240"/>
      <c r="C921" s="241"/>
      <c r="D921" s="242" t="s">
        <v>178</v>
      </c>
      <c r="E921" s="243" t="s">
        <v>1</v>
      </c>
      <c r="F921" s="244" t="s">
        <v>1543</v>
      </c>
      <c r="G921" s="241"/>
      <c r="H921" s="245">
        <v>2728.08</v>
      </c>
      <c r="I921" s="246"/>
      <c r="J921" s="241"/>
      <c r="K921" s="241"/>
      <c r="L921" s="247"/>
      <c r="M921" s="248"/>
      <c r="N921" s="249"/>
      <c r="O921" s="249"/>
      <c r="P921" s="249"/>
      <c r="Q921" s="249"/>
      <c r="R921" s="249"/>
      <c r="S921" s="249"/>
      <c r="T921" s="250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51" t="s">
        <v>178</v>
      </c>
      <c r="AU921" s="251" t="s">
        <v>85</v>
      </c>
      <c r="AV921" s="13" t="s">
        <v>85</v>
      </c>
      <c r="AW921" s="13" t="s">
        <v>32</v>
      </c>
      <c r="AX921" s="13" t="s">
        <v>77</v>
      </c>
      <c r="AY921" s="251" t="s">
        <v>170</v>
      </c>
    </row>
    <row r="922" spans="1:51" s="15" customFormat="1" ht="12">
      <c r="A922" s="15"/>
      <c r="B922" s="263"/>
      <c r="C922" s="264"/>
      <c r="D922" s="242" t="s">
        <v>178</v>
      </c>
      <c r="E922" s="265" t="s">
        <v>1</v>
      </c>
      <c r="F922" s="266" t="s">
        <v>1544</v>
      </c>
      <c r="G922" s="264"/>
      <c r="H922" s="265" t="s">
        <v>1</v>
      </c>
      <c r="I922" s="267"/>
      <c r="J922" s="264"/>
      <c r="K922" s="264"/>
      <c r="L922" s="268"/>
      <c r="M922" s="269"/>
      <c r="N922" s="270"/>
      <c r="O922" s="270"/>
      <c r="P922" s="270"/>
      <c r="Q922" s="270"/>
      <c r="R922" s="270"/>
      <c r="S922" s="270"/>
      <c r="T922" s="271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72" t="s">
        <v>178</v>
      </c>
      <c r="AU922" s="272" t="s">
        <v>85</v>
      </c>
      <c r="AV922" s="15" t="s">
        <v>33</v>
      </c>
      <c r="AW922" s="15" t="s">
        <v>32</v>
      </c>
      <c r="AX922" s="15" t="s">
        <v>77</v>
      </c>
      <c r="AY922" s="272" t="s">
        <v>170</v>
      </c>
    </row>
    <row r="923" spans="1:51" s="13" customFormat="1" ht="12">
      <c r="A923" s="13"/>
      <c r="B923" s="240"/>
      <c r="C923" s="241"/>
      <c r="D923" s="242" t="s">
        <v>178</v>
      </c>
      <c r="E923" s="243" t="s">
        <v>1</v>
      </c>
      <c r="F923" s="244" t="s">
        <v>1545</v>
      </c>
      <c r="G923" s="241"/>
      <c r="H923" s="245">
        <v>1012.4</v>
      </c>
      <c r="I923" s="246"/>
      <c r="J923" s="241"/>
      <c r="K923" s="241"/>
      <c r="L923" s="247"/>
      <c r="M923" s="248"/>
      <c r="N923" s="249"/>
      <c r="O923" s="249"/>
      <c r="P923" s="249"/>
      <c r="Q923" s="249"/>
      <c r="R923" s="249"/>
      <c r="S923" s="249"/>
      <c r="T923" s="250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1" t="s">
        <v>178</v>
      </c>
      <c r="AU923" s="251" t="s">
        <v>85</v>
      </c>
      <c r="AV923" s="13" t="s">
        <v>85</v>
      </c>
      <c r="AW923" s="13" t="s">
        <v>32</v>
      </c>
      <c r="AX923" s="13" t="s">
        <v>77</v>
      </c>
      <c r="AY923" s="251" t="s">
        <v>170</v>
      </c>
    </row>
    <row r="924" spans="1:51" s="14" customFormat="1" ht="12">
      <c r="A924" s="14"/>
      <c r="B924" s="252"/>
      <c r="C924" s="253"/>
      <c r="D924" s="242" t="s">
        <v>178</v>
      </c>
      <c r="E924" s="254" t="s">
        <v>1</v>
      </c>
      <c r="F924" s="255" t="s">
        <v>180</v>
      </c>
      <c r="G924" s="253"/>
      <c r="H924" s="256">
        <v>3740.48</v>
      </c>
      <c r="I924" s="257"/>
      <c r="J924" s="253"/>
      <c r="K924" s="253"/>
      <c r="L924" s="258"/>
      <c r="M924" s="259"/>
      <c r="N924" s="260"/>
      <c r="O924" s="260"/>
      <c r="P924" s="260"/>
      <c r="Q924" s="260"/>
      <c r="R924" s="260"/>
      <c r="S924" s="260"/>
      <c r="T924" s="261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62" t="s">
        <v>178</v>
      </c>
      <c r="AU924" s="262" t="s">
        <v>85</v>
      </c>
      <c r="AV924" s="14" t="s">
        <v>177</v>
      </c>
      <c r="AW924" s="14" t="s">
        <v>32</v>
      </c>
      <c r="AX924" s="14" t="s">
        <v>33</v>
      </c>
      <c r="AY924" s="262" t="s">
        <v>170</v>
      </c>
    </row>
    <row r="925" spans="1:65" s="2" customFormat="1" ht="37.8" customHeight="1">
      <c r="A925" s="39"/>
      <c r="B925" s="40"/>
      <c r="C925" s="227" t="s">
        <v>1546</v>
      </c>
      <c r="D925" s="227" t="s">
        <v>172</v>
      </c>
      <c r="E925" s="228" t="s">
        <v>1547</v>
      </c>
      <c r="F925" s="229" t="s">
        <v>1548</v>
      </c>
      <c r="G925" s="230" t="s">
        <v>175</v>
      </c>
      <c r="H925" s="231">
        <v>3740.48</v>
      </c>
      <c r="I925" s="232"/>
      <c r="J925" s="233">
        <f>ROUND(I925*H925,2)</f>
        <v>0</v>
      </c>
      <c r="K925" s="229" t="s">
        <v>176</v>
      </c>
      <c r="L925" s="45"/>
      <c r="M925" s="234" t="s">
        <v>1</v>
      </c>
      <c r="N925" s="235" t="s">
        <v>43</v>
      </c>
      <c r="O925" s="92"/>
      <c r="P925" s="236">
        <f>O925*H925</f>
        <v>0</v>
      </c>
      <c r="Q925" s="236">
        <v>0.00029</v>
      </c>
      <c r="R925" s="236">
        <f>Q925*H925</f>
        <v>1.0847392</v>
      </c>
      <c r="S925" s="236">
        <v>0</v>
      </c>
      <c r="T925" s="237">
        <f>S925*H925</f>
        <v>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38" t="s">
        <v>211</v>
      </c>
      <c r="AT925" s="238" t="s">
        <v>172</v>
      </c>
      <c r="AU925" s="238" t="s">
        <v>85</v>
      </c>
      <c r="AY925" s="18" t="s">
        <v>170</v>
      </c>
      <c r="BE925" s="239">
        <f>IF(N925="základní",J925,0)</f>
        <v>0</v>
      </c>
      <c r="BF925" s="239">
        <f>IF(N925="snížená",J925,0)</f>
        <v>0</v>
      </c>
      <c r="BG925" s="239">
        <f>IF(N925="zákl. přenesená",J925,0)</f>
        <v>0</v>
      </c>
      <c r="BH925" s="239">
        <f>IF(N925="sníž. přenesená",J925,0)</f>
        <v>0</v>
      </c>
      <c r="BI925" s="239">
        <f>IF(N925="nulová",J925,0)</f>
        <v>0</v>
      </c>
      <c r="BJ925" s="18" t="s">
        <v>85</v>
      </c>
      <c r="BK925" s="239">
        <f>ROUND(I925*H925,2)</f>
        <v>0</v>
      </c>
      <c r="BL925" s="18" t="s">
        <v>211</v>
      </c>
      <c r="BM925" s="238" t="s">
        <v>1549</v>
      </c>
    </row>
    <row r="926" spans="1:63" s="12" customFormat="1" ht="22.8" customHeight="1">
      <c r="A926" s="12"/>
      <c r="B926" s="211"/>
      <c r="C926" s="212"/>
      <c r="D926" s="213" t="s">
        <v>76</v>
      </c>
      <c r="E926" s="225" t="s">
        <v>1550</v>
      </c>
      <c r="F926" s="225" t="s">
        <v>1551</v>
      </c>
      <c r="G926" s="212"/>
      <c r="H926" s="212"/>
      <c r="I926" s="215"/>
      <c r="J926" s="226">
        <f>BK926</f>
        <v>0</v>
      </c>
      <c r="K926" s="212"/>
      <c r="L926" s="217"/>
      <c r="M926" s="218"/>
      <c r="N926" s="219"/>
      <c r="O926" s="219"/>
      <c r="P926" s="220">
        <f>SUM(P927:P931)</f>
        <v>0</v>
      </c>
      <c r="Q926" s="219"/>
      <c r="R926" s="220">
        <f>SUM(R927:R931)</f>
        <v>0.1134926</v>
      </c>
      <c r="S926" s="219"/>
      <c r="T926" s="221">
        <f>SUM(T927:T931)</f>
        <v>0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22" t="s">
        <v>85</v>
      </c>
      <c r="AT926" s="223" t="s">
        <v>76</v>
      </c>
      <c r="AU926" s="223" t="s">
        <v>33</v>
      </c>
      <c r="AY926" s="222" t="s">
        <v>170</v>
      </c>
      <c r="BK926" s="224">
        <f>SUM(BK927:BK931)</f>
        <v>0</v>
      </c>
    </row>
    <row r="927" spans="1:65" s="2" customFormat="1" ht="24.15" customHeight="1">
      <c r="A927" s="39"/>
      <c r="B927" s="40"/>
      <c r="C927" s="227" t="s">
        <v>1552</v>
      </c>
      <c r="D927" s="227" t="s">
        <v>172</v>
      </c>
      <c r="E927" s="228" t="s">
        <v>1553</v>
      </c>
      <c r="F927" s="229" t="s">
        <v>1554</v>
      </c>
      <c r="G927" s="230" t="s">
        <v>175</v>
      </c>
      <c r="H927" s="231">
        <v>87.302</v>
      </c>
      <c r="I927" s="232"/>
      <c r="J927" s="233">
        <f>ROUND(I927*H927,2)</f>
        <v>0</v>
      </c>
      <c r="K927" s="229" t="s">
        <v>176</v>
      </c>
      <c r="L927" s="45"/>
      <c r="M927" s="234" t="s">
        <v>1</v>
      </c>
      <c r="N927" s="235" t="s">
        <v>43</v>
      </c>
      <c r="O927" s="92"/>
      <c r="P927" s="236">
        <f>O927*H927</f>
        <v>0</v>
      </c>
      <c r="Q927" s="236">
        <v>0</v>
      </c>
      <c r="R927" s="236">
        <f>Q927*H927</f>
        <v>0</v>
      </c>
      <c r="S927" s="236">
        <v>0</v>
      </c>
      <c r="T927" s="237">
        <f>S927*H927</f>
        <v>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R927" s="238" t="s">
        <v>211</v>
      </c>
      <c r="AT927" s="238" t="s">
        <v>172</v>
      </c>
      <c r="AU927" s="238" t="s">
        <v>85</v>
      </c>
      <c r="AY927" s="18" t="s">
        <v>170</v>
      </c>
      <c r="BE927" s="239">
        <f>IF(N927="základní",J927,0)</f>
        <v>0</v>
      </c>
      <c r="BF927" s="239">
        <f>IF(N927="snížená",J927,0)</f>
        <v>0</v>
      </c>
      <c r="BG927" s="239">
        <f>IF(N927="zákl. přenesená",J927,0)</f>
        <v>0</v>
      </c>
      <c r="BH927" s="239">
        <f>IF(N927="sníž. přenesená",J927,0)</f>
        <v>0</v>
      </c>
      <c r="BI927" s="239">
        <f>IF(N927="nulová",J927,0)</f>
        <v>0</v>
      </c>
      <c r="BJ927" s="18" t="s">
        <v>85</v>
      </c>
      <c r="BK927" s="239">
        <f>ROUND(I927*H927,2)</f>
        <v>0</v>
      </c>
      <c r="BL927" s="18" t="s">
        <v>211</v>
      </c>
      <c r="BM927" s="238" t="s">
        <v>1555</v>
      </c>
    </row>
    <row r="928" spans="1:51" s="13" customFormat="1" ht="12">
      <c r="A928" s="13"/>
      <c r="B928" s="240"/>
      <c r="C928" s="241"/>
      <c r="D928" s="242" t="s">
        <v>178</v>
      </c>
      <c r="E928" s="243" t="s">
        <v>1</v>
      </c>
      <c r="F928" s="244" t="s">
        <v>1556</v>
      </c>
      <c r="G928" s="241"/>
      <c r="H928" s="245">
        <v>87.302</v>
      </c>
      <c r="I928" s="246"/>
      <c r="J928" s="241"/>
      <c r="K928" s="241"/>
      <c r="L928" s="247"/>
      <c r="M928" s="248"/>
      <c r="N928" s="249"/>
      <c r="O928" s="249"/>
      <c r="P928" s="249"/>
      <c r="Q928" s="249"/>
      <c r="R928" s="249"/>
      <c r="S928" s="249"/>
      <c r="T928" s="250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1" t="s">
        <v>178</v>
      </c>
      <c r="AU928" s="251" t="s">
        <v>85</v>
      </c>
      <c r="AV928" s="13" t="s">
        <v>85</v>
      </c>
      <c r="AW928" s="13" t="s">
        <v>32</v>
      </c>
      <c r="AX928" s="13" t="s">
        <v>77</v>
      </c>
      <c r="AY928" s="251" t="s">
        <v>170</v>
      </c>
    </row>
    <row r="929" spans="1:51" s="14" customFormat="1" ht="12">
      <c r="A929" s="14"/>
      <c r="B929" s="252"/>
      <c r="C929" s="253"/>
      <c r="D929" s="242" t="s">
        <v>178</v>
      </c>
      <c r="E929" s="254" t="s">
        <v>1</v>
      </c>
      <c r="F929" s="255" t="s">
        <v>180</v>
      </c>
      <c r="G929" s="253"/>
      <c r="H929" s="256">
        <v>87.302</v>
      </c>
      <c r="I929" s="257"/>
      <c r="J929" s="253"/>
      <c r="K929" s="253"/>
      <c r="L929" s="258"/>
      <c r="M929" s="259"/>
      <c r="N929" s="260"/>
      <c r="O929" s="260"/>
      <c r="P929" s="260"/>
      <c r="Q929" s="260"/>
      <c r="R929" s="260"/>
      <c r="S929" s="260"/>
      <c r="T929" s="261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62" t="s">
        <v>178</v>
      </c>
      <c r="AU929" s="262" t="s">
        <v>85</v>
      </c>
      <c r="AV929" s="14" t="s">
        <v>177</v>
      </c>
      <c r="AW929" s="14" t="s">
        <v>32</v>
      </c>
      <c r="AX929" s="14" t="s">
        <v>33</v>
      </c>
      <c r="AY929" s="262" t="s">
        <v>170</v>
      </c>
    </row>
    <row r="930" spans="1:65" s="2" customFormat="1" ht="16.5" customHeight="1">
      <c r="A930" s="39"/>
      <c r="B930" s="40"/>
      <c r="C930" s="273" t="s">
        <v>1557</v>
      </c>
      <c r="D930" s="273" t="s">
        <v>247</v>
      </c>
      <c r="E930" s="274" t="s">
        <v>1558</v>
      </c>
      <c r="F930" s="275" t="s">
        <v>1559</v>
      </c>
      <c r="G930" s="276" t="s">
        <v>175</v>
      </c>
      <c r="H930" s="277">
        <v>87.302</v>
      </c>
      <c r="I930" s="278"/>
      <c r="J930" s="279">
        <f>ROUND(I930*H930,2)</f>
        <v>0</v>
      </c>
      <c r="K930" s="275" t="s">
        <v>176</v>
      </c>
      <c r="L930" s="280"/>
      <c r="M930" s="281" t="s">
        <v>1</v>
      </c>
      <c r="N930" s="282" t="s">
        <v>43</v>
      </c>
      <c r="O930" s="92"/>
      <c r="P930" s="236">
        <f>O930*H930</f>
        <v>0</v>
      </c>
      <c r="Q930" s="236">
        <v>0.0013</v>
      </c>
      <c r="R930" s="236">
        <f>Q930*H930</f>
        <v>0.1134926</v>
      </c>
      <c r="S930" s="236">
        <v>0</v>
      </c>
      <c r="T930" s="237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38" t="s">
        <v>345</v>
      </c>
      <c r="AT930" s="238" t="s">
        <v>247</v>
      </c>
      <c r="AU930" s="238" t="s">
        <v>85</v>
      </c>
      <c r="AY930" s="18" t="s">
        <v>170</v>
      </c>
      <c r="BE930" s="239">
        <f>IF(N930="základní",J930,0)</f>
        <v>0</v>
      </c>
      <c r="BF930" s="239">
        <f>IF(N930="snížená",J930,0)</f>
        <v>0</v>
      </c>
      <c r="BG930" s="239">
        <f>IF(N930="zákl. přenesená",J930,0)</f>
        <v>0</v>
      </c>
      <c r="BH930" s="239">
        <f>IF(N930="sníž. přenesená",J930,0)</f>
        <v>0</v>
      </c>
      <c r="BI930" s="239">
        <f>IF(N930="nulová",J930,0)</f>
        <v>0</v>
      </c>
      <c r="BJ930" s="18" t="s">
        <v>85</v>
      </c>
      <c r="BK930" s="239">
        <f>ROUND(I930*H930,2)</f>
        <v>0</v>
      </c>
      <c r="BL930" s="18" t="s">
        <v>211</v>
      </c>
      <c r="BM930" s="238" t="s">
        <v>1560</v>
      </c>
    </row>
    <row r="931" spans="1:65" s="2" customFormat="1" ht="49.05" customHeight="1">
      <c r="A931" s="39"/>
      <c r="B931" s="40"/>
      <c r="C931" s="227" t="s">
        <v>1561</v>
      </c>
      <c r="D931" s="227" t="s">
        <v>172</v>
      </c>
      <c r="E931" s="228" t="s">
        <v>1562</v>
      </c>
      <c r="F931" s="229" t="s">
        <v>1563</v>
      </c>
      <c r="G931" s="230" t="s">
        <v>228</v>
      </c>
      <c r="H931" s="231">
        <v>0.113</v>
      </c>
      <c r="I931" s="232"/>
      <c r="J931" s="233">
        <f>ROUND(I931*H931,2)</f>
        <v>0</v>
      </c>
      <c r="K931" s="229" t="s">
        <v>176</v>
      </c>
      <c r="L931" s="45"/>
      <c r="M931" s="234" t="s">
        <v>1</v>
      </c>
      <c r="N931" s="235" t="s">
        <v>43</v>
      </c>
      <c r="O931" s="92"/>
      <c r="P931" s="236">
        <f>O931*H931</f>
        <v>0</v>
      </c>
      <c r="Q931" s="236">
        <v>0</v>
      </c>
      <c r="R931" s="236">
        <f>Q931*H931</f>
        <v>0</v>
      </c>
      <c r="S931" s="236">
        <v>0</v>
      </c>
      <c r="T931" s="237">
        <f>S931*H931</f>
        <v>0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38" t="s">
        <v>211</v>
      </c>
      <c r="AT931" s="238" t="s">
        <v>172</v>
      </c>
      <c r="AU931" s="238" t="s">
        <v>85</v>
      </c>
      <c r="AY931" s="18" t="s">
        <v>170</v>
      </c>
      <c r="BE931" s="239">
        <f>IF(N931="základní",J931,0)</f>
        <v>0</v>
      </c>
      <c r="BF931" s="239">
        <f>IF(N931="snížená",J931,0)</f>
        <v>0</v>
      </c>
      <c r="BG931" s="239">
        <f>IF(N931="zákl. přenesená",J931,0)</f>
        <v>0</v>
      </c>
      <c r="BH931" s="239">
        <f>IF(N931="sníž. přenesená",J931,0)</f>
        <v>0</v>
      </c>
      <c r="BI931" s="239">
        <f>IF(N931="nulová",J931,0)</f>
        <v>0</v>
      </c>
      <c r="BJ931" s="18" t="s">
        <v>85</v>
      </c>
      <c r="BK931" s="239">
        <f>ROUND(I931*H931,2)</f>
        <v>0</v>
      </c>
      <c r="BL931" s="18" t="s">
        <v>211</v>
      </c>
      <c r="BM931" s="238" t="s">
        <v>1564</v>
      </c>
    </row>
    <row r="932" spans="1:63" s="12" customFormat="1" ht="22.8" customHeight="1">
      <c r="A932" s="12"/>
      <c r="B932" s="211"/>
      <c r="C932" s="212"/>
      <c r="D932" s="213" t="s">
        <v>76</v>
      </c>
      <c r="E932" s="225" t="s">
        <v>1565</v>
      </c>
      <c r="F932" s="225" t="s">
        <v>1566</v>
      </c>
      <c r="G932" s="212"/>
      <c r="H932" s="212"/>
      <c r="I932" s="215"/>
      <c r="J932" s="226">
        <f>BK932</f>
        <v>0</v>
      </c>
      <c r="K932" s="212"/>
      <c r="L932" s="217"/>
      <c r="M932" s="218"/>
      <c r="N932" s="219"/>
      <c r="O932" s="219"/>
      <c r="P932" s="220">
        <f>SUM(P933:P936)</f>
        <v>0</v>
      </c>
      <c r="Q932" s="219"/>
      <c r="R932" s="220">
        <f>SUM(R933:R936)</f>
        <v>0.27108200000000005</v>
      </c>
      <c r="S932" s="219"/>
      <c r="T932" s="221">
        <f>SUM(T933:T936)</f>
        <v>0</v>
      </c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R932" s="222" t="s">
        <v>85</v>
      </c>
      <c r="AT932" s="223" t="s">
        <v>76</v>
      </c>
      <c r="AU932" s="223" t="s">
        <v>33</v>
      </c>
      <c r="AY932" s="222" t="s">
        <v>170</v>
      </c>
      <c r="BK932" s="224">
        <f>SUM(BK933:BK936)</f>
        <v>0</v>
      </c>
    </row>
    <row r="933" spans="1:65" s="2" customFormat="1" ht="37.8" customHeight="1">
      <c r="A933" s="39"/>
      <c r="B933" s="40"/>
      <c r="C933" s="227" t="s">
        <v>1045</v>
      </c>
      <c r="D933" s="227" t="s">
        <v>172</v>
      </c>
      <c r="E933" s="228" t="s">
        <v>1567</v>
      </c>
      <c r="F933" s="229" t="s">
        <v>1568</v>
      </c>
      <c r="G933" s="230" t="s">
        <v>175</v>
      </c>
      <c r="H933" s="231">
        <v>11.39</v>
      </c>
      <c r="I933" s="232"/>
      <c r="J933" s="233">
        <f>ROUND(I933*H933,2)</f>
        <v>0</v>
      </c>
      <c r="K933" s="229" t="s">
        <v>176</v>
      </c>
      <c r="L933" s="45"/>
      <c r="M933" s="234" t="s">
        <v>1</v>
      </c>
      <c r="N933" s="235" t="s">
        <v>43</v>
      </c>
      <c r="O933" s="92"/>
      <c r="P933" s="236">
        <f>O933*H933</f>
        <v>0</v>
      </c>
      <c r="Q933" s="236">
        <v>0.0238</v>
      </c>
      <c r="R933" s="236">
        <f>Q933*H933</f>
        <v>0.27108200000000005</v>
      </c>
      <c r="S933" s="236">
        <v>0</v>
      </c>
      <c r="T933" s="237">
        <f>S933*H933</f>
        <v>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38" t="s">
        <v>211</v>
      </c>
      <c r="AT933" s="238" t="s">
        <v>172</v>
      </c>
      <c r="AU933" s="238" t="s">
        <v>85</v>
      </c>
      <c r="AY933" s="18" t="s">
        <v>170</v>
      </c>
      <c r="BE933" s="239">
        <f>IF(N933="základní",J933,0)</f>
        <v>0</v>
      </c>
      <c r="BF933" s="239">
        <f>IF(N933="snížená",J933,0)</f>
        <v>0</v>
      </c>
      <c r="BG933" s="239">
        <f>IF(N933="zákl. přenesená",J933,0)</f>
        <v>0</v>
      </c>
      <c r="BH933" s="239">
        <f>IF(N933="sníž. přenesená",J933,0)</f>
        <v>0</v>
      </c>
      <c r="BI933" s="239">
        <f>IF(N933="nulová",J933,0)</f>
        <v>0</v>
      </c>
      <c r="BJ933" s="18" t="s">
        <v>85</v>
      </c>
      <c r="BK933" s="239">
        <f>ROUND(I933*H933,2)</f>
        <v>0</v>
      </c>
      <c r="BL933" s="18" t="s">
        <v>211</v>
      </c>
      <c r="BM933" s="238" t="s">
        <v>1569</v>
      </c>
    </row>
    <row r="934" spans="1:51" s="13" customFormat="1" ht="12">
      <c r="A934" s="13"/>
      <c r="B934" s="240"/>
      <c r="C934" s="241"/>
      <c r="D934" s="242" t="s">
        <v>178</v>
      </c>
      <c r="E934" s="243" t="s">
        <v>1</v>
      </c>
      <c r="F934" s="244" t="s">
        <v>1570</v>
      </c>
      <c r="G934" s="241"/>
      <c r="H934" s="245">
        <v>11.39</v>
      </c>
      <c r="I934" s="246"/>
      <c r="J934" s="241"/>
      <c r="K934" s="241"/>
      <c r="L934" s="247"/>
      <c r="M934" s="248"/>
      <c r="N934" s="249"/>
      <c r="O934" s="249"/>
      <c r="P934" s="249"/>
      <c r="Q934" s="249"/>
      <c r="R934" s="249"/>
      <c r="S934" s="249"/>
      <c r="T934" s="250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1" t="s">
        <v>178</v>
      </c>
      <c r="AU934" s="251" t="s">
        <v>85</v>
      </c>
      <c r="AV934" s="13" t="s">
        <v>85</v>
      </c>
      <c r="AW934" s="13" t="s">
        <v>32</v>
      </c>
      <c r="AX934" s="13" t="s">
        <v>77</v>
      </c>
      <c r="AY934" s="251" t="s">
        <v>170</v>
      </c>
    </row>
    <row r="935" spans="1:51" s="14" customFormat="1" ht="12">
      <c r="A935" s="14"/>
      <c r="B935" s="252"/>
      <c r="C935" s="253"/>
      <c r="D935" s="242" t="s">
        <v>178</v>
      </c>
      <c r="E935" s="254" t="s">
        <v>1</v>
      </c>
      <c r="F935" s="255" t="s">
        <v>180</v>
      </c>
      <c r="G935" s="253"/>
      <c r="H935" s="256">
        <v>11.39</v>
      </c>
      <c r="I935" s="257"/>
      <c r="J935" s="253"/>
      <c r="K935" s="253"/>
      <c r="L935" s="258"/>
      <c r="M935" s="259"/>
      <c r="N935" s="260"/>
      <c r="O935" s="260"/>
      <c r="P935" s="260"/>
      <c r="Q935" s="260"/>
      <c r="R935" s="260"/>
      <c r="S935" s="260"/>
      <c r="T935" s="261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62" t="s">
        <v>178</v>
      </c>
      <c r="AU935" s="262" t="s">
        <v>85</v>
      </c>
      <c r="AV935" s="14" t="s">
        <v>177</v>
      </c>
      <c r="AW935" s="14" t="s">
        <v>32</v>
      </c>
      <c r="AX935" s="14" t="s">
        <v>33</v>
      </c>
      <c r="AY935" s="262" t="s">
        <v>170</v>
      </c>
    </row>
    <row r="936" spans="1:65" s="2" customFormat="1" ht="44.25" customHeight="1">
      <c r="A936" s="39"/>
      <c r="B936" s="40"/>
      <c r="C936" s="227" t="s">
        <v>1571</v>
      </c>
      <c r="D936" s="227" t="s">
        <v>172</v>
      </c>
      <c r="E936" s="228" t="s">
        <v>1572</v>
      </c>
      <c r="F936" s="229" t="s">
        <v>1573</v>
      </c>
      <c r="G936" s="230" t="s">
        <v>228</v>
      </c>
      <c r="H936" s="231">
        <v>0.271</v>
      </c>
      <c r="I936" s="232"/>
      <c r="J936" s="233">
        <f>ROUND(I936*H936,2)</f>
        <v>0</v>
      </c>
      <c r="K936" s="229" t="s">
        <v>176</v>
      </c>
      <c r="L936" s="45"/>
      <c r="M936" s="294" t="s">
        <v>1</v>
      </c>
      <c r="N936" s="295" t="s">
        <v>43</v>
      </c>
      <c r="O936" s="296"/>
      <c r="P936" s="297">
        <f>O936*H936</f>
        <v>0</v>
      </c>
      <c r="Q936" s="297">
        <v>0</v>
      </c>
      <c r="R936" s="297">
        <f>Q936*H936</f>
        <v>0</v>
      </c>
      <c r="S936" s="297">
        <v>0</v>
      </c>
      <c r="T936" s="298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38" t="s">
        <v>211</v>
      </c>
      <c r="AT936" s="238" t="s">
        <v>172</v>
      </c>
      <c r="AU936" s="238" t="s">
        <v>85</v>
      </c>
      <c r="AY936" s="18" t="s">
        <v>170</v>
      </c>
      <c r="BE936" s="239">
        <f>IF(N936="základní",J936,0)</f>
        <v>0</v>
      </c>
      <c r="BF936" s="239">
        <f>IF(N936="snížená",J936,0)</f>
        <v>0</v>
      </c>
      <c r="BG936" s="239">
        <f>IF(N936="zákl. přenesená",J936,0)</f>
        <v>0</v>
      </c>
      <c r="BH936" s="239">
        <f>IF(N936="sníž. přenesená",J936,0)</f>
        <v>0</v>
      </c>
      <c r="BI936" s="239">
        <f>IF(N936="nulová",J936,0)</f>
        <v>0</v>
      </c>
      <c r="BJ936" s="18" t="s">
        <v>85</v>
      </c>
      <c r="BK936" s="239">
        <f>ROUND(I936*H936,2)</f>
        <v>0</v>
      </c>
      <c r="BL936" s="18" t="s">
        <v>211</v>
      </c>
      <c r="BM936" s="238" t="s">
        <v>1574</v>
      </c>
    </row>
    <row r="937" spans="1:31" s="2" customFormat="1" ht="6.95" customHeight="1">
      <c r="A937" s="39"/>
      <c r="B937" s="67"/>
      <c r="C937" s="68"/>
      <c r="D937" s="68"/>
      <c r="E937" s="68"/>
      <c r="F937" s="68"/>
      <c r="G937" s="68"/>
      <c r="H937" s="68"/>
      <c r="I937" s="68"/>
      <c r="J937" s="68"/>
      <c r="K937" s="68"/>
      <c r="L937" s="45"/>
      <c r="M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</row>
  </sheetData>
  <sheetProtection password="C7B1" sheet="1" objects="1" scenarios="1" formatColumns="0" formatRows="0" autoFilter="0"/>
  <autoFilter ref="C153:K93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2:H142"/>
    <mergeCell ref="E144:H144"/>
    <mergeCell ref="E146:H14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110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Komunitní dům Drobovice</v>
      </c>
      <c r="F7" s="151"/>
      <c r="G7" s="151"/>
      <c r="H7" s="151"/>
      <c r="L7" s="21"/>
    </row>
    <row r="8" spans="2:12" s="1" customFormat="1" ht="12" customHeight="1">
      <c r="B8" s="21"/>
      <c r="D8" s="151" t="s">
        <v>111</v>
      </c>
      <c r="L8" s="21"/>
    </row>
    <row r="9" spans="1:31" s="2" customFormat="1" ht="16.5" customHeight="1">
      <c r="A9" s="39"/>
      <c r="B9" s="45"/>
      <c r="C9" s="39"/>
      <c r="D9" s="39"/>
      <c r="E9" s="152" t="s">
        <v>112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1575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35</v>
      </c>
      <c r="G14" s="39"/>
      <c r="H14" s="39"/>
      <c r="I14" s="151" t="s">
        <v>22</v>
      </c>
      <c r="J14" s="154" t="str">
        <f>'Rekapitulace stavby'!AN8</f>
        <v>2. 12. 2021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>Obec Drobovice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f-plan spol.s r.o., Ing.Jiří Kopr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34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ROUND(J133,0)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ROUND((SUM(BE133:BE321)),0)</f>
        <v>0</v>
      </c>
      <c r="G35" s="39"/>
      <c r="H35" s="39"/>
      <c r="I35" s="165">
        <v>0.21</v>
      </c>
      <c r="J35" s="164">
        <f>ROUND(((SUM(BE133:BE321))*I35),0)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ROUND((SUM(BF133:BF321)),0)</f>
        <v>0</v>
      </c>
      <c r="G36" s="39"/>
      <c r="H36" s="39"/>
      <c r="I36" s="165">
        <v>0.15</v>
      </c>
      <c r="J36" s="164">
        <f>ROUND(((SUM(BF133:BF321))*I36),0)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ROUND((SUM(BG133:BG321)),0)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ROUND((SUM(BH133:BH321)),0)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ROUND((SUM(BI133:BI321)),0)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Komunitní dům Drobovice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112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02 - Profese - ZTI, ÚT, VZT, kanalizace, plyn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2. 12. 2021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Drobovice</v>
      </c>
      <c r="G93" s="41"/>
      <c r="H93" s="41"/>
      <c r="I93" s="33" t="s">
        <v>30</v>
      </c>
      <c r="J93" s="37" t="str">
        <f>E23</f>
        <v>f-plan spol.s r.o., Ing.Jiří Kopr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J133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1576</v>
      </c>
      <c r="E99" s="192"/>
      <c r="F99" s="192"/>
      <c r="G99" s="192"/>
      <c r="H99" s="192"/>
      <c r="I99" s="192"/>
      <c r="J99" s="193">
        <f>J134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1577</v>
      </c>
      <c r="E100" s="197"/>
      <c r="F100" s="197"/>
      <c r="G100" s="197"/>
      <c r="H100" s="197"/>
      <c r="I100" s="197"/>
      <c r="J100" s="198">
        <f>J135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1578</v>
      </c>
      <c r="E101" s="197"/>
      <c r="F101" s="197"/>
      <c r="G101" s="197"/>
      <c r="H101" s="197"/>
      <c r="I101" s="197"/>
      <c r="J101" s="198">
        <f>J150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9"/>
      <c r="C102" s="190"/>
      <c r="D102" s="191" t="s">
        <v>1579</v>
      </c>
      <c r="E102" s="192"/>
      <c r="F102" s="192"/>
      <c r="G102" s="192"/>
      <c r="H102" s="192"/>
      <c r="I102" s="192"/>
      <c r="J102" s="193">
        <f>J167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5"/>
      <c r="C103" s="134"/>
      <c r="D103" s="196" t="s">
        <v>1580</v>
      </c>
      <c r="E103" s="197"/>
      <c r="F103" s="197"/>
      <c r="G103" s="197"/>
      <c r="H103" s="197"/>
      <c r="I103" s="197"/>
      <c r="J103" s="198">
        <f>J168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1581</v>
      </c>
      <c r="E104" s="197"/>
      <c r="F104" s="197"/>
      <c r="G104" s="197"/>
      <c r="H104" s="197"/>
      <c r="I104" s="197"/>
      <c r="J104" s="198">
        <f>J193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1582</v>
      </c>
      <c r="E105" s="197"/>
      <c r="F105" s="197"/>
      <c r="G105" s="197"/>
      <c r="H105" s="197"/>
      <c r="I105" s="197"/>
      <c r="J105" s="198">
        <f>J218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1583</v>
      </c>
      <c r="E106" s="197"/>
      <c r="F106" s="197"/>
      <c r="G106" s="197"/>
      <c r="H106" s="197"/>
      <c r="I106" s="197"/>
      <c r="J106" s="198">
        <f>J241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1584</v>
      </c>
      <c r="E107" s="197"/>
      <c r="F107" s="197"/>
      <c r="G107" s="197"/>
      <c r="H107" s="197"/>
      <c r="I107" s="197"/>
      <c r="J107" s="198">
        <f>J270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1585</v>
      </c>
      <c r="E108" s="197"/>
      <c r="F108" s="197"/>
      <c r="G108" s="197"/>
      <c r="H108" s="197"/>
      <c r="I108" s="197"/>
      <c r="J108" s="198">
        <f>J274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1586</v>
      </c>
      <c r="E109" s="197"/>
      <c r="F109" s="197"/>
      <c r="G109" s="197"/>
      <c r="H109" s="197"/>
      <c r="I109" s="197"/>
      <c r="J109" s="198">
        <f>J284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1587</v>
      </c>
      <c r="E110" s="197"/>
      <c r="F110" s="197"/>
      <c r="G110" s="197"/>
      <c r="H110" s="197"/>
      <c r="I110" s="197"/>
      <c r="J110" s="198">
        <f>J291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1588</v>
      </c>
      <c r="E111" s="197"/>
      <c r="F111" s="197"/>
      <c r="G111" s="197"/>
      <c r="H111" s="197"/>
      <c r="I111" s="197"/>
      <c r="J111" s="198">
        <f>J303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155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84" t="str">
        <f>E7</f>
        <v>Komunitní dům Drobovice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2:12" s="1" customFormat="1" ht="12" customHeight="1">
      <c r="B122" s="22"/>
      <c r="C122" s="33" t="s">
        <v>111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9"/>
      <c r="B123" s="40"/>
      <c r="C123" s="41"/>
      <c r="D123" s="41"/>
      <c r="E123" s="184" t="s">
        <v>112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113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E11</f>
        <v>02 - Profese - ZTI, ÚT, VZT, kanalizace, plyn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F14</f>
        <v xml:space="preserve"> </v>
      </c>
      <c r="G127" s="41"/>
      <c r="H127" s="41"/>
      <c r="I127" s="33" t="s">
        <v>22</v>
      </c>
      <c r="J127" s="80" t="str">
        <f>IF(J14="","",J14)</f>
        <v>2. 12. 2021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5.65" customHeight="1">
      <c r="A129" s="39"/>
      <c r="B129" s="40"/>
      <c r="C129" s="33" t="s">
        <v>24</v>
      </c>
      <c r="D129" s="41"/>
      <c r="E129" s="41"/>
      <c r="F129" s="28" t="str">
        <f>E17</f>
        <v>Obec Drobovice</v>
      </c>
      <c r="G129" s="41"/>
      <c r="H129" s="41"/>
      <c r="I129" s="33" t="s">
        <v>30</v>
      </c>
      <c r="J129" s="37" t="str">
        <f>E23</f>
        <v>f-plan spol.s r.o., Ing.Jiří Kopr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IF(E20="","",E20)</f>
        <v>Vyplň údaj</v>
      </c>
      <c r="G130" s="41"/>
      <c r="H130" s="41"/>
      <c r="I130" s="33" t="s">
        <v>34</v>
      </c>
      <c r="J130" s="37" t="str">
        <f>E26</f>
        <v xml:space="preserve"> 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00"/>
      <c r="B132" s="201"/>
      <c r="C132" s="202" t="s">
        <v>156</v>
      </c>
      <c r="D132" s="203" t="s">
        <v>62</v>
      </c>
      <c r="E132" s="203" t="s">
        <v>58</v>
      </c>
      <c r="F132" s="203" t="s">
        <v>59</v>
      </c>
      <c r="G132" s="203" t="s">
        <v>157</v>
      </c>
      <c r="H132" s="203" t="s">
        <v>158</v>
      </c>
      <c r="I132" s="203" t="s">
        <v>159</v>
      </c>
      <c r="J132" s="203" t="s">
        <v>118</v>
      </c>
      <c r="K132" s="204" t="s">
        <v>160</v>
      </c>
      <c r="L132" s="205"/>
      <c r="M132" s="101" t="s">
        <v>1</v>
      </c>
      <c r="N132" s="102" t="s">
        <v>41</v>
      </c>
      <c r="O132" s="102" t="s">
        <v>161</v>
      </c>
      <c r="P132" s="102" t="s">
        <v>162</v>
      </c>
      <c r="Q132" s="102" t="s">
        <v>163</v>
      </c>
      <c r="R132" s="102" t="s">
        <v>164</v>
      </c>
      <c r="S132" s="102" t="s">
        <v>165</v>
      </c>
      <c r="T132" s="103" t="s">
        <v>166</v>
      </c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</row>
    <row r="133" spans="1:63" s="2" customFormat="1" ht="22.8" customHeight="1">
      <c r="A133" s="39"/>
      <c r="B133" s="40"/>
      <c r="C133" s="108" t="s">
        <v>167</v>
      </c>
      <c r="D133" s="41"/>
      <c r="E133" s="41"/>
      <c r="F133" s="41"/>
      <c r="G133" s="41"/>
      <c r="H133" s="41"/>
      <c r="I133" s="41"/>
      <c r="J133" s="206">
        <f>BK133</f>
        <v>0</v>
      </c>
      <c r="K133" s="41"/>
      <c r="L133" s="45"/>
      <c r="M133" s="104"/>
      <c r="N133" s="207"/>
      <c r="O133" s="105"/>
      <c r="P133" s="208">
        <f>P134+P167</f>
        <v>0</v>
      </c>
      <c r="Q133" s="105"/>
      <c r="R133" s="208">
        <f>R134+R167</f>
        <v>13.12677</v>
      </c>
      <c r="S133" s="105"/>
      <c r="T133" s="209">
        <f>T134+T167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76</v>
      </c>
      <c r="AU133" s="18" t="s">
        <v>120</v>
      </c>
      <c r="BK133" s="210">
        <f>BK134+BK167</f>
        <v>0</v>
      </c>
    </row>
    <row r="134" spans="1:63" s="12" customFormat="1" ht="25.9" customHeight="1">
      <c r="A134" s="12"/>
      <c r="B134" s="211"/>
      <c r="C134" s="212"/>
      <c r="D134" s="213" t="s">
        <v>76</v>
      </c>
      <c r="E134" s="214" t="s">
        <v>168</v>
      </c>
      <c r="F134" s="214" t="s">
        <v>1589</v>
      </c>
      <c r="G134" s="212"/>
      <c r="H134" s="212"/>
      <c r="I134" s="215"/>
      <c r="J134" s="216">
        <f>BK134</f>
        <v>0</v>
      </c>
      <c r="K134" s="212"/>
      <c r="L134" s="217"/>
      <c r="M134" s="218"/>
      <c r="N134" s="219"/>
      <c r="O134" s="219"/>
      <c r="P134" s="220">
        <f>P135+P150</f>
        <v>0</v>
      </c>
      <c r="Q134" s="219"/>
      <c r="R134" s="220">
        <f>R135+R150</f>
        <v>3.41013</v>
      </c>
      <c r="S134" s="219"/>
      <c r="T134" s="221">
        <f>T135+T150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33</v>
      </c>
      <c r="AT134" s="223" t="s">
        <v>76</v>
      </c>
      <c r="AU134" s="223" t="s">
        <v>77</v>
      </c>
      <c r="AY134" s="222" t="s">
        <v>170</v>
      </c>
      <c r="BK134" s="224">
        <f>BK135+BK150</f>
        <v>0</v>
      </c>
    </row>
    <row r="135" spans="1:63" s="12" customFormat="1" ht="22.8" customHeight="1">
      <c r="A135" s="12"/>
      <c r="B135" s="211"/>
      <c r="C135" s="212"/>
      <c r="D135" s="213" t="s">
        <v>76</v>
      </c>
      <c r="E135" s="225" t="s">
        <v>33</v>
      </c>
      <c r="F135" s="225" t="s">
        <v>1590</v>
      </c>
      <c r="G135" s="212"/>
      <c r="H135" s="212"/>
      <c r="I135" s="215"/>
      <c r="J135" s="226">
        <f>BK135</f>
        <v>0</v>
      </c>
      <c r="K135" s="212"/>
      <c r="L135" s="217"/>
      <c r="M135" s="218"/>
      <c r="N135" s="219"/>
      <c r="O135" s="219"/>
      <c r="P135" s="220">
        <f>SUM(P136:P149)</f>
        <v>0</v>
      </c>
      <c r="Q135" s="219"/>
      <c r="R135" s="220">
        <f>SUM(R136:R149)</f>
        <v>0.1764</v>
      </c>
      <c r="S135" s="219"/>
      <c r="T135" s="221">
        <f>SUM(T136:T149)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33</v>
      </c>
      <c r="AT135" s="223" t="s">
        <v>76</v>
      </c>
      <c r="AU135" s="223" t="s">
        <v>33</v>
      </c>
      <c r="AY135" s="222" t="s">
        <v>170</v>
      </c>
      <c r="BK135" s="224">
        <f>SUM(BK136:BK149)</f>
        <v>0</v>
      </c>
    </row>
    <row r="136" spans="1:65" s="2" customFormat="1" ht="16.5" customHeight="1">
      <c r="A136" s="39"/>
      <c r="B136" s="40"/>
      <c r="C136" s="227" t="s">
        <v>33</v>
      </c>
      <c r="D136" s="227" t="s">
        <v>172</v>
      </c>
      <c r="E136" s="228" t="s">
        <v>1591</v>
      </c>
      <c r="F136" s="229" t="s">
        <v>1592</v>
      </c>
      <c r="G136" s="230" t="s">
        <v>183</v>
      </c>
      <c r="H136" s="231">
        <v>25.2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177</v>
      </c>
      <c r="AT136" s="238" t="s">
        <v>172</v>
      </c>
      <c r="AU136" s="238" t="s">
        <v>85</v>
      </c>
      <c r="AY136" s="18" t="s">
        <v>170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33</v>
      </c>
      <c r="BK136" s="239">
        <f>ROUND(I136*H136,2)</f>
        <v>0</v>
      </c>
      <c r="BL136" s="18" t="s">
        <v>177</v>
      </c>
      <c r="BM136" s="238" t="s">
        <v>85</v>
      </c>
    </row>
    <row r="137" spans="1:65" s="2" customFormat="1" ht="16.5" customHeight="1">
      <c r="A137" s="39"/>
      <c r="B137" s="40"/>
      <c r="C137" s="227" t="s">
        <v>85</v>
      </c>
      <c r="D137" s="227" t="s">
        <v>172</v>
      </c>
      <c r="E137" s="228" t="s">
        <v>1593</v>
      </c>
      <c r="F137" s="229" t="s">
        <v>1594</v>
      </c>
      <c r="G137" s="230" t="s">
        <v>183</v>
      </c>
      <c r="H137" s="231">
        <v>3.6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177</v>
      </c>
      <c r="AT137" s="238" t="s">
        <v>172</v>
      </c>
      <c r="AU137" s="238" t="s">
        <v>85</v>
      </c>
      <c r="AY137" s="18" t="s">
        <v>170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33</v>
      </c>
      <c r="BK137" s="239">
        <f>ROUND(I137*H137,2)</f>
        <v>0</v>
      </c>
      <c r="BL137" s="18" t="s">
        <v>177</v>
      </c>
      <c r="BM137" s="238" t="s">
        <v>177</v>
      </c>
    </row>
    <row r="138" spans="1:65" s="2" customFormat="1" ht="16.5" customHeight="1">
      <c r="A138" s="39"/>
      <c r="B138" s="40"/>
      <c r="C138" s="227" t="s">
        <v>185</v>
      </c>
      <c r="D138" s="227" t="s">
        <v>172</v>
      </c>
      <c r="E138" s="228" t="s">
        <v>1595</v>
      </c>
      <c r="F138" s="229" t="s">
        <v>1596</v>
      </c>
      <c r="G138" s="230" t="s">
        <v>183</v>
      </c>
      <c r="H138" s="231">
        <v>10.8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177</v>
      </c>
      <c r="AT138" s="238" t="s">
        <v>172</v>
      </c>
      <c r="AU138" s="238" t="s">
        <v>85</v>
      </c>
      <c r="AY138" s="18" t="s">
        <v>170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33</v>
      </c>
      <c r="BK138" s="239">
        <f>ROUND(I138*H138,2)</f>
        <v>0</v>
      </c>
      <c r="BL138" s="18" t="s">
        <v>177</v>
      </c>
      <c r="BM138" s="238" t="s">
        <v>188</v>
      </c>
    </row>
    <row r="139" spans="1:65" s="2" customFormat="1" ht="16.5" customHeight="1">
      <c r="A139" s="39"/>
      <c r="B139" s="40"/>
      <c r="C139" s="227" t="s">
        <v>177</v>
      </c>
      <c r="D139" s="227" t="s">
        <v>172</v>
      </c>
      <c r="E139" s="228" t="s">
        <v>1597</v>
      </c>
      <c r="F139" s="229" t="s">
        <v>1598</v>
      </c>
      <c r="G139" s="230" t="s">
        <v>271</v>
      </c>
      <c r="H139" s="231">
        <v>100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177</v>
      </c>
      <c r="AT139" s="238" t="s">
        <v>172</v>
      </c>
      <c r="AU139" s="238" t="s">
        <v>85</v>
      </c>
      <c r="AY139" s="18" t="s">
        <v>170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33</v>
      </c>
      <c r="BK139" s="239">
        <f>ROUND(I139*H139,2)</f>
        <v>0</v>
      </c>
      <c r="BL139" s="18" t="s">
        <v>177</v>
      </c>
      <c r="BM139" s="238" t="s">
        <v>221</v>
      </c>
    </row>
    <row r="140" spans="1:65" s="2" customFormat="1" ht="37.8" customHeight="1">
      <c r="A140" s="39"/>
      <c r="B140" s="40"/>
      <c r="C140" s="227" t="s">
        <v>203</v>
      </c>
      <c r="D140" s="227" t="s">
        <v>172</v>
      </c>
      <c r="E140" s="228" t="s">
        <v>1599</v>
      </c>
      <c r="F140" s="229" t="s">
        <v>1600</v>
      </c>
      <c r="G140" s="230" t="s">
        <v>183</v>
      </c>
      <c r="H140" s="231">
        <v>75.6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177</v>
      </c>
      <c r="AT140" s="238" t="s">
        <v>172</v>
      </c>
      <c r="AU140" s="238" t="s">
        <v>85</v>
      </c>
      <c r="AY140" s="18" t="s">
        <v>170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33</v>
      </c>
      <c r="BK140" s="239">
        <f>ROUND(I140*H140,2)</f>
        <v>0</v>
      </c>
      <c r="BL140" s="18" t="s">
        <v>177</v>
      </c>
      <c r="BM140" s="238" t="s">
        <v>199</v>
      </c>
    </row>
    <row r="141" spans="1:65" s="2" customFormat="1" ht="21.75" customHeight="1">
      <c r="A141" s="39"/>
      <c r="B141" s="40"/>
      <c r="C141" s="227" t="s">
        <v>188</v>
      </c>
      <c r="D141" s="227" t="s">
        <v>172</v>
      </c>
      <c r="E141" s="228" t="s">
        <v>1601</v>
      </c>
      <c r="F141" s="229" t="s">
        <v>1602</v>
      </c>
      <c r="G141" s="230" t="s">
        <v>175</v>
      </c>
      <c r="H141" s="231">
        <v>210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0.00084</v>
      </c>
      <c r="R141" s="236">
        <f>Q141*H141</f>
        <v>0.1764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177</v>
      </c>
      <c r="AT141" s="238" t="s">
        <v>172</v>
      </c>
      <c r="AU141" s="238" t="s">
        <v>85</v>
      </c>
      <c r="AY141" s="18" t="s">
        <v>170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33</v>
      </c>
      <c r="BK141" s="239">
        <f>ROUND(I141*H141,2)</f>
        <v>0</v>
      </c>
      <c r="BL141" s="18" t="s">
        <v>177</v>
      </c>
      <c r="BM141" s="238" t="s">
        <v>239</v>
      </c>
    </row>
    <row r="142" spans="1:65" s="2" customFormat="1" ht="24.15" customHeight="1">
      <c r="A142" s="39"/>
      <c r="B142" s="40"/>
      <c r="C142" s="227" t="s">
        <v>213</v>
      </c>
      <c r="D142" s="227" t="s">
        <v>172</v>
      </c>
      <c r="E142" s="228" t="s">
        <v>1603</v>
      </c>
      <c r="F142" s="229" t="s">
        <v>1604</v>
      </c>
      <c r="G142" s="230" t="s">
        <v>175</v>
      </c>
      <c r="H142" s="231">
        <v>210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177</v>
      </c>
      <c r="AT142" s="238" t="s">
        <v>172</v>
      </c>
      <c r="AU142" s="238" t="s">
        <v>85</v>
      </c>
      <c r="AY142" s="18" t="s">
        <v>170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33</v>
      </c>
      <c r="BK142" s="239">
        <f>ROUND(I142*H142,2)</f>
        <v>0</v>
      </c>
      <c r="BL142" s="18" t="s">
        <v>177</v>
      </c>
      <c r="BM142" s="238" t="s">
        <v>206</v>
      </c>
    </row>
    <row r="143" spans="1:65" s="2" customFormat="1" ht="24.15" customHeight="1">
      <c r="A143" s="39"/>
      <c r="B143" s="40"/>
      <c r="C143" s="227" t="s">
        <v>221</v>
      </c>
      <c r="D143" s="227" t="s">
        <v>172</v>
      </c>
      <c r="E143" s="228" t="s">
        <v>1605</v>
      </c>
      <c r="F143" s="229" t="s">
        <v>1606</v>
      </c>
      <c r="G143" s="230" t="s">
        <v>183</v>
      </c>
      <c r="H143" s="231">
        <v>75.6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177</v>
      </c>
      <c r="AT143" s="238" t="s">
        <v>172</v>
      </c>
      <c r="AU143" s="238" t="s">
        <v>85</v>
      </c>
      <c r="AY143" s="18" t="s">
        <v>170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33</v>
      </c>
      <c r="BK143" s="239">
        <f>ROUND(I143*H143,2)</f>
        <v>0</v>
      </c>
      <c r="BL143" s="18" t="s">
        <v>177</v>
      </c>
      <c r="BM143" s="238" t="s">
        <v>211</v>
      </c>
    </row>
    <row r="144" spans="1:65" s="2" customFormat="1" ht="24.15" customHeight="1">
      <c r="A144" s="39"/>
      <c r="B144" s="40"/>
      <c r="C144" s="227" t="s">
        <v>225</v>
      </c>
      <c r="D144" s="227" t="s">
        <v>172</v>
      </c>
      <c r="E144" s="228" t="s">
        <v>1607</v>
      </c>
      <c r="F144" s="229" t="s">
        <v>1608</v>
      </c>
      <c r="G144" s="230" t="s">
        <v>183</v>
      </c>
      <c r="H144" s="231">
        <v>75.6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177</v>
      </c>
      <c r="AT144" s="238" t="s">
        <v>172</v>
      </c>
      <c r="AU144" s="238" t="s">
        <v>85</v>
      </c>
      <c r="AY144" s="18" t="s">
        <v>170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33</v>
      </c>
      <c r="BK144" s="239">
        <f>ROUND(I144*H144,2)</f>
        <v>0</v>
      </c>
      <c r="BL144" s="18" t="s">
        <v>177</v>
      </c>
      <c r="BM144" s="238" t="s">
        <v>216</v>
      </c>
    </row>
    <row r="145" spans="1:65" s="2" customFormat="1" ht="24.15" customHeight="1">
      <c r="A145" s="39"/>
      <c r="B145" s="40"/>
      <c r="C145" s="227" t="s">
        <v>199</v>
      </c>
      <c r="D145" s="227" t="s">
        <v>172</v>
      </c>
      <c r="E145" s="228" t="s">
        <v>1609</v>
      </c>
      <c r="F145" s="229" t="s">
        <v>1610</v>
      </c>
      <c r="G145" s="230" t="s">
        <v>183</v>
      </c>
      <c r="H145" s="231">
        <v>25.2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177</v>
      </c>
      <c r="AT145" s="238" t="s">
        <v>172</v>
      </c>
      <c r="AU145" s="238" t="s">
        <v>85</v>
      </c>
      <c r="AY145" s="18" t="s">
        <v>170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33</v>
      </c>
      <c r="BK145" s="239">
        <f>ROUND(I145*H145,2)</f>
        <v>0</v>
      </c>
      <c r="BL145" s="18" t="s">
        <v>177</v>
      </c>
      <c r="BM145" s="238" t="s">
        <v>224</v>
      </c>
    </row>
    <row r="146" spans="1:65" s="2" customFormat="1" ht="16.5" customHeight="1">
      <c r="A146" s="39"/>
      <c r="B146" s="40"/>
      <c r="C146" s="227" t="s">
        <v>234</v>
      </c>
      <c r="D146" s="227" t="s">
        <v>172</v>
      </c>
      <c r="E146" s="228" t="s">
        <v>1611</v>
      </c>
      <c r="F146" s="229" t="s">
        <v>1612</v>
      </c>
      <c r="G146" s="230" t="s">
        <v>183</v>
      </c>
      <c r="H146" s="231">
        <v>25.2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177</v>
      </c>
      <c r="AT146" s="238" t="s">
        <v>172</v>
      </c>
      <c r="AU146" s="238" t="s">
        <v>85</v>
      </c>
      <c r="AY146" s="18" t="s">
        <v>170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33</v>
      </c>
      <c r="BK146" s="239">
        <f>ROUND(I146*H146,2)</f>
        <v>0</v>
      </c>
      <c r="BL146" s="18" t="s">
        <v>177</v>
      </c>
      <c r="BM146" s="238" t="s">
        <v>237</v>
      </c>
    </row>
    <row r="147" spans="1:65" s="2" customFormat="1" ht="24.15" customHeight="1">
      <c r="A147" s="39"/>
      <c r="B147" s="40"/>
      <c r="C147" s="227" t="s">
        <v>239</v>
      </c>
      <c r="D147" s="227" t="s">
        <v>172</v>
      </c>
      <c r="E147" s="228" t="s">
        <v>1613</v>
      </c>
      <c r="F147" s="229" t="s">
        <v>1614</v>
      </c>
      <c r="G147" s="230" t="s">
        <v>228</v>
      </c>
      <c r="H147" s="231">
        <v>50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177</v>
      </c>
      <c r="AT147" s="238" t="s">
        <v>172</v>
      </c>
      <c r="AU147" s="238" t="s">
        <v>85</v>
      </c>
      <c r="AY147" s="18" t="s">
        <v>170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33</v>
      </c>
      <c r="BK147" s="239">
        <f>ROUND(I147*H147,2)</f>
        <v>0</v>
      </c>
      <c r="BL147" s="18" t="s">
        <v>177</v>
      </c>
      <c r="BM147" s="238" t="s">
        <v>246</v>
      </c>
    </row>
    <row r="148" spans="1:65" s="2" customFormat="1" ht="24.15" customHeight="1">
      <c r="A148" s="39"/>
      <c r="B148" s="40"/>
      <c r="C148" s="227" t="s">
        <v>243</v>
      </c>
      <c r="D148" s="227" t="s">
        <v>172</v>
      </c>
      <c r="E148" s="228" t="s">
        <v>1615</v>
      </c>
      <c r="F148" s="229" t="s">
        <v>1616</v>
      </c>
      <c r="G148" s="230" t="s">
        <v>183</v>
      </c>
      <c r="H148" s="231">
        <v>50.4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177</v>
      </c>
      <c r="AT148" s="238" t="s">
        <v>172</v>
      </c>
      <c r="AU148" s="238" t="s">
        <v>85</v>
      </c>
      <c r="AY148" s="18" t="s">
        <v>170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33</v>
      </c>
      <c r="BK148" s="239">
        <f>ROUND(I148*H148,2)</f>
        <v>0</v>
      </c>
      <c r="BL148" s="18" t="s">
        <v>177</v>
      </c>
      <c r="BM148" s="238" t="s">
        <v>307</v>
      </c>
    </row>
    <row r="149" spans="1:65" s="2" customFormat="1" ht="62.7" customHeight="1">
      <c r="A149" s="39"/>
      <c r="B149" s="40"/>
      <c r="C149" s="227" t="s">
        <v>206</v>
      </c>
      <c r="D149" s="227" t="s">
        <v>172</v>
      </c>
      <c r="E149" s="228" t="s">
        <v>1617</v>
      </c>
      <c r="F149" s="229" t="s">
        <v>1618</v>
      </c>
      <c r="G149" s="230" t="s">
        <v>1619</v>
      </c>
      <c r="H149" s="231">
        <v>1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177</v>
      </c>
      <c r="AT149" s="238" t="s">
        <v>172</v>
      </c>
      <c r="AU149" s="238" t="s">
        <v>85</v>
      </c>
      <c r="AY149" s="18" t="s">
        <v>170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33</v>
      </c>
      <c r="BK149" s="239">
        <f>ROUND(I149*H149,2)</f>
        <v>0</v>
      </c>
      <c r="BL149" s="18" t="s">
        <v>177</v>
      </c>
      <c r="BM149" s="238" t="s">
        <v>321</v>
      </c>
    </row>
    <row r="150" spans="1:63" s="12" customFormat="1" ht="22.8" customHeight="1">
      <c r="A150" s="12"/>
      <c r="B150" s="211"/>
      <c r="C150" s="212"/>
      <c r="D150" s="213" t="s">
        <v>76</v>
      </c>
      <c r="E150" s="225" t="s">
        <v>221</v>
      </c>
      <c r="F150" s="225" t="s">
        <v>1620</v>
      </c>
      <c r="G150" s="212"/>
      <c r="H150" s="212"/>
      <c r="I150" s="215"/>
      <c r="J150" s="226">
        <f>BK150</f>
        <v>0</v>
      </c>
      <c r="K150" s="212"/>
      <c r="L150" s="217"/>
      <c r="M150" s="218"/>
      <c r="N150" s="219"/>
      <c r="O150" s="219"/>
      <c r="P150" s="220">
        <f>SUM(P151:P166)</f>
        <v>0</v>
      </c>
      <c r="Q150" s="219"/>
      <c r="R150" s="220">
        <f>SUM(R151:R166)</f>
        <v>3.23373</v>
      </c>
      <c r="S150" s="219"/>
      <c r="T150" s="221">
        <f>SUM(T151:T166)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33</v>
      </c>
      <c r="AT150" s="223" t="s">
        <v>76</v>
      </c>
      <c r="AU150" s="223" t="s">
        <v>33</v>
      </c>
      <c r="AY150" s="222" t="s">
        <v>170</v>
      </c>
      <c r="BK150" s="224">
        <f>SUM(BK151:BK166)</f>
        <v>0</v>
      </c>
    </row>
    <row r="151" spans="1:65" s="2" customFormat="1" ht="24.15" customHeight="1">
      <c r="A151" s="39"/>
      <c r="B151" s="40"/>
      <c r="C151" s="273" t="s">
        <v>8</v>
      </c>
      <c r="D151" s="273" t="s">
        <v>247</v>
      </c>
      <c r="E151" s="274" t="s">
        <v>1621</v>
      </c>
      <c r="F151" s="275" t="s">
        <v>1622</v>
      </c>
      <c r="G151" s="276" t="s">
        <v>356</v>
      </c>
      <c r="H151" s="277">
        <v>1</v>
      </c>
      <c r="I151" s="278"/>
      <c r="J151" s="279">
        <f>ROUND(I151*H151,2)</f>
        <v>0</v>
      </c>
      <c r="K151" s="275" t="s">
        <v>1</v>
      </c>
      <c r="L151" s="280"/>
      <c r="M151" s="281" t="s">
        <v>1</v>
      </c>
      <c r="N151" s="282" t="s">
        <v>42</v>
      </c>
      <c r="O151" s="92"/>
      <c r="P151" s="236">
        <f>O151*H151</f>
        <v>0</v>
      </c>
      <c r="Q151" s="236">
        <v>0.00064</v>
      </c>
      <c r="R151" s="236">
        <f>Q151*H151</f>
        <v>0.00064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221</v>
      </c>
      <c r="AT151" s="238" t="s">
        <v>247</v>
      </c>
      <c r="AU151" s="238" t="s">
        <v>85</v>
      </c>
      <c r="AY151" s="18" t="s">
        <v>170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33</v>
      </c>
      <c r="BK151" s="239">
        <f>ROUND(I151*H151,2)</f>
        <v>0</v>
      </c>
      <c r="BL151" s="18" t="s">
        <v>177</v>
      </c>
      <c r="BM151" s="238" t="s">
        <v>334</v>
      </c>
    </row>
    <row r="152" spans="1:65" s="2" customFormat="1" ht="24.15" customHeight="1">
      <c r="A152" s="39"/>
      <c r="B152" s="40"/>
      <c r="C152" s="273" t="s">
        <v>211</v>
      </c>
      <c r="D152" s="273" t="s">
        <v>247</v>
      </c>
      <c r="E152" s="274" t="s">
        <v>1623</v>
      </c>
      <c r="F152" s="275" t="s">
        <v>1624</v>
      </c>
      <c r="G152" s="276" t="s">
        <v>356</v>
      </c>
      <c r="H152" s="277">
        <v>1</v>
      </c>
      <c r="I152" s="278"/>
      <c r="J152" s="279">
        <f>ROUND(I152*H152,2)</f>
        <v>0</v>
      </c>
      <c r="K152" s="275" t="s">
        <v>1</v>
      </c>
      <c r="L152" s="280"/>
      <c r="M152" s="281" t="s">
        <v>1</v>
      </c>
      <c r="N152" s="282" t="s">
        <v>42</v>
      </c>
      <c r="O152" s="92"/>
      <c r="P152" s="236">
        <f>O152*H152</f>
        <v>0</v>
      </c>
      <c r="Q152" s="236">
        <v>0.00064</v>
      </c>
      <c r="R152" s="236">
        <f>Q152*H152</f>
        <v>0.00064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221</v>
      </c>
      <c r="AT152" s="238" t="s">
        <v>247</v>
      </c>
      <c r="AU152" s="238" t="s">
        <v>85</v>
      </c>
      <c r="AY152" s="18" t="s">
        <v>170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33</v>
      </c>
      <c r="BK152" s="239">
        <f>ROUND(I152*H152,2)</f>
        <v>0</v>
      </c>
      <c r="BL152" s="18" t="s">
        <v>177</v>
      </c>
      <c r="BM152" s="238" t="s">
        <v>345</v>
      </c>
    </row>
    <row r="153" spans="1:65" s="2" customFormat="1" ht="24.15" customHeight="1">
      <c r="A153" s="39"/>
      <c r="B153" s="40"/>
      <c r="C153" s="273" t="s">
        <v>257</v>
      </c>
      <c r="D153" s="273" t="s">
        <v>247</v>
      </c>
      <c r="E153" s="274" t="s">
        <v>1625</v>
      </c>
      <c r="F153" s="275" t="s">
        <v>1626</v>
      </c>
      <c r="G153" s="276" t="s">
        <v>356</v>
      </c>
      <c r="H153" s="277">
        <v>1</v>
      </c>
      <c r="I153" s="278"/>
      <c r="J153" s="279">
        <f>ROUND(I153*H153,2)</f>
        <v>0</v>
      </c>
      <c r="K153" s="275" t="s">
        <v>1</v>
      </c>
      <c r="L153" s="280"/>
      <c r="M153" s="281" t="s">
        <v>1</v>
      </c>
      <c r="N153" s="282" t="s">
        <v>42</v>
      </c>
      <c r="O153" s="92"/>
      <c r="P153" s="236">
        <f>O153*H153</f>
        <v>0</v>
      </c>
      <c r="Q153" s="236">
        <v>0.00064</v>
      </c>
      <c r="R153" s="236">
        <f>Q153*H153</f>
        <v>0.00064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221</v>
      </c>
      <c r="AT153" s="238" t="s">
        <v>247</v>
      </c>
      <c r="AU153" s="238" t="s">
        <v>85</v>
      </c>
      <c r="AY153" s="18" t="s">
        <v>170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33</v>
      </c>
      <c r="BK153" s="239">
        <f>ROUND(I153*H153,2)</f>
        <v>0</v>
      </c>
      <c r="BL153" s="18" t="s">
        <v>177</v>
      </c>
      <c r="BM153" s="238" t="s">
        <v>283</v>
      </c>
    </row>
    <row r="154" spans="1:65" s="2" customFormat="1" ht="24.15" customHeight="1">
      <c r="A154" s="39"/>
      <c r="B154" s="40"/>
      <c r="C154" s="273" t="s">
        <v>216</v>
      </c>
      <c r="D154" s="273" t="s">
        <v>247</v>
      </c>
      <c r="E154" s="274" t="s">
        <v>1627</v>
      </c>
      <c r="F154" s="275" t="s">
        <v>1628</v>
      </c>
      <c r="G154" s="276" t="s">
        <v>356</v>
      </c>
      <c r="H154" s="277">
        <v>1</v>
      </c>
      <c r="I154" s="278"/>
      <c r="J154" s="279">
        <f>ROUND(I154*H154,2)</f>
        <v>0</v>
      </c>
      <c r="K154" s="275" t="s">
        <v>1</v>
      </c>
      <c r="L154" s="280"/>
      <c r="M154" s="281" t="s">
        <v>1</v>
      </c>
      <c r="N154" s="282" t="s">
        <v>42</v>
      </c>
      <c r="O154" s="92"/>
      <c r="P154" s="236">
        <f>O154*H154</f>
        <v>0</v>
      </c>
      <c r="Q154" s="236">
        <v>0.00064</v>
      </c>
      <c r="R154" s="236">
        <f>Q154*H154</f>
        <v>0.00064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221</v>
      </c>
      <c r="AT154" s="238" t="s">
        <v>247</v>
      </c>
      <c r="AU154" s="238" t="s">
        <v>85</v>
      </c>
      <c r="AY154" s="18" t="s">
        <v>170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33</v>
      </c>
      <c r="BK154" s="239">
        <f>ROUND(I154*H154,2)</f>
        <v>0</v>
      </c>
      <c r="BL154" s="18" t="s">
        <v>177</v>
      </c>
      <c r="BM154" s="238" t="s">
        <v>296</v>
      </c>
    </row>
    <row r="155" spans="1:65" s="2" customFormat="1" ht="16.5" customHeight="1">
      <c r="A155" s="39"/>
      <c r="B155" s="40"/>
      <c r="C155" s="273" t="s">
        <v>268</v>
      </c>
      <c r="D155" s="273" t="s">
        <v>247</v>
      </c>
      <c r="E155" s="274" t="s">
        <v>1629</v>
      </c>
      <c r="F155" s="275" t="s">
        <v>1630</v>
      </c>
      <c r="G155" s="276" t="s">
        <v>356</v>
      </c>
      <c r="H155" s="277">
        <v>1</v>
      </c>
      <c r="I155" s="278"/>
      <c r="J155" s="279">
        <f>ROUND(I155*H155,2)</f>
        <v>0</v>
      </c>
      <c r="K155" s="275" t="s">
        <v>1</v>
      </c>
      <c r="L155" s="280"/>
      <c r="M155" s="281" t="s">
        <v>1</v>
      </c>
      <c r="N155" s="282" t="s">
        <v>42</v>
      </c>
      <c r="O155" s="92"/>
      <c r="P155" s="236">
        <f>O155*H155</f>
        <v>0</v>
      </c>
      <c r="Q155" s="236">
        <v>9E-05</v>
      </c>
      <c r="R155" s="236">
        <f>Q155*H155</f>
        <v>9E-05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221</v>
      </c>
      <c r="AT155" s="238" t="s">
        <v>247</v>
      </c>
      <c r="AU155" s="238" t="s">
        <v>85</v>
      </c>
      <c r="AY155" s="18" t="s">
        <v>170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33</v>
      </c>
      <c r="BK155" s="239">
        <f>ROUND(I155*H155,2)</f>
        <v>0</v>
      </c>
      <c r="BL155" s="18" t="s">
        <v>177</v>
      </c>
      <c r="BM155" s="238" t="s">
        <v>301</v>
      </c>
    </row>
    <row r="156" spans="1:65" s="2" customFormat="1" ht="24.15" customHeight="1">
      <c r="A156" s="39"/>
      <c r="B156" s="40"/>
      <c r="C156" s="227" t="s">
        <v>224</v>
      </c>
      <c r="D156" s="227" t="s">
        <v>172</v>
      </c>
      <c r="E156" s="228" t="s">
        <v>1631</v>
      </c>
      <c r="F156" s="229" t="s">
        <v>1632</v>
      </c>
      <c r="G156" s="230" t="s">
        <v>271</v>
      </c>
      <c r="H156" s="231">
        <v>15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177</v>
      </c>
      <c r="AT156" s="238" t="s">
        <v>172</v>
      </c>
      <c r="AU156" s="238" t="s">
        <v>85</v>
      </c>
      <c r="AY156" s="18" t="s">
        <v>170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33</v>
      </c>
      <c r="BK156" s="239">
        <f>ROUND(I156*H156,2)</f>
        <v>0</v>
      </c>
      <c r="BL156" s="18" t="s">
        <v>177</v>
      </c>
      <c r="BM156" s="238" t="s">
        <v>305</v>
      </c>
    </row>
    <row r="157" spans="1:65" s="2" customFormat="1" ht="24.15" customHeight="1">
      <c r="A157" s="39"/>
      <c r="B157" s="40"/>
      <c r="C157" s="227" t="s">
        <v>7</v>
      </c>
      <c r="D157" s="227" t="s">
        <v>172</v>
      </c>
      <c r="E157" s="228" t="s">
        <v>1633</v>
      </c>
      <c r="F157" s="229" t="s">
        <v>1634</v>
      </c>
      <c r="G157" s="230" t="s">
        <v>271</v>
      </c>
      <c r="H157" s="231">
        <v>20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177</v>
      </c>
      <c r="AT157" s="238" t="s">
        <v>172</v>
      </c>
      <c r="AU157" s="238" t="s">
        <v>85</v>
      </c>
      <c r="AY157" s="18" t="s">
        <v>170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33</v>
      </c>
      <c r="BK157" s="239">
        <f>ROUND(I157*H157,2)</f>
        <v>0</v>
      </c>
      <c r="BL157" s="18" t="s">
        <v>177</v>
      </c>
      <c r="BM157" s="238" t="s">
        <v>310</v>
      </c>
    </row>
    <row r="158" spans="1:65" s="2" customFormat="1" ht="24.15" customHeight="1">
      <c r="A158" s="39"/>
      <c r="B158" s="40"/>
      <c r="C158" s="227" t="s">
        <v>237</v>
      </c>
      <c r="D158" s="227" t="s">
        <v>172</v>
      </c>
      <c r="E158" s="228" t="s">
        <v>1635</v>
      </c>
      <c r="F158" s="229" t="s">
        <v>1636</v>
      </c>
      <c r="G158" s="230" t="s">
        <v>271</v>
      </c>
      <c r="H158" s="231">
        <v>15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177</v>
      </c>
      <c r="AT158" s="238" t="s">
        <v>172</v>
      </c>
      <c r="AU158" s="238" t="s">
        <v>85</v>
      </c>
      <c r="AY158" s="18" t="s">
        <v>170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33</v>
      </c>
      <c r="BK158" s="239">
        <f>ROUND(I158*H158,2)</f>
        <v>0</v>
      </c>
      <c r="BL158" s="18" t="s">
        <v>177</v>
      </c>
      <c r="BM158" s="238" t="s">
        <v>316</v>
      </c>
    </row>
    <row r="159" spans="1:65" s="2" customFormat="1" ht="33" customHeight="1">
      <c r="A159" s="39"/>
      <c r="B159" s="40"/>
      <c r="C159" s="227" t="s">
        <v>293</v>
      </c>
      <c r="D159" s="227" t="s">
        <v>172</v>
      </c>
      <c r="E159" s="228" t="s">
        <v>1637</v>
      </c>
      <c r="F159" s="229" t="s">
        <v>1638</v>
      </c>
      <c r="G159" s="230" t="s">
        <v>271</v>
      </c>
      <c r="H159" s="231">
        <v>35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177</v>
      </c>
      <c r="AT159" s="238" t="s">
        <v>172</v>
      </c>
      <c r="AU159" s="238" t="s">
        <v>85</v>
      </c>
      <c r="AY159" s="18" t="s">
        <v>170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33</v>
      </c>
      <c r="BK159" s="239">
        <f>ROUND(I159*H159,2)</f>
        <v>0</v>
      </c>
      <c r="BL159" s="18" t="s">
        <v>177</v>
      </c>
      <c r="BM159" s="238" t="s">
        <v>324</v>
      </c>
    </row>
    <row r="160" spans="1:65" s="2" customFormat="1" ht="21.75" customHeight="1">
      <c r="A160" s="39"/>
      <c r="B160" s="40"/>
      <c r="C160" s="227" t="s">
        <v>246</v>
      </c>
      <c r="D160" s="227" t="s">
        <v>172</v>
      </c>
      <c r="E160" s="228" t="s">
        <v>1639</v>
      </c>
      <c r="F160" s="229" t="s">
        <v>1640</v>
      </c>
      <c r="G160" s="230" t="s">
        <v>356</v>
      </c>
      <c r="H160" s="231">
        <v>1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1.42115</v>
      </c>
      <c r="R160" s="236">
        <f>Q160*H160</f>
        <v>1.42115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177</v>
      </c>
      <c r="AT160" s="238" t="s">
        <v>172</v>
      </c>
      <c r="AU160" s="238" t="s">
        <v>85</v>
      </c>
      <c r="AY160" s="18" t="s">
        <v>170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33</v>
      </c>
      <c r="BK160" s="239">
        <f>ROUND(I160*H160,2)</f>
        <v>0</v>
      </c>
      <c r="BL160" s="18" t="s">
        <v>177</v>
      </c>
      <c r="BM160" s="238" t="s">
        <v>331</v>
      </c>
    </row>
    <row r="161" spans="1:65" s="2" customFormat="1" ht="24.15" customHeight="1">
      <c r="A161" s="39"/>
      <c r="B161" s="40"/>
      <c r="C161" s="227" t="s">
        <v>302</v>
      </c>
      <c r="D161" s="227" t="s">
        <v>172</v>
      </c>
      <c r="E161" s="228" t="s">
        <v>1641</v>
      </c>
      <c r="F161" s="229" t="s">
        <v>1642</v>
      </c>
      <c r="G161" s="230" t="s">
        <v>356</v>
      </c>
      <c r="H161" s="231">
        <v>3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0.03906</v>
      </c>
      <c r="R161" s="236">
        <f>Q161*H161</f>
        <v>0.11717999999999999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177</v>
      </c>
      <c r="AT161" s="238" t="s">
        <v>172</v>
      </c>
      <c r="AU161" s="238" t="s">
        <v>85</v>
      </c>
      <c r="AY161" s="18" t="s">
        <v>170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33</v>
      </c>
      <c r="BK161" s="239">
        <f>ROUND(I161*H161,2)</f>
        <v>0</v>
      </c>
      <c r="BL161" s="18" t="s">
        <v>177</v>
      </c>
      <c r="BM161" s="238" t="s">
        <v>337</v>
      </c>
    </row>
    <row r="162" spans="1:65" s="2" customFormat="1" ht="24.15" customHeight="1">
      <c r="A162" s="39"/>
      <c r="B162" s="40"/>
      <c r="C162" s="227" t="s">
        <v>307</v>
      </c>
      <c r="D162" s="227" t="s">
        <v>172</v>
      </c>
      <c r="E162" s="228" t="s">
        <v>1643</v>
      </c>
      <c r="F162" s="229" t="s">
        <v>1644</v>
      </c>
      <c r="G162" s="230" t="s">
        <v>356</v>
      </c>
      <c r="H162" s="231">
        <v>2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0.1056</v>
      </c>
      <c r="R162" s="236">
        <f>Q162*H162</f>
        <v>0.2112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177</v>
      </c>
      <c r="AT162" s="238" t="s">
        <v>172</v>
      </c>
      <c r="AU162" s="238" t="s">
        <v>85</v>
      </c>
      <c r="AY162" s="18" t="s">
        <v>170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33</v>
      </c>
      <c r="BK162" s="239">
        <f>ROUND(I162*H162,2)</f>
        <v>0</v>
      </c>
      <c r="BL162" s="18" t="s">
        <v>177</v>
      </c>
      <c r="BM162" s="238" t="s">
        <v>348</v>
      </c>
    </row>
    <row r="163" spans="1:65" s="2" customFormat="1" ht="24.15" customHeight="1">
      <c r="A163" s="39"/>
      <c r="B163" s="40"/>
      <c r="C163" s="227" t="s">
        <v>313</v>
      </c>
      <c r="D163" s="227" t="s">
        <v>172</v>
      </c>
      <c r="E163" s="228" t="s">
        <v>1645</v>
      </c>
      <c r="F163" s="229" t="s">
        <v>1646</v>
      </c>
      <c r="G163" s="230" t="s">
        <v>356</v>
      </c>
      <c r="H163" s="231">
        <v>1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0.1056</v>
      </c>
      <c r="R163" s="236">
        <f>Q163*H163</f>
        <v>0.1056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177</v>
      </c>
      <c r="AT163" s="238" t="s">
        <v>172</v>
      </c>
      <c r="AU163" s="238" t="s">
        <v>85</v>
      </c>
      <c r="AY163" s="18" t="s">
        <v>170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33</v>
      </c>
      <c r="BK163" s="239">
        <f>ROUND(I163*H163,2)</f>
        <v>0</v>
      </c>
      <c r="BL163" s="18" t="s">
        <v>177</v>
      </c>
      <c r="BM163" s="238" t="s">
        <v>360</v>
      </c>
    </row>
    <row r="164" spans="1:65" s="2" customFormat="1" ht="24.15" customHeight="1">
      <c r="A164" s="39"/>
      <c r="B164" s="40"/>
      <c r="C164" s="227" t="s">
        <v>321</v>
      </c>
      <c r="D164" s="227" t="s">
        <v>172</v>
      </c>
      <c r="E164" s="228" t="s">
        <v>1647</v>
      </c>
      <c r="F164" s="229" t="s">
        <v>1648</v>
      </c>
      <c r="G164" s="230" t="s">
        <v>356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0.3409</v>
      </c>
      <c r="R164" s="236">
        <f>Q164*H164</f>
        <v>0.3409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177</v>
      </c>
      <c r="AT164" s="238" t="s">
        <v>172</v>
      </c>
      <c r="AU164" s="238" t="s">
        <v>85</v>
      </c>
      <c r="AY164" s="18" t="s">
        <v>170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33</v>
      </c>
      <c r="BK164" s="239">
        <f>ROUND(I164*H164,2)</f>
        <v>0</v>
      </c>
      <c r="BL164" s="18" t="s">
        <v>177</v>
      </c>
      <c r="BM164" s="238" t="s">
        <v>364</v>
      </c>
    </row>
    <row r="165" spans="1:65" s="2" customFormat="1" ht="24.15" customHeight="1">
      <c r="A165" s="39"/>
      <c r="B165" s="40"/>
      <c r="C165" s="227" t="s">
        <v>328</v>
      </c>
      <c r="D165" s="227" t="s">
        <v>172</v>
      </c>
      <c r="E165" s="228" t="s">
        <v>1649</v>
      </c>
      <c r="F165" s="229" t="s">
        <v>1650</v>
      </c>
      <c r="G165" s="230" t="s">
        <v>356</v>
      </c>
      <c r="H165" s="231">
        <v>3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0.3409</v>
      </c>
      <c r="R165" s="236">
        <f>Q165*H165</f>
        <v>1.0227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177</v>
      </c>
      <c r="AT165" s="238" t="s">
        <v>172</v>
      </c>
      <c r="AU165" s="238" t="s">
        <v>85</v>
      </c>
      <c r="AY165" s="18" t="s">
        <v>170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33</v>
      </c>
      <c r="BK165" s="239">
        <f>ROUND(I165*H165,2)</f>
        <v>0</v>
      </c>
      <c r="BL165" s="18" t="s">
        <v>177</v>
      </c>
      <c r="BM165" s="238" t="s">
        <v>367</v>
      </c>
    </row>
    <row r="166" spans="1:65" s="2" customFormat="1" ht="24.15" customHeight="1">
      <c r="A166" s="39"/>
      <c r="B166" s="40"/>
      <c r="C166" s="227" t="s">
        <v>334</v>
      </c>
      <c r="D166" s="227" t="s">
        <v>172</v>
      </c>
      <c r="E166" s="228" t="s">
        <v>1651</v>
      </c>
      <c r="F166" s="229" t="s">
        <v>1652</v>
      </c>
      <c r="G166" s="230" t="s">
        <v>271</v>
      </c>
      <c r="H166" s="231">
        <v>65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0.00019</v>
      </c>
      <c r="R166" s="236">
        <f>Q166*H166</f>
        <v>0.01235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177</v>
      </c>
      <c r="AT166" s="238" t="s">
        <v>172</v>
      </c>
      <c r="AU166" s="238" t="s">
        <v>85</v>
      </c>
      <c r="AY166" s="18" t="s">
        <v>170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33</v>
      </c>
      <c r="BK166" s="239">
        <f>ROUND(I166*H166,2)</f>
        <v>0</v>
      </c>
      <c r="BL166" s="18" t="s">
        <v>177</v>
      </c>
      <c r="BM166" s="238" t="s">
        <v>371</v>
      </c>
    </row>
    <row r="167" spans="1:63" s="12" customFormat="1" ht="25.9" customHeight="1">
      <c r="A167" s="12"/>
      <c r="B167" s="211"/>
      <c r="C167" s="212"/>
      <c r="D167" s="213" t="s">
        <v>76</v>
      </c>
      <c r="E167" s="214" t="s">
        <v>658</v>
      </c>
      <c r="F167" s="214" t="s">
        <v>1653</v>
      </c>
      <c r="G167" s="212"/>
      <c r="H167" s="212"/>
      <c r="I167" s="215"/>
      <c r="J167" s="216">
        <f>BK167</f>
        <v>0</v>
      </c>
      <c r="K167" s="212"/>
      <c r="L167" s="217"/>
      <c r="M167" s="218"/>
      <c r="N167" s="219"/>
      <c r="O167" s="219"/>
      <c r="P167" s="220">
        <f>P168+P193+P218+P241+P270+P274+P284+P291+P303</f>
        <v>0</v>
      </c>
      <c r="Q167" s="219"/>
      <c r="R167" s="220">
        <f>R168+R193+R218+R241+R270+R274+R284+R291+R303</f>
        <v>9.71664</v>
      </c>
      <c r="S167" s="219"/>
      <c r="T167" s="221">
        <f>T168+T193+T218+T241+T270+T274+T284+T291+T303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2" t="s">
        <v>85</v>
      </c>
      <c r="AT167" s="223" t="s">
        <v>76</v>
      </c>
      <c r="AU167" s="223" t="s">
        <v>77</v>
      </c>
      <c r="AY167" s="222" t="s">
        <v>170</v>
      </c>
      <c r="BK167" s="224">
        <f>BK168+BK193+BK218+BK241+BK270+BK274+BK284+BK291+BK303</f>
        <v>0</v>
      </c>
    </row>
    <row r="168" spans="1:63" s="12" customFormat="1" ht="22.8" customHeight="1">
      <c r="A168" s="12"/>
      <c r="B168" s="211"/>
      <c r="C168" s="212"/>
      <c r="D168" s="213" t="s">
        <v>76</v>
      </c>
      <c r="E168" s="225" t="s">
        <v>793</v>
      </c>
      <c r="F168" s="225" t="s">
        <v>1654</v>
      </c>
      <c r="G168" s="212"/>
      <c r="H168" s="212"/>
      <c r="I168" s="215"/>
      <c r="J168" s="226">
        <f>BK168</f>
        <v>0</v>
      </c>
      <c r="K168" s="212"/>
      <c r="L168" s="217"/>
      <c r="M168" s="218"/>
      <c r="N168" s="219"/>
      <c r="O168" s="219"/>
      <c r="P168" s="220">
        <f>SUM(P169:P192)</f>
        <v>0</v>
      </c>
      <c r="Q168" s="219"/>
      <c r="R168" s="220">
        <f>SUM(R169:R192)</f>
        <v>1.7199100000000005</v>
      </c>
      <c r="S168" s="219"/>
      <c r="T168" s="221">
        <f>SUM(T169:T192)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2" t="s">
        <v>85</v>
      </c>
      <c r="AT168" s="223" t="s">
        <v>76</v>
      </c>
      <c r="AU168" s="223" t="s">
        <v>33</v>
      </c>
      <c r="AY168" s="222" t="s">
        <v>170</v>
      </c>
      <c r="BK168" s="224">
        <f>SUM(BK169:BK192)</f>
        <v>0</v>
      </c>
    </row>
    <row r="169" spans="1:65" s="2" customFormat="1" ht="21.75" customHeight="1">
      <c r="A169" s="39"/>
      <c r="B169" s="40"/>
      <c r="C169" s="227" t="s">
        <v>339</v>
      </c>
      <c r="D169" s="227" t="s">
        <v>172</v>
      </c>
      <c r="E169" s="228" t="s">
        <v>1655</v>
      </c>
      <c r="F169" s="229" t="s">
        <v>1656</v>
      </c>
      <c r="G169" s="230" t="s">
        <v>271</v>
      </c>
      <c r="H169" s="231">
        <v>130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0.00126</v>
      </c>
      <c r="R169" s="236">
        <f>Q169*H169</f>
        <v>0.1638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211</v>
      </c>
      <c r="AT169" s="238" t="s">
        <v>172</v>
      </c>
      <c r="AU169" s="238" t="s">
        <v>85</v>
      </c>
      <c r="AY169" s="18" t="s">
        <v>170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33</v>
      </c>
      <c r="BK169" s="239">
        <f>ROUND(I169*H169,2)</f>
        <v>0</v>
      </c>
      <c r="BL169" s="18" t="s">
        <v>211</v>
      </c>
      <c r="BM169" s="238" t="s">
        <v>374</v>
      </c>
    </row>
    <row r="170" spans="1:65" s="2" customFormat="1" ht="21.75" customHeight="1">
      <c r="A170" s="39"/>
      <c r="B170" s="40"/>
      <c r="C170" s="227" t="s">
        <v>345</v>
      </c>
      <c r="D170" s="227" t="s">
        <v>172</v>
      </c>
      <c r="E170" s="228" t="s">
        <v>1657</v>
      </c>
      <c r="F170" s="229" t="s">
        <v>1658</v>
      </c>
      <c r="G170" s="230" t="s">
        <v>271</v>
      </c>
      <c r="H170" s="231">
        <v>250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0.00177</v>
      </c>
      <c r="R170" s="236">
        <f>Q170*H170</f>
        <v>0.4425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211</v>
      </c>
      <c r="AT170" s="238" t="s">
        <v>172</v>
      </c>
      <c r="AU170" s="238" t="s">
        <v>85</v>
      </c>
      <c r="AY170" s="18" t="s">
        <v>170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33</v>
      </c>
      <c r="BK170" s="239">
        <f>ROUND(I170*H170,2)</f>
        <v>0</v>
      </c>
      <c r="BL170" s="18" t="s">
        <v>211</v>
      </c>
      <c r="BM170" s="238" t="s">
        <v>378</v>
      </c>
    </row>
    <row r="171" spans="1:65" s="2" customFormat="1" ht="21.75" customHeight="1">
      <c r="A171" s="39"/>
      <c r="B171" s="40"/>
      <c r="C171" s="227" t="s">
        <v>353</v>
      </c>
      <c r="D171" s="227" t="s">
        <v>172</v>
      </c>
      <c r="E171" s="228" t="s">
        <v>1659</v>
      </c>
      <c r="F171" s="229" t="s">
        <v>1660</v>
      </c>
      <c r="G171" s="230" t="s">
        <v>271</v>
      </c>
      <c r="H171" s="231">
        <v>250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0.00274</v>
      </c>
      <c r="R171" s="236">
        <f>Q171*H171</f>
        <v>0.6849999999999999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211</v>
      </c>
      <c r="AT171" s="238" t="s">
        <v>172</v>
      </c>
      <c r="AU171" s="238" t="s">
        <v>85</v>
      </c>
      <c r="AY171" s="18" t="s">
        <v>170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33</v>
      </c>
      <c r="BK171" s="239">
        <f>ROUND(I171*H171,2)</f>
        <v>0</v>
      </c>
      <c r="BL171" s="18" t="s">
        <v>211</v>
      </c>
      <c r="BM171" s="238" t="s">
        <v>381</v>
      </c>
    </row>
    <row r="172" spans="1:65" s="2" customFormat="1" ht="21.75" customHeight="1">
      <c r="A172" s="39"/>
      <c r="B172" s="40"/>
      <c r="C172" s="227" t="s">
        <v>283</v>
      </c>
      <c r="D172" s="227" t="s">
        <v>172</v>
      </c>
      <c r="E172" s="228" t="s">
        <v>1661</v>
      </c>
      <c r="F172" s="229" t="s">
        <v>1662</v>
      </c>
      <c r="G172" s="230" t="s">
        <v>271</v>
      </c>
      <c r="H172" s="231">
        <v>60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0.00441</v>
      </c>
      <c r="R172" s="236">
        <f>Q172*H172</f>
        <v>0.2646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211</v>
      </c>
      <c r="AT172" s="238" t="s">
        <v>172</v>
      </c>
      <c r="AU172" s="238" t="s">
        <v>85</v>
      </c>
      <c r="AY172" s="18" t="s">
        <v>170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33</v>
      </c>
      <c r="BK172" s="239">
        <f>ROUND(I172*H172,2)</f>
        <v>0</v>
      </c>
      <c r="BL172" s="18" t="s">
        <v>211</v>
      </c>
      <c r="BM172" s="238" t="s">
        <v>386</v>
      </c>
    </row>
    <row r="173" spans="1:65" s="2" customFormat="1" ht="21.75" customHeight="1">
      <c r="A173" s="39"/>
      <c r="B173" s="40"/>
      <c r="C173" s="227" t="s">
        <v>361</v>
      </c>
      <c r="D173" s="227" t="s">
        <v>172</v>
      </c>
      <c r="E173" s="228" t="s">
        <v>1663</v>
      </c>
      <c r="F173" s="229" t="s">
        <v>1664</v>
      </c>
      <c r="G173" s="230" t="s">
        <v>271</v>
      </c>
      <c r="H173" s="231">
        <v>60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0.00029</v>
      </c>
      <c r="R173" s="236">
        <f>Q173*H173</f>
        <v>0.0174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211</v>
      </c>
      <c r="AT173" s="238" t="s">
        <v>172</v>
      </c>
      <c r="AU173" s="238" t="s">
        <v>85</v>
      </c>
      <c r="AY173" s="18" t="s">
        <v>170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33</v>
      </c>
      <c r="BK173" s="239">
        <f>ROUND(I173*H173,2)</f>
        <v>0</v>
      </c>
      <c r="BL173" s="18" t="s">
        <v>211</v>
      </c>
      <c r="BM173" s="238" t="s">
        <v>390</v>
      </c>
    </row>
    <row r="174" spans="1:65" s="2" customFormat="1" ht="21.75" customHeight="1">
      <c r="A174" s="39"/>
      <c r="B174" s="40"/>
      <c r="C174" s="227" t="s">
        <v>296</v>
      </c>
      <c r="D174" s="227" t="s">
        <v>172</v>
      </c>
      <c r="E174" s="228" t="s">
        <v>1665</v>
      </c>
      <c r="F174" s="229" t="s">
        <v>1666</v>
      </c>
      <c r="G174" s="230" t="s">
        <v>271</v>
      </c>
      <c r="H174" s="231">
        <v>20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0.00029</v>
      </c>
      <c r="R174" s="236">
        <f>Q174*H174</f>
        <v>0.0058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211</v>
      </c>
      <c r="AT174" s="238" t="s">
        <v>172</v>
      </c>
      <c r="AU174" s="238" t="s">
        <v>85</v>
      </c>
      <c r="AY174" s="18" t="s">
        <v>170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33</v>
      </c>
      <c r="BK174" s="239">
        <f>ROUND(I174*H174,2)</f>
        <v>0</v>
      </c>
      <c r="BL174" s="18" t="s">
        <v>211</v>
      </c>
      <c r="BM174" s="238" t="s">
        <v>399</v>
      </c>
    </row>
    <row r="175" spans="1:65" s="2" customFormat="1" ht="21.75" customHeight="1">
      <c r="A175" s="39"/>
      <c r="B175" s="40"/>
      <c r="C175" s="227" t="s">
        <v>368</v>
      </c>
      <c r="D175" s="227" t="s">
        <v>172</v>
      </c>
      <c r="E175" s="228" t="s">
        <v>1667</v>
      </c>
      <c r="F175" s="229" t="s">
        <v>1668</v>
      </c>
      <c r="G175" s="230" t="s">
        <v>271</v>
      </c>
      <c r="H175" s="231">
        <v>40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0.00035</v>
      </c>
      <c r="R175" s="236">
        <f>Q175*H175</f>
        <v>0.014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211</v>
      </c>
      <c r="AT175" s="238" t="s">
        <v>172</v>
      </c>
      <c r="AU175" s="238" t="s">
        <v>85</v>
      </c>
      <c r="AY175" s="18" t="s">
        <v>170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33</v>
      </c>
      <c r="BK175" s="239">
        <f>ROUND(I175*H175,2)</f>
        <v>0</v>
      </c>
      <c r="BL175" s="18" t="s">
        <v>211</v>
      </c>
      <c r="BM175" s="238" t="s">
        <v>403</v>
      </c>
    </row>
    <row r="176" spans="1:65" s="2" customFormat="1" ht="21.75" customHeight="1">
      <c r="A176" s="39"/>
      <c r="B176" s="40"/>
      <c r="C176" s="227" t="s">
        <v>301</v>
      </c>
      <c r="D176" s="227" t="s">
        <v>172</v>
      </c>
      <c r="E176" s="228" t="s">
        <v>1669</v>
      </c>
      <c r="F176" s="229" t="s">
        <v>1670</v>
      </c>
      <c r="G176" s="230" t="s">
        <v>271</v>
      </c>
      <c r="H176" s="231">
        <v>85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0.00057</v>
      </c>
      <c r="R176" s="236">
        <f>Q176*H176</f>
        <v>0.04845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211</v>
      </c>
      <c r="AT176" s="238" t="s">
        <v>172</v>
      </c>
      <c r="AU176" s="238" t="s">
        <v>85</v>
      </c>
      <c r="AY176" s="18" t="s">
        <v>170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33</v>
      </c>
      <c r="BK176" s="239">
        <f>ROUND(I176*H176,2)</f>
        <v>0</v>
      </c>
      <c r="BL176" s="18" t="s">
        <v>211</v>
      </c>
      <c r="BM176" s="238" t="s">
        <v>406</v>
      </c>
    </row>
    <row r="177" spans="1:65" s="2" customFormat="1" ht="21.75" customHeight="1">
      <c r="A177" s="39"/>
      <c r="B177" s="40"/>
      <c r="C177" s="227" t="s">
        <v>375</v>
      </c>
      <c r="D177" s="227" t="s">
        <v>172</v>
      </c>
      <c r="E177" s="228" t="s">
        <v>1671</v>
      </c>
      <c r="F177" s="229" t="s">
        <v>1672</v>
      </c>
      <c r="G177" s="230" t="s">
        <v>271</v>
      </c>
      <c r="H177" s="231">
        <v>30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0.00114</v>
      </c>
      <c r="R177" s="236">
        <f>Q177*H177</f>
        <v>0.0342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211</v>
      </c>
      <c r="AT177" s="238" t="s">
        <v>172</v>
      </c>
      <c r="AU177" s="238" t="s">
        <v>85</v>
      </c>
      <c r="AY177" s="18" t="s">
        <v>170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33</v>
      </c>
      <c r="BK177" s="239">
        <f>ROUND(I177*H177,2)</f>
        <v>0</v>
      </c>
      <c r="BL177" s="18" t="s">
        <v>211</v>
      </c>
      <c r="BM177" s="238" t="s">
        <v>414</v>
      </c>
    </row>
    <row r="178" spans="1:65" s="2" customFormat="1" ht="21.75" customHeight="1">
      <c r="A178" s="39"/>
      <c r="B178" s="40"/>
      <c r="C178" s="227" t="s">
        <v>305</v>
      </c>
      <c r="D178" s="227" t="s">
        <v>172</v>
      </c>
      <c r="E178" s="228" t="s">
        <v>1673</v>
      </c>
      <c r="F178" s="229" t="s">
        <v>1674</v>
      </c>
      <c r="G178" s="230" t="s">
        <v>356</v>
      </c>
      <c r="H178" s="231">
        <v>50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211</v>
      </c>
      <c r="AT178" s="238" t="s">
        <v>172</v>
      </c>
      <c r="AU178" s="238" t="s">
        <v>85</v>
      </c>
      <c r="AY178" s="18" t="s">
        <v>170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33</v>
      </c>
      <c r="BK178" s="239">
        <f>ROUND(I178*H178,2)</f>
        <v>0</v>
      </c>
      <c r="BL178" s="18" t="s">
        <v>211</v>
      </c>
      <c r="BM178" s="238" t="s">
        <v>570</v>
      </c>
    </row>
    <row r="179" spans="1:65" s="2" customFormat="1" ht="16.5" customHeight="1">
      <c r="A179" s="39"/>
      <c r="B179" s="40"/>
      <c r="C179" s="227" t="s">
        <v>383</v>
      </c>
      <c r="D179" s="227" t="s">
        <v>172</v>
      </c>
      <c r="E179" s="228" t="s">
        <v>1675</v>
      </c>
      <c r="F179" s="229" t="s">
        <v>1676</v>
      </c>
      <c r="G179" s="230" t="s">
        <v>356</v>
      </c>
      <c r="H179" s="231">
        <v>30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211</v>
      </c>
      <c r="AT179" s="238" t="s">
        <v>172</v>
      </c>
      <c r="AU179" s="238" t="s">
        <v>85</v>
      </c>
      <c r="AY179" s="18" t="s">
        <v>170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33</v>
      </c>
      <c r="BK179" s="239">
        <f>ROUND(I179*H179,2)</f>
        <v>0</v>
      </c>
      <c r="BL179" s="18" t="s">
        <v>211</v>
      </c>
      <c r="BM179" s="238" t="s">
        <v>579</v>
      </c>
    </row>
    <row r="180" spans="1:65" s="2" customFormat="1" ht="21.75" customHeight="1">
      <c r="A180" s="39"/>
      <c r="B180" s="40"/>
      <c r="C180" s="227" t="s">
        <v>310</v>
      </c>
      <c r="D180" s="227" t="s">
        <v>172</v>
      </c>
      <c r="E180" s="228" t="s">
        <v>1677</v>
      </c>
      <c r="F180" s="229" t="s">
        <v>1678</v>
      </c>
      <c r="G180" s="230" t="s">
        <v>356</v>
      </c>
      <c r="H180" s="231">
        <v>20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211</v>
      </c>
      <c r="AT180" s="238" t="s">
        <v>172</v>
      </c>
      <c r="AU180" s="238" t="s">
        <v>85</v>
      </c>
      <c r="AY180" s="18" t="s">
        <v>170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33</v>
      </c>
      <c r="BK180" s="239">
        <f>ROUND(I180*H180,2)</f>
        <v>0</v>
      </c>
      <c r="BL180" s="18" t="s">
        <v>211</v>
      </c>
      <c r="BM180" s="238" t="s">
        <v>587</v>
      </c>
    </row>
    <row r="181" spans="1:65" s="2" customFormat="1" ht="21.75" customHeight="1">
      <c r="A181" s="39"/>
      <c r="B181" s="40"/>
      <c r="C181" s="227" t="s">
        <v>392</v>
      </c>
      <c r="D181" s="227" t="s">
        <v>172</v>
      </c>
      <c r="E181" s="228" t="s">
        <v>1679</v>
      </c>
      <c r="F181" s="229" t="s">
        <v>1680</v>
      </c>
      <c r="G181" s="230" t="s">
        <v>356</v>
      </c>
      <c r="H181" s="231">
        <v>15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0.00077</v>
      </c>
      <c r="R181" s="236">
        <f>Q181*H181</f>
        <v>0.01155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211</v>
      </c>
      <c r="AT181" s="238" t="s">
        <v>172</v>
      </c>
      <c r="AU181" s="238" t="s">
        <v>85</v>
      </c>
      <c r="AY181" s="18" t="s">
        <v>170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33</v>
      </c>
      <c r="BK181" s="239">
        <f>ROUND(I181*H181,2)</f>
        <v>0</v>
      </c>
      <c r="BL181" s="18" t="s">
        <v>211</v>
      </c>
      <c r="BM181" s="238" t="s">
        <v>596</v>
      </c>
    </row>
    <row r="182" spans="1:65" s="2" customFormat="1" ht="16.5" customHeight="1">
      <c r="A182" s="39"/>
      <c r="B182" s="40"/>
      <c r="C182" s="227" t="s">
        <v>316</v>
      </c>
      <c r="D182" s="227" t="s">
        <v>172</v>
      </c>
      <c r="E182" s="228" t="s">
        <v>1681</v>
      </c>
      <c r="F182" s="229" t="s">
        <v>1682</v>
      </c>
      <c r="G182" s="230" t="s">
        <v>356</v>
      </c>
      <c r="H182" s="231">
        <v>15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0.00028</v>
      </c>
      <c r="R182" s="236">
        <f>Q182*H182</f>
        <v>0.0042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211</v>
      </c>
      <c r="AT182" s="238" t="s">
        <v>172</v>
      </c>
      <c r="AU182" s="238" t="s">
        <v>85</v>
      </c>
      <c r="AY182" s="18" t="s">
        <v>170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33</v>
      </c>
      <c r="BK182" s="239">
        <f>ROUND(I182*H182,2)</f>
        <v>0</v>
      </c>
      <c r="BL182" s="18" t="s">
        <v>211</v>
      </c>
      <c r="BM182" s="238" t="s">
        <v>608</v>
      </c>
    </row>
    <row r="183" spans="1:65" s="2" customFormat="1" ht="24.15" customHeight="1">
      <c r="A183" s="39"/>
      <c r="B183" s="40"/>
      <c r="C183" s="227" t="s">
        <v>400</v>
      </c>
      <c r="D183" s="227" t="s">
        <v>172</v>
      </c>
      <c r="E183" s="228" t="s">
        <v>1683</v>
      </c>
      <c r="F183" s="229" t="s">
        <v>1684</v>
      </c>
      <c r="G183" s="230" t="s">
        <v>356</v>
      </c>
      <c r="H183" s="231">
        <v>32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42</v>
      </c>
      <c r="O183" s="92"/>
      <c r="P183" s="236">
        <f>O183*H183</f>
        <v>0</v>
      </c>
      <c r="Q183" s="236">
        <v>0.00034</v>
      </c>
      <c r="R183" s="236">
        <f>Q183*H183</f>
        <v>0.01088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211</v>
      </c>
      <c r="AT183" s="238" t="s">
        <v>172</v>
      </c>
      <c r="AU183" s="238" t="s">
        <v>85</v>
      </c>
      <c r="AY183" s="18" t="s">
        <v>170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33</v>
      </c>
      <c r="BK183" s="239">
        <f>ROUND(I183*H183,2)</f>
        <v>0</v>
      </c>
      <c r="BL183" s="18" t="s">
        <v>211</v>
      </c>
      <c r="BM183" s="238" t="s">
        <v>420</v>
      </c>
    </row>
    <row r="184" spans="1:65" s="2" customFormat="1" ht="24.15" customHeight="1">
      <c r="A184" s="39"/>
      <c r="B184" s="40"/>
      <c r="C184" s="227" t="s">
        <v>324</v>
      </c>
      <c r="D184" s="227" t="s">
        <v>172</v>
      </c>
      <c r="E184" s="228" t="s">
        <v>1685</v>
      </c>
      <c r="F184" s="229" t="s">
        <v>1686</v>
      </c>
      <c r="G184" s="230" t="s">
        <v>356</v>
      </c>
      <c r="H184" s="231">
        <v>15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0.0011</v>
      </c>
      <c r="R184" s="236">
        <f>Q184*H184</f>
        <v>0.0165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211</v>
      </c>
      <c r="AT184" s="238" t="s">
        <v>172</v>
      </c>
      <c r="AU184" s="238" t="s">
        <v>85</v>
      </c>
      <c r="AY184" s="18" t="s">
        <v>170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33</v>
      </c>
      <c r="BK184" s="239">
        <f>ROUND(I184*H184,2)</f>
        <v>0</v>
      </c>
      <c r="BL184" s="18" t="s">
        <v>211</v>
      </c>
      <c r="BM184" s="238" t="s">
        <v>426</v>
      </c>
    </row>
    <row r="185" spans="1:65" s="2" customFormat="1" ht="16.5" customHeight="1">
      <c r="A185" s="39"/>
      <c r="B185" s="40"/>
      <c r="C185" s="227" t="s">
        <v>411</v>
      </c>
      <c r="D185" s="227" t="s">
        <v>172</v>
      </c>
      <c r="E185" s="228" t="s">
        <v>1687</v>
      </c>
      <c r="F185" s="229" t="s">
        <v>1688</v>
      </c>
      <c r="G185" s="230" t="s">
        <v>356</v>
      </c>
      <c r="H185" s="231">
        <v>1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0.00016</v>
      </c>
      <c r="R185" s="236">
        <f>Q185*H185</f>
        <v>0.00016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211</v>
      </c>
      <c r="AT185" s="238" t="s">
        <v>172</v>
      </c>
      <c r="AU185" s="238" t="s">
        <v>85</v>
      </c>
      <c r="AY185" s="18" t="s">
        <v>170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33</v>
      </c>
      <c r="BK185" s="239">
        <f>ROUND(I185*H185,2)</f>
        <v>0</v>
      </c>
      <c r="BL185" s="18" t="s">
        <v>211</v>
      </c>
      <c r="BM185" s="238" t="s">
        <v>430</v>
      </c>
    </row>
    <row r="186" spans="1:65" s="2" customFormat="1" ht="16.5" customHeight="1">
      <c r="A186" s="39"/>
      <c r="B186" s="40"/>
      <c r="C186" s="227" t="s">
        <v>331</v>
      </c>
      <c r="D186" s="227" t="s">
        <v>172</v>
      </c>
      <c r="E186" s="228" t="s">
        <v>1689</v>
      </c>
      <c r="F186" s="229" t="s">
        <v>1690</v>
      </c>
      <c r="G186" s="230" t="s">
        <v>356</v>
      </c>
      <c r="H186" s="231">
        <v>3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42</v>
      </c>
      <c r="O186" s="92"/>
      <c r="P186" s="236">
        <f>O186*H186</f>
        <v>0</v>
      </c>
      <c r="Q186" s="236">
        <v>0.00029</v>
      </c>
      <c r="R186" s="236">
        <f>Q186*H186</f>
        <v>0.00087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211</v>
      </c>
      <c r="AT186" s="238" t="s">
        <v>172</v>
      </c>
      <c r="AU186" s="238" t="s">
        <v>85</v>
      </c>
      <c r="AY186" s="18" t="s">
        <v>170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33</v>
      </c>
      <c r="BK186" s="239">
        <f>ROUND(I186*H186,2)</f>
        <v>0</v>
      </c>
      <c r="BL186" s="18" t="s">
        <v>211</v>
      </c>
      <c r="BM186" s="238" t="s">
        <v>437</v>
      </c>
    </row>
    <row r="187" spans="1:65" s="2" customFormat="1" ht="16.5" customHeight="1">
      <c r="A187" s="39"/>
      <c r="B187" s="40"/>
      <c r="C187" s="227" t="s">
        <v>423</v>
      </c>
      <c r="D187" s="227" t="s">
        <v>172</v>
      </c>
      <c r="E187" s="228" t="s">
        <v>1691</v>
      </c>
      <c r="F187" s="229" t="s">
        <v>1692</v>
      </c>
      <c r="G187" s="230" t="s">
        <v>1693</v>
      </c>
      <c r="H187" s="231">
        <v>20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211</v>
      </c>
      <c r="AT187" s="238" t="s">
        <v>172</v>
      </c>
      <c r="AU187" s="238" t="s">
        <v>85</v>
      </c>
      <c r="AY187" s="18" t="s">
        <v>170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33</v>
      </c>
      <c r="BK187" s="239">
        <f>ROUND(I187*H187,2)</f>
        <v>0</v>
      </c>
      <c r="BL187" s="18" t="s">
        <v>211</v>
      </c>
      <c r="BM187" s="238" t="s">
        <v>440</v>
      </c>
    </row>
    <row r="188" spans="1:65" s="2" customFormat="1" ht="21.75" customHeight="1">
      <c r="A188" s="39"/>
      <c r="B188" s="40"/>
      <c r="C188" s="227" t="s">
        <v>337</v>
      </c>
      <c r="D188" s="227" t="s">
        <v>172</v>
      </c>
      <c r="E188" s="228" t="s">
        <v>1694</v>
      </c>
      <c r="F188" s="229" t="s">
        <v>1695</v>
      </c>
      <c r="G188" s="230" t="s">
        <v>271</v>
      </c>
      <c r="H188" s="231">
        <v>545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42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211</v>
      </c>
      <c r="AT188" s="238" t="s">
        <v>172</v>
      </c>
      <c r="AU188" s="238" t="s">
        <v>85</v>
      </c>
      <c r="AY188" s="18" t="s">
        <v>170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33</v>
      </c>
      <c r="BK188" s="239">
        <f>ROUND(I188*H188,2)</f>
        <v>0</v>
      </c>
      <c r="BL188" s="18" t="s">
        <v>211</v>
      </c>
      <c r="BM188" s="238" t="s">
        <v>445</v>
      </c>
    </row>
    <row r="189" spans="1:65" s="2" customFormat="1" ht="21.75" customHeight="1">
      <c r="A189" s="39"/>
      <c r="B189" s="40"/>
      <c r="C189" s="227" t="s">
        <v>434</v>
      </c>
      <c r="D189" s="227" t="s">
        <v>172</v>
      </c>
      <c r="E189" s="228" t="s">
        <v>1696</v>
      </c>
      <c r="F189" s="229" t="s">
        <v>1697</v>
      </c>
      <c r="G189" s="230" t="s">
        <v>271</v>
      </c>
      <c r="H189" s="231">
        <v>310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211</v>
      </c>
      <c r="AT189" s="238" t="s">
        <v>172</v>
      </c>
      <c r="AU189" s="238" t="s">
        <v>85</v>
      </c>
      <c r="AY189" s="18" t="s">
        <v>170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33</v>
      </c>
      <c r="BK189" s="239">
        <f>ROUND(I189*H189,2)</f>
        <v>0</v>
      </c>
      <c r="BL189" s="18" t="s">
        <v>211</v>
      </c>
      <c r="BM189" s="238" t="s">
        <v>449</v>
      </c>
    </row>
    <row r="190" spans="1:65" s="2" customFormat="1" ht="24.15" customHeight="1">
      <c r="A190" s="39"/>
      <c r="B190" s="40"/>
      <c r="C190" s="227" t="s">
        <v>348</v>
      </c>
      <c r="D190" s="227" t="s">
        <v>172</v>
      </c>
      <c r="E190" s="228" t="s">
        <v>1698</v>
      </c>
      <c r="F190" s="229" t="s">
        <v>1699</v>
      </c>
      <c r="G190" s="230" t="s">
        <v>228</v>
      </c>
      <c r="H190" s="231">
        <v>1.72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42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211</v>
      </c>
      <c r="AT190" s="238" t="s">
        <v>172</v>
      </c>
      <c r="AU190" s="238" t="s">
        <v>85</v>
      </c>
      <c r="AY190" s="18" t="s">
        <v>170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33</v>
      </c>
      <c r="BK190" s="239">
        <f>ROUND(I190*H190,2)</f>
        <v>0</v>
      </c>
      <c r="BL190" s="18" t="s">
        <v>211</v>
      </c>
      <c r="BM190" s="238" t="s">
        <v>454</v>
      </c>
    </row>
    <row r="191" spans="1:65" s="2" customFormat="1" ht="24.15" customHeight="1">
      <c r="A191" s="39"/>
      <c r="B191" s="40"/>
      <c r="C191" s="227" t="s">
        <v>442</v>
      </c>
      <c r="D191" s="227" t="s">
        <v>172</v>
      </c>
      <c r="E191" s="228" t="s">
        <v>1700</v>
      </c>
      <c r="F191" s="229" t="s">
        <v>1701</v>
      </c>
      <c r="G191" s="230" t="s">
        <v>228</v>
      </c>
      <c r="H191" s="231">
        <v>1.72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42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211</v>
      </c>
      <c r="AT191" s="238" t="s">
        <v>172</v>
      </c>
      <c r="AU191" s="238" t="s">
        <v>85</v>
      </c>
      <c r="AY191" s="18" t="s">
        <v>170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33</v>
      </c>
      <c r="BK191" s="239">
        <f>ROUND(I191*H191,2)</f>
        <v>0</v>
      </c>
      <c r="BL191" s="18" t="s">
        <v>211</v>
      </c>
      <c r="BM191" s="238" t="s">
        <v>458</v>
      </c>
    </row>
    <row r="192" spans="1:65" s="2" customFormat="1" ht="24.15" customHeight="1">
      <c r="A192" s="39"/>
      <c r="B192" s="40"/>
      <c r="C192" s="227" t="s">
        <v>360</v>
      </c>
      <c r="D192" s="227" t="s">
        <v>172</v>
      </c>
      <c r="E192" s="228" t="s">
        <v>1702</v>
      </c>
      <c r="F192" s="229" t="s">
        <v>1703</v>
      </c>
      <c r="G192" s="230" t="s">
        <v>228</v>
      </c>
      <c r="H192" s="231">
        <v>1.72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42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211</v>
      </c>
      <c r="AT192" s="238" t="s">
        <v>172</v>
      </c>
      <c r="AU192" s="238" t="s">
        <v>85</v>
      </c>
      <c r="AY192" s="18" t="s">
        <v>170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33</v>
      </c>
      <c r="BK192" s="239">
        <f>ROUND(I192*H192,2)</f>
        <v>0</v>
      </c>
      <c r="BL192" s="18" t="s">
        <v>211</v>
      </c>
      <c r="BM192" s="238" t="s">
        <v>463</v>
      </c>
    </row>
    <row r="193" spans="1:63" s="12" customFormat="1" ht="22.8" customHeight="1">
      <c r="A193" s="12"/>
      <c r="B193" s="211"/>
      <c r="C193" s="212"/>
      <c r="D193" s="213" t="s">
        <v>76</v>
      </c>
      <c r="E193" s="225" t="s">
        <v>1704</v>
      </c>
      <c r="F193" s="225" t="s">
        <v>1705</v>
      </c>
      <c r="G193" s="212"/>
      <c r="H193" s="212"/>
      <c r="I193" s="215"/>
      <c r="J193" s="226">
        <f>BK193</f>
        <v>0</v>
      </c>
      <c r="K193" s="212"/>
      <c r="L193" s="217"/>
      <c r="M193" s="218"/>
      <c r="N193" s="219"/>
      <c r="O193" s="219"/>
      <c r="P193" s="220">
        <f>SUM(P194:P217)</f>
        <v>0</v>
      </c>
      <c r="Q193" s="219"/>
      <c r="R193" s="220">
        <f>SUM(R194:R217)</f>
        <v>1.01823</v>
      </c>
      <c r="S193" s="219"/>
      <c r="T193" s="221">
        <f>SUM(T194:T217)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2" t="s">
        <v>85</v>
      </c>
      <c r="AT193" s="223" t="s">
        <v>76</v>
      </c>
      <c r="AU193" s="223" t="s">
        <v>33</v>
      </c>
      <c r="AY193" s="222" t="s">
        <v>170</v>
      </c>
      <c r="BK193" s="224">
        <f>SUM(BK194:BK217)</f>
        <v>0</v>
      </c>
    </row>
    <row r="194" spans="1:65" s="2" customFormat="1" ht="24.15" customHeight="1">
      <c r="A194" s="39"/>
      <c r="B194" s="40"/>
      <c r="C194" s="227" t="s">
        <v>451</v>
      </c>
      <c r="D194" s="227" t="s">
        <v>172</v>
      </c>
      <c r="E194" s="228" t="s">
        <v>1706</v>
      </c>
      <c r="F194" s="229" t="s">
        <v>1707</v>
      </c>
      <c r="G194" s="230" t="s">
        <v>271</v>
      </c>
      <c r="H194" s="231">
        <v>550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42</v>
      </c>
      <c r="O194" s="92"/>
      <c r="P194" s="236">
        <f>O194*H194</f>
        <v>0</v>
      </c>
      <c r="Q194" s="236">
        <v>0.00066</v>
      </c>
      <c r="R194" s="236">
        <f>Q194*H194</f>
        <v>0.363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211</v>
      </c>
      <c r="AT194" s="238" t="s">
        <v>172</v>
      </c>
      <c r="AU194" s="238" t="s">
        <v>85</v>
      </c>
      <c r="AY194" s="18" t="s">
        <v>170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33</v>
      </c>
      <c r="BK194" s="239">
        <f>ROUND(I194*H194,2)</f>
        <v>0</v>
      </c>
      <c r="BL194" s="18" t="s">
        <v>211</v>
      </c>
      <c r="BM194" s="238" t="s">
        <v>482</v>
      </c>
    </row>
    <row r="195" spans="1:65" s="2" customFormat="1" ht="24.15" customHeight="1">
      <c r="A195" s="39"/>
      <c r="B195" s="40"/>
      <c r="C195" s="227" t="s">
        <v>364</v>
      </c>
      <c r="D195" s="227" t="s">
        <v>172</v>
      </c>
      <c r="E195" s="228" t="s">
        <v>1708</v>
      </c>
      <c r="F195" s="229" t="s">
        <v>1709</v>
      </c>
      <c r="G195" s="230" t="s">
        <v>271</v>
      </c>
      <c r="H195" s="231">
        <v>80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0.00091</v>
      </c>
      <c r="R195" s="236">
        <f>Q195*H195</f>
        <v>0.0728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211</v>
      </c>
      <c r="AT195" s="238" t="s">
        <v>172</v>
      </c>
      <c r="AU195" s="238" t="s">
        <v>85</v>
      </c>
      <c r="AY195" s="18" t="s">
        <v>170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33</v>
      </c>
      <c r="BK195" s="239">
        <f>ROUND(I195*H195,2)</f>
        <v>0</v>
      </c>
      <c r="BL195" s="18" t="s">
        <v>211</v>
      </c>
      <c r="BM195" s="238" t="s">
        <v>487</v>
      </c>
    </row>
    <row r="196" spans="1:65" s="2" customFormat="1" ht="24.15" customHeight="1">
      <c r="A196" s="39"/>
      <c r="B196" s="40"/>
      <c r="C196" s="227" t="s">
        <v>460</v>
      </c>
      <c r="D196" s="227" t="s">
        <v>172</v>
      </c>
      <c r="E196" s="228" t="s">
        <v>1710</v>
      </c>
      <c r="F196" s="229" t="s">
        <v>1711</v>
      </c>
      <c r="G196" s="230" t="s">
        <v>271</v>
      </c>
      <c r="H196" s="231">
        <v>70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0.00119</v>
      </c>
      <c r="R196" s="236">
        <f>Q196*H196</f>
        <v>0.08330000000000001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211</v>
      </c>
      <c r="AT196" s="238" t="s">
        <v>172</v>
      </c>
      <c r="AU196" s="238" t="s">
        <v>85</v>
      </c>
      <c r="AY196" s="18" t="s">
        <v>170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33</v>
      </c>
      <c r="BK196" s="239">
        <f>ROUND(I196*H196,2)</f>
        <v>0</v>
      </c>
      <c r="BL196" s="18" t="s">
        <v>211</v>
      </c>
      <c r="BM196" s="238" t="s">
        <v>494</v>
      </c>
    </row>
    <row r="197" spans="1:65" s="2" customFormat="1" ht="24.15" customHeight="1">
      <c r="A197" s="39"/>
      <c r="B197" s="40"/>
      <c r="C197" s="227" t="s">
        <v>367</v>
      </c>
      <c r="D197" s="227" t="s">
        <v>172</v>
      </c>
      <c r="E197" s="228" t="s">
        <v>1712</v>
      </c>
      <c r="F197" s="229" t="s">
        <v>1713</v>
      </c>
      <c r="G197" s="230" t="s">
        <v>271</v>
      </c>
      <c r="H197" s="231">
        <v>80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0.00252</v>
      </c>
      <c r="R197" s="236">
        <f>Q197*H197</f>
        <v>0.2016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211</v>
      </c>
      <c r="AT197" s="238" t="s">
        <v>172</v>
      </c>
      <c r="AU197" s="238" t="s">
        <v>85</v>
      </c>
      <c r="AY197" s="18" t="s">
        <v>170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33</v>
      </c>
      <c r="BK197" s="239">
        <f>ROUND(I197*H197,2)</f>
        <v>0</v>
      </c>
      <c r="BL197" s="18" t="s">
        <v>211</v>
      </c>
      <c r="BM197" s="238" t="s">
        <v>500</v>
      </c>
    </row>
    <row r="198" spans="1:65" s="2" customFormat="1" ht="24.15" customHeight="1">
      <c r="A198" s="39"/>
      <c r="B198" s="40"/>
      <c r="C198" s="227" t="s">
        <v>470</v>
      </c>
      <c r="D198" s="227" t="s">
        <v>172</v>
      </c>
      <c r="E198" s="228" t="s">
        <v>1714</v>
      </c>
      <c r="F198" s="229" t="s">
        <v>1715</v>
      </c>
      <c r="G198" s="230" t="s">
        <v>271</v>
      </c>
      <c r="H198" s="231">
        <v>20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42</v>
      </c>
      <c r="O198" s="92"/>
      <c r="P198" s="236">
        <f>O198*H198</f>
        <v>0</v>
      </c>
      <c r="Q198" s="236">
        <v>0.0035</v>
      </c>
      <c r="R198" s="236">
        <f>Q198*H198</f>
        <v>0.07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211</v>
      </c>
      <c r="AT198" s="238" t="s">
        <v>172</v>
      </c>
      <c r="AU198" s="238" t="s">
        <v>85</v>
      </c>
      <c r="AY198" s="18" t="s">
        <v>170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33</v>
      </c>
      <c r="BK198" s="239">
        <f>ROUND(I198*H198,2)</f>
        <v>0</v>
      </c>
      <c r="BL198" s="18" t="s">
        <v>211</v>
      </c>
      <c r="BM198" s="238" t="s">
        <v>744</v>
      </c>
    </row>
    <row r="199" spans="1:65" s="2" customFormat="1" ht="37.8" customHeight="1">
      <c r="A199" s="39"/>
      <c r="B199" s="40"/>
      <c r="C199" s="227" t="s">
        <v>371</v>
      </c>
      <c r="D199" s="227" t="s">
        <v>172</v>
      </c>
      <c r="E199" s="228" t="s">
        <v>1716</v>
      </c>
      <c r="F199" s="229" t="s">
        <v>1717</v>
      </c>
      <c r="G199" s="230" t="s">
        <v>271</v>
      </c>
      <c r="H199" s="231">
        <v>300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4E-05</v>
      </c>
      <c r="R199" s="236">
        <f>Q199*H199</f>
        <v>0.012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211</v>
      </c>
      <c r="AT199" s="238" t="s">
        <v>172</v>
      </c>
      <c r="AU199" s="238" t="s">
        <v>85</v>
      </c>
      <c r="AY199" s="18" t="s">
        <v>170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33</v>
      </c>
      <c r="BK199" s="239">
        <f>ROUND(I199*H199,2)</f>
        <v>0</v>
      </c>
      <c r="BL199" s="18" t="s">
        <v>211</v>
      </c>
      <c r="BM199" s="238" t="s">
        <v>506</v>
      </c>
    </row>
    <row r="200" spans="1:65" s="2" customFormat="1" ht="37.8" customHeight="1">
      <c r="A200" s="39"/>
      <c r="B200" s="40"/>
      <c r="C200" s="227" t="s">
        <v>478</v>
      </c>
      <c r="D200" s="227" t="s">
        <v>172</v>
      </c>
      <c r="E200" s="228" t="s">
        <v>1718</v>
      </c>
      <c r="F200" s="229" t="s">
        <v>1719</v>
      </c>
      <c r="G200" s="230" t="s">
        <v>271</v>
      </c>
      <c r="H200" s="231">
        <v>140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42</v>
      </c>
      <c r="O200" s="92"/>
      <c r="P200" s="236">
        <f>O200*H200</f>
        <v>0</v>
      </c>
      <c r="Q200" s="236">
        <v>4E-05</v>
      </c>
      <c r="R200" s="236">
        <f>Q200*H200</f>
        <v>0.005600000000000001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211</v>
      </c>
      <c r="AT200" s="238" t="s">
        <v>172</v>
      </c>
      <c r="AU200" s="238" t="s">
        <v>85</v>
      </c>
      <c r="AY200" s="18" t="s">
        <v>170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33</v>
      </c>
      <c r="BK200" s="239">
        <f>ROUND(I200*H200,2)</f>
        <v>0</v>
      </c>
      <c r="BL200" s="18" t="s">
        <v>211</v>
      </c>
      <c r="BM200" s="238" t="s">
        <v>510</v>
      </c>
    </row>
    <row r="201" spans="1:65" s="2" customFormat="1" ht="37.8" customHeight="1">
      <c r="A201" s="39"/>
      <c r="B201" s="40"/>
      <c r="C201" s="227" t="s">
        <v>374</v>
      </c>
      <c r="D201" s="227" t="s">
        <v>172</v>
      </c>
      <c r="E201" s="228" t="s">
        <v>1720</v>
      </c>
      <c r="F201" s="229" t="s">
        <v>1721</v>
      </c>
      <c r="G201" s="230" t="s">
        <v>271</v>
      </c>
      <c r="H201" s="231">
        <v>100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4E-05</v>
      </c>
      <c r="R201" s="236">
        <f>Q201*H201</f>
        <v>0.004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211</v>
      </c>
      <c r="AT201" s="238" t="s">
        <v>172</v>
      </c>
      <c r="AU201" s="238" t="s">
        <v>85</v>
      </c>
      <c r="AY201" s="18" t="s">
        <v>170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33</v>
      </c>
      <c r="BK201" s="239">
        <f>ROUND(I201*H201,2)</f>
        <v>0</v>
      </c>
      <c r="BL201" s="18" t="s">
        <v>211</v>
      </c>
      <c r="BM201" s="238" t="s">
        <v>514</v>
      </c>
    </row>
    <row r="202" spans="1:65" s="2" customFormat="1" ht="37.8" customHeight="1">
      <c r="A202" s="39"/>
      <c r="B202" s="40"/>
      <c r="C202" s="227" t="s">
        <v>491</v>
      </c>
      <c r="D202" s="227" t="s">
        <v>172</v>
      </c>
      <c r="E202" s="228" t="s">
        <v>1722</v>
      </c>
      <c r="F202" s="229" t="s">
        <v>1723</v>
      </c>
      <c r="G202" s="230" t="s">
        <v>271</v>
      </c>
      <c r="H202" s="231">
        <v>250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42</v>
      </c>
      <c r="O202" s="92"/>
      <c r="P202" s="236">
        <f>O202*H202</f>
        <v>0</v>
      </c>
      <c r="Q202" s="236">
        <v>7E-05</v>
      </c>
      <c r="R202" s="236">
        <f>Q202*H202</f>
        <v>0.017499999999999998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211</v>
      </c>
      <c r="AT202" s="238" t="s">
        <v>172</v>
      </c>
      <c r="AU202" s="238" t="s">
        <v>85</v>
      </c>
      <c r="AY202" s="18" t="s">
        <v>170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33</v>
      </c>
      <c r="BK202" s="239">
        <f>ROUND(I202*H202,2)</f>
        <v>0</v>
      </c>
      <c r="BL202" s="18" t="s">
        <v>211</v>
      </c>
      <c r="BM202" s="238" t="s">
        <v>517</v>
      </c>
    </row>
    <row r="203" spans="1:65" s="2" customFormat="1" ht="16.5" customHeight="1">
      <c r="A203" s="39"/>
      <c r="B203" s="40"/>
      <c r="C203" s="227" t="s">
        <v>378</v>
      </c>
      <c r="D203" s="227" t="s">
        <v>172</v>
      </c>
      <c r="E203" s="228" t="s">
        <v>1724</v>
      </c>
      <c r="F203" s="229" t="s">
        <v>1725</v>
      </c>
      <c r="G203" s="230" t="s">
        <v>356</v>
      </c>
      <c r="H203" s="231">
        <v>120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42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211</v>
      </c>
      <c r="AT203" s="238" t="s">
        <v>172</v>
      </c>
      <c r="AU203" s="238" t="s">
        <v>85</v>
      </c>
      <c r="AY203" s="18" t="s">
        <v>170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33</v>
      </c>
      <c r="BK203" s="239">
        <f>ROUND(I203*H203,2)</f>
        <v>0</v>
      </c>
      <c r="BL203" s="18" t="s">
        <v>211</v>
      </c>
      <c r="BM203" s="238" t="s">
        <v>523</v>
      </c>
    </row>
    <row r="204" spans="1:65" s="2" customFormat="1" ht="16.5" customHeight="1">
      <c r="A204" s="39"/>
      <c r="B204" s="40"/>
      <c r="C204" s="227" t="s">
        <v>503</v>
      </c>
      <c r="D204" s="227" t="s">
        <v>172</v>
      </c>
      <c r="E204" s="228" t="s">
        <v>1726</v>
      </c>
      <c r="F204" s="229" t="s">
        <v>1727</v>
      </c>
      <c r="G204" s="230" t="s">
        <v>356</v>
      </c>
      <c r="H204" s="231">
        <v>3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42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211</v>
      </c>
      <c r="AT204" s="238" t="s">
        <v>172</v>
      </c>
      <c r="AU204" s="238" t="s">
        <v>85</v>
      </c>
      <c r="AY204" s="18" t="s">
        <v>170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33</v>
      </c>
      <c r="BK204" s="239">
        <f>ROUND(I204*H204,2)</f>
        <v>0</v>
      </c>
      <c r="BL204" s="18" t="s">
        <v>211</v>
      </c>
      <c r="BM204" s="238" t="s">
        <v>527</v>
      </c>
    </row>
    <row r="205" spans="1:65" s="2" customFormat="1" ht="21.75" customHeight="1">
      <c r="A205" s="39"/>
      <c r="B205" s="40"/>
      <c r="C205" s="227" t="s">
        <v>381</v>
      </c>
      <c r="D205" s="227" t="s">
        <v>172</v>
      </c>
      <c r="E205" s="228" t="s">
        <v>1728</v>
      </c>
      <c r="F205" s="229" t="s">
        <v>1729</v>
      </c>
      <c r="G205" s="230" t="s">
        <v>356</v>
      </c>
      <c r="H205" s="231">
        <v>120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0.00013</v>
      </c>
      <c r="R205" s="236">
        <f>Q205*H205</f>
        <v>0.0156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211</v>
      </c>
      <c r="AT205" s="238" t="s">
        <v>172</v>
      </c>
      <c r="AU205" s="238" t="s">
        <v>85</v>
      </c>
      <c r="AY205" s="18" t="s">
        <v>170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33</v>
      </c>
      <c r="BK205" s="239">
        <f>ROUND(I205*H205,2)</f>
        <v>0</v>
      </c>
      <c r="BL205" s="18" t="s">
        <v>211</v>
      </c>
      <c r="BM205" s="238" t="s">
        <v>532</v>
      </c>
    </row>
    <row r="206" spans="1:65" s="2" customFormat="1" ht="24.15" customHeight="1">
      <c r="A206" s="39"/>
      <c r="B206" s="40"/>
      <c r="C206" s="227" t="s">
        <v>511</v>
      </c>
      <c r="D206" s="227" t="s">
        <v>172</v>
      </c>
      <c r="E206" s="228" t="s">
        <v>1730</v>
      </c>
      <c r="F206" s="229" t="s">
        <v>1731</v>
      </c>
      <c r="G206" s="230" t="s">
        <v>356</v>
      </c>
      <c r="H206" s="231">
        <v>66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42</v>
      </c>
      <c r="O206" s="92"/>
      <c r="P206" s="236">
        <f>O206*H206</f>
        <v>0</v>
      </c>
      <c r="Q206" s="236">
        <v>0.00014</v>
      </c>
      <c r="R206" s="236">
        <f>Q206*H206</f>
        <v>0.00924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211</v>
      </c>
      <c r="AT206" s="238" t="s">
        <v>172</v>
      </c>
      <c r="AU206" s="238" t="s">
        <v>85</v>
      </c>
      <c r="AY206" s="18" t="s">
        <v>170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33</v>
      </c>
      <c r="BK206" s="239">
        <f>ROUND(I206*H206,2)</f>
        <v>0</v>
      </c>
      <c r="BL206" s="18" t="s">
        <v>211</v>
      </c>
      <c r="BM206" s="238" t="s">
        <v>537</v>
      </c>
    </row>
    <row r="207" spans="1:65" s="2" customFormat="1" ht="16.5" customHeight="1">
      <c r="A207" s="39"/>
      <c r="B207" s="40"/>
      <c r="C207" s="227" t="s">
        <v>386</v>
      </c>
      <c r="D207" s="227" t="s">
        <v>172</v>
      </c>
      <c r="E207" s="228" t="s">
        <v>1732</v>
      </c>
      <c r="F207" s="229" t="s">
        <v>1733</v>
      </c>
      <c r="G207" s="230" t="s">
        <v>356</v>
      </c>
      <c r="H207" s="231">
        <v>66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0.00022</v>
      </c>
      <c r="R207" s="236">
        <f>Q207*H207</f>
        <v>0.01452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211</v>
      </c>
      <c r="AT207" s="238" t="s">
        <v>172</v>
      </c>
      <c r="AU207" s="238" t="s">
        <v>85</v>
      </c>
      <c r="AY207" s="18" t="s">
        <v>170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33</v>
      </c>
      <c r="BK207" s="239">
        <f>ROUND(I207*H207,2)</f>
        <v>0</v>
      </c>
      <c r="BL207" s="18" t="s">
        <v>211</v>
      </c>
      <c r="BM207" s="238" t="s">
        <v>542</v>
      </c>
    </row>
    <row r="208" spans="1:65" s="2" customFormat="1" ht="21.75" customHeight="1">
      <c r="A208" s="39"/>
      <c r="B208" s="40"/>
      <c r="C208" s="227" t="s">
        <v>520</v>
      </c>
      <c r="D208" s="227" t="s">
        <v>172</v>
      </c>
      <c r="E208" s="228" t="s">
        <v>1734</v>
      </c>
      <c r="F208" s="229" t="s">
        <v>1735</v>
      </c>
      <c r="G208" s="230" t="s">
        <v>356</v>
      </c>
      <c r="H208" s="231">
        <v>32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42</v>
      </c>
      <c r="O208" s="92"/>
      <c r="P208" s="236">
        <f>O208*H208</f>
        <v>0</v>
      </c>
      <c r="Q208" s="236">
        <v>0.00021</v>
      </c>
      <c r="R208" s="236">
        <f>Q208*H208</f>
        <v>0.00672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211</v>
      </c>
      <c r="AT208" s="238" t="s">
        <v>172</v>
      </c>
      <c r="AU208" s="238" t="s">
        <v>85</v>
      </c>
      <c r="AY208" s="18" t="s">
        <v>170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33</v>
      </c>
      <c r="BK208" s="239">
        <f>ROUND(I208*H208,2)</f>
        <v>0</v>
      </c>
      <c r="BL208" s="18" t="s">
        <v>211</v>
      </c>
      <c r="BM208" s="238" t="s">
        <v>553</v>
      </c>
    </row>
    <row r="209" spans="1:65" s="2" customFormat="1" ht="21.75" customHeight="1">
      <c r="A209" s="39"/>
      <c r="B209" s="40"/>
      <c r="C209" s="227" t="s">
        <v>390</v>
      </c>
      <c r="D209" s="227" t="s">
        <v>172</v>
      </c>
      <c r="E209" s="228" t="s">
        <v>1736</v>
      </c>
      <c r="F209" s="229" t="s">
        <v>1737</v>
      </c>
      <c r="G209" s="230" t="s">
        <v>356</v>
      </c>
      <c r="H209" s="231">
        <v>2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42</v>
      </c>
      <c r="O209" s="92"/>
      <c r="P209" s="236">
        <f>O209*H209</f>
        <v>0</v>
      </c>
      <c r="Q209" s="236">
        <v>0.00107</v>
      </c>
      <c r="R209" s="236">
        <f>Q209*H209</f>
        <v>0.00214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211</v>
      </c>
      <c r="AT209" s="238" t="s">
        <v>172</v>
      </c>
      <c r="AU209" s="238" t="s">
        <v>85</v>
      </c>
      <c r="AY209" s="18" t="s">
        <v>170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33</v>
      </c>
      <c r="BK209" s="239">
        <f>ROUND(I209*H209,2)</f>
        <v>0</v>
      </c>
      <c r="BL209" s="18" t="s">
        <v>211</v>
      </c>
      <c r="BM209" s="238" t="s">
        <v>559</v>
      </c>
    </row>
    <row r="210" spans="1:65" s="2" customFormat="1" ht="24.15" customHeight="1">
      <c r="A210" s="39"/>
      <c r="B210" s="40"/>
      <c r="C210" s="227" t="s">
        <v>529</v>
      </c>
      <c r="D210" s="227" t="s">
        <v>172</v>
      </c>
      <c r="E210" s="228" t="s">
        <v>1738</v>
      </c>
      <c r="F210" s="229" t="s">
        <v>1739</v>
      </c>
      <c r="G210" s="230" t="s">
        <v>1619</v>
      </c>
      <c r="H210" s="231">
        <v>3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42</v>
      </c>
      <c r="O210" s="92"/>
      <c r="P210" s="236">
        <f>O210*H210</f>
        <v>0</v>
      </c>
      <c r="Q210" s="236">
        <v>0.02914</v>
      </c>
      <c r="R210" s="236">
        <f>Q210*H210</f>
        <v>0.08742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211</v>
      </c>
      <c r="AT210" s="238" t="s">
        <v>172</v>
      </c>
      <c r="AU210" s="238" t="s">
        <v>85</v>
      </c>
      <c r="AY210" s="18" t="s">
        <v>170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33</v>
      </c>
      <c r="BK210" s="239">
        <f>ROUND(I210*H210,2)</f>
        <v>0</v>
      </c>
      <c r="BL210" s="18" t="s">
        <v>211</v>
      </c>
      <c r="BM210" s="238" t="s">
        <v>563</v>
      </c>
    </row>
    <row r="211" spans="1:65" s="2" customFormat="1" ht="33" customHeight="1">
      <c r="A211" s="39"/>
      <c r="B211" s="40"/>
      <c r="C211" s="227" t="s">
        <v>399</v>
      </c>
      <c r="D211" s="227" t="s">
        <v>172</v>
      </c>
      <c r="E211" s="228" t="s">
        <v>1740</v>
      </c>
      <c r="F211" s="229" t="s">
        <v>1741</v>
      </c>
      <c r="G211" s="230" t="s">
        <v>356</v>
      </c>
      <c r="H211" s="231">
        <v>16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42</v>
      </c>
      <c r="O211" s="92"/>
      <c r="P211" s="236">
        <f>O211*H211</f>
        <v>0</v>
      </c>
      <c r="Q211" s="236">
        <v>0.00127</v>
      </c>
      <c r="R211" s="236">
        <f>Q211*H211</f>
        <v>0.02032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211</v>
      </c>
      <c r="AT211" s="238" t="s">
        <v>172</v>
      </c>
      <c r="AU211" s="238" t="s">
        <v>85</v>
      </c>
      <c r="AY211" s="18" t="s">
        <v>170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33</v>
      </c>
      <c r="BK211" s="239">
        <f>ROUND(I211*H211,2)</f>
        <v>0</v>
      </c>
      <c r="BL211" s="18" t="s">
        <v>211</v>
      </c>
      <c r="BM211" s="238" t="s">
        <v>856</v>
      </c>
    </row>
    <row r="212" spans="1:65" s="2" customFormat="1" ht="21.75" customHeight="1">
      <c r="A212" s="39"/>
      <c r="B212" s="40"/>
      <c r="C212" s="227" t="s">
        <v>539</v>
      </c>
      <c r="D212" s="227" t="s">
        <v>172</v>
      </c>
      <c r="E212" s="228" t="s">
        <v>1742</v>
      </c>
      <c r="F212" s="229" t="s">
        <v>1743</v>
      </c>
      <c r="G212" s="230" t="s">
        <v>356</v>
      </c>
      <c r="H212" s="231">
        <v>1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42</v>
      </c>
      <c r="O212" s="92"/>
      <c r="P212" s="236">
        <f>O212*H212</f>
        <v>0</v>
      </c>
      <c r="Q212" s="236">
        <v>0.00515</v>
      </c>
      <c r="R212" s="236">
        <f>Q212*H212</f>
        <v>0.00515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211</v>
      </c>
      <c r="AT212" s="238" t="s">
        <v>172</v>
      </c>
      <c r="AU212" s="238" t="s">
        <v>85</v>
      </c>
      <c r="AY212" s="18" t="s">
        <v>170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33</v>
      </c>
      <c r="BK212" s="239">
        <f>ROUND(I212*H212,2)</f>
        <v>0</v>
      </c>
      <c r="BL212" s="18" t="s">
        <v>211</v>
      </c>
      <c r="BM212" s="238" t="s">
        <v>867</v>
      </c>
    </row>
    <row r="213" spans="1:65" s="2" customFormat="1" ht="16.5" customHeight="1">
      <c r="A213" s="39"/>
      <c r="B213" s="40"/>
      <c r="C213" s="227" t="s">
        <v>403</v>
      </c>
      <c r="D213" s="227" t="s">
        <v>172</v>
      </c>
      <c r="E213" s="228" t="s">
        <v>1744</v>
      </c>
      <c r="F213" s="229" t="s">
        <v>1692</v>
      </c>
      <c r="G213" s="230" t="s">
        <v>1693</v>
      </c>
      <c r="H213" s="231">
        <v>20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0.00015</v>
      </c>
      <c r="R213" s="236">
        <f>Q213*H213</f>
        <v>0.0029999999999999996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211</v>
      </c>
      <c r="AT213" s="238" t="s">
        <v>172</v>
      </c>
      <c r="AU213" s="238" t="s">
        <v>85</v>
      </c>
      <c r="AY213" s="18" t="s">
        <v>170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33</v>
      </c>
      <c r="BK213" s="239">
        <f>ROUND(I213*H213,2)</f>
        <v>0</v>
      </c>
      <c r="BL213" s="18" t="s">
        <v>211</v>
      </c>
      <c r="BM213" s="238" t="s">
        <v>876</v>
      </c>
    </row>
    <row r="214" spans="1:65" s="2" customFormat="1" ht="24.15" customHeight="1">
      <c r="A214" s="39"/>
      <c r="B214" s="40"/>
      <c r="C214" s="227" t="s">
        <v>547</v>
      </c>
      <c r="D214" s="227" t="s">
        <v>172</v>
      </c>
      <c r="E214" s="228" t="s">
        <v>1745</v>
      </c>
      <c r="F214" s="229" t="s">
        <v>1746</v>
      </c>
      <c r="G214" s="230" t="s">
        <v>271</v>
      </c>
      <c r="H214" s="231">
        <v>128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0.00019</v>
      </c>
      <c r="R214" s="236">
        <f>Q214*H214</f>
        <v>0.02432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211</v>
      </c>
      <c r="AT214" s="238" t="s">
        <v>172</v>
      </c>
      <c r="AU214" s="238" t="s">
        <v>85</v>
      </c>
      <c r="AY214" s="18" t="s">
        <v>170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33</v>
      </c>
      <c r="BK214" s="239">
        <f>ROUND(I214*H214,2)</f>
        <v>0</v>
      </c>
      <c r="BL214" s="18" t="s">
        <v>211</v>
      </c>
      <c r="BM214" s="238" t="s">
        <v>888</v>
      </c>
    </row>
    <row r="215" spans="1:65" s="2" customFormat="1" ht="24.15" customHeight="1">
      <c r="A215" s="39"/>
      <c r="B215" s="40"/>
      <c r="C215" s="227" t="s">
        <v>406</v>
      </c>
      <c r="D215" s="227" t="s">
        <v>172</v>
      </c>
      <c r="E215" s="228" t="s">
        <v>1747</v>
      </c>
      <c r="F215" s="229" t="s">
        <v>1748</v>
      </c>
      <c r="G215" s="230" t="s">
        <v>228</v>
      </c>
      <c r="H215" s="231">
        <v>1.018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42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211</v>
      </c>
      <c r="AT215" s="238" t="s">
        <v>172</v>
      </c>
      <c r="AU215" s="238" t="s">
        <v>85</v>
      </c>
      <c r="AY215" s="18" t="s">
        <v>170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33</v>
      </c>
      <c r="BK215" s="239">
        <f>ROUND(I215*H215,2)</f>
        <v>0</v>
      </c>
      <c r="BL215" s="18" t="s">
        <v>211</v>
      </c>
      <c r="BM215" s="238" t="s">
        <v>898</v>
      </c>
    </row>
    <row r="216" spans="1:65" s="2" customFormat="1" ht="24.15" customHeight="1">
      <c r="A216" s="39"/>
      <c r="B216" s="40"/>
      <c r="C216" s="227" t="s">
        <v>556</v>
      </c>
      <c r="D216" s="227" t="s">
        <v>172</v>
      </c>
      <c r="E216" s="228" t="s">
        <v>1749</v>
      </c>
      <c r="F216" s="229" t="s">
        <v>1750</v>
      </c>
      <c r="G216" s="230" t="s">
        <v>228</v>
      </c>
      <c r="H216" s="231">
        <v>1.018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42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211</v>
      </c>
      <c r="AT216" s="238" t="s">
        <v>172</v>
      </c>
      <c r="AU216" s="238" t="s">
        <v>85</v>
      </c>
      <c r="AY216" s="18" t="s">
        <v>170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33</v>
      </c>
      <c r="BK216" s="239">
        <f>ROUND(I216*H216,2)</f>
        <v>0</v>
      </c>
      <c r="BL216" s="18" t="s">
        <v>211</v>
      </c>
      <c r="BM216" s="238" t="s">
        <v>907</v>
      </c>
    </row>
    <row r="217" spans="1:65" s="2" customFormat="1" ht="24.15" customHeight="1">
      <c r="A217" s="39"/>
      <c r="B217" s="40"/>
      <c r="C217" s="227" t="s">
        <v>414</v>
      </c>
      <c r="D217" s="227" t="s">
        <v>172</v>
      </c>
      <c r="E217" s="228" t="s">
        <v>1751</v>
      </c>
      <c r="F217" s="229" t="s">
        <v>1752</v>
      </c>
      <c r="G217" s="230" t="s">
        <v>228</v>
      </c>
      <c r="H217" s="231">
        <v>1.018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42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211</v>
      </c>
      <c r="AT217" s="238" t="s">
        <v>172</v>
      </c>
      <c r="AU217" s="238" t="s">
        <v>85</v>
      </c>
      <c r="AY217" s="18" t="s">
        <v>170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33</v>
      </c>
      <c r="BK217" s="239">
        <f>ROUND(I217*H217,2)</f>
        <v>0</v>
      </c>
      <c r="BL217" s="18" t="s">
        <v>211</v>
      </c>
      <c r="BM217" s="238" t="s">
        <v>917</v>
      </c>
    </row>
    <row r="218" spans="1:63" s="12" customFormat="1" ht="22.8" customHeight="1">
      <c r="A218" s="12"/>
      <c r="B218" s="211"/>
      <c r="C218" s="212"/>
      <c r="D218" s="213" t="s">
        <v>76</v>
      </c>
      <c r="E218" s="225" t="s">
        <v>1753</v>
      </c>
      <c r="F218" s="225" t="s">
        <v>1754</v>
      </c>
      <c r="G218" s="212"/>
      <c r="H218" s="212"/>
      <c r="I218" s="215"/>
      <c r="J218" s="226">
        <f>BK218</f>
        <v>0</v>
      </c>
      <c r="K218" s="212"/>
      <c r="L218" s="217"/>
      <c r="M218" s="218"/>
      <c r="N218" s="219"/>
      <c r="O218" s="219"/>
      <c r="P218" s="220">
        <f>SUM(P219:P240)</f>
        <v>0</v>
      </c>
      <c r="Q218" s="219"/>
      <c r="R218" s="220">
        <f>SUM(R219:R240)</f>
        <v>1.1483399999999997</v>
      </c>
      <c r="S218" s="219"/>
      <c r="T218" s="221">
        <f>SUM(T219:T240)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2" t="s">
        <v>85</v>
      </c>
      <c r="AT218" s="223" t="s">
        <v>76</v>
      </c>
      <c r="AU218" s="223" t="s">
        <v>33</v>
      </c>
      <c r="AY218" s="222" t="s">
        <v>170</v>
      </c>
      <c r="BK218" s="224">
        <f>SUM(BK219:BK240)</f>
        <v>0</v>
      </c>
    </row>
    <row r="219" spans="1:65" s="2" customFormat="1" ht="24.15" customHeight="1">
      <c r="A219" s="39"/>
      <c r="B219" s="40"/>
      <c r="C219" s="227" t="s">
        <v>565</v>
      </c>
      <c r="D219" s="227" t="s">
        <v>172</v>
      </c>
      <c r="E219" s="228" t="s">
        <v>1755</v>
      </c>
      <c r="F219" s="229" t="s">
        <v>1756</v>
      </c>
      <c r="G219" s="230" t="s">
        <v>271</v>
      </c>
      <c r="H219" s="231">
        <v>20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42</v>
      </c>
      <c r="O219" s="92"/>
      <c r="P219" s="236">
        <f>O219*H219</f>
        <v>0</v>
      </c>
      <c r="Q219" s="236">
        <v>0.0068</v>
      </c>
      <c r="R219" s="236">
        <f>Q219*H219</f>
        <v>0.13599999999999998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211</v>
      </c>
      <c r="AT219" s="238" t="s">
        <v>172</v>
      </c>
      <c r="AU219" s="238" t="s">
        <v>85</v>
      </c>
      <c r="AY219" s="18" t="s">
        <v>170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33</v>
      </c>
      <c r="BK219" s="239">
        <f>ROUND(I219*H219,2)</f>
        <v>0</v>
      </c>
      <c r="BL219" s="18" t="s">
        <v>211</v>
      </c>
      <c r="BM219" s="238" t="s">
        <v>926</v>
      </c>
    </row>
    <row r="220" spans="1:65" s="2" customFormat="1" ht="16.5" customHeight="1">
      <c r="A220" s="39"/>
      <c r="B220" s="40"/>
      <c r="C220" s="227" t="s">
        <v>570</v>
      </c>
      <c r="D220" s="227" t="s">
        <v>172</v>
      </c>
      <c r="E220" s="228" t="s">
        <v>1757</v>
      </c>
      <c r="F220" s="229" t="s">
        <v>1758</v>
      </c>
      <c r="G220" s="230" t="s">
        <v>271</v>
      </c>
      <c r="H220" s="231">
        <v>15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0.00256</v>
      </c>
      <c r="R220" s="236">
        <f>Q220*H220</f>
        <v>0.038400000000000004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211</v>
      </c>
      <c r="AT220" s="238" t="s">
        <v>172</v>
      </c>
      <c r="AU220" s="238" t="s">
        <v>85</v>
      </c>
      <c r="AY220" s="18" t="s">
        <v>170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33</v>
      </c>
      <c r="BK220" s="239">
        <f>ROUND(I220*H220,2)</f>
        <v>0</v>
      </c>
      <c r="BL220" s="18" t="s">
        <v>211</v>
      </c>
      <c r="BM220" s="238" t="s">
        <v>935</v>
      </c>
    </row>
    <row r="221" spans="1:65" s="2" customFormat="1" ht="16.5" customHeight="1">
      <c r="A221" s="39"/>
      <c r="B221" s="40"/>
      <c r="C221" s="227" t="s">
        <v>574</v>
      </c>
      <c r="D221" s="227" t="s">
        <v>172</v>
      </c>
      <c r="E221" s="228" t="s">
        <v>1759</v>
      </c>
      <c r="F221" s="229" t="s">
        <v>1760</v>
      </c>
      <c r="G221" s="230" t="s">
        <v>271</v>
      </c>
      <c r="H221" s="231">
        <v>1</v>
      </c>
      <c r="I221" s="232"/>
      <c r="J221" s="233">
        <f>ROUND(I221*H221,2)</f>
        <v>0</v>
      </c>
      <c r="K221" s="229" t="s">
        <v>1</v>
      </c>
      <c r="L221" s="45"/>
      <c r="M221" s="234" t="s">
        <v>1</v>
      </c>
      <c r="N221" s="235" t="s">
        <v>42</v>
      </c>
      <c r="O221" s="92"/>
      <c r="P221" s="236">
        <f>O221*H221</f>
        <v>0</v>
      </c>
      <c r="Q221" s="236">
        <v>0.00861</v>
      </c>
      <c r="R221" s="236">
        <f>Q221*H221</f>
        <v>0.00861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211</v>
      </c>
      <c r="AT221" s="238" t="s">
        <v>172</v>
      </c>
      <c r="AU221" s="238" t="s">
        <v>85</v>
      </c>
      <c r="AY221" s="18" t="s">
        <v>170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33</v>
      </c>
      <c r="BK221" s="239">
        <f>ROUND(I221*H221,2)</f>
        <v>0</v>
      </c>
      <c r="BL221" s="18" t="s">
        <v>211</v>
      </c>
      <c r="BM221" s="238" t="s">
        <v>944</v>
      </c>
    </row>
    <row r="222" spans="1:65" s="2" customFormat="1" ht="24.15" customHeight="1">
      <c r="A222" s="39"/>
      <c r="B222" s="40"/>
      <c r="C222" s="227" t="s">
        <v>579</v>
      </c>
      <c r="D222" s="227" t="s">
        <v>172</v>
      </c>
      <c r="E222" s="228" t="s">
        <v>1761</v>
      </c>
      <c r="F222" s="229" t="s">
        <v>1762</v>
      </c>
      <c r="G222" s="230" t="s">
        <v>1619</v>
      </c>
      <c r="H222" s="231">
        <v>16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42</v>
      </c>
      <c r="O222" s="92"/>
      <c r="P222" s="236">
        <f>O222*H222</f>
        <v>0</v>
      </c>
      <c r="Q222" s="236">
        <v>0.00338</v>
      </c>
      <c r="R222" s="236">
        <f>Q222*H222</f>
        <v>0.05408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211</v>
      </c>
      <c r="AT222" s="238" t="s">
        <v>172</v>
      </c>
      <c r="AU222" s="238" t="s">
        <v>85</v>
      </c>
      <c r="AY222" s="18" t="s">
        <v>170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33</v>
      </c>
      <c r="BK222" s="239">
        <f>ROUND(I222*H222,2)</f>
        <v>0</v>
      </c>
      <c r="BL222" s="18" t="s">
        <v>211</v>
      </c>
      <c r="BM222" s="238" t="s">
        <v>953</v>
      </c>
    </row>
    <row r="223" spans="1:65" s="2" customFormat="1" ht="16.5" customHeight="1">
      <c r="A223" s="39"/>
      <c r="B223" s="40"/>
      <c r="C223" s="227" t="s">
        <v>582</v>
      </c>
      <c r="D223" s="227" t="s">
        <v>172</v>
      </c>
      <c r="E223" s="228" t="s">
        <v>1763</v>
      </c>
      <c r="F223" s="229" t="s">
        <v>1764</v>
      </c>
      <c r="G223" s="230" t="s">
        <v>1619</v>
      </c>
      <c r="H223" s="231">
        <v>16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42</v>
      </c>
      <c r="O223" s="92"/>
      <c r="P223" s="236">
        <f>O223*H223</f>
        <v>0</v>
      </c>
      <c r="Q223" s="236">
        <v>0.00022</v>
      </c>
      <c r="R223" s="236">
        <f>Q223*H223</f>
        <v>0.00352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211</v>
      </c>
      <c r="AT223" s="238" t="s">
        <v>172</v>
      </c>
      <c r="AU223" s="238" t="s">
        <v>85</v>
      </c>
      <c r="AY223" s="18" t="s">
        <v>170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33</v>
      </c>
      <c r="BK223" s="239">
        <f>ROUND(I223*H223,2)</f>
        <v>0</v>
      </c>
      <c r="BL223" s="18" t="s">
        <v>211</v>
      </c>
      <c r="BM223" s="238" t="s">
        <v>961</v>
      </c>
    </row>
    <row r="224" spans="1:65" s="2" customFormat="1" ht="24.15" customHeight="1">
      <c r="A224" s="39"/>
      <c r="B224" s="40"/>
      <c r="C224" s="227" t="s">
        <v>587</v>
      </c>
      <c r="D224" s="227" t="s">
        <v>172</v>
      </c>
      <c r="E224" s="228" t="s">
        <v>1765</v>
      </c>
      <c r="F224" s="229" t="s">
        <v>1766</v>
      </c>
      <c r="G224" s="230" t="s">
        <v>271</v>
      </c>
      <c r="H224" s="231">
        <v>15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42</v>
      </c>
      <c r="O224" s="92"/>
      <c r="P224" s="236">
        <f>O224*H224</f>
        <v>0</v>
      </c>
      <c r="Q224" s="236">
        <v>0.00058</v>
      </c>
      <c r="R224" s="236">
        <f>Q224*H224</f>
        <v>0.0087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211</v>
      </c>
      <c r="AT224" s="238" t="s">
        <v>172</v>
      </c>
      <c r="AU224" s="238" t="s">
        <v>85</v>
      </c>
      <c r="AY224" s="18" t="s">
        <v>170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33</v>
      </c>
      <c r="BK224" s="239">
        <f>ROUND(I224*H224,2)</f>
        <v>0</v>
      </c>
      <c r="BL224" s="18" t="s">
        <v>211</v>
      </c>
      <c r="BM224" s="238" t="s">
        <v>969</v>
      </c>
    </row>
    <row r="225" spans="1:65" s="2" customFormat="1" ht="21.75" customHeight="1">
      <c r="A225" s="39"/>
      <c r="B225" s="40"/>
      <c r="C225" s="227" t="s">
        <v>592</v>
      </c>
      <c r="D225" s="227" t="s">
        <v>172</v>
      </c>
      <c r="E225" s="228" t="s">
        <v>1767</v>
      </c>
      <c r="F225" s="229" t="s">
        <v>1768</v>
      </c>
      <c r="G225" s="230" t="s">
        <v>271</v>
      </c>
      <c r="H225" s="231">
        <v>470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42</v>
      </c>
      <c r="O225" s="92"/>
      <c r="P225" s="236">
        <f>O225*H225</f>
        <v>0</v>
      </c>
      <c r="Q225" s="236">
        <v>0.00067</v>
      </c>
      <c r="R225" s="236">
        <f>Q225*H225</f>
        <v>0.3149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211</v>
      </c>
      <c r="AT225" s="238" t="s">
        <v>172</v>
      </c>
      <c r="AU225" s="238" t="s">
        <v>85</v>
      </c>
      <c r="AY225" s="18" t="s">
        <v>170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33</v>
      </c>
      <c r="BK225" s="239">
        <f>ROUND(I225*H225,2)</f>
        <v>0</v>
      </c>
      <c r="BL225" s="18" t="s">
        <v>211</v>
      </c>
      <c r="BM225" s="238" t="s">
        <v>978</v>
      </c>
    </row>
    <row r="226" spans="1:65" s="2" customFormat="1" ht="21.75" customHeight="1">
      <c r="A226" s="39"/>
      <c r="B226" s="40"/>
      <c r="C226" s="227" t="s">
        <v>596</v>
      </c>
      <c r="D226" s="227" t="s">
        <v>172</v>
      </c>
      <c r="E226" s="228" t="s">
        <v>1769</v>
      </c>
      <c r="F226" s="229" t="s">
        <v>1770</v>
      </c>
      <c r="G226" s="230" t="s">
        <v>271</v>
      </c>
      <c r="H226" s="231">
        <v>300</v>
      </c>
      <c r="I226" s="232"/>
      <c r="J226" s="233">
        <f>ROUND(I226*H226,2)</f>
        <v>0</v>
      </c>
      <c r="K226" s="229" t="s">
        <v>1</v>
      </c>
      <c r="L226" s="45"/>
      <c r="M226" s="234" t="s">
        <v>1</v>
      </c>
      <c r="N226" s="235" t="s">
        <v>42</v>
      </c>
      <c r="O226" s="92"/>
      <c r="P226" s="236">
        <f>O226*H226</f>
        <v>0</v>
      </c>
      <c r="Q226" s="236">
        <v>0.00124</v>
      </c>
      <c r="R226" s="236">
        <f>Q226*H226</f>
        <v>0.372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211</v>
      </c>
      <c r="AT226" s="238" t="s">
        <v>172</v>
      </c>
      <c r="AU226" s="238" t="s">
        <v>85</v>
      </c>
      <c r="AY226" s="18" t="s">
        <v>170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33</v>
      </c>
      <c r="BK226" s="239">
        <f>ROUND(I226*H226,2)</f>
        <v>0</v>
      </c>
      <c r="BL226" s="18" t="s">
        <v>211</v>
      </c>
      <c r="BM226" s="238" t="s">
        <v>988</v>
      </c>
    </row>
    <row r="227" spans="1:65" s="2" customFormat="1" ht="16.5" customHeight="1">
      <c r="A227" s="39"/>
      <c r="B227" s="40"/>
      <c r="C227" s="227" t="s">
        <v>602</v>
      </c>
      <c r="D227" s="227" t="s">
        <v>172</v>
      </c>
      <c r="E227" s="228" t="s">
        <v>1771</v>
      </c>
      <c r="F227" s="229" t="s">
        <v>1772</v>
      </c>
      <c r="G227" s="230" t="s">
        <v>1619</v>
      </c>
      <c r="H227" s="231">
        <v>16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42</v>
      </c>
      <c r="O227" s="92"/>
      <c r="P227" s="236">
        <f>O227*H227</f>
        <v>0</v>
      </c>
      <c r="Q227" s="236">
        <v>0.00325</v>
      </c>
      <c r="R227" s="236">
        <f>Q227*H227</f>
        <v>0.052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211</v>
      </c>
      <c r="AT227" s="238" t="s">
        <v>172</v>
      </c>
      <c r="AU227" s="238" t="s">
        <v>85</v>
      </c>
      <c r="AY227" s="18" t="s">
        <v>170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33</v>
      </c>
      <c r="BK227" s="239">
        <f>ROUND(I227*H227,2)</f>
        <v>0</v>
      </c>
      <c r="BL227" s="18" t="s">
        <v>211</v>
      </c>
      <c r="BM227" s="238" t="s">
        <v>595</v>
      </c>
    </row>
    <row r="228" spans="1:65" s="2" customFormat="1" ht="33" customHeight="1">
      <c r="A228" s="39"/>
      <c r="B228" s="40"/>
      <c r="C228" s="227" t="s">
        <v>608</v>
      </c>
      <c r="D228" s="227" t="s">
        <v>172</v>
      </c>
      <c r="E228" s="228" t="s">
        <v>1773</v>
      </c>
      <c r="F228" s="229" t="s">
        <v>1774</v>
      </c>
      <c r="G228" s="230" t="s">
        <v>1619</v>
      </c>
      <c r="H228" s="231">
        <v>16</v>
      </c>
      <c r="I228" s="232"/>
      <c r="J228" s="233">
        <f>ROUND(I228*H228,2)</f>
        <v>0</v>
      </c>
      <c r="K228" s="229" t="s">
        <v>1</v>
      </c>
      <c r="L228" s="45"/>
      <c r="M228" s="234" t="s">
        <v>1</v>
      </c>
      <c r="N228" s="235" t="s">
        <v>42</v>
      </c>
      <c r="O228" s="92"/>
      <c r="P228" s="236">
        <f>O228*H228</f>
        <v>0</v>
      </c>
      <c r="Q228" s="236">
        <v>0.00679</v>
      </c>
      <c r="R228" s="236">
        <f>Q228*H228</f>
        <v>0.10864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211</v>
      </c>
      <c r="AT228" s="238" t="s">
        <v>172</v>
      </c>
      <c r="AU228" s="238" t="s">
        <v>85</v>
      </c>
      <c r="AY228" s="18" t="s">
        <v>170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33</v>
      </c>
      <c r="BK228" s="239">
        <f>ROUND(I228*H228,2)</f>
        <v>0</v>
      </c>
      <c r="BL228" s="18" t="s">
        <v>211</v>
      </c>
      <c r="BM228" s="238" t="s">
        <v>619</v>
      </c>
    </row>
    <row r="229" spans="1:65" s="2" customFormat="1" ht="16.5" customHeight="1">
      <c r="A229" s="39"/>
      <c r="B229" s="40"/>
      <c r="C229" s="227" t="s">
        <v>616</v>
      </c>
      <c r="D229" s="227" t="s">
        <v>172</v>
      </c>
      <c r="E229" s="228" t="s">
        <v>1775</v>
      </c>
      <c r="F229" s="229" t="s">
        <v>1776</v>
      </c>
      <c r="G229" s="230" t="s">
        <v>356</v>
      </c>
      <c r="H229" s="231">
        <v>16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42</v>
      </c>
      <c r="O229" s="92"/>
      <c r="P229" s="236">
        <f>O229*H229</f>
        <v>0</v>
      </c>
      <c r="Q229" s="236">
        <v>0.00061</v>
      </c>
      <c r="R229" s="236">
        <f>Q229*H229</f>
        <v>0.00976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211</v>
      </c>
      <c r="AT229" s="238" t="s">
        <v>172</v>
      </c>
      <c r="AU229" s="238" t="s">
        <v>85</v>
      </c>
      <c r="AY229" s="18" t="s">
        <v>170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33</v>
      </c>
      <c r="BK229" s="239">
        <f>ROUND(I229*H229,2)</f>
        <v>0</v>
      </c>
      <c r="BL229" s="18" t="s">
        <v>211</v>
      </c>
      <c r="BM229" s="238" t="s">
        <v>624</v>
      </c>
    </row>
    <row r="230" spans="1:65" s="2" customFormat="1" ht="16.5" customHeight="1">
      <c r="A230" s="39"/>
      <c r="B230" s="40"/>
      <c r="C230" s="227" t="s">
        <v>420</v>
      </c>
      <c r="D230" s="227" t="s">
        <v>172</v>
      </c>
      <c r="E230" s="228" t="s">
        <v>1777</v>
      </c>
      <c r="F230" s="229" t="s">
        <v>1778</v>
      </c>
      <c r="G230" s="230" t="s">
        <v>356</v>
      </c>
      <c r="H230" s="231">
        <v>1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42</v>
      </c>
      <c r="O230" s="92"/>
      <c r="P230" s="236">
        <f>O230*H230</f>
        <v>0</v>
      </c>
      <c r="Q230" s="236">
        <v>0.00061</v>
      </c>
      <c r="R230" s="236">
        <f>Q230*H230</f>
        <v>0.00061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211</v>
      </c>
      <c r="AT230" s="238" t="s">
        <v>172</v>
      </c>
      <c r="AU230" s="238" t="s">
        <v>85</v>
      </c>
      <c r="AY230" s="18" t="s">
        <v>170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33</v>
      </c>
      <c r="BK230" s="239">
        <f>ROUND(I230*H230,2)</f>
        <v>0</v>
      </c>
      <c r="BL230" s="18" t="s">
        <v>211</v>
      </c>
      <c r="BM230" s="238" t="s">
        <v>629</v>
      </c>
    </row>
    <row r="231" spans="1:65" s="2" customFormat="1" ht="16.5" customHeight="1">
      <c r="A231" s="39"/>
      <c r="B231" s="40"/>
      <c r="C231" s="227" t="s">
        <v>626</v>
      </c>
      <c r="D231" s="227" t="s">
        <v>172</v>
      </c>
      <c r="E231" s="228" t="s">
        <v>1779</v>
      </c>
      <c r="F231" s="229" t="s">
        <v>1780</v>
      </c>
      <c r="G231" s="230" t="s">
        <v>1693</v>
      </c>
      <c r="H231" s="231">
        <v>10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42</v>
      </c>
      <c r="O231" s="92"/>
      <c r="P231" s="236">
        <f>O231*H231</f>
        <v>0</v>
      </c>
      <c r="Q231" s="236">
        <v>0.00061</v>
      </c>
      <c r="R231" s="236">
        <f>Q231*H231</f>
        <v>0.0060999999999999995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211</v>
      </c>
      <c r="AT231" s="238" t="s">
        <v>172</v>
      </c>
      <c r="AU231" s="238" t="s">
        <v>85</v>
      </c>
      <c r="AY231" s="18" t="s">
        <v>170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33</v>
      </c>
      <c r="BK231" s="239">
        <f>ROUND(I231*H231,2)</f>
        <v>0</v>
      </c>
      <c r="BL231" s="18" t="s">
        <v>211</v>
      </c>
      <c r="BM231" s="238" t="s">
        <v>633</v>
      </c>
    </row>
    <row r="232" spans="1:65" s="2" customFormat="1" ht="24.15" customHeight="1">
      <c r="A232" s="39"/>
      <c r="B232" s="40"/>
      <c r="C232" s="227" t="s">
        <v>426</v>
      </c>
      <c r="D232" s="227" t="s">
        <v>172</v>
      </c>
      <c r="E232" s="228" t="s">
        <v>1781</v>
      </c>
      <c r="F232" s="229" t="s">
        <v>1782</v>
      </c>
      <c r="G232" s="230" t="s">
        <v>356</v>
      </c>
      <c r="H232" s="231">
        <v>16</v>
      </c>
      <c r="I232" s="232"/>
      <c r="J232" s="233">
        <f>ROUND(I232*H232,2)</f>
        <v>0</v>
      </c>
      <c r="K232" s="229" t="s">
        <v>1</v>
      </c>
      <c r="L232" s="45"/>
      <c r="M232" s="234" t="s">
        <v>1</v>
      </c>
      <c r="N232" s="235" t="s">
        <v>42</v>
      </c>
      <c r="O232" s="92"/>
      <c r="P232" s="236">
        <f>O232*H232</f>
        <v>0</v>
      </c>
      <c r="Q232" s="236">
        <v>0.00024</v>
      </c>
      <c r="R232" s="236">
        <f>Q232*H232</f>
        <v>0.00384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211</v>
      </c>
      <c r="AT232" s="238" t="s">
        <v>172</v>
      </c>
      <c r="AU232" s="238" t="s">
        <v>85</v>
      </c>
      <c r="AY232" s="18" t="s">
        <v>170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33</v>
      </c>
      <c r="BK232" s="239">
        <f>ROUND(I232*H232,2)</f>
        <v>0</v>
      </c>
      <c r="BL232" s="18" t="s">
        <v>211</v>
      </c>
      <c r="BM232" s="238" t="s">
        <v>636</v>
      </c>
    </row>
    <row r="233" spans="1:65" s="2" customFormat="1" ht="24.15" customHeight="1">
      <c r="A233" s="39"/>
      <c r="B233" s="40"/>
      <c r="C233" s="227" t="s">
        <v>614</v>
      </c>
      <c r="D233" s="227" t="s">
        <v>172</v>
      </c>
      <c r="E233" s="228" t="s">
        <v>1783</v>
      </c>
      <c r="F233" s="229" t="s">
        <v>1784</v>
      </c>
      <c r="G233" s="230" t="s">
        <v>356</v>
      </c>
      <c r="H233" s="231">
        <v>32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42</v>
      </c>
      <c r="O233" s="92"/>
      <c r="P233" s="236">
        <f>O233*H233</f>
        <v>0</v>
      </c>
      <c r="Q233" s="236">
        <v>0.00061</v>
      </c>
      <c r="R233" s="236">
        <f>Q233*H233</f>
        <v>0.01952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211</v>
      </c>
      <c r="AT233" s="238" t="s">
        <v>172</v>
      </c>
      <c r="AU233" s="238" t="s">
        <v>85</v>
      </c>
      <c r="AY233" s="18" t="s">
        <v>170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33</v>
      </c>
      <c r="BK233" s="239">
        <f>ROUND(I233*H233,2)</f>
        <v>0</v>
      </c>
      <c r="BL233" s="18" t="s">
        <v>211</v>
      </c>
      <c r="BM233" s="238" t="s">
        <v>641</v>
      </c>
    </row>
    <row r="234" spans="1:65" s="2" customFormat="1" ht="24.15" customHeight="1">
      <c r="A234" s="39"/>
      <c r="B234" s="40"/>
      <c r="C234" s="227" t="s">
        <v>430</v>
      </c>
      <c r="D234" s="227" t="s">
        <v>172</v>
      </c>
      <c r="E234" s="228" t="s">
        <v>1785</v>
      </c>
      <c r="F234" s="229" t="s">
        <v>1786</v>
      </c>
      <c r="G234" s="230" t="s">
        <v>356</v>
      </c>
      <c r="H234" s="231">
        <v>1</v>
      </c>
      <c r="I234" s="232"/>
      <c r="J234" s="233">
        <f>ROUND(I234*H234,2)</f>
        <v>0</v>
      </c>
      <c r="K234" s="229" t="s">
        <v>1</v>
      </c>
      <c r="L234" s="45"/>
      <c r="M234" s="234" t="s">
        <v>1</v>
      </c>
      <c r="N234" s="235" t="s">
        <v>42</v>
      </c>
      <c r="O234" s="92"/>
      <c r="P234" s="236">
        <f>O234*H234</f>
        <v>0</v>
      </c>
      <c r="Q234" s="236">
        <v>0.00088</v>
      </c>
      <c r="R234" s="236">
        <f>Q234*H234</f>
        <v>0.00088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211</v>
      </c>
      <c r="AT234" s="238" t="s">
        <v>172</v>
      </c>
      <c r="AU234" s="238" t="s">
        <v>85</v>
      </c>
      <c r="AY234" s="18" t="s">
        <v>170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33</v>
      </c>
      <c r="BK234" s="239">
        <f>ROUND(I234*H234,2)</f>
        <v>0</v>
      </c>
      <c r="BL234" s="18" t="s">
        <v>211</v>
      </c>
      <c r="BM234" s="238" t="s">
        <v>644</v>
      </c>
    </row>
    <row r="235" spans="1:65" s="2" customFormat="1" ht="24.15" customHeight="1">
      <c r="A235" s="39"/>
      <c r="B235" s="40"/>
      <c r="C235" s="227" t="s">
        <v>637</v>
      </c>
      <c r="D235" s="227" t="s">
        <v>172</v>
      </c>
      <c r="E235" s="228" t="s">
        <v>1787</v>
      </c>
      <c r="F235" s="229" t="s">
        <v>1788</v>
      </c>
      <c r="G235" s="230" t="s">
        <v>356</v>
      </c>
      <c r="H235" s="231">
        <v>1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42</v>
      </c>
      <c r="O235" s="92"/>
      <c r="P235" s="236">
        <f>O235*H235</f>
        <v>0</v>
      </c>
      <c r="Q235" s="236">
        <v>0.00208</v>
      </c>
      <c r="R235" s="236">
        <f>Q235*H235</f>
        <v>0.00208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211</v>
      </c>
      <c r="AT235" s="238" t="s">
        <v>172</v>
      </c>
      <c r="AU235" s="238" t="s">
        <v>85</v>
      </c>
      <c r="AY235" s="18" t="s">
        <v>170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33</v>
      </c>
      <c r="BK235" s="239">
        <f>ROUND(I235*H235,2)</f>
        <v>0</v>
      </c>
      <c r="BL235" s="18" t="s">
        <v>211</v>
      </c>
      <c r="BM235" s="238" t="s">
        <v>1065</v>
      </c>
    </row>
    <row r="236" spans="1:65" s="2" customFormat="1" ht="16.5" customHeight="1">
      <c r="A236" s="39"/>
      <c r="B236" s="40"/>
      <c r="C236" s="227" t="s">
        <v>437</v>
      </c>
      <c r="D236" s="227" t="s">
        <v>172</v>
      </c>
      <c r="E236" s="228" t="s">
        <v>1789</v>
      </c>
      <c r="F236" s="229" t="s">
        <v>1790</v>
      </c>
      <c r="G236" s="230" t="s">
        <v>356</v>
      </c>
      <c r="H236" s="231">
        <v>1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42</v>
      </c>
      <c r="O236" s="92"/>
      <c r="P236" s="236">
        <f>O236*H236</f>
        <v>0</v>
      </c>
      <c r="Q236" s="236">
        <v>0.00042</v>
      </c>
      <c r="R236" s="236">
        <f>Q236*H236</f>
        <v>0.00042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211</v>
      </c>
      <c r="AT236" s="238" t="s">
        <v>172</v>
      </c>
      <c r="AU236" s="238" t="s">
        <v>85</v>
      </c>
      <c r="AY236" s="18" t="s">
        <v>170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33</v>
      </c>
      <c r="BK236" s="239">
        <f>ROUND(I236*H236,2)</f>
        <v>0</v>
      </c>
      <c r="BL236" s="18" t="s">
        <v>211</v>
      </c>
      <c r="BM236" s="238" t="s">
        <v>657</v>
      </c>
    </row>
    <row r="237" spans="1:65" s="2" customFormat="1" ht="24.15" customHeight="1">
      <c r="A237" s="39"/>
      <c r="B237" s="40"/>
      <c r="C237" s="227" t="s">
        <v>649</v>
      </c>
      <c r="D237" s="227" t="s">
        <v>172</v>
      </c>
      <c r="E237" s="228" t="s">
        <v>1791</v>
      </c>
      <c r="F237" s="229" t="s">
        <v>1792</v>
      </c>
      <c r="G237" s="230" t="s">
        <v>1619</v>
      </c>
      <c r="H237" s="231">
        <v>1</v>
      </c>
      <c r="I237" s="232"/>
      <c r="J237" s="233">
        <f>ROUND(I237*H237,2)</f>
        <v>0</v>
      </c>
      <c r="K237" s="229" t="s">
        <v>1</v>
      </c>
      <c r="L237" s="45"/>
      <c r="M237" s="234" t="s">
        <v>1</v>
      </c>
      <c r="N237" s="235" t="s">
        <v>42</v>
      </c>
      <c r="O237" s="92"/>
      <c r="P237" s="236">
        <f>O237*H237</f>
        <v>0</v>
      </c>
      <c r="Q237" s="236">
        <v>0.00328</v>
      </c>
      <c r="R237" s="236">
        <f>Q237*H237</f>
        <v>0.00328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211</v>
      </c>
      <c r="AT237" s="238" t="s">
        <v>172</v>
      </c>
      <c r="AU237" s="238" t="s">
        <v>85</v>
      </c>
      <c r="AY237" s="18" t="s">
        <v>170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33</v>
      </c>
      <c r="BK237" s="239">
        <f>ROUND(I237*H237,2)</f>
        <v>0</v>
      </c>
      <c r="BL237" s="18" t="s">
        <v>211</v>
      </c>
      <c r="BM237" s="238" t="s">
        <v>664</v>
      </c>
    </row>
    <row r="238" spans="1:65" s="2" customFormat="1" ht="21.75" customHeight="1">
      <c r="A238" s="39"/>
      <c r="B238" s="40"/>
      <c r="C238" s="227" t="s">
        <v>440</v>
      </c>
      <c r="D238" s="227" t="s">
        <v>172</v>
      </c>
      <c r="E238" s="228" t="s">
        <v>1793</v>
      </c>
      <c r="F238" s="229" t="s">
        <v>1794</v>
      </c>
      <c r="G238" s="230" t="s">
        <v>356</v>
      </c>
      <c r="H238" s="231">
        <v>1</v>
      </c>
      <c r="I238" s="232"/>
      <c r="J238" s="233">
        <f>ROUND(I238*H238,2)</f>
        <v>0</v>
      </c>
      <c r="K238" s="229" t="s">
        <v>1</v>
      </c>
      <c r="L238" s="45"/>
      <c r="M238" s="234" t="s">
        <v>1</v>
      </c>
      <c r="N238" s="235" t="s">
        <v>42</v>
      </c>
      <c r="O238" s="92"/>
      <c r="P238" s="236">
        <f>O238*H238</f>
        <v>0</v>
      </c>
      <c r="Q238" s="236">
        <v>0.005</v>
      </c>
      <c r="R238" s="236">
        <f>Q238*H238</f>
        <v>0.005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211</v>
      </c>
      <c r="AT238" s="238" t="s">
        <v>172</v>
      </c>
      <c r="AU238" s="238" t="s">
        <v>85</v>
      </c>
      <c r="AY238" s="18" t="s">
        <v>170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33</v>
      </c>
      <c r="BK238" s="239">
        <f>ROUND(I238*H238,2)</f>
        <v>0</v>
      </c>
      <c r="BL238" s="18" t="s">
        <v>211</v>
      </c>
      <c r="BM238" s="238" t="s">
        <v>681</v>
      </c>
    </row>
    <row r="239" spans="1:65" s="2" customFormat="1" ht="24.15" customHeight="1">
      <c r="A239" s="39"/>
      <c r="B239" s="40"/>
      <c r="C239" s="227" t="s">
        <v>653</v>
      </c>
      <c r="D239" s="227" t="s">
        <v>172</v>
      </c>
      <c r="E239" s="228" t="s">
        <v>1795</v>
      </c>
      <c r="F239" s="229" t="s">
        <v>1796</v>
      </c>
      <c r="G239" s="230" t="s">
        <v>228</v>
      </c>
      <c r="H239" s="231">
        <v>1.148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42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211</v>
      </c>
      <c r="AT239" s="238" t="s">
        <v>172</v>
      </c>
      <c r="AU239" s="238" t="s">
        <v>85</v>
      </c>
      <c r="AY239" s="18" t="s">
        <v>170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33</v>
      </c>
      <c r="BK239" s="239">
        <f>ROUND(I239*H239,2)</f>
        <v>0</v>
      </c>
      <c r="BL239" s="18" t="s">
        <v>211</v>
      </c>
      <c r="BM239" s="238" t="s">
        <v>1099</v>
      </c>
    </row>
    <row r="240" spans="1:65" s="2" customFormat="1" ht="24.15" customHeight="1">
      <c r="A240" s="39"/>
      <c r="B240" s="40"/>
      <c r="C240" s="227" t="s">
        <v>445</v>
      </c>
      <c r="D240" s="227" t="s">
        <v>172</v>
      </c>
      <c r="E240" s="228" t="s">
        <v>1797</v>
      </c>
      <c r="F240" s="229" t="s">
        <v>1798</v>
      </c>
      <c r="G240" s="230" t="s">
        <v>228</v>
      </c>
      <c r="H240" s="231">
        <v>1.148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42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211</v>
      </c>
      <c r="AT240" s="238" t="s">
        <v>172</v>
      </c>
      <c r="AU240" s="238" t="s">
        <v>85</v>
      </c>
      <c r="AY240" s="18" t="s">
        <v>170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33</v>
      </c>
      <c r="BK240" s="239">
        <f>ROUND(I240*H240,2)</f>
        <v>0</v>
      </c>
      <c r="BL240" s="18" t="s">
        <v>211</v>
      </c>
      <c r="BM240" s="238" t="s">
        <v>1105</v>
      </c>
    </row>
    <row r="241" spans="1:63" s="12" customFormat="1" ht="22.8" customHeight="1">
      <c r="A241" s="12"/>
      <c r="B241" s="211"/>
      <c r="C241" s="212"/>
      <c r="D241" s="213" t="s">
        <v>76</v>
      </c>
      <c r="E241" s="225" t="s">
        <v>806</v>
      </c>
      <c r="F241" s="225" t="s">
        <v>1799</v>
      </c>
      <c r="G241" s="212"/>
      <c r="H241" s="212"/>
      <c r="I241" s="215"/>
      <c r="J241" s="226">
        <f>BK241</f>
        <v>0</v>
      </c>
      <c r="K241" s="212"/>
      <c r="L241" s="217"/>
      <c r="M241" s="218"/>
      <c r="N241" s="219"/>
      <c r="O241" s="219"/>
      <c r="P241" s="220">
        <f>SUM(P242:P269)</f>
        <v>0</v>
      </c>
      <c r="Q241" s="219"/>
      <c r="R241" s="220">
        <f>SUM(R242:R269)</f>
        <v>1.6640099999999998</v>
      </c>
      <c r="S241" s="219"/>
      <c r="T241" s="221">
        <f>SUM(T242:T269)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22" t="s">
        <v>85</v>
      </c>
      <c r="AT241" s="223" t="s">
        <v>76</v>
      </c>
      <c r="AU241" s="223" t="s">
        <v>33</v>
      </c>
      <c r="AY241" s="222" t="s">
        <v>170</v>
      </c>
      <c r="BK241" s="224">
        <f>SUM(BK242:BK269)</f>
        <v>0</v>
      </c>
    </row>
    <row r="242" spans="1:65" s="2" customFormat="1" ht="24.15" customHeight="1">
      <c r="A242" s="39"/>
      <c r="B242" s="40"/>
      <c r="C242" s="227" t="s">
        <v>669</v>
      </c>
      <c r="D242" s="227" t="s">
        <v>172</v>
      </c>
      <c r="E242" s="228" t="s">
        <v>1800</v>
      </c>
      <c r="F242" s="229" t="s">
        <v>1801</v>
      </c>
      <c r="G242" s="230" t="s">
        <v>1619</v>
      </c>
      <c r="H242" s="231">
        <v>18</v>
      </c>
      <c r="I242" s="232"/>
      <c r="J242" s="233">
        <f>ROUND(I242*H242,2)</f>
        <v>0</v>
      </c>
      <c r="K242" s="229" t="s">
        <v>1</v>
      </c>
      <c r="L242" s="45"/>
      <c r="M242" s="234" t="s">
        <v>1</v>
      </c>
      <c r="N242" s="235" t="s">
        <v>42</v>
      </c>
      <c r="O242" s="92"/>
      <c r="P242" s="236">
        <f>O242*H242</f>
        <v>0</v>
      </c>
      <c r="Q242" s="236">
        <v>0.02412</v>
      </c>
      <c r="R242" s="236">
        <f>Q242*H242</f>
        <v>0.43416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211</v>
      </c>
      <c r="AT242" s="238" t="s">
        <v>172</v>
      </c>
      <c r="AU242" s="238" t="s">
        <v>85</v>
      </c>
      <c r="AY242" s="18" t="s">
        <v>170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33</v>
      </c>
      <c r="BK242" s="239">
        <f>ROUND(I242*H242,2)</f>
        <v>0</v>
      </c>
      <c r="BL242" s="18" t="s">
        <v>211</v>
      </c>
      <c r="BM242" s="238" t="s">
        <v>706</v>
      </c>
    </row>
    <row r="243" spans="1:65" s="2" customFormat="1" ht="24.15" customHeight="1">
      <c r="A243" s="39"/>
      <c r="B243" s="40"/>
      <c r="C243" s="227" t="s">
        <v>449</v>
      </c>
      <c r="D243" s="227" t="s">
        <v>172</v>
      </c>
      <c r="E243" s="228" t="s">
        <v>1802</v>
      </c>
      <c r="F243" s="229" t="s">
        <v>1803</v>
      </c>
      <c r="G243" s="230" t="s">
        <v>1619</v>
      </c>
      <c r="H243" s="231">
        <v>1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42</v>
      </c>
      <c r="O243" s="92"/>
      <c r="P243" s="236">
        <f>O243*H243</f>
        <v>0</v>
      </c>
      <c r="Q243" s="236">
        <v>0.01908</v>
      </c>
      <c r="R243" s="236">
        <f>Q243*H243</f>
        <v>0.01908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211</v>
      </c>
      <c r="AT243" s="238" t="s">
        <v>172</v>
      </c>
      <c r="AU243" s="238" t="s">
        <v>85</v>
      </c>
      <c r="AY243" s="18" t="s">
        <v>170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33</v>
      </c>
      <c r="BK243" s="239">
        <f>ROUND(I243*H243,2)</f>
        <v>0</v>
      </c>
      <c r="BL243" s="18" t="s">
        <v>211</v>
      </c>
      <c r="BM243" s="238" t="s">
        <v>711</v>
      </c>
    </row>
    <row r="244" spans="1:65" s="2" customFormat="1" ht="24.15" customHeight="1">
      <c r="A244" s="39"/>
      <c r="B244" s="40"/>
      <c r="C244" s="227" t="s">
        <v>678</v>
      </c>
      <c r="D244" s="227" t="s">
        <v>172</v>
      </c>
      <c r="E244" s="228" t="s">
        <v>1804</v>
      </c>
      <c r="F244" s="229" t="s">
        <v>1805</v>
      </c>
      <c r="G244" s="230" t="s">
        <v>1619</v>
      </c>
      <c r="H244" s="231">
        <v>2</v>
      </c>
      <c r="I244" s="232"/>
      <c r="J244" s="233">
        <f>ROUND(I244*H244,2)</f>
        <v>0</v>
      </c>
      <c r="K244" s="229" t="s">
        <v>1</v>
      </c>
      <c r="L244" s="45"/>
      <c r="M244" s="234" t="s">
        <v>1</v>
      </c>
      <c r="N244" s="235" t="s">
        <v>42</v>
      </c>
      <c r="O244" s="92"/>
      <c r="P244" s="236">
        <f>O244*H244</f>
        <v>0</v>
      </c>
      <c r="Q244" s="236">
        <v>0.01476</v>
      </c>
      <c r="R244" s="236">
        <f>Q244*H244</f>
        <v>0.02952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211</v>
      </c>
      <c r="AT244" s="238" t="s">
        <v>172</v>
      </c>
      <c r="AU244" s="238" t="s">
        <v>85</v>
      </c>
      <c r="AY244" s="18" t="s">
        <v>170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33</v>
      </c>
      <c r="BK244" s="239">
        <f>ROUND(I244*H244,2)</f>
        <v>0</v>
      </c>
      <c r="BL244" s="18" t="s">
        <v>211</v>
      </c>
      <c r="BM244" s="238" t="s">
        <v>720</v>
      </c>
    </row>
    <row r="245" spans="1:65" s="2" customFormat="1" ht="21.75" customHeight="1">
      <c r="A245" s="39"/>
      <c r="B245" s="40"/>
      <c r="C245" s="227" t="s">
        <v>454</v>
      </c>
      <c r="D245" s="227" t="s">
        <v>172</v>
      </c>
      <c r="E245" s="228" t="s">
        <v>1806</v>
      </c>
      <c r="F245" s="229" t="s">
        <v>1807</v>
      </c>
      <c r="G245" s="230" t="s">
        <v>1619</v>
      </c>
      <c r="H245" s="231">
        <v>16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42</v>
      </c>
      <c r="O245" s="92"/>
      <c r="P245" s="236">
        <f>O245*H245</f>
        <v>0</v>
      </c>
      <c r="Q245" s="236">
        <v>0.01726</v>
      </c>
      <c r="R245" s="236">
        <f>Q245*H245</f>
        <v>0.27616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211</v>
      </c>
      <c r="AT245" s="238" t="s">
        <v>172</v>
      </c>
      <c r="AU245" s="238" t="s">
        <v>85</v>
      </c>
      <c r="AY245" s="18" t="s">
        <v>170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33</v>
      </c>
      <c r="BK245" s="239">
        <f>ROUND(I245*H245,2)</f>
        <v>0</v>
      </c>
      <c r="BL245" s="18" t="s">
        <v>211</v>
      </c>
      <c r="BM245" s="238" t="s">
        <v>1135</v>
      </c>
    </row>
    <row r="246" spans="1:65" s="2" customFormat="1" ht="16.5" customHeight="1">
      <c r="A246" s="39"/>
      <c r="B246" s="40"/>
      <c r="C246" s="227" t="s">
        <v>687</v>
      </c>
      <c r="D246" s="227" t="s">
        <v>172</v>
      </c>
      <c r="E246" s="228" t="s">
        <v>1808</v>
      </c>
      <c r="F246" s="229" t="s">
        <v>1809</v>
      </c>
      <c r="G246" s="230" t="s">
        <v>1619</v>
      </c>
      <c r="H246" s="231">
        <v>16</v>
      </c>
      <c r="I246" s="232"/>
      <c r="J246" s="233">
        <f>ROUND(I246*H246,2)</f>
        <v>0</v>
      </c>
      <c r="K246" s="229" t="s">
        <v>1</v>
      </c>
      <c r="L246" s="45"/>
      <c r="M246" s="234" t="s">
        <v>1</v>
      </c>
      <c r="N246" s="235" t="s">
        <v>42</v>
      </c>
      <c r="O246" s="92"/>
      <c r="P246" s="236">
        <f>O246*H246</f>
        <v>0</v>
      </c>
      <c r="Q246" s="236">
        <v>0.01726</v>
      </c>
      <c r="R246" s="236">
        <f>Q246*H246</f>
        <v>0.27616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211</v>
      </c>
      <c r="AT246" s="238" t="s">
        <v>172</v>
      </c>
      <c r="AU246" s="238" t="s">
        <v>85</v>
      </c>
      <c r="AY246" s="18" t="s">
        <v>170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33</v>
      </c>
      <c r="BK246" s="239">
        <f>ROUND(I246*H246,2)</f>
        <v>0</v>
      </c>
      <c r="BL246" s="18" t="s">
        <v>211</v>
      </c>
      <c r="BM246" s="238" t="s">
        <v>747</v>
      </c>
    </row>
    <row r="247" spans="1:65" s="2" customFormat="1" ht="24.15" customHeight="1">
      <c r="A247" s="39"/>
      <c r="B247" s="40"/>
      <c r="C247" s="227" t="s">
        <v>458</v>
      </c>
      <c r="D247" s="227" t="s">
        <v>172</v>
      </c>
      <c r="E247" s="228" t="s">
        <v>1810</v>
      </c>
      <c r="F247" s="229" t="s">
        <v>1811</v>
      </c>
      <c r="G247" s="230" t="s">
        <v>1619</v>
      </c>
      <c r="H247" s="231">
        <v>15</v>
      </c>
      <c r="I247" s="232"/>
      <c r="J247" s="233">
        <f>ROUND(I247*H247,2)</f>
        <v>0</v>
      </c>
      <c r="K247" s="229" t="s">
        <v>1</v>
      </c>
      <c r="L247" s="45"/>
      <c r="M247" s="234" t="s">
        <v>1</v>
      </c>
      <c r="N247" s="235" t="s">
        <v>42</v>
      </c>
      <c r="O247" s="92"/>
      <c r="P247" s="236">
        <f>O247*H247</f>
        <v>0</v>
      </c>
      <c r="Q247" s="236">
        <v>0.02736</v>
      </c>
      <c r="R247" s="236">
        <f>Q247*H247</f>
        <v>0.4104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211</v>
      </c>
      <c r="AT247" s="238" t="s">
        <v>172</v>
      </c>
      <c r="AU247" s="238" t="s">
        <v>85</v>
      </c>
      <c r="AY247" s="18" t="s">
        <v>170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33</v>
      </c>
      <c r="BK247" s="239">
        <f>ROUND(I247*H247,2)</f>
        <v>0</v>
      </c>
      <c r="BL247" s="18" t="s">
        <v>211</v>
      </c>
      <c r="BM247" s="238" t="s">
        <v>753</v>
      </c>
    </row>
    <row r="248" spans="1:65" s="2" customFormat="1" ht="24.15" customHeight="1">
      <c r="A248" s="39"/>
      <c r="B248" s="40"/>
      <c r="C248" s="227" t="s">
        <v>692</v>
      </c>
      <c r="D248" s="227" t="s">
        <v>172</v>
      </c>
      <c r="E248" s="228" t="s">
        <v>1812</v>
      </c>
      <c r="F248" s="229" t="s">
        <v>1813</v>
      </c>
      <c r="G248" s="230" t="s">
        <v>1619</v>
      </c>
      <c r="H248" s="231">
        <v>15</v>
      </c>
      <c r="I248" s="232"/>
      <c r="J248" s="233">
        <f>ROUND(I248*H248,2)</f>
        <v>0</v>
      </c>
      <c r="K248" s="229" t="s">
        <v>1</v>
      </c>
      <c r="L248" s="45"/>
      <c r="M248" s="234" t="s">
        <v>1</v>
      </c>
      <c r="N248" s="235" t="s">
        <v>42</v>
      </c>
      <c r="O248" s="92"/>
      <c r="P248" s="236">
        <f>O248*H248</f>
        <v>0</v>
      </c>
      <c r="Q248" s="236">
        <v>0.00072</v>
      </c>
      <c r="R248" s="236">
        <f>Q248*H248</f>
        <v>0.0108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211</v>
      </c>
      <c r="AT248" s="238" t="s">
        <v>172</v>
      </c>
      <c r="AU248" s="238" t="s">
        <v>85</v>
      </c>
      <c r="AY248" s="18" t="s">
        <v>170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33</v>
      </c>
      <c r="BK248" s="239">
        <f>ROUND(I248*H248,2)</f>
        <v>0</v>
      </c>
      <c r="BL248" s="18" t="s">
        <v>211</v>
      </c>
      <c r="BM248" s="238" t="s">
        <v>760</v>
      </c>
    </row>
    <row r="249" spans="1:65" s="2" customFormat="1" ht="24.15" customHeight="1">
      <c r="A249" s="39"/>
      <c r="B249" s="40"/>
      <c r="C249" s="227" t="s">
        <v>463</v>
      </c>
      <c r="D249" s="227" t="s">
        <v>172</v>
      </c>
      <c r="E249" s="228" t="s">
        <v>1814</v>
      </c>
      <c r="F249" s="229" t="s">
        <v>1815</v>
      </c>
      <c r="G249" s="230" t="s">
        <v>1619</v>
      </c>
      <c r="H249" s="231">
        <v>18</v>
      </c>
      <c r="I249" s="232"/>
      <c r="J249" s="233">
        <f>ROUND(I249*H249,2)</f>
        <v>0</v>
      </c>
      <c r="K249" s="229" t="s">
        <v>1</v>
      </c>
      <c r="L249" s="45"/>
      <c r="M249" s="234" t="s">
        <v>1</v>
      </c>
      <c r="N249" s="235" t="s">
        <v>42</v>
      </c>
      <c r="O249" s="92"/>
      <c r="P249" s="236">
        <f>O249*H249</f>
        <v>0</v>
      </c>
      <c r="Q249" s="236">
        <v>0.00052</v>
      </c>
      <c r="R249" s="236">
        <f>Q249*H249</f>
        <v>0.009359999999999999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211</v>
      </c>
      <c r="AT249" s="238" t="s">
        <v>172</v>
      </c>
      <c r="AU249" s="238" t="s">
        <v>85</v>
      </c>
      <c r="AY249" s="18" t="s">
        <v>170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33</v>
      </c>
      <c r="BK249" s="239">
        <f>ROUND(I249*H249,2)</f>
        <v>0</v>
      </c>
      <c r="BL249" s="18" t="s">
        <v>211</v>
      </c>
      <c r="BM249" s="238" t="s">
        <v>1178</v>
      </c>
    </row>
    <row r="250" spans="1:65" s="2" customFormat="1" ht="24.15" customHeight="1">
      <c r="A250" s="39"/>
      <c r="B250" s="40"/>
      <c r="C250" s="227" t="s">
        <v>698</v>
      </c>
      <c r="D250" s="227" t="s">
        <v>172</v>
      </c>
      <c r="E250" s="228" t="s">
        <v>1816</v>
      </c>
      <c r="F250" s="229" t="s">
        <v>1817</v>
      </c>
      <c r="G250" s="230" t="s">
        <v>1619</v>
      </c>
      <c r="H250" s="231">
        <v>3</v>
      </c>
      <c r="I250" s="232"/>
      <c r="J250" s="233">
        <f>ROUND(I250*H250,2)</f>
        <v>0</v>
      </c>
      <c r="K250" s="229" t="s">
        <v>1</v>
      </c>
      <c r="L250" s="45"/>
      <c r="M250" s="234" t="s">
        <v>1</v>
      </c>
      <c r="N250" s="235" t="s">
        <v>42</v>
      </c>
      <c r="O250" s="92"/>
      <c r="P250" s="236">
        <f>O250*H250</f>
        <v>0</v>
      </c>
      <c r="Q250" s="236">
        <v>0.00052</v>
      </c>
      <c r="R250" s="236">
        <f>Q250*H250</f>
        <v>0.0015599999999999998</v>
      </c>
      <c r="S250" s="236">
        <v>0</v>
      </c>
      <c r="T250" s="23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8" t="s">
        <v>211</v>
      </c>
      <c r="AT250" s="238" t="s">
        <v>172</v>
      </c>
      <c r="AU250" s="238" t="s">
        <v>85</v>
      </c>
      <c r="AY250" s="18" t="s">
        <v>170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8" t="s">
        <v>33</v>
      </c>
      <c r="BK250" s="239">
        <f>ROUND(I250*H250,2)</f>
        <v>0</v>
      </c>
      <c r="BL250" s="18" t="s">
        <v>211</v>
      </c>
      <c r="BM250" s="238" t="s">
        <v>1186</v>
      </c>
    </row>
    <row r="251" spans="1:65" s="2" customFormat="1" ht="24.15" customHeight="1">
      <c r="A251" s="39"/>
      <c r="B251" s="40"/>
      <c r="C251" s="227" t="s">
        <v>482</v>
      </c>
      <c r="D251" s="227" t="s">
        <v>172</v>
      </c>
      <c r="E251" s="228" t="s">
        <v>1818</v>
      </c>
      <c r="F251" s="229" t="s">
        <v>1819</v>
      </c>
      <c r="G251" s="230" t="s">
        <v>1619</v>
      </c>
      <c r="H251" s="231">
        <v>15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42</v>
      </c>
      <c r="O251" s="92"/>
      <c r="P251" s="236">
        <f>O251*H251</f>
        <v>0</v>
      </c>
      <c r="Q251" s="236">
        <v>0.0011</v>
      </c>
      <c r="R251" s="236">
        <f>Q251*H251</f>
        <v>0.0165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211</v>
      </c>
      <c r="AT251" s="238" t="s">
        <v>172</v>
      </c>
      <c r="AU251" s="238" t="s">
        <v>85</v>
      </c>
      <c r="AY251" s="18" t="s">
        <v>170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33</v>
      </c>
      <c r="BK251" s="239">
        <f>ROUND(I251*H251,2)</f>
        <v>0</v>
      </c>
      <c r="BL251" s="18" t="s">
        <v>211</v>
      </c>
      <c r="BM251" s="238" t="s">
        <v>1194</v>
      </c>
    </row>
    <row r="252" spans="1:65" s="2" customFormat="1" ht="24.15" customHeight="1">
      <c r="A252" s="39"/>
      <c r="B252" s="40"/>
      <c r="C252" s="227" t="s">
        <v>703</v>
      </c>
      <c r="D252" s="227" t="s">
        <v>172</v>
      </c>
      <c r="E252" s="228" t="s">
        <v>1820</v>
      </c>
      <c r="F252" s="229" t="s">
        <v>1821</v>
      </c>
      <c r="G252" s="230" t="s">
        <v>1619</v>
      </c>
      <c r="H252" s="231">
        <v>15</v>
      </c>
      <c r="I252" s="232"/>
      <c r="J252" s="233">
        <f>ROUND(I252*H252,2)</f>
        <v>0</v>
      </c>
      <c r="K252" s="229" t="s">
        <v>1</v>
      </c>
      <c r="L252" s="45"/>
      <c r="M252" s="234" t="s">
        <v>1</v>
      </c>
      <c r="N252" s="235" t="s">
        <v>42</v>
      </c>
      <c r="O252" s="92"/>
      <c r="P252" s="236">
        <f>O252*H252</f>
        <v>0</v>
      </c>
      <c r="Q252" s="236">
        <v>0.003</v>
      </c>
      <c r="R252" s="236">
        <f>Q252*H252</f>
        <v>0.045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211</v>
      </c>
      <c r="AT252" s="238" t="s">
        <v>172</v>
      </c>
      <c r="AU252" s="238" t="s">
        <v>85</v>
      </c>
      <c r="AY252" s="18" t="s">
        <v>170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33</v>
      </c>
      <c r="BK252" s="239">
        <f>ROUND(I252*H252,2)</f>
        <v>0</v>
      </c>
      <c r="BL252" s="18" t="s">
        <v>211</v>
      </c>
      <c r="BM252" s="238" t="s">
        <v>1202</v>
      </c>
    </row>
    <row r="253" spans="1:65" s="2" customFormat="1" ht="24.15" customHeight="1">
      <c r="A253" s="39"/>
      <c r="B253" s="40"/>
      <c r="C253" s="227" t="s">
        <v>487</v>
      </c>
      <c r="D253" s="227" t="s">
        <v>172</v>
      </c>
      <c r="E253" s="228" t="s">
        <v>813</v>
      </c>
      <c r="F253" s="229" t="s">
        <v>1822</v>
      </c>
      <c r="G253" s="230" t="s">
        <v>1619</v>
      </c>
      <c r="H253" s="231">
        <v>15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42</v>
      </c>
      <c r="O253" s="92"/>
      <c r="P253" s="236">
        <f>O253*H253</f>
        <v>0</v>
      </c>
      <c r="Q253" s="236">
        <v>0.0013</v>
      </c>
      <c r="R253" s="236">
        <f>Q253*H253</f>
        <v>0.0195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211</v>
      </c>
      <c r="AT253" s="238" t="s">
        <v>172</v>
      </c>
      <c r="AU253" s="238" t="s">
        <v>85</v>
      </c>
      <c r="AY253" s="18" t="s">
        <v>170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33</v>
      </c>
      <c r="BK253" s="239">
        <f>ROUND(I253*H253,2)</f>
        <v>0</v>
      </c>
      <c r="BL253" s="18" t="s">
        <v>211</v>
      </c>
      <c r="BM253" s="238" t="s">
        <v>767</v>
      </c>
    </row>
    <row r="254" spans="1:65" s="2" customFormat="1" ht="24.15" customHeight="1">
      <c r="A254" s="39"/>
      <c r="B254" s="40"/>
      <c r="C254" s="227" t="s">
        <v>713</v>
      </c>
      <c r="D254" s="227" t="s">
        <v>172</v>
      </c>
      <c r="E254" s="228" t="s">
        <v>1823</v>
      </c>
      <c r="F254" s="229" t="s">
        <v>1824</v>
      </c>
      <c r="G254" s="230" t="s">
        <v>1619</v>
      </c>
      <c r="H254" s="231">
        <v>15</v>
      </c>
      <c r="I254" s="232"/>
      <c r="J254" s="233">
        <f>ROUND(I254*H254,2)</f>
        <v>0</v>
      </c>
      <c r="K254" s="229" t="s">
        <v>1</v>
      </c>
      <c r="L254" s="45"/>
      <c r="M254" s="234" t="s">
        <v>1</v>
      </c>
      <c r="N254" s="235" t="s">
        <v>42</v>
      </c>
      <c r="O254" s="92"/>
      <c r="P254" s="236">
        <f>O254*H254</f>
        <v>0</v>
      </c>
      <c r="Q254" s="236">
        <v>0.00085</v>
      </c>
      <c r="R254" s="236">
        <f>Q254*H254</f>
        <v>0.01275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211</v>
      </c>
      <c r="AT254" s="238" t="s">
        <v>172</v>
      </c>
      <c r="AU254" s="238" t="s">
        <v>85</v>
      </c>
      <c r="AY254" s="18" t="s">
        <v>170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33</v>
      </c>
      <c r="BK254" s="239">
        <f>ROUND(I254*H254,2)</f>
        <v>0</v>
      </c>
      <c r="BL254" s="18" t="s">
        <v>211</v>
      </c>
      <c r="BM254" s="238" t="s">
        <v>1217</v>
      </c>
    </row>
    <row r="255" spans="1:65" s="2" customFormat="1" ht="24.15" customHeight="1">
      <c r="A255" s="39"/>
      <c r="B255" s="40"/>
      <c r="C255" s="227" t="s">
        <v>494</v>
      </c>
      <c r="D255" s="227" t="s">
        <v>172</v>
      </c>
      <c r="E255" s="228" t="s">
        <v>1825</v>
      </c>
      <c r="F255" s="229" t="s">
        <v>1826</v>
      </c>
      <c r="G255" s="230" t="s">
        <v>1619</v>
      </c>
      <c r="H255" s="231">
        <v>1</v>
      </c>
      <c r="I255" s="232"/>
      <c r="J255" s="233">
        <f>ROUND(I255*H255,2)</f>
        <v>0</v>
      </c>
      <c r="K255" s="229" t="s">
        <v>1</v>
      </c>
      <c r="L255" s="45"/>
      <c r="M255" s="234" t="s">
        <v>1</v>
      </c>
      <c r="N255" s="235" t="s">
        <v>42</v>
      </c>
      <c r="O255" s="92"/>
      <c r="P255" s="236">
        <f>O255*H255</f>
        <v>0</v>
      </c>
      <c r="Q255" s="236">
        <v>0.0147</v>
      </c>
      <c r="R255" s="236">
        <f>Q255*H255</f>
        <v>0.0147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211</v>
      </c>
      <c r="AT255" s="238" t="s">
        <v>172</v>
      </c>
      <c r="AU255" s="238" t="s">
        <v>85</v>
      </c>
      <c r="AY255" s="18" t="s">
        <v>170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33</v>
      </c>
      <c r="BK255" s="239">
        <f>ROUND(I255*H255,2)</f>
        <v>0</v>
      </c>
      <c r="BL255" s="18" t="s">
        <v>211</v>
      </c>
      <c r="BM255" s="238" t="s">
        <v>792</v>
      </c>
    </row>
    <row r="256" spans="1:65" s="2" customFormat="1" ht="24.15" customHeight="1">
      <c r="A256" s="39"/>
      <c r="B256" s="40"/>
      <c r="C256" s="227" t="s">
        <v>730</v>
      </c>
      <c r="D256" s="227" t="s">
        <v>172</v>
      </c>
      <c r="E256" s="228" t="s">
        <v>1827</v>
      </c>
      <c r="F256" s="229" t="s">
        <v>1828</v>
      </c>
      <c r="G256" s="230" t="s">
        <v>810</v>
      </c>
      <c r="H256" s="231">
        <v>1</v>
      </c>
      <c r="I256" s="232"/>
      <c r="J256" s="233">
        <f>ROUND(I256*H256,2)</f>
        <v>0</v>
      </c>
      <c r="K256" s="229" t="s">
        <v>1</v>
      </c>
      <c r="L256" s="45"/>
      <c r="M256" s="234" t="s">
        <v>1</v>
      </c>
      <c r="N256" s="235" t="s">
        <v>42</v>
      </c>
      <c r="O256" s="92"/>
      <c r="P256" s="236">
        <f>O256*H256</f>
        <v>0</v>
      </c>
      <c r="Q256" s="236">
        <v>0.01066</v>
      </c>
      <c r="R256" s="236">
        <f>Q256*H256</f>
        <v>0.01066</v>
      </c>
      <c r="S256" s="236">
        <v>0</v>
      </c>
      <c r="T256" s="23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211</v>
      </c>
      <c r="AT256" s="238" t="s">
        <v>172</v>
      </c>
      <c r="AU256" s="238" t="s">
        <v>85</v>
      </c>
      <c r="AY256" s="18" t="s">
        <v>170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33</v>
      </c>
      <c r="BK256" s="239">
        <f>ROUND(I256*H256,2)</f>
        <v>0</v>
      </c>
      <c r="BL256" s="18" t="s">
        <v>211</v>
      </c>
      <c r="BM256" s="238" t="s">
        <v>798</v>
      </c>
    </row>
    <row r="257" spans="1:65" s="2" customFormat="1" ht="16.5" customHeight="1">
      <c r="A257" s="39"/>
      <c r="B257" s="40"/>
      <c r="C257" s="227" t="s">
        <v>500</v>
      </c>
      <c r="D257" s="227" t="s">
        <v>172</v>
      </c>
      <c r="E257" s="228" t="s">
        <v>1829</v>
      </c>
      <c r="F257" s="229" t="s">
        <v>1830</v>
      </c>
      <c r="G257" s="230" t="s">
        <v>810</v>
      </c>
      <c r="H257" s="231">
        <v>1</v>
      </c>
      <c r="I257" s="232"/>
      <c r="J257" s="233">
        <f>ROUND(I257*H257,2)</f>
        <v>0</v>
      </c>
      <c r="K257" s="229" t="s">
        <v>1</v>
      </c>
      <c r="L257" s="45"/>
      <c r="M257" s="234" t="s">
        <v>1</v>
      </c>
      <c r="N257" s="235" t="s">
        <v>42</v>
      </c>
      <c r="O257" s="92"/>
      <c r="P257" s="236">
        <f>O257*H257</f>
        <v>0</v>
      </c>
      <c r="Q257" s="236">
        <v>0.00189</v>
      </c>
      <c r="R257" s="236">
        <f>Q257*H257</f>
        <v>0.00189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211</v>
      </c>
      <c r="AT257" s="238" t="s">
        <v>172</v>
      </c>
      <c r="AU257" s="238" t="s">
        <v>85</v>
      </c>
      <c r="AY257" s="18" t="s">
        <v>170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33</v>
      </c>
      <c r="BK257" s="239">
        <f>ROUND(I257*H257,2)</f>
        <v>0</v>
      </c>
      <c r="BL257" s="18" t="s">
        <v>211</v>
      </c>
      <c r="BM257" s="238" t="s">
        <v>801</v>
      </c>
    </row>
    <row r="258" spans="1:65" s="2" customFormat="1" ht="24.15" customHeight="1">
      <c r="A258" s="39"/>
      <c r="B258" s="40"/>
      <c r="C258" s="227" t="s">
        <v>739</v>
      </c>
      <c r="D258" s="227" t="s">
        <v>172</v>
      </c>
      <c r="E258" s="228" t="s">
        <v>1831</v>
      </c>
      <c r="F258" s="229" t="s">
        <v>1832</v>
      </c>
      <c r="G258" s="230" t="s">
        <v>1619</v>
      </c>
      <c r="H258" s="231">
        <v>1</v>
      </c>
      <c r="I258" s="232"/>
      <c r="J258" s="233">
        <f>ROUND(I258*H258,2)</f>
        <v>0</v>
      </c>
      <c r="K258" s="229" t="s">
        <v>1</v>
      </c>
      <c r="L258" s="45"/>
      <c r="M258" s="234" t="s">
        <v>1</v>
      </c>
      <c r="N258" s="235" t="s">
        <v>42</v>
      </c>
      <c r="O258" s="92"/>
      <c r="P258" s="236">
        <f>O258*H258</f>
        <v>0</v>
      </c>
      <c r="Q258" s="236">
        <v>0.00196</v>
      </c>
      <c r="R258" s="236">
        <f>Q258*H258</f>
        <v>0.00196</v>
      </c>
      <c r="S258" s="236">
        <v>0</v>
      </c>
      <c r="T258" s="23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8" t="s">
        <v>211</v>
      </c>
      <c r="AT258" s="238" t="s">
        <v>172</v>
      </c>
      <c r="AU258" s="238" t="s">
        <v>85</v>
      </c>
      <c r="AY258" s="18" t="s">
        <v>170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8" t="s">
        <v>33</v>
      </c>
      <c r="BK258" s="239">
        <f>ROUND(I258*H258,2)</f>
        <v>0</v>
      </c>
      <c r="BL258" s="18" t="s">
        <v>211</v>
      </c>
      <c r="BM258" s="238" t="s">
        <v>805</v>
      </c>
    </row>
    <row r="259" spans="1:65" s="2" customFormat="1" ht="24.15" customHeight="1">
      <c r="A259" s="39"/>
      <c r="B259" s="40"/>
      <c r="C259" s="227" t="s">
        <v>744</v>
      </c>
      <c r="D259" s="227" t="s">
        <v>172</v>
      </c>
      <c r="E259" s="228" t="s">
        <v>1833</v>
      </c>
      <c r="F259" s="229" t="s">
        <v>1834</v>
      </c>
      <c r="G259" s="230" t="s">
        <v>1619</v>
      </c>
      <c r="H259" s="231">
        <v>16</v>
      </c>
      <c r="I259" s="232"/>
      <c r="J259" s="233">
        <f>ROUND(I259*H259,2)</f>
        <v>0</v>
      </c>
      <c r="K259" s="229" t="s">
        <v>1</v>
      </c>
      <c r="L259" s="45"/>
      <c r="M259" s="234" t="s">
        <v>1</v>
      </c>
      <c r="N259" s="235" t="s">
        <v>42</v>
      </c>
      <c r="O259" s="92"/>
      <c r="P259" s="236">
        <f>O259*H259</f>
        <v>0</v>
      </c>
      <c r="Q259" s="236">
        <v>0.0018</v>
      </c>
      <c r="R259" s="236">
        <f>Q259*H259</f>
        <v>0.0288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211</v>
      </c>
      <c r="AT259" s="238" t="s">
        <v>172</v>
      </c>
      <c r="AU259" s="238" t="s">
        <v>85</v>
      </c>
      <c r="AY259" s="18" t="s">
        <v>170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33</v>
      </c>
      <c r="BK259" s="239">
        <f>ROUND(I259*H259,2)</f>
        <v>0</v>
      </c>
      <c r="BL259" s="18" t="s">
        <v>211</v>
      </c>
      <c r="BM259" s="238" t="s">
        <v>811</v>
      </c>
    </row>
    <row r="260" spans="1:65" s="2" customFormat="1" ht="16.5" customHeight="1">
      <c r="A260" s="39"/>
      <c r="B260" s="40"/>
      <c r="C260" s="227" t="s">
        <v>748</v>
      </c>
      <c r="D260" s="227" t="s">
        <v>172</v>
      </c>
      <c r="E260" s="228" t="s">
        <v>1835</v>
      </c>
      <c r="F260" s="229" t="s">
        <v>1836</v>
      </c>
      <c r="G260" s="230" t="s">
        <v>1619</v>
      </c>
      <c r="H260" s="231">
        <v>2</v>
      </c>
      <c r="I260" s="232"/>
      <c r="J260" s="233">
        <f>ROUND(I260*H260,2)</f>
        <v>0</v>
      </c>
      <c r="K260" s="229" t="s">
        <v>1</v>
      </c>
      <c r="L260" s="45"/>
      <c r="M260" s="234" t="s">
        <v>1</v>
      </c>
      <c r="N260" s="235" t="s">
        <v>42</v>
      </c>
      <c r="O260" s="92"/>
      <c r="P260" s="236">
        <f>O260*H260</f>
        <v>0</v>
      </c>
      <c r="Q260" s="236">
        <v>0.00184</v>
      </c>
      <c r="R260" s="236">
        <f>Q260*H260</f>
        <v>0.00368</v>
      </c>
      <c r="S260" s="236">
        <v>0</v>
      </c>
      <c r="T260" s="23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8" t="s">
        <v>211</v>
      </c>
      <c r="AT260" s="238" t="s">
        <v>172</v>
      </c>
      <c r="AU260" s="238" t="s">
        <v>85</v>
      </c>
      <c r="AY260" s="18" t="s">
        <v>170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8" t="s">
        <v>33</v>
      </c>
      <c r="BK260" s="239">
        <f>ROUND(I260*H260,2)</f>
        <v>0</v>
      </c>
      <c r="BL260" s="18" t="s">
        <v>211</v>
      </c>
      <c r="BM260" s="238" t="s">
        <v>815</v>
      </c>
    </row>
    <row r="261" spans="1:65" s="2" customFormat="1" ht="16.5" customHeight="1">
      <c r="A261" s="39"/>
      <c r="B261" s="40"/>
      <c r="C261" s="227" t="s">
        <v>506</v>
      </c>
      <c r="D261" s="227" t="s">
        <v>172</v>
      </c>
      <c r="E261" s="228" t="s">
        <v>1837</v>
      </c>
      <c r="F261" s="229" t="s">
        <v>1838</v>
      </c>
      <c r="G261" s="230" t="s">
        <v>1619</v>
      </c>
      <c r="H261" s="231">
        <v>15</v>
      </c>
      <c r="I261" s="232"/>
      <c r="J261" s="233">
        <f>ROUND(I261*H261,2)</f>
        <v>0</v>
      </c>
      <c r="K261" s="229" t="s">
        <v>1</v>
      </c>
      <c r="L261" s="45"/>
      <c r="M261" s="234" t="s">
        <v>1</v>
      </c>
      <c r="N261" s="235" t="s">
        <v>42</v>
      </c>
      <c r="O261" s="92"/>
      <c r="P261" s="236">
        <f>O261*H261</f>
        <v>0</v>
      </c>
      <c r="Q261" s="236">
        <v>0.00184</v>
      </c>
      <c r="R261" s="236">
        <f>Q261*H261</f>
        <v>0.0276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211</v>
      </c>
      <c r="AT261" s="238" t="s">
        <v>172</v>
      </c>
      <c r="AU261" s="238" t="s">
        <v>85</v>
      </c>
      <c r="AY261" s="18" t="s">
        <v>170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33</v>
      </c>
      <c r="BK261" s="239">
        <f>ROUND(I261*H261,2)</f>
        <v>0</v>
      </c>
      <c r="BL261" s="18" t="s">
        <v>211</v>
      </c>
      <c r="BM261" s="238" t="s">
        <v>818</v>
      </c>
    </row>
    <row r="262" spans="1:65" s="2" customFormat="1" ht="16.5" customHeight="1">
      <c r="A262" s="39"/>
      <c r="B262" s="40"/>
      <c r="C262" s="227" t="s">
        <v>754</v>
      </c>
      <c r="D262" s="227" t="s">
        <v>172</v>
      </c>
      <c r="E262" s="228" t="s">
        <v>1839</v>
      </c>
      <c r="F262" s="229" t="s">
        <v>1840</v>
      </c>
      <c r="G262" s="230" t="s">
        <v>1693</v>
      </c>
      <c r="H262" s="231">
        <v>30</v>
      </c>
      <c r="I262" s="232"/>
      <c r="J262" s="233">
        <f>ROUND(I262*H262,2)</f>
        <v>0</v>
      </c>
      <c r="K262" s="229" t="s">
        <v>1</v>
      </c>
      <c r="L262" s="45"/>
      <c r="M262" s="234" t="s">
        <v>1</v>
      </c>
      <c r="N262" s="235" t="s">
        <v>42</v>
      </c>
      <c r="O262" s="92"/>
      <c r="P262" s="236">
        <f>O262*H262</f>
        <v>0</v>
      </c>
      <c r="Q262" s="236">
        <v>0.00013</v>
      </c>
      <c r="R262" s="236">
        <f>Q262*H262</f>
        <v>0.0039</v>
      </c>
      <c r="S262" s="236">
        <v>0</v>
      </c>
      <c r="T262" s="23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8" t="s">
        <v>211</v>
      </c>
      <c r="AT262" s="238" t="s">
        <v>172</v>
      </c>
      <c r="AU262" s="238" t="s">
        <v>85</v>
      </c>
      <c r="AY262" s="18" t="s">
        <v>170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8" t="s">
        <v>33</v>
      </c>
      <c r="BK262" s="239">
        <f>ROUND(I262*H262,2)</f>
        <v>0</v>
      </c>
      <c r="BL262" s="18" t="s">
        <v>211</v>
      </c>
      <c r="BM262" s="238" t="s">
        <v>828</v>
      </c>
    </row>
    <row r="263" spans="1:65" s="2" customFormat="1" ht="16.5" customHeight="1">
      <c r="A263" s="39"/>
      <c r="B263" s="40"/>
      <c r="C263" s="227" t="s">
        <v>510</v>
      </c>
      <c r="D263" s="227" t="s">
        <v>172</v>
      </c>
      <c r="E263" s="228" t="s">
        <v>1841</v>
      </c>
      <c r="F263" s="229" t="s">
        <v>1842</v>
      </c>
      <c r="G263" s="230" t="s">
        <v>356</v>
      </c>
      <c r="H263" s="231">
        <v>2</v>
      </c>
      <c r="I263" s="232"/>
      <c r="J263" s="233">
        <f>ROUND(I263*H263,2)</f>
        <v>0</v>
      </c>
      <c r="K263" s="229" t="s">
        <v>1</v>
      </c>
      <c r="L263" s="45"/>
      <c r="M263" s="234" t="s">
        <v>1</v>
      </c>
      <c r="N263" s="235" t="s">
        <v>42</v>
      </c>
      <c r="O263" s="92"/>
      <c r="P263" s="236">
        <f>O263*H263</f>
        <v>0</v>
      </c>
      <c r="Q263" s="236">
        <v>0.00023</v>
      </c>
      <c r="R263" s="236">
        <f>Q263*H263</f>
        <v>0.00046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211</v>
      </c>
      <c r="AT263" s="238" t="s">
        <v>172</v>
      </c>
      <c r="AU263" s="238" t="s">
        <v>85</v>
      </c>
      <c r="AY263" s="18" t="s">
        <v>170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33</v>
      </c>
      <c r="BK263" s="239">
        <f>ROUND(I263*H263,2)</f>
        <v>0</v>
      </c>
      <c r="BL263" s="18" t="s">
        <v>211</v>
      </c>
      <c r="BM263" s="238" t="s">
        <v>836</v>
      </c>
    </row>
    <row r="264" spans="1:65" s="2" customFormat="1" ht="16.5" customHeight="1">
      <c r="A264" s="39"/>
      <c r="B264" s="40"/>
      <c r="C264" s="227" t="s">
        <v>761</v>
      </c>
      <c r="D264" s="227" t="s">
        <v>172</v>
      </c>
      <c r="E264" s="228" t="s">
        <v>1843</v>
      </c>
      <c r="F264" s="229" t="s">
        <v>1844</v>
      </c>
      <c r="G264" s="230" t="s">
        <v>356</v>
      </c>
      <c r="H264" s="231">
        <v>16</v>
      </c>
      <c r="I264" s="232"/>
      <c r="J264" s="233">
        <f>ROUND(I264*H264,2)</f>
        <v>0</v>
      </c>
      <c r="K264" s="229" t="s">
        <v>1</v>
      </c>
      <c r="L264" s="45"/>
      <c r="M264" s="234" t="s">
        <v>1</v>
      </c>
      <c r="N264" s="235" t="s">
        <v>42</v>
      </c>
      <c r="O264" s="92"/>
      <c r="P264" s="236">
        <f>O264*H264</f>
        <v>0</v>
      </c>
      <c r="Q264" s="236">
        <v>0.00028</v>
      </c>
      <c r="R264" s="236">
        <f>Q264*H264</f>
        <v>0.00448</v>
      </c>
      <c r="S264" s="236">
        <v>0</v>
      </c>
      <c r="T264" s="23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8" t="s">
        <v>211</v>
      </c>
      <c r="AT264" s="238" t="s">
        <v>172</v>
      </c>
      <c r="AU264" s="238" t="s">
        <v>85</v>
      </c>
      <c r="AY264" s="18" t="s">
        <v>170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8" t="s">
        <v>33</v>
      </c>
      <c r="BK264" s="239">
        <f>ROUND(I264*H264,2)</f>
        <v>0</v>
      </c>
      <c r="BL264" s="18" t="s">
        <v>211</v>
      </c>
      <c r="BM264" s="238" t="s">
        <v>844</v>
      </c>
    </row>
    <row r="265" spans="1:65" s="2" customFormat="1" ht="16.5" customHeight="1">
      <c r="A265" s="39"/>
      <c r="B265" s="40"/>
      <c r="C265" s="227" t="s">
        <v>514</v>
      </c>
      <c r="D265" s="227" t="s">
        <v>172</v>
      </c>
      <c r="E265" s="228" t="s">
        <v>1845</v>
      </c>
      <c r="F265" s="229" t="s">
        <v>1846</v>
      </c>
      <c r="G265" s="230" t="s">
        <v>356</v>
      </c>
      <c r="H265" s="231">
        <v>1</v>
      </c>
      <c r="I265" s="232"/>
      <c r="J265" s="233">
        <f>ROUND(I265*H265,2)</f>
        <v>0</v>
      </c>
      <c r="K265" s="229" t="s">
        <v>1</v>
      </c>
      <c r="L265" s="45"/>
      <c r="M265" s="234" t="s">
        <v>1</v>
      </c>
      <c r="N265" s="235" t="s">
        <v>42</v>
      </c>
      <c r="O265" s="92"/>
      <c r="P265" s="236">
        <f>O265*H265</f>
        <v>0</v>
      </c>
      <c r="Q265" s="236">
        <v>0.00028</v>
      </c>
      <c r="R265" s="236">
        <f>Q265*H265</f>
        <v>0.00028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211</v>
      </c>
      <c r="AT265" s="238" t="s">
        <v>172</v>
      </c>
      <c r="AU265" s="238" t="s">
        <v>85</v>
      </c>
      <c r="AY265" s="18" t="s">
        <v>170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33</v>
      </c>
      <c r="BK265" s="239">
        <f>ROUND(I265*H265,2)</f>
        <v>0</v>
      </c>
      <c r="BL265" s="18" t="s">
        <v>211</v>
      </c>
      <c r="BM265" s="238" t="s">
        <v>850</v>
      </c>
    </row>
    <row r="266" spans="1:65" s="2" customFormat="1" ht="24.15" customHeight="1">
      <c r="A266" s="39"/>
      <c r="B266" s="40"/>
      <c r="C266" s="227" t="s">
        <v>776</v>
      </c>
      <c r="D266" s="227" t="s">
        <v>172</v>
      </c>
      <c r="E266" s="228" t="s">
        <v>1847</v>
      </c>
      <c r="F266" s="229" t="s">
        <v>1848</v>
      </c>
      <c r="G266" s="230" t="s">
        <v>356</v>
      </c>
      <c r="H266" s="231">
        <v>15</v>
      </c>
      <c r="I266" s="232"/>
      <c r="J266" s="233">
        <f>ROUND(I266*H266,2)</f>
        <v>0</v>
      </c>
      <c r="K266" s="229" t="s">
        <v>1</v>
      </c>
      <c r="L266" s="45"/>
      <c r="M266" s="234" t="s">
        <v>1</v>
      </c>
      <c r="N266" s="235" t="s">
        <v>42</v>
      </c>
      <c r="O266" s="92"/>
      <c r="P266" s="236">
        <f>O266*H266</f>
        <v>0</v>
      </c>
      <c r="Q266" s="236">
        <v>0.00031</v>
      </c>
      <c r="R266" s="236">
        <f>Q266*H266</f>
        <v>0.00465</v>
      </c>
      <c r="S266" s="236">
        <v>0</v>
      </c>
      <c r="T266" s="23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8" t="s">
        <v>211</v>
      </c>
      <c r="AT266" s="238" t="s">
        <v>172</v>
      </c>
      <c r="AU266" s="238" t="s">
        <v>85</v>
      </c>
      <c r="AY266" s="18" t="s">
        <v>170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8" t="s">
        <v>33</v>
      </c>
      <c r="BK266" s="239">
        <f>ROUND(I266*H266,2)</f>
        <v>0</v>
      </c>
      <c r="BL266" s="18" t="s">
        <v>211</v>
      </c>
      <c r="BM266" s="238" t="s">
        <v>879</v>
      </c>
    </row>
    <row r="267" spans="1:65" s="2" customFormat="1" ht="24.15" customHeight="1">
      <c r="A267" s="39"/>
      <c r="B267" s="40"/>
      <c r="C267" s="227" t="s">
        <v>517</v>
      </c>
      <c r="D267" s="227" t="s">
        <v>172</v>
      </c>
      <c r="E267" s="228" t="s">
        <v>816</v>
      </c>
      <c r="F267" s="229" t="s">
        <v>1849</v>
      </c>
      <c r="G267" s="230" t="s">
        <v>228</v>
      </c>
      <c r="H267" s="231">
        <v>1.664</v>
      </c>
      <c r="I267" s="232"/>
      <c r="J267" s="233">
        <f>ROUND(I267*H267,2)</f>
        <v>0</v>
      </c>
      <c r="K267" s="229" t="s">
        <v>1</v>
      </c>
      <c r="L267" s="45"/>
      <c r="M267" s="234" t="s">
        <v>1</v>
      </c>
      <c r="N267" s="235" t="s">
        <v>42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211</v>
      </c>
      <c r="AT267" s="238" t="s">
        <v>172</v>
      </c>
      <c r="AU267" s="238" t="s">
        <v>85</v>
      </c>
      <c r="AY267" s="18" t="s">
        <v>170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33</v>
      </c>
      <c r="BK267" s="239">
        <f>ROUND(I267*H267,2)</f>
        <v>0</v>
      </c>
      <c r="BL267" s="18" t="s">
        <v>211</v>
      </c>
      <c r="BM267" s="238" t="s">
        <v>875</v>
      </c>
    </row>
    <row r="268" spans="1:65" s="2" customFormat="1" ht="24.15" customHeight="1">
      <c r="A268" s="39"/>
      <c r="B268" s="40"/>
      <c r="C268" s="227" t="s">
        <v>785</v>
      </c>
      <c r="D268" s="227" t="s">
        <v>172</v>
      </c>
      <c r="E268" s="228" t="s">
        <v>1850</v>
      </c>
      <c r="F268" s="229" t="s">
        <v>1851</v>
      </c>
      <c r="G268" s="230" t="s">
        <v>228</v>
      </c>
      <c r="H268" s="231">
        <v>1.664</v>
      </c>
      <c r="I268" s="232"/>
      <c r="J268" s="233">
        <f>ROUND(I268*H268,2)</f>
        <v>0</v>
      </c>
      <c r="K268" s="229" t="s">
        <v>1</v>
      </c>
      <c r="L268" s="45"/>
      <c r="M268" s="234" t="s">
        <v>1</v>
      </c>
      <c r="N268" s="235" t="s">
        <v>42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211</v>
      </c>
      <c r="AT268" s="238" t="s">
        <v>172</v>
      </c>
      <c r="AU268" s="238" t="s">
        <v>85</v>
      </c>
      <c r="AY268" s="18" t="s">
        <v>170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33</v>
      </c>
      <c r="BK268" s="239">
        <f>ROUND(I268*H268,2)</f>
        <v>0</v>
      </c>
      <c r="BL268" s="18" t="s">
        <v>211</v>
      </c>
      <c r="BM268" s="238" t="s">
        <v>904</v>
      </c>
    </row>
    <row r="269" spans="1:65" s="2" customFormat="1" ht="24.15" customHeight="1">
      <c r="A269" s="39"/>
      <c r="B269" s="40"/>
      <c r="C269" s="227" t="s">
        <v>523</v>
      </c>
      <c r="D269" s="227" t="s">
        <v>172</v>
      </c>
      <c r="E269" s="228" t="s">
        <v>1852</v>
      </c>
      <c r="F269" s="229" t="s">
        <v>1853</v>
      </c>
      <c r="G269" s="230" t="s">
        <v>228</v>
      </c>
      <c r="H269" s="231">
        <v>1.664</v>
      </c>
      <c r="I269" s="232"/>
      <c r="J269" s="233">
        <f>ROUND(I269*H269,2)</f>
        <v>0</v>
      </c>
      <c r="K269" s="229" t="s">
        <v>1</v>
      </c>
      <c r="L269" s="45"/>
      <c r="M269" s="234" t="s">
        <v>1</v>
      </c>
      <c r="N269" s="235" t="s">
        <v>42</v>
      </c>
      <c r="O269" s="92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211</v>
      </c>
      <c r="AT269" s="238" t="s">
        <v>172</v>
      </c>
      <c r="AU269" s="238" t="s">
        <v>85</v>
      </c>
      <c r="AY269" s="18" t="s">
        <v>170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33</v>
      </c>
      <c r="BK269" s="239">
        <f>ROUND(I269*H269,2)</f>
        <v>0</v>
      </c>
      <c r="BL269" s="18" t="s">
        <v>211</v>
      </c>
      <c r="BM269" s="238" t="s">
        <v>910</v>
      </c>
    </row>
    <row r="270" spans="1:63" s="12" customFormat="1" ht="22.8" customHeight="1">
      <c r="A270" s="12"/>
      <c r="B270" s="211"/>
      <c r="C270" s="212"/>
      <c r="D270" s="213" t="s">
        <v>76</v>
      </c>
      <c r="E270" s="225" t="s">
        <v>1854</v>
      </c>
      <c r="F270" s="225" t="s">
        <v>1855</v>
      </c>
      <c r="G270" s="212"/>
      <c r="H270" s="212"/>
      <c r="I270" s="215"/>
      <c r="J270" s="226">
        <f>BK270</f>
        <v>0</v>
      </c>
      <c r="K270" s="212"/>
      <c r="L270" s="217"/>
      <c r="M270" s="218"/>
      <c r="N270" s="219"/>
      <c r="O270" s="219"/>
      <c r="P270" s="220">
        <f>SUM(P271:P273)</f>
        <v>0</v>
      </c>
      <c r="Q270" s="219"/>
      <c r="R270" s="220">
        <f>SUM(R271:R273)</f>
        <v>1.7822500000000001</v>
      </c>
      <c r="S270" s="219"/>
      <c r="T270" s="221">
        <f>SUM(T271:T273)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22" t="s">
        <v>85</v>
      </c>
      <c r="AT270" s="223" t="s">
        <v>76</v>
      </c>
      <c r="AU270" s="223" t="s">
        <v>33</v>
      </c>
      <c r="AY270" s="222" t="s">
        <v>170</v>
      </c>
      <c r="BK270" s="224">
        <f>SUM(BK271:BK273)</f>
        <v>0</v>
      </c>
    </row>
    <row r="271" spans="1:65" s="2" customFormat="1" ht="37.8" customHeight="1">
      <c r="A271" s="39"/>
      <c r="B271" s="40"/>
      <c r="C271" s="227" t="s">
        <v>795</v>
      </c>
      <c r="D271" s="227" t="s">
        <v>172</v>
      </c>
      <c r="E271" s="228" t="s">
        <v>1856</v>
      </c>
      <c r="F271" s="229" t="s">
        <v>1857</v>
      </c>
      <c r="G271" s="230" t="s">
        <v>1619</v>
      </c>
      <c r="H271" s="231">
        <v>15</v>
      </c>
      <c r="I271" s="232"/>
      <c r="J271" s="233">
        <f>ROUND(I271*H271,2)</f>
        <v>0</v>
      </c>
      <c r="K271" s="229" t="s">
        <v>1</v>
      </c>
      <c r="L271" s="45"/>
      <c r="M271" s="234" t="s">
        <v>1</v>
      </c>
      <c r="N271" s="235" t="s">
        <v>42</v>
      </c>
      <c r="O271" s="92"/>
      <c r="P271" s="236">
        <f>O271*H271</f>
        <v>0</v>
      </c>
      <c r="Q271" s="236">
        <v>0.04655</v>
      </c>
      <c r="R271" s="236">
        <f>Q271*H271</f>
        <v>0.69825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211</v>
      </c>
      <c r="AT271" s="238" t="s">
        <v>172</v>
      </c>
      <c r="AU271" s="238" t="s">
        <v>85</v>
      </c>
      <c r="AY271" s="18" t="s">
        <v>170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33</v>
      </c>
      <c r="BK271" s="239">
        <f>ROUND(I271*H271,2)</f>
        <v>0</v>
      </c>
      <c r="BL271" s="18" t="s">
        <v>211</v>
      </c>
      <c r="BM271" s="238" t="s">
        <v>933</v>
      </c>
    </row>
    <row r="272" spans="1:65" s="2" customFormat="1" ht="44.25" customHeight="1">
      <c r="A272" s="39"/>
      <c r="B272" s="40"/>
      <c r="C272" s="227" t="s">
        <v>527</v>
      </c>
      <c r="D272" s="227" t="s">
        <v>172</v>
      </c>
      <c r="E272" s="228" t="s">
        <v>1858</v>
      </c>
      <c r="F272" s="229" t="s">
        <v>1859</v>
      </c>
      <c r="G272" s="230" t="s">
        <v>1619</v>
      </c>
      <c r="H272" s="231">
        <v>1</v>
      </c>
      <c r="I272" s="232"/>
      <c r="J272" s="233">
        <f>ROUND(I272*H272,2)</f>
        <v>0</v>
      </c>
      <c r="K272" s="229" t="s">
        <v>1</v>
      </c>
      <c r="L272" s="45"/>
      <c r="M272" s="234" t="s">
        <v>1</v>
      </c>
      <c r="N272" s="235" t="s">
        <v>42</v>
      </c>
      <c r="O272" s="92"/>
      <c r="P272" s="236">
        <f>O272*H272</f>
        <v>0</v>
      </c>
      <c r="Q272" s="236">
        <v>0.06775</v>
      </c>
      <c r="R272" s="236">
        <f>Q272*H272</f>
        <v>0.06775</v>
      </c>
      <c r="S272" s="236">
        <v>0</v>
      </c>
      <c r="T272" s="23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211</v>
      </c>
      <c r="AT272" s="238" t="s">
        <v>172</v>
      </c>
      <c r="AU272" s="238" t="s">
        <v>85</v>
      </c>
      <c r="AY272" s="18" t="s">
        <v>170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33</v>
      </c>
      <c r="BK272" s="239">
        <f>ROUND(I272*H272,2)</f>
        <v>0</v>
      </c>
      <c r="BL272" s="18" t="s">
        <v>211</v>
      </c>
      <c r="BM272" s="238" t="s">
        <v>942</v>
      </c>
    </row>
    <row r="273" spans="1:65" s="2" customFormat="1" ht="16.5" customHeight="1">
      <c r="A273" s="39"/>
      <c r="B273" s="40"/>
      <c r="C273" s="227" t="s">
        <v>802</v>
      </c>
      <c r="D273" s="227" t="s">
        <v>172</v>
      </c>
      <c r="E273" s="228" t="s">
        <v>1860</v>
      </c>
      <c r="F273" s="229" t="s">
        <v>1861</v>
      </c>
      <c r="G273" s="230" t="s">
        <v>1619</v>
      </c>
      <c r="H273" s="231">
        <v>15</v>
      </c>
      <c r="I273" s="232"/>
      <c r="J273" s="233">
        <f>ROUND(I273*H273,2)</f>
        <v>0</v>
      </c>
      <c r="K273" s="229" t="s">
        <v>1</v>
      </c>
      <c r="L273" s="45"/>
      <c r="M273" s="234" t="s">
        <v>1</v>
      </c>
      <c r="N273" s="235" t="s">
        <v>42</v>
      </c>
      <c r="O273" s="92"/>
      <c r="P273" s="236">
        <f>O273*H273</f>
        <v>0</v>
      </c>
      <c r="Q273" s="236">
        <v>0.06775</v>
      </c>
      <c r="R273" s="236">
        <f>Q273*H273</f>
        <v>1.01625</v>
      </c>
      <c r="S273" s="236">
        <v>0</v>
      </c>
      <c r="T273" s="23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211</v>
      </c>
      <c r="AT273" s="238" t="s">
        <v>172</v>
      </c>
      <c r="AU273" s="238" t="s">
        <v>85</v>
      </c>
      <c r="AY273" s="18" t="s">
        <v>170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33</v>
      </c>
      <c r="BK273" s="239">
        <f>ROUND(I273*H273,2)</f>
        <v>0</v>
      </c>
      <c r="BL273" s="18" t="s">
        <v>211</v>
      </c>
      <c r="BM273" s="238" t="s">
        <v>947</v>
      </c>
    </row>
    <row r="274" spans="1:63" s="12" customFormat="1" ht="22.8" customHeight="1">
      <c r="A274" s="12"/>
      <c r="B274" s="211"/>
      <c r="C274" s="212"/>
      <c r="D274" s="213" t="s">
        <v>76</v>
      </c>
      <c r="E274" s="225" t="s">
        <v>1862</v>
      </c>
      <c r="F274" s="225" t="s">
        <v>1863</v>
      </c>
      <c r="G274" s="212"/>
      <c r="H274" s="212"/>
      <c r="I274" s="215"/>
      <c r="J274" s="226">
        <f>BK274</f>
        <v>0</v>
      </c>
      <c r="K274" s="212"/>
      <c r="L274" s="217"/>
      <c r="M274" s="218"/>
      <c r="N274" s="219"/>
      <c r="O274" s="219"/>
      <c r="P274" s="220">
        <f>SUM(P275:P283)</f>
        <v>0</v>
      </c>
      <c r="Q274" s="219"/>
      <c r="R274" s="220">
        <f>SUM(R275:R283)</f>
        <v>0.56285</v>
      </c>
      <c r="S274" s="219"/>
      <c r="T274" s="221">
        <f>SUM(T275:T283)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22" t="s">
        <v>85</v>
      </c>
      <c r="AT274" s="223" t="s">
        <v>76</v>
      </c>
      <c r="AU274" s="223" t="s">
        <v>33</v>
      </c>
      <c r="AY274" s="222" t="s">
        <v>170</v>
      </c>
      <c r="BK274" s="224">
        <f>SUM(BK275:BK283)</f>
        <v>0</v>
      </c>
    </row>
    <row r="275" spans="1:65" s="2" customFormat="1" ht="24.15" customHeight="1">
      <c r="A275" s="39"/>
      <c r="B275" s="40"/>
      <c r="C275" s="227" t="s">
        <v>532</v>
      </c>
      <c r="D275" s="227" t="s">
        <v>172</v>
      </c>
      <c r="E275" s="228" t="s">
        <v>1864</v>
      </c>
      <c r="F275" s="229" t="s">
        <v>1865</v>
      </c>
      <c r="G275" s="230" t="s">
        <v>271</v>
      </c>
      <c r="H275" s="231">
        <v>500</v>
      </c>
      <c r="I275" s="232"/>
      <c r="J275" s="233">
        <f>ROUND(I275*H275,2)</f>
        <v>0</v>
      </c>
      <c r="K275" s="229" t="s">
        <v>1</v>
      </c>
      <c r="L275" s="45"/>
      <c r="M275" s="234" t="s">
        <v>1</v>
      </c>
      <c r="N275" s="235" t="s">
        <v>42</v>
      </c>
      <c r="O275" s="92"/>
      <c r="P275" s="236">
        <f>O275*H275</f>
        <v>0</v>
      </c>
      <c r="Q275" s="236">
        <v>0.00045</v>
      </c>
      <c r="R275" s="236">
        <f>Q275*H275</f>
        <v>0.225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211</v>
      </c>
      <c r="AT275" s="238" t="s">
        <v>172</v>
      </c>
      <c r="AU275" s="238" t="s">
        <v>85</v>
      </c>
      <c r="AY275" s="18" t="s">
        <v>170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33</v>
      </c>
      <c r="BK275" s="239">
        <f>ROUND(I275*H275,2)</f>
        <v>0</v>
      </c>
      <c r="BL275" s="18" t="s">
        <v>211</v>
      </c>
      <c r="BM275" s="238" t="s">
        <v>1386</v>
      </c>
    </row>
    <row r="276" spans="1:65" s="2" customFormat="1" ht="24.15" customHeight="1">
      <c r="A276" s="39"/>
      <c r="B276" s="40"/>
      <c r="C276" s="227" t="s">
        <v>812</v>
      </c>
      <c r="D276" s="227" t="s">
        <v>172</v>
      </c>
      <c r="E276" s="228" t="s">
        <v>1866</v>
      </c>
      <c r="F276" s="229" t="s">
        <v>1867</v>
      </c>
      <c r="G276" s="230" t="s">
        <v>271</v>
      </c>
      <c r="H276" s="231">
        <v>310</v>
      </c>
      <c r="I276" s="232"/>
      <c r="J276" s="233">
        <f>ROUND(I276*H276,2)</f>
        <v>0</v>
      </c>
      <c r="K276" s="229" t="s">
        <v>1</v>
      </c>
      <c r="L276" s="45"/>
      <c r="M276" s="234" t="s">
        <v>1</v>
      </c>
      <c r="N276" s="235" t="s">
        <v>42</v>
      </c>
      <c r="O276" s="92"/>
      <c r="P276" s="236">
        <f>O276*H276</f>
        <v>0</v>
      </c>
      <c r="Q276" s="236">
        <v>0.00058</v>
      </c>
      <c r="R276" s="236">
        <f>Q276*H276</f>
        <v>0.1798</v>
      </c>
      <c r="S276" s="236">
        <v>0</v>
      </c>
      <c r="T276" s="23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8" t="s">
        <v>211</v>
      </c>
      <c r="AT276" s="238" t="s">
        <v>172</v>
      </c>
      <c r="AU276" s="238" t="s">
        <v>85</v>
      </c>
      <c r="AY276" s="18" t="s">
        <v>170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8" t="s">
        <v>33</v>
      </c>
      <c r="BK276" s="239">
        <f>ROUND(I276*H276,2)</f>
        <v>0</v>
      </c>
      <c r="BL276" s="18" t="s">
        <v>211</v>
      </c>
      <c r="BM276" s="238" t="s">
        <v>1396</v>
      </c>
    </row>
    <row r="277" spans="1:65" s="2" customFormat="1" ht="24.15" customHeight="1">
      <c r="A277" s="39"/>
      <c r="B277" s="40"/>
      <c r="C277" s="227" t="s">
        <v>537</v>
      </c>
      <c r="D277" s="227" t="s">
        <v>172</v>
      </c>
      <c r="E277" s="228" t="s">
        <v>1868</v>
      </c>
      <c r="F277" s="229" t="s">
        <v>1869</v>
      </c>
      <c r="G277" s="230" t="s">
        <v>271</v>
      </c>
      <c r="H277" s="231">
        <v>55</v>
      </c>
      <c r="I277" s="232"/>
      <c r="J277" s="233">
        <f>ROUND(I277*H277,2)</f>
        <v>0</v>
      </c>
      <c r="K277" s="229" t="s">
        <v>1</v>
      </c>
      <c r="L277" s="45"/>
      <c r="M277" s="234" t="s">
        <v>1</v>
      </c>
      <c r="N277" s="235" t="s">
        <v>42</v>
      </c>
      <c r="O277" s="92"/>
      <c r="P277" s="236">
        <f>O277*H277</f>
        <v>0</v>
      </c>
      <c r="Q277" s="236">
        <v>0.00071</v>
      </c>
      <c r="R277" s="236">
        <f>Q277*H277</f>
        <v>0.03905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211</v>
      </c>
      <c r="AT277" s="238" t="s">
        <v>172</v>
      </c>
      <c r="AU277" s="238" t="s">
        <v>85</v>
      </c>
      <c r="AY277" s="18" t="s">
        <v>170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33</v>
      </c>
      <c r="BK277" s="239">
        <f>ROUND(I277*H277,2)</f>
        <v>0</v>
      </c>
      <c r="BL277" s="18" t="s">
        <v>211</v>
      </c>
      <c r="BM277" s="238" t="s">
        <v>960</v>
      </c>
    </row>
    <row r="278" spans="1:65" s="2" customFormat="1" ht="24.15" customHeight="1">
      <c r="A278" s="39"/>
      <c r="B278" s="40"/>
      <c r="C278" s="227" t="s">
        <v>821</v>
      </c>
      <c r="D278" s="227" t="s">
        <v>172</v>
      </c>
      <c r="E278" s="228" t="s">
        <v>1870</v>
      </c>
      <c r="F278" s="229" t="s">
        <v>1871</v>
      </c>
      <c r="G278" s="230" t="s">
        <v>271</v>
      </c>
      <c r="H278" s="231">
        <v>10</v>
      </c>
      <c r="I278" s="232"/>
      <c r="J278" s="233">
        <f>ROUND(I278*H278,2)</f>
        <v>0</v>
      </c>
      <c r="K278" s="229" t="s">
        <v>1</v>
      </c>
      <c r="L278" s="45"/>
      <c r="M278" s="234" t="s">
        <v>1</v>
      </c>
      <c r="N278" s="235" t="s">
        <v>42</v>
      </c>
      <c r="O278" s="92"/>
      <c r="P278" s="236">
        <f>O278*H278</f>
        <v>0</v>
      </c>
      <c r="Q278" s="236">
        <v>0.00128</v>
      </c>
      <c r="R278" s="236">
        <f>Q278*H278</f>
        <v>0.0128</v>
      </c>
      <c r="S278" s="236">
        <v>0</v>
      </c>
      <c r="T278" s="23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8" t="s">
        <v>211</v>
      </c>
      <c r="AT278" s="238" t="s">
        <v>172</v>
      </c>
      <c r="AU278" s="238" t="s">
        <v>85</v>
      </c>
      <c r="AY278" s="18" t="s">
        <v>170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8" t="s">
        <v>33</v>
      </c>
      <c r="BK278" s="239">
        <f>ROUND(I278*H278,2)</f>
        <v>0</v>
      </c>
      <c r="BL278" s="18" t="s">
        <v>211</v>
      </c>
      <c r="BM278" s="238" t="s">
        <v>964</v>
      </c>
    </row>
    <row r="279" spans="1:65" s="2" customFormat="1" ht="16.5" customHeight="1">
      <c r="A279" s="39"/>
      <c r="B279" s="40"/>
      <c r="C279" s="227" t="s">
        <v>542</v>
      </c>
      <c r="D279" s="227" t="s">
        <v>172</v>
      </c>
      <c r="E279" s="228" t="s">
        <v>1872</v>
      </c>
      <c r="F279" s="229" t="s">
        <v>1873</v>
      </c>
      <c r="G279" s="230" t="s">
        <v>271</v>
      </c>
      <c r="H279" s="231">
        <v>885</v>
      </c>
      <c r="I279" s="232"/>
      <c r="J279" s="233">
        <f>ROUND(I279*H279,2)</f>
        <v>0</v>
      </c>
      <c r="K279" s="229" t="s">
        <v>1</v>
      </c>
      <c r="L279" s="45"/>
      <c r="M279" s="234" t="s">
        <v>1</v>
      </c>
      <c r="N279" s="235" t="s">
        <v>42</v>
      </c>
      <c r="O279" s="92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8" t="s">
        <v>211</v>
      </c>
      <c r="AT279" s="238" t="s">
        <v>172</v>
      </c>
      <c r="AU279" s="238" t="s">
        <v>85</v>
      </c>
      <c r="AY279" s="18" t="s">
        <v>170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8" t="s">
        <v>33</v>
      </c>
      <c r="BK279" s="239">
        <f>ROUND(I279*H279,2)</f>
        <v>0</v>
      </c>
      <c r="BL279" s="18" t="s">
        <v>211</v>
      </c>
      <c r="BM279" s="238" t="s">
        <v>968</v>
      </c>
    </row>
    <row r="280" spans="1:65" s="2" customFormat="1" ht="33" customHeight="1">
      <c r="A280" s="39"/>
      <c r="B280" s="40"/>
      <c r="C280" s="227" t="s">
        <v>829</v>
      </c>
      <c r="D280" s="227" t="s">
        <v>172</v>
      </c>
      <c r="E280" s="228" t="s">
        <v>1874</v>
      </c>
      <c r="F280" s="229" t="s">
        <v>1875</v>
      </c>
      <c r="G280" s="230" t="s">
        <v>271</v>
      </c>
      <c r="H280" s="231">
        <v>885</v>
      </c>
      <c r="I280" s="232"/>
      <c r="J280" s="233">
        <f>ROUND(I280*H280,2)</f>
        <v>0</v>
      </c>
      <c r="K280" s="229" t="s">
        <v>1</v>
      </c>
      <c r="L280" s="45"/>
      <c r="M280" s="234" t="s">
        <v>1</v>
      </c>
      <c r="N280" s="235" t="s">
        <v>42</v>
      </c>
      <c r="O280" s="92"/>
      <c r="P280" s="236">
        <f>O280*H280</f>
        <v>0</v>
      </c>
      <c r="Q280" s="236">
        <v>0.00012</v>
      </c>
      <c r="R280" s="236">
        <f>Q280*H280</f>
        <v>0.1062</v>
      </c>
      <c r="S280" s="236">
        <v>0</v>
      </c>
      <c r="T280" s="23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8" t="s">
        <v>211</v>
      </c>
      <c r="AT280" s="238" t="s">
        <v>172</v>
      </c>
      <c r="AU280" s="238" t="s">
        <v>85</v>
      </c>
      <c r="AY280" s="18" t="s">
        <v>170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8" t="s">
        <v>33</v>
      </c>
      <c r="BK280" s="239">
        <f>ROUND(I280*H280,2)</f>
        <v>0</v>
      </c>
      <c r="BL280" s="18" t="s">
        <v>211</v>
      </c>
      <c r="BM280" s="238" t="s">
        <v>972</v>
      </c>
    </row>
    <row r="281" spans="1:65" s="2" customFormat="1" ht="24.15" customHeight="1">
      <c r="A281" s="39"/>
      <c r="B281" s="40"/>
      <c r="C281" s="227" t="s">
        <v>553</v>
      </c>
      <c r="D281" s="227" t="s">
        <v>172</v>
      </c>
      <c r="E281" s="228" t="s">
        <v>1876</v>
      </c>
      <c r="F281" s="229" t="s">
        <v>1877</v>
      </c>
      <c r="G281" s="230" t="s">
        <v>228</v>
      </c>
      <c r="H281" s="231">
        <v>0.563</v>
      </c>
      <c r="I281" s="232"/>
      <c r="J281" s="233">
        <f>ROUND(I281*H281,2)</f>
        <v>0</v>
      </c>
      <c r="K281" s="229" t="s">
        <v>1</v>
      </c>
      <c r="L281" s="45"/>
      <c r="M281" s="234" t="s">
        <v>1</v>
      </c>
      <c r="N281" s="235" t="s">
        <v>42</v>
      </c>
      <c r="O281" s="92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8" t="s">
        <v>211</v>
      </c>
      <c r="AT281" s="238" t="s">
        <v>172</v>
      </c>
      <c r="AU281" s="238" t="s">
        <v>85</v>
      </c>
      <c r="AY281" s="18" t="s">
        <v>170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8" t="s">
        <v>33</v>
      </c>
      <c r="BK281" s="239">
        <f>ROUND(I281*H281,2)</f>
        <v>0</v>
      </c>
      <c r="BL281" s="18" t="s">
        <v>211</v>
      </c>
      <c r="BM281" s="238" t="s">
        <v>976</v>
      </c>
    </row>
    <row r="282" spans="1:65" s="2" customFormat="1" ht="24.15" customHeight="1">
      <c r="A282" s="39"/>
      <c r="B282" s="40"/>
      <c r="C282" s="227" t="s">
        <v>837</v>
      </c>
      <c r="D282" s="227" t="s">
        <v>172</v>
      </c>
      <c r="E282" s="228" t="s">
        <v>1878</v>
      </c>
      <c r="F282" s="229" t="s">
        <v>1879</v>
      </c>
      <c r="G282" s="230" t="s">
        <v>228</v>
      </c>
      <c r="H282" s="231">
        <v>0.563</v>
      </c>
      <c r="I282" s="232"/>
      <c r="J282" s="233">
        <f>ROUND(I282*H282,2)</f>
        <v>0</v>
      </c>
      <c r="K282" s="229" t="s">
        <v>1</v>
      </c>
      <c r="L282" s="45"/>
      <c r="M282" s="234" t="s">
        <v>1</v>
      </c>
      <c r="N282" s="235" t="s">
        <v>42</v>
      </c>
      <c r="O282" s="92"/>
      <c r="P282" s="236">
        <f>O282*H282</f>
        <v>0</v>
      </c>
      <c r="Q282" s="236">
        <v>0</v>
      </c>
      <c r="R282" s="236">
        <f>Q282*H282</f>
        <v>0</v>
      </c>
      <c r="S282" s="236">
        <v>0</v>
      </c>
      <c r="T282" s="23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8" t="s">
        <v>211</v>
      </c>
      <c r="AT282" s="238" t="s">
        <v>172</v>
      </c>
      <c r="AU282" s="238" t="s">
        <v>85</v>
      </c>
      <c r="AY282" s="18" t="s">
        <v>170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8" t="s">
        <v>33</v>
      </c>
      <c r="BK282" s="239">
        <f>ROUND(I282*H282,2)</f>
        <v>0</v>
      </c>
      <c r="BL282" s="18" t="s">
        <v>211</v>
      </c>
      <c r="BM282" s="238" t="s">
        <v>1447</v>
      </c>
    </row>
    <row r="283" spans="1:65" s="2" customFormat="1" ht="24.15" customHeight="1">
      <c r="A283" s="39"/>
      <c r="B283" s="40"/>
      <c r="C283" s="227" t="s">
        <v>559</v>
      </c>
      <c r="D283" s="227" t="s">
        <v>172</v>
      </c>
      <c r="E283" s="228" t="s">
        <v>1880</v>
      </c>
      <c r="F283" s="229" t="s">
        <v>1881</v>
      </c>
      <c r="G283" s="230" t="s">
        <v>228</v>
      </c>
      <c r="H283" s="231">
        <v>0.563</v>
      </c>
      <c r="I283" s="232"/>
      <c r="J283" s="233">
        <f>ROUND(I283*H283,2)</f>
        <v>0</v>
      </c>
      <c r="K283" s="229" t="s">
        <v>1</v>
      </c>
      <c r="L283" s="45"/>
      <c r="M283" s="234" t="s">
        <v>1</v>
      </c>
      <c r="N283" s="235" t="s">
        <v>42</v>
      </c>
      <c r="O283" s="92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211</v>
      </c>
      <c r="AT283" s="238" t="s">
        <v>172</v>
      </c>
      <c r="AU283" s="238" t="s">
        <v>85</v>
      </c>
      <c r="AY283" s="18" t="s">
        <v>170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33</v>
      </c>
      <c r="BK283" s="239">
        <f>ROUND(I283*H283,2)</f>
        <v>0</v>
      </c>
      <c r="BL283" s="18" t="s">
        <v>211</v>
      </c>
      <c r="BM283" s="238" t="s">
        <v>981</v>
      </c>
    </row>
    <row r="284" spans="1:63" s="12" customFormat="1" ht="22.8" customHeight="1">
      <c r="A284" s="12"/>
      <c r="B284" s="211"/>
      <c r="C284" s="212"/>
      <c r="D284" s="213" t="s">
        <v>76</v>
      </c>
      <c r="E284" s="225" t="s">
        <v>1882</v>
      </c>
      <c r="F284" s="225" t="s">
        <v>1883</v>
      </c>
      <c r="G284" s="212"/>
      <c r="H284" s="212"/>
      <c r="I284" s="215"/>
      <c r="J284" s="226">
        <f>BK284</f>
        <v>0</v>
      </c>
      <c r="K284" s="212"/>
      <c r="L284" s="217"/>
      <c r="M284" s="218"/>
      <c r="N284" s="219"/>
      <c r="O284" s="219"/>
      <c r="P284" s="220">
        <f>SUM(P285:P290)</f>
        <v>0</v>
      </c>
      <c r="Q284" s="219"/>
      <c r="R284" s="220">
        <f>SUM(R285:R290)</f>
        <v>0.04863</v>
      </c>
      <c r="S284" s="219"/>
      <c r="T284" s="221">
        <f>SUM(T285:T290)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2" t="s">
        <v>85</v>
      </c>
      <c r="AT284" s="223" t="s">
        <v>76</v>
      </c>
      <c r="AU284" s="223" t="s">
        <v>33</v>
      </c>
      <c r="AY284" s="222" t="s">
        <v>170</v>
      </c>
      <c r="BK284" s="224">
        <f>SUM(BK285:BK290)</f>
        <v>0</v>
      </c>
    </row>
    <row r="285" spans="1:65" s="2" customFormat="1" ht="21.75" customHeight="1">
      <c r="A285" s="39"/>
      <c r="B285" s="40"/>
      <c r="C285" s="227" t="s">
        <v>845</v>
      </c>
      <c r="D285" s="227" t="s">
        <v>172</v>
      </c>
      <c r="E285" s="228" t="s">
        <v>1884</v>
      </c>
      <c r="F285" s="229" t="s">
        <v>1885</v>
      </c>
      <c r="G285" s="230" t="s">
        <v>356</v>
      </c>
      <c r="H285" s="231">
        <v>17</v>
      </c>
      <c r="I285" s="232"/>
      <c r="J285" s="233">
        <f>ROUND(I285*H285,2)</f>
        <v>0</v>
      </c>
      <c r="K285" s="229" t="s">
        <v>1</v>
      </c>
      <c r="L285" s="45"/>
      <c r="M285" s="234" t="s">
        <v>1</v>
      </c>
      <c r="N285" s="235" t="s">
        <v>42</v>
      </c>
      <c r="O285" s="92"/>
      <c r="P285" s="236">
        <f>O285*H285</f>
        <v>0</v>
      </c>
      <c r="Q285" s="236">
        <v>3E-05</v>
      </c>
      <c r="R285" s="236">
        <f>Q285*H285</f>
        <v>0.00051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211</v>
      </c>
      <c r="AT285" s="238" t="s">
        <v>172</v>
      </c>
      <c r="AU285" s="238" t="s">
        <v>85</v>
      </c>
      <c r="AY285" s="18" t="s">
        <v>170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33</v>
      </c>
      <c r="BK285" s="239">
        <f>ROUND(I285*H285,2)</f>
        <v>0</v>
      </c>
      <c r="BL285" s="18" t="s">
        <v>211</v>
      </c>
      <c r="BM285" s="238" t="s">
        <v>987</v>
      </c>
    </row>
    <row r="286" spans="1:65" s="2" customFormat="1" ht="16.5" customHeight="1">
      <c r="A286" s="39"/>
      <c r="B286" s="40"/>
      <c r="C286" s="227" t="s">
        <v>563</v>
      </c>
      <c r="D286" s="227" t="s">
        <v>172</v>
      </c>
      <c r="E286" s="228" t="s">
        <v>1886</v>
      </c>
      <c r="F286" s="229" t="s">
        <v>1887</v>
      </c>
      <c r="G286" s="230" t="s">
        <v>356</v>
      </c>
      <c r="H286" s="231">
        <v>64</v>
      </c>
      <c r="I286" s="232"/>
      <c r="J286" s="233">
        <f>ROUND(I286*H286,2)</f>
        <v>0</v>
      </c>
      <c r="K286" s="229" t="s">
        <v>1</v>
      </c>
      <c r="L286" s="45"/>
      <c r="M286" s="234" t="s">
        <v>1</v>
      </c>
      <c r="N286" s="235" t="s">
        <v>42</v>
      </c>
      <c r="O286" s="92"/>
      <c r="P286" s="236">
        <f>O286*H286</f>
        <v>0</v>
      </c>
      <c r="Q286" s="236">
        <v>8E-05</v>
      </c>
      <c r="R286" s="236">
        <f>Q286*H286</f>
        <v>0.00512</v>
      </c>
      <c r="S286" s="236">
        <v>0</v>
      </c>
      <c r="T286" s="23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8" t="s">
        <v>211</v>
      </c>
      <c r="AT286" s="238" t="s">
        <v>172</v>
      </c>
      <c r="AU286" s="238" t="s">
        <v>85</v>
      </c>
      <c r="AY286" s="18" t="s">
        <v>170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8" t="s">
        <v>33</v>
      </c>
      <c r="BK286" s="239">
        <f>ROUND(I286*H286,2)</f>
        <v>0</v>
      </c>
      <c r="BL286" s="18" t="s">
        <v>211</v>
      </c>
      <c r="BM286" s="238" t="s">
        <v>1477</v>
      </c>
    </row>
    <row r="287" spans="1:65" s="2" customFormat="1" ht="24.15" customHeight="1">
      <c r="A287" s="39"/>
      <c r="B287" s="40"/>
      <c r="C287" s="227" t="s">
        <v>852</v>
      </c>
      <c r="D287" s="227" t="s">
        <v>172</v>
      </c>
      <c r="E287" s="228" t="s">
        <v>1888</v>
      </c>
      <c r="F287" s="229" t="s">
        <v>1889</v>
      </c>
      <c r="G287" s="230" t="s">
        <v>356</v>
      </c>
      <c r="H287" s="231">
        <v>45</v>
      </c>
      <c r="I287" s="232"/>
      <c r="J287" s="233">
        <f>ROUND(I287*H287,2)</f>
        <v>0</v>
      </c>
      <c r="K287" s="229" t="s">
        <v>1</v>
      </c>
      <c r="L287" s="45"/>
      <c r="M287" s="234" t="s">
        <v>1</v>
      </c>
      <c r="N287" s="235" t="s">
        <v>42</v>
      </c>
      <c r="O287" s="92"/>
      <c r="P287" s="236">
        <f>O287*H287</f>
        <v>0</v>
      </c>
      <c r="Q287" s="236">
        <v>0.00012</v>
      </c>
      <c r="R287" s="236">
        <f>Q287*H287</f>
        <v>0.0054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211</v>
      </c>
      <c r="AT287" s="238" t="s">
        <v>172</v>
      </c>
      <c r="AU287" s="238" t="s">
        <v>85</v>
      </c>
      <c r="AY287" s="18" t="s">
        <v>170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33</v>
      </c>
      <c r="BK287" s="239">
        <f>ROUND(I287*H287,2)</f>
        <v>0</v>
      </c>
      <c r="BL287" s="18" t="s">
        <v>211</v>
      </c>
      <c r="BM287" s="238" t="s">
        <v>1002</v>
      </c>
    </row>
    <row r="288" spans="1:65" s="2" customFormat="1" ht="24.15" customHeight="1">
      <c r="A288" s="39"/>
      <c r="B288" s="40"/>
      <c r="C288" s="227" t="s">
        <v>856</v>
      </c>
      <c r="D288" s="227" t="s">
        <v>172</v>
      </c>
      <c r="E288" s="228" t="s">
        <v>1890</v>
      </c>
      <c r="F288" s="229" t="s">
        <v>1891</v>
      </c>
      <c r="G288" s="230" t="s">
        <v>356</v>
      </c>
      <c r="H288" s="231">
        <v>45</v>
      </c>
      <c r="I288" s="232"/>
      <c r="J288" s="233">
        <f>ROUND(I288*H288,2)</f>
        <v>0</v>
      </c>
      <c r="K288" s="229" t="s">
        <v>1</v>
      </c>
      <c r="L288" s="45"/>
      <c r="M288" s="234" t="s">
        <v>1</v>
      </c>
      <c r="N288" s="235" t="s">
        <v>42</v>
      </c>
      <c r="O288" s="92"/>
      <c r="P288" s="236">
        <f>O288*H288</f>
        <v>0</v>
      </c>
      <c r="Q288" s="236">
        <v>0.0007</v>
      </c>
      <c r="R288" s="236">
        <f>Q288*H288</f>
        <v>0.0315</v>
      </c>
      <c r="S288" s="236">
        <v>0</v>
      </c>
      <c r="T288" s="23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8" t="s">
        <v>211</v>
      </c>
      <c r="AT288" s="238" t="s">
        <v>172</v>
      </c>
      <c r="AU288" s="238" t="s">
        <v>85</v>
      </c>
      <c r="AY288" s="18" t="s">
        <v>170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8" t="s">
        <v>33</v>
      </c>
      <c r="BK288" s="239">
        <f>ROUND(I288*H288,2)</f>
        <v>0</v>
      </c>
      <c r="BL288" s="18" t="s">
        <v>211</v>
      </c>
      <c r="BM288" s="238" t="s">
        <v>1023</v>
      </c>
    </row>
    <row r="289" spans="1:65" s="2" customFormat="1" ht="24.15" customHeight="1">
      <c r="A289" s="39"/>
      <c r="B289" s="40"/>
      <c r="C289" s="227" t="s">
        <v>864</v>
      </c>
      <c r="D289" s="227" t="s">
        <v>172</v>
      </c>
      <c r="E289" s="228" t="s">
        <v>1892</v>
      </c>
      <c r="F289" s="229" t="s">
        <v>1893</v>
      </c>
      <c r="G289" s="230" t="s">
        <v>356</v>
      </c>
      <c r="H289" s="231">
        <v>17</v>
      </c>
      <c r="I289" s="232"/>
      <c r="J289" s="233">
        <f>ROUND(I289*H289,2)</f>
        <v>0</v>
      </c>
      <c r="K289" s="229" t="s">
        <v>1</v>
      </c>
      <c r="L289" s="45"/>
      <c r="M289" s="234" t="s">
        <v>1</v>
      </c>
      <c r="N289" s="235" t="s">
        <v>42</v>
      </c>
      <c r="O289" s="92"/>
      <c r="P289" s="236">
        <f>O289*H289</f>
        <v>0</v>
      </c>
      <c r="Q289" s="236">
        <v>0.00018</v>
      </c>
      <c r="R289" s="236">
        <f>Q289*H289</f>
        <v>0.0030600000000000002</v>
      </c>
      <c r="S289" s="236">
        <v>0</v>
      </c>
      <c r="T289" s="237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8" t="s">
        <v>211</v>
      </c>
      <c r="AT289" s="238" t="s">
        <v>172</v>
      </c>
      <c r="AU289" s="238" t="s">
        <v>85</v>
      </c>
      <c r="AY289" s="18" t="s">
        <v>170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8" t="s">
        <v>33</v>
      </c>
      <c r="BK289" s="239">
        <f>ROUND(I289*H289,2)</f>
        <v>0</v>
      </c>
      <c r="BL289" s="18" t="s">
        <v>211</v>
      </c>
      <c r="BM289" s="238" t="s">
        <v>1028</v>
      </c>
    </row>
    <row r="290" spans="1:65" s="2" customFormat="1" ht="24.15" customHeight="1">
      <c r="A290" s="39"/>
      <c r="B290" s="40"/>
      <c r="C290" s="227" t="s">
        <v>867</v>
      </c>
      <c r="D290" s="227" t="s">
        <v>172</v>
      </c>
      <c r="E290" s="228" t="s">
        <v>1894</v>
      </c>
      <c r="F290" s="229" t="s">
        <v>1895</v>
      </c>
      <c r="G290" s="230" t="s">
        <v>356</v>
      </c>
      <c r="H290" s="231">
        <v>16</v>
      </c>
      <c r="I290" s="232"/>
      <c r="J290" s="233">
        <f>ROUND(I290*H290,2)</f>
        <v>0</v>
      </c>
      <c r="K290" s="229" t="s">
        <v>1</v>
      </c>
      <c r="L290" s="45"/>
      <c r="M290" s="234" t="s">
        <v>1</v>
      </c>
      <c r="N290" s="235" t="s">
        <v>42</v>
      </c>
      <c r="O290" s="92"/>
      <c r="P290" s="236">
        <f>O290*H290</f>
        <v>0</v>
      </c>
      <c r="Q290" s="236">
        <v>0.00019</v>
      </c>
      <c r="R290" s="236">
        <f>Q290*H290</f>
        <v>0.00304</v>
      </c>
      <c r="S290" s="236">
        <v>0</v>
      </c>
      <c r="T290" s="23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8" t="s">
        <v>211</v>
      </c>
      <c r="AT290" s="238" t="s">
        <v>172</v>
      </c>
      <c r="AU290" s="238" t="s">
        <v>85</v>
      </c>
      <c r="AY290" s="18" t="s">
        <v>170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8" t="s">
        <v>33</v>
      </c>
      <c r="BK290" s="239">
        <f>ROUND(I290*H290,2)</f>
        <v>0</v>
      </c>
      <c r="BL290" s="18" t="s">
        <v>211</v>
      </c>
      <c r="BM290" s="238" t="s">
        <v>1032</v>
      </c>
    </row>
    <row r="291" spans="1:63" s="12" customFormat="1" ht="22.8" customHeight="1">
      <c r="A291" s="12"/>
      <c r="B291" s="211"/>
      <c r="C291" s="212"/>
      <c r="D291" s="213" t="s">
        <v>76</v>
      </c>
      <c r="E291" s="225" t="s">
        <v>1896</v>
      </c>
      <c r="F291" s="225" t="s">
        <v>1897</v>
      </c>
      <c r="G291" s="212"/>
      <c r="H291" s="212"/>
      <c r="I291" s="215"/>
      <c r="J291" s="226">
        <f>BK291</f>
        <v>0</v>
      </c>
      <c r="K291" s="212"/>
      <c r="L291" s="217"/>
      <c r="M291" s="218"/>
      <c r="N291" s="219"/>
      <c r="O291" s="219"/>
      <c r="P291" s="220">
        <f>SUM(P292:P302)</f>
        <v>0</v>
      </c>
      <c r="Q291" s="219"/>
      <c r="R291" s="220">
        <f>SUM(R292:R302)</f>
        <v>1.46842</v>
      </c>
      <c r="S291" s="219"/>
      <c r="T291" s="221">
        <f>SUM(T292:T302)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2" t="s">
        <v>85</v>
      </c>
      <c r="AT291" s="223" t="s">
        <v>76</v>
      </c>
      <c r="AU291" s="223" t="s">
        <v>33</v>
      </c>
      <c r="AY291" s="222" t="s">
        <v>170</v>
      </c>
      <c r="BK291" s="224">
        <f>SUM(BK292:BK302)</f>
        <v>0</v>
      </c>
    </row>
    <row r="292" spans="1:65" s="2" customFormat="1" ht="37.8" customHeight="1">
      <c r="A292" s="39"/>
      <c r="B292" s="40"/>
      <c r="C292" s="227" t="s">
        <v>871</v>
      </c>
      <c r="D292" s="227" t="s">
        <v>172</v>
      </c>
      <c r="E292" s="228" t="s">
        <v>1898</v>
      </c>
      <c r="F292" s="229" t="s">
        <v>1899</v>
      </c>
      <c r="G292" s="230" t="s">
        <v>356</v>
      </c>
      <c r="H292" s="231">
        <v>1</v>
      </c>
      <c r="I292" s="232"/>
      <c r="J292" s="233">
        <f>ROUND(I292*H292,2)</f>
        <v>0</v>
      </c>
      <c r="K292" s="229" t="s">
        <v>1</v>
      </c>
      <c r="L292" s="45"/>
      <c r="M292" s="234" t="s">
        <v>1</v>
      </c>
      <c r="N292" s="235" t="s">
        <v>42</v>
      </c>
      <c r="O292" s="92"/>
      <c r="P292" s="236">
        <f>O292*H292</f>
        <v>0</v>
      </c>
      <c r="Q292" s="236">
        <v>0.0134</v>
      </c>
      <c r="R292" s="236">
        <f>Q292*H292</f>
        <v>0.0134</v>
      </c>
      <c r="S292" s="236">
        <v>0</v>
      </c>
      <c r="T292" s="23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8" t="s">
        <v>211</v>
      </c>
      <c r="AT292" s="238" t="s">
        <v>172</v>
      </c>
      <c r="AU292" s="238" t="s">
        <v>85</v>
      </c>
      <c r="AY292" s="18" t="s">
        <v>170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8" t="s">
        <v>33</v>
      </c>
      <c r="BK292" s="239">
        <f>ROUND(I292*H292,2)</f>
        <v>0</v>
      </c>
      <c r="BL292" s="18" t="s">
        <v>211</v>
      </c>
      <c r="BM292" s="238" t="s">
        <v>1523</v>
      </c>
    </row>
    <row r="293" spans="1:65" s="2" customFormat="1" ht="37.8" customHeight="1">
      <c r="A293" s="39"/>
      <c r="B293" s="40"/>
      <c r="C293" s="227" t="s">
        <v>876</v>
      </c>
      <c r="D293" s="227" t="s">
        <v>172</v>
      </c>
      <c r="E293" s="228" t="s">
        <v>1900</v>
      </c>
      <c r="F293" s="229" t="s">
        <v>1901</v>
      </c>
      <c r="G293" s="230" t="s">
        <v>356</v>
      </c>
      <c r="H293" s="231">
        <v>1</v>
      </c>
      <c r="I293" s="232"/>
      <c r="J293" s="233">
        <f>ROUND(I293*H293,2)</f>
        <v>0</v>
      </c>
      <c r="K293" s="229" t="s">
        <v>1</v>
      </c>
      <c r="L293" s="45"/>
      <c r="M293" s="234" t="s">
        <v>1</v>
      </c>
      <c r="N293" s="235" t="s">
        <v>42</v>
      </c>
      <c r="O293" s="92"/>
      <c r="P293" s="236">
        <f>O293*H293</f>
        <v>0</v>
      </c>
      <c r="Q293" s="236">
        <v>0.01942</v>
      </c>
      <c r="R293" s="236">
        <f>Q293*H293</f>
        <v>0.01942</v>
      </c>
      <c r="S293" s="236">
        <v>0</v>
      </c>
      <c r="T293" s="23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8" t="s">
        <v>211</v>
      </c>
      <c r="AT293" s="238" t="s">
        <v>172</v>
      </c>
      <c r="AU293" s="238" t="s">
        <v>85</v>
      </c>
      <c r="AY293" s="18" t="s">
        <v>170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8" t="s">
        <v>33</v>
      </c>
      <c r="BK293" s="239">
        <f>ROUND(I293*H293,2)</f>
        <v>0</v>
      </c>
      <c r="BL293" s="18" t="s">
        <v>211</v>
      </c>
      <c r="BM293" s="238" t="s">
        <v>1531</v>
      </c>
    </row>
    <row r="294" spans="1:65" s="2" customFormat="1" ht="37.8" customHeight="1">
      <c r="A294" s="39"/>
      <c r="B294" s="40"/>
      <c r="C294" s="227" t="s">
        <v>882</v>
      </c>
      <c r="D294" s="227" t="s">
        <v>172</v>
      </c>
      <c r="E294" s="228" t="s">
        <v>1902</v>
      </c>
      <c r="F294" s="229" t="s">
        <v>1903</v>
      </c>
      <c r="G294" s="230" t="s">
        <v>356</v>
      </c>
      <c r="H294" s="231">
        <v>4</v>
      </c>
      <c r="I294" s="232"/>
      <c r="J294" s="233">
        <f>ROUND(I294*H294,2)</f>
        <v>0</v>
      </c>
      <c r="K294" s="229" t="s">
        <v>1</v>
      </c>
      <c r="L294" s="45"/>
      <c r="M294" s="234" t="s">
        <v>1</v>
      </c>
      <c r="N294" s="235" t="s">
        <v>42</v>
      </c>
      <c r="O294" s="92"/>
      <c r="P294" s="236">
        <f>O294*H294</f>
        <v>0</v>
      </c>
      <c r="Q294" s="236">
        <v>0.02516</v>
      </c>
      <c r="R294" s="236">
        <f>Q294*H294</f>
        <v>0.10064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211</v>
      </c>
      <c r="AT294" s="238" t="s">
        <v>172</v>
      </c>
      <c r="AU294" s="238" t="s">
        <v>85</v>
      </c>
      <c r="AY294" s="18" t="s">
        <v>170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33</v>
      </c>
      <c r="BK294" s="239">
        <f>ROUND(I294*H294,2)</f>
        <v>0</v>
      </c>
      <c r="BL294" s="18" t="s">
        <v>211</v>
      </c>
      <c r="BM294" s="238" t="s">
        <v>1546</v>
      </c>
    </row>
    <row r="295" spans="1:65" s="2" customFormat="1" ht="37.8" customHeight="1">
      <c r="A295" s="39"/>
      <c r="B295" s="40"/>
      <c r="C295" s="227" t="s">
        <v>888</v>
      </c>
      <c r="D295" s="227" t="s">
        <v>172</v>
      </c>
      <c r="E295" s="228" t="s">
        <v>1904</v>
      </c>
      <c r="F295" s="229" t="s">
        <v>1905</v>
      </c>
      <c r="G295" s="230" t="s">
        <v>356</v>
      </c>
      <c r="H295" s="231">
        <v>15</v>
      </c>
      <c r="I295" s="232"/>
      <c r="J295" s="233">
        <f>ROUND(I295*H295,2)</f>
        <v>0</v>
      </c>
      <c r="K295" s="229" t="s">
        <v>1</v>
      </c>
      <c r="L295" s="45"/>
      <c r="M295" s="234" t="s">
        <v>1</v>
      </c>
      <c r="N295" s="235" t="s">
        <v>42</v>
      </c>
      <c r="O295" s="92"/>
      <c r="P295" s="236">
        <f>O295*H295</f>
        <v>0</v>
      </c>
      <c r="Q295" s="236">
        <v>0.04614</v>
      </c>
      <c r="R295" s="236">
        <f>Q295*H295</f>
        <v>0.6921</v>
      </c>
      <c r="S295" s="236">
        <v>0</v>
      </c>
      <c r="T295" s="23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8" t="s">
        <v>211</v>
      </c>
      <c r="AT295" s="238" t="s">
        <v>172</v>
      </c>
      <c r="AU295" s="238" t="s">
        <v>85</v>
      </c>
      <c r="AY295" s="18" t="s">
        <v>170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8" t="s">
        <v>33</v>
      </c>
      <c r="BK295" s="239">
        <f>ROUND(I295*H295,2)</f>
        <v>0</v>
      </c>
      <c r="BL295" s="18" t="s">
        <v>211</v>
      </c>
      <c r="BM295" s="238" t="s">
        <v>1557</v>
      </c>
    </row>
    <row r="296" spans="1:65" s="2" customFormat="1" ht="33" customHeight="1">
      <c r="A296" s="39"/>
      <c r="B296" s="40"/>
      <c r="C296" s="227" t="s">
        <v>893</v>
      </c>
      <c r="D296" s="227" t="s">
        <v>172</v>
      </c>
      <c r="E296" s="228" t="s">
        <v>1906</v>
      </c>
      <c r="F296" s="229" t="s">
        <v>1907</v>
      </c>
      <c r="G296" s="230" t="s">
        <v>356</v>
      </c>
      <c r="H296" s="231">
        <v>8</v>
      </c>
      <c r="I296" s="232"/>
      <c r="J296" s="233">
        <f>ROUND(I296*H296,2)</f>
        <v>0</v>
      </c>
      <c r="K296" s="229" t="s">
        <v>1</v>
      </c>
      <c r="L296" s="45"/>
      <c r="M296" s="234" t="s">
        <v>1</v>
      </c>
      <c r="N296" s="235" t="s">
        <v>42</v>
      </c>
      <c r="O296" s="92"/>
      <c r="P296" s="236">
        <f>O296*H296</f>
        <v>0</v>
      </c>
      <c r="Q296" s="236">
        <v>0.0185</v>
      </c>
      <c r="R296" s="236">
        <f>Q296*H296</f>
        <v>0.148</v>
      </c>
      <c r="S296" s="236">
        <v>0</v>
      </c>
      <c r="T296" s="23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8" t="s">
        <v>211</v>
      </c>
      <c r="AT296" s="238" t="s">
        <v>172</v>
      </c>
      <c r="AU296" s="238" t="s">
        <v>85</v>
      </c>
      <c r="AY296" s="18" t="s">
        <v>170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8" t="s">
        <v>33</v>
      </c>
      <c r="BK296" s="239">
        <f>ROUND(I296*H296,2)</f>
        <v>0</v>
      </c>
      <c r="BL296" s="18" t="s">
        <v>211</v>
      </c>
      <c r="BM296" s="238" t="s">
        <v>1045</v>
      </c>
    </row>
    <row r="297" spans="1:65" s="2" customFormat="1" ht="37.8" customHeight="1">
      <c r="A297" s="39"/>
      <c r="B297" s="40"/>
      <c r="C297" s="227" t="s">
        <v>898</v>
      </c>
      <c r="D297" s="227" t="s">
        <v>172</v>
      </c>
      <c r="E297" s="228" t="s">
        <v>1908</v>
      </c>
      <c r="F297" s="229" t="s">
        <v>1909</v>
      </c>
      <c r="G297" s="230" t="s">
        <v>356</v>
      </c>
      <c r="H297" s="231">
        <v>10</v>
      </c>
      <c r="I297" s="232"/>
      <c r="J297" s="233">
        <f>ROUND(I297*H297,2)</f>
        <v>0</v>
      </c>
      <c r="K297" s="229" t="s">
        <v>1</v>
      </c>
      <c r="L297" s="45"/>
      <c r="M297" s="234" t="s">
        <v>1</v>
      </c>
      <c r="N297" s="235" t="s">
        <v>42</v>
      </c>
      <c r="O297" s="92"/>
      <c r="P297" s="236">
        <f>O297*H297</f>
        <v>0</v>
      </c>
      <c r="Q297" s="236">
        <v>0.02176</v>
      </c>
      <c r="R297" s="236">
        <f>Q297*H297</f>
        <v>0.21760000000000002</v>
      </c>
      <c r="S297" s="236">
        <v>0</v>
      </c>
      <c r="T297" s="23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8" t="s">
        <v>211</v>
      </c>
      <c r="AT297" s="238" t="s">
        <v>172</v>
      </c>
      <c r="AU297" s="238" t="s">
        <v>85</v>
      </c>
      <c r="AY297" s="18" t="s">
        <v>170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8" t="s">
        <v>33</v>
      </c>
      <c r="BK297" s="239">
        <f>ROUND(I297*H297,2)</f>
        <v>0</v>
      </c>
      <c r="BL297" s="18" t="s">
        <v>211</v>
      </c>
      <c r="BM297" s="238" t="s">
        <v>1057</v>
      </c>
    </row>
    <row r="298" spans="1:65" s="2" customFormat="1" ht="37.8" customHeight="1">
      <c r="A298" s="39"/>
      <c r="B298" s="40"/>
      <c r="C298" s="227" t="s">
        <v>901</v>
      </c>
      <c r="D298" s="227" t="s">
        <v>172</v>
      </c>
      <c r="E298" s="228" t="s">
        <v>1910</v>
      </c>
      <c r="F298" s="229" t="s">
        <v>1911</v>
      </c>
      <c r="G298" s="230" t="s">
        <v>356</v>
      </c>
      <c r="H298" s="231">
        <v>1</v>
      </c>
      <c r="I298" s="232"/>
      <c r="J298" s="233">
        <f>ROUND(I298*H298,2)</f>
        <v>0</v>
      </c>
      <c r="K298" s="229" t="s">
        <v>1</v>
      </c>
      <c r="L298" s="45"/>
      <c r="M298" s="234" t="s">
        <v>1</v>
      </c>
      <c r="N298" s="235" t="s">
        <v>42</v>
      </c>
      <c r="O298" s="92"/>
      <c r="P298" s="236">
        <f>O298*H298</f>
        <v>0</v>
      </c>
      <c r="Q298" s="236">
        <v>0.03154</v>
      </c>
      <c r="R298" s="236">
        <f>Q298*H298</f>
        <v>0.03154</v>
      </c>
      <c r="S298" s="236">
        <v>0</v>
      </c>
      <c r="T298" s="23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8" t="s">
        <v>211</v>
      </c>
      <c r="AT298" s="238" t="s">
        <v>172</v>
      </c>
      <c r="AU298" s="238" t="s">
        <v>85</v>
      </c>
      <c r="AY298" s="18" t="s">
        <v>170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8" t="s">
        <v>33</v>
      </c>
      <c r="BK298" s="239">
        <f>ROUND(I298*H298,2)</f>
        <v>0</v>
      </c>
      <c r="BL298" s="18" t="s">
        <v>211</v>
      </c>
      <c r="BM298" s="238" t="s">
        <v>1068</v>
      </c>
    </row>
    <row r="299" spans="1:65" s="2" customFormat="1" ht="37.8" customHeight="1">
      <c r="A299" s="39"/>
      <c r="B299" s="40"/>
      <c r="C299" s="227" t="s">
        <v>907</v>
      </c>
      <c r="D299" s="227" t="s">
        <v>172</v>
      </c>
      <c r="E299" s="228" t="s">
        <v>1912</v>
      </c>
      <c r="F299" s="229" t="s">
        <v>1913</v>
      </c>
      <c r="G299" s="230" t="s">
        <v>356</v>
      </c>
      <c r="H299" s="231">
        <v>2</v>
      </c>
      <c r="I299" s="232"/>
      <c r="J299" s="233">
        <f>ROUND(I299*H299,2)</f>
        <v>0</v>
      </c>
      <c r="K299" s="229" t="s">
        <v>1</v>
      </c>
      <c r="L299" s="45"/>
      <c r="M299" s="234" t="s">
        <v>1</v>
      </c>
      <c r="N299" s="235" t="s">
        <v>42</v>
      </c>
      <c r="O299" s="92"/>
      <c r="P299" s="236">
        <f>O299*H299</f>
        <v>0</v>
      </c>
      <c r="Q299" s="236">
        <v>0.04132</v>
      </c>
      <c r="R299" s="236">
        <f>Q299*H299</f>
        <v>0.08264</v>
      </c>
      <c r="S299" s="236">
        <v>0</v>
      </c>
      <c r="T299" s="23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8" t="s">
        <v>211</v>
      </c>
      <c r="AT299" s="238" t="s">
        <v>172</v>
      </c>
      <c r="AU299" s="238" t="s">
        <v>85</v>
      </c>
      <c r="AY299" s="18" t="s">
        <v>170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8" t="s">
        <v>33</v>
      </c>
      <c r="BK299" s="239">
        <f>ROUND(I299*H299,2)</f>
        <v>0</v>
      </c>
      <c r="BL299" s="18" t="s">
        <v>211</v>
      </c>
      <c r="BM299" s="238" t="s">
        <v>1076</v>
      </c>
    </row>
    <row r="300" spans="1:65" s="2" customFormat="1" ht="37.8" customHeight="1">
      <c r="A300" s="39"/>
      <c r="B300" s="40"/>
      <c r="C300" s="227" t="s">
        <v>912</v>
      </c>
      <c r="D300" s="227" t="s">
        <v>172</v>
      </c>
      <c r="E300" s="228" t="s">
        <v>1914</v>
      </c>
      <c r="F300" s="229" t="s">
        <v>1915</v>
      </c>
      <c r="G300" s="230" t="s">
        <v>356</v>
      </c>
      <c r="H300" s="231">
        <v>3</v>
      </c>
      <c r="I300" s="232"/>
      <c r="J300" s="233">
        <f>ROUND(I300*H300,2)</f>
        <v>0</v>
      </c>
      <c r="K300" s="229" t="s">
        <v>1</v>
      </c>
      <c r="L300" s="45"/>
      <c r="M300" s="234" t="s">
        <v>1</v>
      </c>
      <c r="N300" s="235" t="s">
        <v>42</v>
      </c>
      <c r="O300" s="92"/>
      <c r="P300" s="236">
        <f>O300*H300</f>
        <v>0</v>
      </c>
      <c r="Q300" s="236">
        <v>0.05436</v>
      </c>
      <c r="R300" s="236">
        <f>Q300*H300</f>
        <v>0.16308</v>
      </c>
      <c r="S300" s="236">
        <v>0</v>
      </c>
      <c r="T300" s="23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8" t="s">
        <v>211</v>
      </c>
      <c r="AT300" s="238" t="s">
        <v>172</v>
      </c>
      <c r="AU300" s="238" t="s">
        <v>85</v>
      </c>
      <c r="AY300" s="18" t="s">
        <v>170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8" t="s">
        <v>33</v>
      </c>
      <c r="BK300" s="239">
        <f>ROUND(I300*H300,2)</f>
        <v>0</v>
      </c>
      <c r="BL300" s="18" t="s">
        <v>211</v>
      </c>
      <c r="BM300" s="238" t="s">
        <v>1084</v>
      </c>
    </row>
    <row r="301" spans="1:65" s="2" customFormat="1" ht="24.15" customHeight="1">
      <c r="A301" s="39"/>
      <c r="B301" s="40"/>
      <c r="C301" s="227" t="s">
        <v>917</v>
      </c>
      <c r="D301" s="227" t="s">
        <v>172</v>
      </c>
      <c r="E301" s="228" t="s">
        <v>1916</v>
      </c>
      <c r="F301" s="229" t="s">
        <v>1917</v>
      </c>
      <c r="G301" s="230" t="s">
        <v>228</v>
      </c>
      <c r="H301" s="231">
        <v>1.468</v>
      </c>
      <c r="I301" s="232"/>
      <c r="J301" s="233">
        <f>ROUND(I301*H301,2)</f>
        <v>0</v>
      </c>
      <c r="K301" s="229" t="s">
        <v>1</v>
      </c>
      <c r="L301" s="45"/>
      <c r="M301" s="234" t="s">
        <v>1</v>
      </c>
      <c r="N301" s="235" t="s">
        <v>42</v>
      </c>
      <c r="O301" s="92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8" t="s">
        <v>211</v>
      </c>
      <c r="AT301" s="238" t="s">
        <v>172</v>
      </c>
      <c r="AU301" s="238" t="s">
        <v>85</v>
      </c>
      <c r="AY301" s="18" t="s">
        <v>170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8" t="s">
        <v>33</v>
      </c>
      <c r="BK301" s="239">
        <f>ROUND(I301*H301,2)</f>
        <v>0</v>
      </c>
      <c r="BL301" s="18" t="s">
        <v>211</v>
      </c>
      <c r="BM301" s="238" t="s">
        <v>1093</v>
      </c>
    </row>
    <row r="302" spans="1:65" s="2" customFormat="1" ht="24.15" customHeight="1">
      <c r="A302" s="39"/>
      <c r="B302" s="40"/>
      <c r="C302" s="227" t="s">
        <v>921</v>
      </c>
      <c r="D302" s="227" t="s">
        <v>172</v>
      </c>
      <c r="E302" s="228" t="s">
        <v>1918</v>
      </c>
      <c r="F302" s="229" t="s">
        <v>1919</v>
      </c>
      <c r="G302" s="230" t="s">
        <v>228</v>
      </c>
      <c r="H302" s="231">
        <v>1.468</v>
      </c>
      <c r="I302" s="232"/>
      <c r="J302" s="233">
        <f>ROUND(I302*H302,2)</f>
        <v>0</v>
      </c>
      <c r="K302" s="229" t="s">
        <v>1</v>
      </c>
      <c r="L302" s="45"/>
      <c r="M302" s="234" t="s">
        <v>1</v>
      </c>
      <c r="N302" s="235" t="s">
        <v>42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211</v>
      </c>
      <c r="AT302" s="238" t="s">
        <v>172</v>
      </c>
      <c r="AU302" s="238" t="s">
        <v>85</v>
      </c>
      <c r="AY302" s="18" t="s">
        <v>170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33</v>
      </c>
      <c r="BK302" s="239">
        <f>ROUND(I302*H302,2)</f>
        <v>0</v>
      </c>
      <c r="BL302" s="18" t="s">
        <v>211</v>
      </c>
      <c r="BM302" s="238" t="s">
        <v>1126</v>
      </c>
    </row>
    <row r="303" spans="1:63" s="12" customFormat="1" ht="22.8" customHeight="1">
      <c r="A303" s="12"/>
      <c r="B303" s="211"/>
      <c r="C303" s="212"/>
      <c r="D303" s="213" t="s">
        <v>76</v>
      </c>
      <c r="E303" s="225" t="s">
        <v>1920</v>
      </c>
      <c r="F303" s="225" t="s">
        <v>1921</v>
      </c>
      <c r="G303" s="212"/>
      <c r="H303" s="212"/>
      <c r="I303" s="215"/>
      <c r="J303" s="226">
        <f>BK303</f>
        <v>0</v>
      </c>
      <c r="K303" s="212"/>
      <c r="L303" s="217"/>
      <c r="M303" s="218"/>
      <c r="N303" s="219"/>
      <c r="O303" s="219"/>
      <c r="P303" s="220">
        <f>SUM(P304:P321)</f>
        <v>0</v>
      </c>
      <c r="Q303" s="219"/>
      <c r="R303" s="220">
        <f>SUM(R304:R321)</f>
        <v>0.30400000000000005</v>
      </c>
      <c r="S303" s="219"/>
      <c r="T303" s="221">
        <f>SUM(T304:T321)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2" t="s">
        <v>85</v>
      </c>
      <c r="AT303" s="223" t="s">
        <v>76</v>
      </c>
      <c r="AU303" s="223" t="s">
        <v>33</v>
      </c>
      <c r="AY303" s="222" t="s">
        <v>170</v>
      </c>
      <c r="BK303" s="224">
        <f>SUM(BK304:BK321)</f>
        <v>0</v>
      </c>
    </row>
    <row r="304" spans="1:65" s="2" customFormat="1" ht="24.15" customHeight="1">
      <c r="A304" s="39"/>
      <c r="B304" s="40"/>
      <c r="C304" s="227" t="s">
        <v>926</v>
      </c>
      <c r="D304" s="227" t="s">
        <v>172</v>
      </c>
      <c r="E304" s="228" t="s">
        <v>1922</v>
      </c>
      <c r="F304" s="229" t="s">
        <v>1923</v>
      </c>
      <c r="G304" s="230" t="s">
        <v>356</v>
      </c>
      <c r="H304" s="231">
        <v>15</v>
      </c>
      <c r="I304" s="232"/>
      <c r="J304" s="233">
        <f>ROUND(I304*H304,2)</f>
        <v>0</v>
      </c>
      <c r="K304" s="229" t="s">
        <v>1</v>
      </c>
      <c r="L304" s="45"/>
      <c r="M304" s="234" t="s">
        <v>1</v>
      </c>
      <c r="N304" s="235" t="s">
        <v>42</v>
      </c>
      <c r="O304" s="92"/>
      <c r="P304" s="236">
        <f>O304*H304</f>
        <v>0</v>
      </c>
      <c r="Q304" s="236">
        <v>0</v>
      </c>
      <c r="R304" s="236">
        <f>Q304*H304</f>
        <v>0</v>
      </c>
      <c r="S304" s="236">
        <v>0</v>
      </c>
      <c r="T304" s="237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8" t="s">
        <v>211</v>
      </c>
      <c r="AT304" s="238" t="s">
        <v>172</v>
      </c>
      <c r="AU304" s="238" t="s">
        <v>85</v>
      </c>
      <c r="AY304" s="18" t="s">
        <v>170</v>
      </c>
      <c r="BE304" s="239">
        <f>IF(N304="základní",J304,0)</f>
        <v>0</v>
      </c>
      <c r="BF304" s="239">
        <f>IF(N304="snížená",J304,0)</f>
        <v>0</v>
      </c>
      <c r="BG304" s="239">
        <f>IF(N304="zákl. přenesená",J304,0)</f>
        <v>0</v>
      </c>
      <c r="BH304" s="239">
        <f>IF(N304="sníž. přenesená",J304,0)</f>
        <v>0</v>
      </c>
      <c r="BI304" s="239">
        <f>IF(N304="nulová",J304,0)</f>
        <v>0</v>
      </c>
      <c r="BJ304" s="18" t="s">
        <v>33</v>
      </c>
      <c r="BK304" s="239">
        <f>ROUND(I304*H304,2)</f>
        <v>0</v>
      </c>
      <c r="BL304" s="18" t="s">
        <v>211</v>
      </c>
      <c r="BM304" s="238" t="s">
        <v>1924</v>
      </c>
    </row>
    <row r="305" spans="1:65" s="2" customFormat="1" ht="16.5" customHeight="1">
      <c r="A305" s="39"/>
      <c r="B305" s="40"/>
      <c r="C305" s="227" t="s">
        <v>930</v>
      </c>
      <c r="D305" s="227" t="s">
        <v>172</v>
      </c>
      <c r="E305" s="228" t="s">
        <v>1925</v>
      </c>
      <c r="F305" s="229" t="s">
        <v>1926</v>
      </c>
      <c r="G305" s="230" t="s">
        <v>356</v>
      </c>
      <c r="H305" s="231">
        <v>15</v>
      </c>
      <c r="I305" s="232"/>
      <c r="J305" s="233">
        <f>ROUND(I305*H305,2)</f>
        <v>0</v>
      </c>
      <c r="K305" s="229" t="s">
        <v>1</v>
      </c>
      <c r="L305" s="45"/>
      <c r="M305" s="234" t="s">
        <v>1</v>
      </c>
      <c r="N305" s="235" t="s">
        <v>42</v>
      </c>
      <c r="O305" s="92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8" t="s">
        <v>211</v>
      </c>
      <c r="AT305" s="238" t="s">
        <v>172</v>
      </c>
      <c r="AU305" s="238" t="s">
        <v>85</v>
      </c>
      <c r="AY305" s="18" t="s">
        <v>170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8" t="s">
        <v>33</v>
      </c>
      <c r="BK305" s="239">
        <f>ROUND(I305*H305,2)</f>
        <v>0</v>
      </c>
      <c r="BL305" s="18" t="s">
        <v>211</v>
      </c>
      <c r="BM305" s="238" t="s">
        <v>1927</v>
      </c>
    </row>
    <row r="306" spans="1:65" s="2" customFormat="1" ht="21.75" customHeight="1">
      <c r="A306" s="39"/>
      <c r="B306" s="40"/>
      <c r="C306" s="227" t="s">
        <v>935</v>
      </c>
      <c r="D306" s="227" t="s">
        <v>172</v>
      </c>
      <c r="E306" s="228" t="s">
        <v>1928</v>
      </c>
      <c r="F306" s="229" t="s">
        <v>1929</v>
      </c>
      <c r="G306" s="230" t="s">
        <v>356</v>
      </c>
      <c r="H306" s="231">
        <v>15</v>
      </c>
      <c r="I306" s="232"/>
      <c r="J306" s="233">
        <f>ROUND(I306*H306,2)</f>
        <v>0</v>
      </c>
      <c r="K306" s="229" t="s">
        <v>1</v>
      </c>
      <c r="L306" s="45"/>
      <c r="M306" s="234" t="s">
        <v>1</v>
      </c>
      <c r="N306" s="235" t="s">
        <v>42</v>
      </c>
      <c r="O306" s="92"/>
      <c r="P306" s="236">
        <f>O306*H306</f>
        <v>0</v>
      </c>
      <c r="Q306" s="236">
        <v>0</v>
      </c>
      <c r="R306" s="236">
        <f>Q306*H306</f>
        <v>0</v>
      </c>
      <c r="S306" s="236">
        <v>0</v>
      </c>
      <c r="T306" s="237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8" t="s">
        <v>211</v>
      </c>
      <c r="AT306" s="238" t="s">
        <v>172</v>
      </c>
      <c r="AU306" s="238" t="s">
        <v>85</v>
      </c>
      <c r="AY306" s="18" t="s">
        <v>170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8" t="s">
        <v>33</v>
      </c>
      <c r="BK306" s="239">
        <f>ROUND(I306*H306,2)</f>
        <v>0</v>
      </c>
      <c r="BL306" s="18" t="s">
        <v>211</v>
      </c>
      <c r="BM306" s="238" t="s">
        <v>1930</v>
      </c>
    </row>
    <row r="307" spans="1:65" s="2" customFormat="1" ht="16.5" customHeight="1">
      <c r="A307" s="39"/>
      <c r="B307" s="40"/>
      <c r="C307" s="227" t="s">
        <v>939</v>
      </c>
      <c r="D307" s="227" t="s">
        <v>172</v>
      </c>
      <c r="E307" s="228" t="s">
        <v>1931</v>
      </c>
      <c r="F307" s="229" t="s">
        <v>1932</v>
      </c>
      <c r="G307" s="230" t="s">
        <v>356</v>
      </c>
      <c r="H307" s="231">
        <v>1</v>
      </c>
      <c r="I307" s="232"/>
      <c r="J307" s="233">
        <f>ROUND(I307*H307,2)</f>
        <v>0</v>
      </c>
      <c r="K307" s="229" t="s">
        <v>1</v>
      </c>
      <c r="L307" s="45"/>
      <c r="M307" s="234" t="s">
        <v>1</v>
      </c>
      <c r="N307" s="235" t="s">
        <v>42</v>
      </c>
      <c r="O307" s="92"/>
      <c r="P307" s="236">
        <f>O307*H307</f>
        <v>0</v>
      </c>
      <c r="Q307" s="236">
        <v>0</v>
      </c>
      <c r="R307" s="236">
        <f>Q307*H307</f>
        <v>0</v>
      </c>
      <c r="S307" s="236">
        <v>0</v>
      </c>
      <c r="T307" s="237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8" t="s">
        <v>211</v>
      </c>
      <c r="AT307" s="238" t="s">
        <v>172</v>
      </c>
      <c r="AU307" s="238" t="s">
        <v>85</v>
      </c>
      <c r="AY307" s="18" t="s">
        <v>170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8" t="s">
        <v>33</v>
      </c>
      <c r="BK307" s="239">
        <f>ROUND(I307*H307,2)</f>
        <v>0</v>
      </c>
      <c r="BL307" s="18" t="s">
        <v>211</v>
      </c>
      <c r="BM307" s="238" t="s">
        <v>1933</v>
      </c>
    </row>
    <row r="308" spans="1:65" s="2" customFormat="1" ht="24.15" customHeight="1">
      <c r="A308" s="39"/>
      <c r="B308" s="40"/>
      <c r="C308" s="227" t="s">
        <v>944</v>
      </c>
      <c r="D308" s="227" t="s">
        <v>172</v>
      </c>
      <c r="E308" s="228" t="s">
        <v>1934</v>
      </c>
      <c r="F308" s="229" t="s">
        <v>1935</v>
      </c>
      <c r="G308" s="230" t="s">
        <v>356</v>
      </c>
      <c r="H308" s="231">
        <v>1</v>
      </c>
      <c r="I308" s="232"/>
      <c r="J308" s="233">
        <f>ROUND(I308*H308,2)</f>
        <v>0</v>
      </c>
      <c r="K308" s="229" t="s">
        <v>1</v>
      </c>
      <c r="L308" s="45"/>
      <c r="M308" s="234" t="s">
        <v>1</v>
      </c>
      <c r="N308" s="235" t="s">
        <v>42</v>
      </c>
      <c r="O308" s="92"/>
      <c r="P308" s="236">
        <f>O308*H308</f>
        <v>0</v>
      </c>
      <c r="Q308" s="236">
        <v>0</v>
      </c>
      <c r="R308" s="236">
        <f>Q308*H308</f>
        <v>0</v>
      </c>
      <c r="S308" s="236">
        <v>0</v>
      </c>
      <c r="T308" s="237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8" t="s">
        <v>211</v>
      </c>
      <c r="AT308" s="238" t="s">
        <v>172</v>
      </c>
      <c r="AU308" s="238" t="s">
        <v>85</v>
      </c>
      <c r="AY308" s="18" t="s">
        <v>170</v>
      </c>
      <c r="BE308" s="239">
        <f>IF(N308="základní",J308,0)</f>
        <v>0</v>
      </c>
      <c r="BF308" s="239">
        <f>IF(N308="snížená",J308,0)</f>
        <v>0</v>
      </c>
      <c r="BG308" s="239">
        <f>IF(N308="zákl. přenesená",J308,0)</f>
        <v>0</v>
      </c>
      <c r="BH308" s="239">
        <f>IF(N308="sníž. přenesená",J308,0)</f>
        <v>0</v>
      </c>
      <c r="BI308" s="239">
        <f>IF(N308="nulová",J308,0)</f>
        <v>0</v>
      </c>
      <c r="BJ308" s="18" t="s">
        <v>33</v>
      </c>
      <c r="BK308" s="239">
        <f>ROUND(I308*H308,2)</f>
        <v>0</v>
      </c>
      <c r="BL308" s="18" t="s">
        <v>211</v>
      </c>
      <c r="BM308" s="238" t="s">
        <v>1936</v>
      </c>
    </row>
    <row r="309" spans="1:65" s="2" customFormat="1" ht="16.5" customHeight="1">
      <c r="A309" s="39"/>
      <c r="B309" s="40"/>
      <c r="C309" s="227" t="s">
        <v>949</v>
      </c>
      <c r="D309" s="227" t="s">
        <v>172</v>
      </c>
      <c r="E309" s="228" t="s">
        <v>1937</v>
      </c>
      <c r="F309" s="229" t="s">
        <v>1938</v>
      </c>
      <c r="G309" s="230" t="s">
        <v>356</v>
      </c>
      <c r="H309" s="231">
        <v>7</v>
      </c>
      <c r="I309" s="232"/>
      <c r="J309" s="233">
        <f>ROUND(I309*H309,2)</f>
        <v>0</v>
      </c>
      <c r="K309" s="229" t="s">
        <v>1</v>
      </c>
      <c r="L309" s="45"/>
      <c r="M309" s="234" t="s">
        <v>1</v>
      </c>
      <c r="N309" s="235" t="s">
        <v>42</v>
      </c>
      <c r="O309" s="92"/>
      <c r="P309" s="236">
        <f>O309*H309</f>
        <v>0</v>
      </c>
      <c r="Q309" s="236">
        <v>0</v>
      </c>
      <c r="R309" s="236">
        <f>Q309*H309</f>
        <v>0</v>
      </c>
      <c r="S309" s="236">
        <v>0</v>
      </c>
      <c r="T309" s="23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8" t="s">
        <v>211</v>
      </c>
      <c r="AT309" s="238" t="s">
        <v>172</v>
      </c>
      <c r="AU309" s="238" t="s">
        <v>85</v>
      </c>
      <c r="AY309" s="18" t="s">
        <v>170</v>
      </c>
      <c r="BE309" s="239">
        <f>IF(N309="základní",J309,0)</f>
        <v>0</v>
      </c>
      <c r="BF309" s="239">
        <f>IF(N309="snížená",J309,0)</f>
        <v>0</v>
      </c>
      <c r="BG309" s="239">
        <f>IF(N309="zákl. přenesená",J309,0)</f>
        <v>0</v>
      </c>
      <c r="BH309" s="239">
        <f>IF(N309="sníž. přenesená",J309,0)</f>
        <v>0</v>
      </c>
      <c r="BI309" s="239">
        <f>IF(N309="nulová",J309,0)</f>
        <v>0</v>
      </c>
      <c r="BJ309" s="18" t="s">
        <v>33</v>
      </c>
      <c r="BK309" s="239">
        <f>ROUND(I309*H309,2)</f>
        <v>0</v>
      </c>
      <c r="BL309" s="18" t="s">
        <v>211</v>
      </c>
      <c r="BM309" s="238" t="s">
        <v>1939</v>
      </c>
    </row>
    <row r="310" spans="1:65" s="2" customFormat="1" ht="16.5" customHeight="1">
      <c r="A310" s="39"/>
      <c r="B310" s="40"/>
      <c r="C310" s="227" t="s">
        <v>953</v>
      </c>
      <c r="D310" s="227" t="s">
        <v>172</v>
      </c>
      <c r="E310" s="228" t="s">
        <v>1940</v>
      </c>
      <c r="F310" s="229" t="s">
        <v>1941</v>
      </c>
      <c r="G310" s="230" t="s">
        <v>356</v>
      </c>
      <c r="H310" s="231">
        <v>7</v>
      </c>
      <c r="I310" s="232"/>
      <c r="J310" s="233">
        <f>ROUND(I310*H310,2)</f>
        <v>0</v>
      </c>
      <c r="K310" s="229" t="s">
        <v>1</v>
      </c>
      <c r="L310" s="45"/>
      <c r="M310" s="234" t="s">
        <v>1</v>
      </c>
      <c r="N310" s="235" t="s">
        <v>42</v>
      </c>
      <c r="O310" s="92"/>
      <c r="P310" s="236">
        <f>O310*H310</f>
        <v>0</v>
      </c>
      <c r="Q310" s="236">
        <v>0</v>
      </c>
      <c r="R310" s="236">
        <f>Q310*H310</f>
        <v>0</v>
      </c>
      <c r="S310" s="236">
        <v>0</v>
      </c>
      <c r="T310" s="23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8" t="s">
        <v>211</v>
      </c>
      <c r="AT310" s="238" t="s">
        <v>172</v>
      </c>
      <c r="AU310" s="238" t="s">
        <v>85</v>
      </c>
      <c r="AY310" s="18" t="s">
        <v>170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8" t="s">
        <v>33</v>
      </c>
      <c r="BK310" s="239">
        <f>ROUND(I310*H310,2)</f>
        <v>0</v>
      </c>
      <c r="BL310" s="18" t="s">
        <v>211</v>
      </c>
      <c r="BM310" s="238" t="s">
        <v>1942</v>
      </c>
    </row>
    <row r="311" spans="1:65" s="2" customFormat="1" ht="24.15" customHeight="1">
      <c r="A311" s="39"/>
      <c r="B311" s="40"/>
      <c r="C311" s="227" t="s">
        <v>957</v>
      </c>
      <c r="D311" s="227" t="s">
        <v>172</v>
      </c>
      <c r="E311" s="228" t="s">
        <v>1943</v>
      </c>
      <c r="F311" s="229" t="s">
        <v>1944</v>
      </c>
      <c r="G311" s="230" t="s">
        <v>356</v>
      </c>
      <c r="H311" s="231">
        <v>4</v>
      </c>
      <c r="I311" s="232"/>
      <c r="J311" s="233">
        <f>ROUND(I311*H311,2)</f>
        <v>0</v>
      </c>
      <c r="K311" s="229" t="s">
        <v>1</v>
      </c>
      <c r="L311" s="45"/>
      <c r="M311" s="234" t="s">
        <v>1</v>
      </c>
      <c r="N311" s="235" t="s">
        <v>42</v>
      </c>
      <c r="O311" s="92"/>
      <c r="P311" s="236">
        <f>O311*H311</f>
        <v>0</v>
      </c>
      <c r="Q311" s="236">
        <v>0</v>
      </c>
      <c r="R311" s="236">
        <f>Q311*H311</f>
        <v>0</v>
      </c>
      <c r="S311" s="236">
        <v>0</v>
      </c>
      <c r="T311" s="237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8" t="s">
        <v>211</v>
      </c>
      <c r="AT311" s="238" t="s">
        <v>172</v>
      </c>
      <c r="AU311" s="238" t="s">
        <v>85</v>
      </c>
      <c r="AY311" s="18" t="s">
        <v>170</v>
      </c>
      <c r="BE311" s="239">
        <f>IF(N311="základní",J311,0)</f>
        <v>0</v>
      </c>
      <c r="BF311" s="239">
        <f>IF(N311="snížená",J311,0)</f>
        <v>0</v>
      </c>
      <c r="BG311" s="239">
        <f>IF(N311="zákl. přenesená",J311,0)</f>
        <v>0</v>
      </c>
      <c r="BH311" s="239">
        <f>IF(N311="sníž. přenesená",J311,0)</f>
        <v>0</v>
      </c>
      <c r="BI311" s="239">
        <f>IF(N311="nulová",J311,0)</f>
        <v>0</v>
      </c>
      <c r="BJ311" s="18" t="s">
        <v>33</v>
      </c>
      <c r="BK311" s="239">
        <f>ROUND(I311*H311,2)</f>
        <v>0</v>
      </c>
      <c r="BL311" s="18" t="s">
        <v>211</v>
      </c>
      <c r="BM311" s="238" t="s">
        <v>1945</v>
      </c>
    </row>
    <row r="312" spans="1:65" s="2" customFormat="1" ht="24.15" customHeight="1">
      <c r="A312" s="39"/>
      <c r="B312" s="40"/>
      <c r="C312" s="227" t="s">
        <v>961</v>
      </c>
      <c r="D312" s="227" t="s">
        <v>172</v>
      </c>
      <c r="E312" s="228" t="s">
        <v>1946</v>
      </c>
      <c r="F312" s="229" t="s">
        <v>1947</v>
      </c>
      <c r="G312" s="230" t="s">
        <v>356</v>
      </c>
      <c r="H312" s="231">
        <v>6</v>
      </c>
      <c r="I312" s="232"/>
      <c r="J312" s="233">
        <f>ROUND(I312*H312,2)</f>
        <v>0</v>
      </c>
      <c r="K312" s="229" t="s">
        <v>1</v>
      </c>
      <c r="L312" s="45"/>
      <c r="M312" s="234" t="s">
        <v>1</v>
      </c>
      <c r="N312" s="235" t="s">
        <v>42</v>
      </c>
      <c r="O312" s="92"/>
      <c r="P312" s="236">
        <f>O312*H312</f>
        <v>0</v>
      </c>
      <c r="Q312" s="236">
        <v>0</v>
      </c>
      <c r="R312" s="236">
        <f>Q312*H312</f>
        <v>0</v>
      </c>
      <c r="S312" s="236">
        <v>0</v>
      </c>
      <c r="T312" s="23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8" t="s">
        <v>211</v>
      </c>
      <c r="AT312" s="238" t="s">
        <v>172</v>
      </c>
      <c r="AU312" s="238" t="s">
        <v>85</v>
      </c>
      <c r="AY312" s="18" t="s">
        <v>170</v>
      </c>
      <c r="BE312" s="239">
        <f>IF(N312="základní",J312,0)</f>
        <v>0</v>
      </c>
      <c r="BF312" s="239">
        <f>IF(N312="snížená",J312,0)</f>
        <v>0</v>
      </c>
      <c r="BG312" s="239">
        <f>IF(N312="zákl. přenesená",J312,0)</f>
        <v>0</v>
      </c>
      <c r="BH312" s="239">
        <f>IF(N312="sníž. přenesená",J312,0)</f>
        <v>0</v>
      </c>
      <c r="BI312" s="239">
        <f>IF(N312="nulová",J312,0)</f>
        <v>0</v>
      </c>
      <c r="BJ312" s="18" t="s">
        <v>33</v>
      </c>
      <c r="BK312" s="239">
        <f>ROUND(I312*H312,2)</f>
        <v>0</v>
      </c>
      <c r="BL312" s="18" t="s">
        <v>211</v>
      </c>
      <c r="BM312" s="238" t="s">
        <v>1948</v>
      </c>
    </row>
    <row r="313" spans="1:65" s="2" customFormat="1" ht="24.15" customHeight="1">
      <c r="A313" s="39"/>
      <c r="B313" s="40"/>
      <c r="C313" s="227" t="s">
        <v>965</v>
      </c>
      <c r="D313" s="227" t="s">
        <v>172</v>
      </c>
      <c r="E313" s="228" t="s">
        <v>1949</v>
      </c>
      <c r="F313" s="229" t="s">
        <v>1950</v>
      </c>
      <c r="G313" s="230" t="s">
        <v>1951</v>
      </c>
      <c r="H313" s="231">
        <v>9</v>
      </c>
      <c r="I313" s="232"/>
      <c r="J313" s="233">
        <f>ROUND(I313*H313,2)</f>
        <v>0</v>
      </c>
      <c r="K313" s="229" t="s">
        <v>1</v>
      </c>
      <c r="L313" s="45"/>
      <c r="M313" s="234" t="s">
        <v>1</v>
      </c>
      <c r="N313" s="235" t="s">
        <v>42</v>
      </c>
      <c r="O313" s="92"/>
      <c r="P313" s="236">
        <f>O313*H313</f>
        <v>0</v>
      </c>
      <c r="Q313" s="236">
        <v>0.00312</v>
      </c>
      <c r="R313" s="236">
        <f>Q313*H313</f>
        <v>0.02808</v>
      </c>
      <c r="S313" s="236">
        <v>0</v>
      </c>
      <c r="T313" s="23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8" t="s">
        <v>211</v>
      </c>
      <c r="AT313" s="238" t="s">
        <v>172</v>
      </c>
      <c r="AU313" s="238" t="s">
        <v>85</v>
      </c>
      <c r="AY313" s="18" t="s">
        <v>170</v>
      </c>
      <c r="BE313" s="239">
        <f>IF(N313="základní",J313,0)</f>
        <v>0</v>
      </c>
      <c r="BF313" s="239">
        <f>IF(N313="snížená",J313,0)</f>
        <v>0</v>
      </c>
      <c r="BG313" s="239">
        <f>IF(N313="zákl. přenesená",J313,0)</f>
        <v>0</v>
      </c>
      <c r="BH313" s="239">
        <f>IF(N313="sníž. přenesená",J313,0)</f>
        <v>0</v>
      </c>
      <c r="BI313" s="239">
        <f>IF(N313="nulová",J313,0)</f>
        <v>0</v>
      </c>
      <c r="BJ313" s="18" t="s">
        <v>33</v>
      </c>
      <c r="BK313" s="239">
        <f>ROUND(I313*H313,2)</f>
        <v>0</v>
      </c>
      <c r="BL313" s="18" t="s">
        <v>211</v>
      </c>
      <c r="BM313" s="238" t="s">
        <v>1952</v>
      </c>
    </row>
    <row r="314" spans="1:65" s="2" customFormat="1" ht="21.75" customHeight="1">
      <c r="A314" s="39"/>
      <c r="B314" s="40"/>
      <c r="C314" s="227" t="s">
        <v>969</v>
      </c>
      <c r="D314" s="227" t="s">
        <v>172</v>
      </c>
      <c r="E314" s="228" t="s">
        <v>1953</v>
      </c>
      <c r="F314" s="229" t="s">
        <v>1954</v>
      </c>
      <c r="G314" s="230" t="s">
        <v>1951</v>
      </c>
      <c r="H314" s="231">
        <v>11</v>
      </c>
      <c r="I314" s="232"/>
      <c r="J314" s="233">
        <f>ROUND(I314*H314,2)</f>
        <v>0</v>
      </c>
      <c r="K314" s="229" t="s">
        <v>1</v>
      </c>
      <c r="L314" s="45"/>
      <c r="M314" s="234" t="s">
        <v>1</v>
      </c>
      <c r="N314" s="235" t="s">
        <v>42</v>
      </c>
      <c r="O314" s="92"/>
      <c r="P314" s="236">
        <f>O314*H314</f>
        <v>0</v>
      </c>
      <c r="Q314" s="236">
        <v>0.00312</v>
      </c>
      <c r="R314" s="236">
        <f>Q314*H314</f>
        <v>0.034319999999999996</v>
      </c>
      <c r="S314" s="236">
        <v>0</v>
      </c>
      <c r="T314" s="23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8" t="s">
        <v>211</v>
      </c>
      <c r="AT314" s="238" t="s">
        <v>172</v>
      </c>
      <c r="AU314" s="238" t="s">
        <v>85</v>
      </c>
      <c r="AY314" s="18" t="s">
        <v>170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8" t="s">
        <v>33</v>
      </c>
      <c r="BK314" s="239">
        <f>ROUND(I314*H314,2)</f>
        <v>0</v>
      </c>
      <c r="BL314" s="18" t="s">
        <v>211</v>
      </c>
      <c r="BM314" s="238" t="s">
        <v>1955</v>
      </c>
    </row>
    <row r="315" spans="1:65" s="2" customFormat="1" ht="24.15" customHeight="1">
      <c r="A315" s="39"/>
      <c r="B315" s="40"/>
      <c r="C315" s="227" t="s">
        <v>973</v>
      </c>
      <c r="D315" s="227" t="s">
        <v>172</v>
      </c>
      <c r="E315" s="228" t="s">
        <v>1956</v>
      </c>
      <c r="F315" s="229" t="s">
        <v>1957</v>
      </c>
      <c r="G315" s="230" t="s">
        <v>1951</v>
      </c>
      <c r="H315" s="231">
        <v>40</v>
      </c>
      <c r="I315" s="232"/>
      <c r="J315" s="233">
        <f>ROUND(I315*H315,2)</f>
        <v>0</v>
      </c>
      <c r="K315" s="229" t="s">
        <v>1</v>
      </c>
      <c r="L315" s="45"/>
      <c r="M315" s="234" t="s">
        <v>1</v>
      </c>
      <c r="N315" s="235" t="s">
        <v>42</v>
      </c>
      <c r="O315" s="92"/>
      <c r="P315" s="236">
        <f>O315*H315</f>
        <v>0</v>
      </c>
      <c r="Q315" s="236">
        <v>0.00175</v>
      </c>
      <c r="R315" s="236">
        <f>Q315*H315</f>
        <v>0.07</v>
      </c>
      <c r="S315" s="236">
        <v>0</v>
      </c>
      <c r="T315" s="237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8" t="s">
        <v>211</v>
      </c>
      <c r="AT315" s="238" t="s">
        <v>172</v>
      </c>
      <c r="AU315" s="238" t="s">
        <v>85</v>
      </c>
      <c r="AY315" s="18" t="s">
        <v>170</v>
      </c>
      <c r="BE315" s="239">
        <f>IF(N315="základní",J315,0)</f>
        <v>0</v>
      </c>
      <c r="BF315" s="239">
        <f>IF(N315="snížená",J315,0)</f>
        <v>0</v>
      </c>
      <c r="BG315" s="239">
        <f>IF(N315="zákl. přenesená",J315,0)</f>
        <v>0</v>
      </c>
      <c r="BH315" s="239">
        <f>IF(N315="sníž. přenesená",J315,0)</f>
        <v>0</v>
      </c>
      <c r="BI315" s="239">
        <f>IF(N315="nulová",J315,0)</f>
        <v>0</v>
      </c>
      <c r="BJ315" s="18" t="s">
        <v>33</v>
      </c>
      <c r="BK315" s="239">
        <f>ROUND(I315*H315,2)</f>
        <v>0</v>
      </c>
      <c r="BL315" s="18" t="s">
        <v>211</v>
      </c>
      <c r="BM315" s="238" t="s">
        <v>1150</v>
      </c>
    </row>
    <row r="316" spans="1:65" s="2" customFormat="1" ht="24.15" customHeight="1">
      <c r="A316" s="39"/>
      <c r="B316" s="40"/>
      <c r="C316" s="227" t="s">
        <v>978</v>
      </c>
      <c r="D316" s="227" t="s">
        <v>172</v>
      </c>
      <c r="E316" s="228" t="s">
        <v>1958</v>
      </c>
      <c r="F316" s="229" t="s">
        <v>1959</v>
      </c>
      <c r="G316" s="230" t="s">
        <v>1951</v>
      </c>
      <c r="H316" s="231">
        <v>55</v>
      </c>
      <c r="I316" s="232"/>
      <c r="J316" s="233">
        <f>ROUND(I316*H316,2)</f>
        <v>0</v>
      </c>
      <c r="K316" s="229" t="s">
        <v>1</v>
      </c>
      <c r="L316" s="45"/>
      <c r="M316" s="234" t="s">
        <v>1</v>
      </c>
      <c r="N316" s="235" t="s">
        <v>42</v>
      </c>
      <c r="O316" s="92"/>
      <c r="P316" s="236">
        <f>O316*H316</f>
        <v>0</v>
      </c>
      <c r="Q316" s="236">
        <v>0.00312</v>
      </c>
      <c r="R316" s="236">
        <f>Q316*H316</f>
        <v>0.1716</v>
      </c>
      <c r="S316" s="236">
        <v>0</v>
      </c>
      <c r="T316" s="237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8" t="s">
        <v>211</v>
      </c>
      <c r="AT316" s="238" t="s">
        <v>172</v>
      </c>
      <c r="AU316" s="238" t="s">
        <v>85</v>
      </c>
      <c r="AY316" s="18" t="s">
        <v>170</v>
      </c>
      <c r="BE316" s="239">
        <f>IF(N316="základní",J316,0)</f>
        <v>0</v>
      </c>
      <c r="BF316" s="239">
        <f>IF(N316="snížená",J316,0)</f>
        <v>0</v>
      </c>
      <c r="BG316" s="239">
        <f>IF(N316="zákl. přenesená",J316,0)</f>
        <v>0</v>
      </c>
      <c r="BH316" s="239">
        <f>IF(N316="sníž. přenesená",J316,0)</f>
        <v>0</v>
      </c>
      <c r="BI316" s="239">
        <f>IF(N316="nulová",J316,0)</f>
        <v>0</v>
      </c>
      <c r="BJ316" s="18" t="s">
        <v>33</v>
      </c>
      <c r="BK316" s="239">
        <f>ROUND(I316*H316,2)</f>
        <v>0</v>
      </c>
      <c r="BL316" s="18" t="s">
        <v>211</v>
      </c>
      <c r="BM316" s="238" t="s">
        <v>1960</v>
      </c>
    </row>
    <row r="317" spans="1:65" s="2" customFormat="1" ht="16.5" customHeight="1">
      <c r="A317" s="39"/>
      <c r="B317" s="40"/>
      <c r="C317" s="227" t="s">
        <v>984</v>
      </c>
      <c r="D317" s="227" t="s">
        <v>172</v>
      </c>
      <c r="E317" s="228" t="s">
        <v>1961</v>
      </c>
      <c r="F317" s="229" t="s">
        <v>1962</v>
      </c>
      <c r="G317" s="230" t="s">
        <v>1693</v>
      </c>
      <c r="H317" s="231">
        <v>4</v>
      </c>
      <c r="I317" s="232"/>
      <c r="J317" s="233">
        <f>ROUND(I317*H317,2)</f>
        <v>0</v>
      </c>
      <c r="K317" s="229" t="s">
        <v>1</v>
      </c>
      <c r="L317" s="45"/>
      <c r="M317" s="234" t="s">
        <v>1</v>
      </c>
      <c r="N317" s="235" t="s">
        <v>42</v>
      </c>
      <c r="O317" s="92"/>
      <c r="P317" s="236">
        <f>O317*H317</f>
        <v>0</v>
      </c>
      <c r="Q317" s="236">
        <v>0</v>
      </c>
      <c r="R317" s="236">
        <f>Q317*H317</f>
        <v>0</v>
      </c>
      <c r="S317" s="236">
        <v>0</v>
      </c>
      <c r="T317" s="23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8" t="s">
        <v>211</v>
      </c>
      <c r="AT317" s="238" t="s">
        <v>172</v>
      </c>
      <c r="AU317" s="238" t="s">
        <v>85</v>
      </c>
      <c r="AY317" s="18" t="s">
        <v>170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8" t="s">
        <v>33</v>
      </c>
      <c r="BK317" s="239">
        <f>ROUND(I317*H317,2)</f>
        <v>0</v>
      </c>
      <c r="BL317" s="18" t="s">
        <v>211</v>
      </c>
      <c r="BM317" s="238" t="s">
        <v>1963</v>
      </c>
    </row>
    <row r="318" spans="1:65" s="2" customFormat="1" ht="16.5" customHeight="1">
      <c r="A318" s="39"/>
      <c r="B318" s="40"/>
      <c r="C318" s="227" t="s">
        <v>988</v>
      </c>
      <c r="D318" s="227" t="s">
        <v>172</v>
      </c>
      <c r="E318" s="228" t="s">
        <v>1964</v>
      </c>
      <c r="F318" s="229" t="s">
        <v>1965</v>
      </c>
      <c r="G318" s="230" t="s">
        <v>1619</v>
      </c>
      <c r="H318" s="231">
        <v>32</v>
      </c>
      <c r="I318" s="232"/>
      <c r="J318" s="233">
        <f>ROUND(I318*H318,2)</f>
        <v>0</v>
      </c>
      <c r="K318" s="229" t="s">
        <v>1</v>
      </c>
      <c r="L318" s="45"/>
      <c r="M318" s="234" t="s">
        <v>1</v>
      </c>
      <c r="N318" s="235" t="s">
        <v>42</v>
      </c>
      <c r="O318" s="92"/>
      <c r="P318" s="236">
        <f>O318*H318</f>
        <v>0</v>
      </c>
      <c r="Q318" s="236">
        <v>0</v>
      </c>
      <c r="R318" s="236">
        <f>Q318*H318</f>
        <v>0</v>
      </c>
      <c r="S318" s="236">
        <v>0</v>
      </c>
      <c r="T318" s="23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8" t="s">
        <v>211</v>
      </c>
      <c r="AT318" s="238" t="s">
        <v>172</v>
      </c>
      <c r="AU318" s="238" t="s">
        <v>85</v>
      </c>
      <c r="AY318" s="18" t="s">
        <v>170</v>
      </c>
      <c r="BE318" s="239">
        <f>IF(N318="základní",J318,0)</f>
        <v>0</v>
      </c>
      <c r="BF318" s="239">
        <f>IF(N318="snížená",J318,0)</f>
        <v>0</v>
      </c>
      <c r="BG318" s="239">
        <f>IF(N318="zákl. přenesená",J318,0)</f>
        <v>0</v>
      </c>
      <c r="BH318" s="239">
        <f>IF(N318="sníž. přenesená",J318,0)</f>
        <v>0</v>
      </c>
      <c r="BI318" s="239">
        <f>IF(N318="nulová",J318,0)</f>
        <v>0</v>
      </c>
      <c r="BJ318" s="18" t="s">
        <v>33</v>
      </c>
      <c r="BK318" s="239">
        <f>ROUND(I318*H318,2)</f>
        <v>0</v>
      </c>
      <c r="BL318" s="18" t="s">
        <v>211</v>
      </c>
      <c r="BM318" s="238" t="s">
        <v>1966</v>
      </c>
    </row>
    <row r="319" spans="1:65" s="2" customFormat="1" ht="16.5" customHeight="1">
      <c r="A319" s="39"/>
      <c r="B319" s="40"/>
      <c r="C319" s="227" t="s">
        <v>991</v>
      </c>
      <c r="D319" s="227" t="s">
        <v>172</v>
      </c>
      <c r="E319" s="228" t="s">
        <v>1967</v>
      </c>
      <c r="F319" s="229" t="s">
        <v>1968</v>
      </c>
      <c r="G319" s="230" t="s">
        <v>356</v>
      </c>
      <c r="H319" s="231">
        <v>1</v>
      </c>
      <c r="I319" s="232"/>
      <c r="J319" s="233">
        <f>ROUND(I319*H319,2)</f>
        <v>0</v>
      </c>
      <c r="K319" s="229" t="s">
        <v>1</v>
      </c>
      <c r="L319" s="45"/>
      <c r="M319" s="234" t="s">
        <v>1</v>
      </c>
      <c r="N319" s="235" t="s">
        <v>42</v>
      </c>
      <c r="O319" s="92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8" t="s">
        <v>211</v>
      </c>
      <c r="AT319" s="238" t="s">
        <v>172</v>
      </c>
      <c r="AU319" s="238" t="s">
        <v>85</v>
      </c>
      <c r="AY319" s="18" t="s">
        <v>170</v>
      </c>
      <c r="BE319" s="239">
        <f>IF(N319="základní",J319,0)</f>
        <v>0</v>
      </c>
      <c r="BF319" s="239">
        <f>IF(N319="snížená",J319,0)</f>
        <v>0</v>
      </c>
      <c r="BG319" s="239">
        <f>IF(N319="zákl. přenesená",J319,0)</f>
        <v>0</v>
      </c>
      <c r="BH319" s="239">
        <f>IF(N319="sníž. přenesená",J319,0)</f>
        <v>0</v>
      </c>
      <c r="BI319" s="239">
        <f>IF(N319="nulová",J319,0)</f>
        <v>0</v>
      </c>
      <c r="BJ319" s="18" t="s">
        <v>33</v>
      </c>
      <c r="BK319" s="239">
        <f>ROUND(I319*H319,2)</f>
        <v>0</v>
      </c>
      <c r="BL319" s="18" t="s">
        <v>211</v>
      </c>
      <c r="BM319" s="238" t="s">
        <v>1969</v>
      </c>
    </row>
    <row r="320" spans="1:65" s="2" customFormat="1" ht="16.5" customHeight="1">
      <c r="A320" s="39"/>
      <c r="B320" s="40"/>
      <c r="C320" s="227" t="s">
        <v>595</v>
      </c>
      <c r="D320" s="227" t="s">
        <v>172</v>
      </c>
      <c r="E320" s="228" t="s">
        <v>1970</v>
      </c>
      <c r="F320" s="229" t="s">
        <v>1971</v>
      </c>
      <c r="G320" s="230" t="s">
        <v>356</v>
      </c>
      <c r="H320" s="231">
        <v>1</v>
      </c>
      <c r="I320" s="232"/>
      <c r="J320" s="233">
        <f>ROUND(I320*H320,2)</f>
        <v>0</v>
      </c>
      <c r="K320" s="229" t="s">
        <v>1</v>
      </c>
      <c r="L320" s="45"/>
      <c r="M320" s="234" t="s">
        <v>1</v>
      </c>
      <c r="N320" s="235" t="s">
        <v>42</v>
      </c>
      <c r="O320" s="92"/>
      <c r="P320" s="236">
        <f>O320*H320</f>
        <v>0</v>
      </c>
      <c r="Q320" s="236">
        <v>0</v>
      </c>
      <c r="R320" s="236">
        <f>Q320*H320</f>
        <v>0</v>
      </c>
      <c r="S320" s="236">
        <v>0</v>
      </c>
      <c r="T320" s="237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8" t="s">
        <v>211</v>
      </c>
      <c r="AT320" s="238" t="s">
        <v>172</v>
      </c>
      <c r="AU320" s="238" t="s">
        <v>85</v>
      </c>
      <c r="AY320" s="18" t="s">
        <v>170</v>
      </c>
      <c r="BE320" s="239">
        <f>IF(N320="základní",J320,0)</f>
        <v>0</v>
      </c>
      <c r="BF320" s="239">
        <f>IF(N320="snížená",J320,0)</f>
        <v>0</v>
      </c>
      <c r="BG320" s="239">
        <f>IF(N320="zákl. přenesená",J320,0)</f>
        <v>0</v>
      </c>
      <c r="BH320" s="239">
        <f>IF(N320="sníž. přenesená",J320,0)</f>
        <v>0</v>
      </c>
      <c r="BI320" s="239">
        <f>IF(N320="nulová",J320,0)</f>
        <v>0</v>
      </c>
      <c r="BJ320" s="18" t="s">
        <v>33</v>
      </c>
      <c r="BK320" s="239">
        <f>ROUND(I320*H320,2)</f>
        <v>0</v>
      </c>
      <c r="BL320" s="18" t="s">
        <v>211</v>
      </c>
      <c r="BM320" s="238" t="s">
        <v>1972</v>
      </c>
    </row>
    <row r="321" spans="1:65" s="2" customFormat="1" ht="16.5" customHeight="1">
      <c r="A321" s="39"/>
      <c r="B321" s="40"/>
      <c r="C321" s="227" t="s">
        <v>999</v>
      </c>
      <c r="D321" s="227" t="s">
        <v>172</v>
      </c>
      <c r="E321" s="228" t="s">
        <v>1973</v>
      </c>
      <c r="F321" s="229" t="s">
        <v>1974</v>
      </c>
      <c r="G321" s="230" t="s">
        <v>1693</v>
      </c>
      <c r="H321" s="231">
        <v>1</v>
      </c>
      <c r="I321" s="232"/>
      <c r="J321" s="233">
        <f>ROUND(I321*H321,2)</f>
        <v>0</v>
      </c>
      <c r="K321" s="229" t="s">
        <v>1</v>
      </c>
      <c r="L321" s="45"/>
      <c r="M321" s="294" t="s">
        <v>1</v>
      </c>
      <c r="N321" s="295" t="s">
        <v>42</v>
      </c>
      <c r="O321" s="296"/>
      <c r="P321" s="297">
        <f>O321*H321</f>
        <v>0</v>
      </c>
      <c r="Q321" s="297">
        <v>0</v>
      </c>
      <c r="R321" s="297">
        <f>Q321*H321</f>
        <v>0</v>
      </c>
      <c r="S321" s="297">
        <v>0</v>
      </c>
      <c r="T321" s="29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211</v>
      </c>
      <c r="AT321" s="238" t="s">
        <v>172</v>
      </c>
      <c r="AU321" s="238" t="s">
        <v>85</v>
      </c>
      <c r="AY321" s="18" t="s">
        <v>170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33</v>
      </c>
      <c r="BK321" s="239">
        <f>ROUND(I321*H321,2)</f>
        <v>0</v>
      </c>
      <c r="BL321" s="18" t="s">
        <v>211</v>
      </c>
      <c r="BM321" s="238" t="s">
        <v>1975</v>
      </c>
    </row>
    <row r="322" spans="1:31" s="2" customFormat="1" ht="6.95" customHeight="1">
      <c r="A322" s="39"/>
      <c r="B322" s="67"/>
      <c r="C322" s="68"/>
      <c r="D322" s="68"/>
      <c r="E322" s="68"/>
      <c r="F322" s="68"/>
      <c r="G322" s="68"/>
      <c r="H322" s="68"/>
      <c r="I322" s="68"/>
      <c r="J322" s="68"/>
      <c r="K322" s="68"/>
      <c r="L322" s="45"/>
      <c r="M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</row>
  </sheetData>
  <sheetProtection password="C7B1" sheet="1" objects="1" scenarios="1" formatColumns="0" formatRows="0" autoFilter="0"/>
  <autoFilter ref="C132:K32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110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Komunitní dům Drobovice</v>
      </c>
      <c r="F7" s="151"/>
      <c r="G7" s="151"/>
      <c r="H7" s="151"/>
      <c r="L7" s="21"/>
    </row>
    <row r="8" spans="2:12" s="1" customFormat="1" ht="12" customHeight="1">
      <c r="B8" s="21"/>
      <c r="D8" s="151" t="s">
        <v>111</v>
      </c>
      <c r="L8" s="21"/>
    </row>
    <row r="9" spans="1:31" s="2" customFormat="1" ht="16.5" customHeight="1">
      <c r="A9" s="39"/>
      <c r="B9" s="45"/>
      <c r="C9" s="39"/>
      <c r="D9" s="39"/>
      <c r="E9" s="152" t="s">
        <v>112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1976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35</v>
      </c>
      <c r="G14" s="39"/>
      <c r="H14" s="39"/>
      <c r="I14" s="151" t="s">
        <v>22</v>
      </c>
      <c r="J14" s="154" t="str">
        <f>'Rekapitulace stavby'!AN8</f>
        <v>2. 12. 2021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>Obec Drobovice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f-plan spol.s r.o., Ing.Jiří Kopr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34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ROUND(J136,0)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ROUND((SUM(BE136:BE297)),0)</f>
        <v>0</v>
      </c>
      <c r="G35" s="39"/>
      <c r="H35" s="39"/>
      <c r="I35" s="165">
        <v>0.21</v>
      </c>
      <c r="J35" s="164">
        <f>ROUND(((SUM(BE136:BE297))*I35),0)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ROUND((SUM(BF136:BF297)),0)</f>
        <v>0</v>
      </c>
      <c r="G36" s="39"/>
      <c r="H36" s="39"/>
      <c r="I36" s="165">
        <v>0.15</v>
      </c>
      <c r="J36" s="164">
        <f>ROUND(((SUM(BF136:BF297))*I36),0)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ROUND((SUM(BG136:BG297)),0)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ROUND((SUM(BH136:BH297)),0)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ROUND((SUM(BI136:BI297)),0)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Komunitní dům Drobovice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112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03 - Elektroinstalace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2. 12. 2021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Drobovice</v>
      </c>
      <c r="G93" s="41"/>
      <c r="H93" s="41"/>
      <c r="I93" s="33" t="s">
        <v>30</v>
      </c>
      <c r="J93" s="37" t="str">
        <f>E23</f>
        <v>f-plan spol.s r.o., Ing.Jiří Kopr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J136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1977</v>
      </c>
      <c r="E99" s="192"/>
      <c r="F99" s="192"/>
      <c r="G99" s="192"/>
      <c r="H99" s="192"/>
      <c r="I99" s="192"/>
      <c r="J99" s="193">
        <f>J137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1978</v>
      </c>
      <c r="E100" s="197"/>
      <c r="F100" s="197"/>
      <c r="G100" s="197"/>
      <c r="H100" s="197"/>
      <c r="I100" s="197"/>
      <c r="J100" s="198">
        <f>J138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1979</v>
      </c>
      <c r="E101" s="197"/>
      <c r="F101" s="197"/>
      <c r="G101" s="197"/>
      <c r="H101" s="197"/>
      <c r="I101" s="197"/>
      <c r="J101" s="198">
        <f>J154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1980</v>
      </c>
      <c r="E102" s="197"/>
      <c r="F102" s="197"/>
      <c r="G102" s="197"/>
      <c r="H102" s="197"/>
      <c r="I102" s="197"/>
      <c r="J102" s="198">
        <f>J165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1981</v>
      </c>
      <c r="E103" s="197"/>
      <c r="F103" s="197"/>
      <c r="G103" s="197"/>
      <c r="H103" s="197"/>
      <c r="I103" s="197"/>
      <c r="J103" s="198">
        <f>J171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1982</v>
      </c>
      <c r="E104" s="197"/>
      <c r="F104" s="197"/>
      <c r="G104" s="197"/>
      <c r="H104" s="197"/>
      <c r="I104" s="197"/>
      <c r="J104" s="198">
        <f>J186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1983</v>
      </c>
      <c r="E105" s="197"/>
      <c r="F105" s="197"/>
      <c r="G105" s="197"/>
      <c r="H105" s="197"/>
      <c r="I105" s="197"/>
      <c r="J105" s="198">
        <f>J211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1984</v>
      </c>
      <c r="E106" s="197"/>
      <c r="F106" s="197"/>
      <c r="G106" s="197"/>
      <c r="H106" s="197"/>
      <c r="I106" s="197"/>
      <c r="J106" s="198">
        <f>J226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1985</v>
      </c>
      <c r="E107" s="192"/>
      <c r="F107" s="192"/>
      <c r="G107" s="192"/>
      <c r="H107" s="192"/>
      <c r="I107" s="192"/>
      <c r="J107" s="193">
        <f>J237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1986</v>
      </c>
      <c r="E108" s="197"/>
      <c r="F108" s="197"/>
      <c r="G108" s="197"/>
      <c r="H108" s="197"/>
      <c r="I108" s="197"/>
      <c r="J108" s="198">
        <f>J238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1987</v>
      </c>
      <c r="E109" s="197"/>
      <c r="F109" s="197"/>
      <c r="G109" s="197"/>
      <c r="H109" s="197"/>
      <c r="I109" s="197"/>
      <c r="J109" s="198">
        <f>J252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1988</v>
      </c>
      <c r="E110" s="197"/>
      <c r="F110" s="197"/>
      <c r="G110" s="197"/>
      <c r="H110" s="197"/>
      <c r="I110" s="197"/>
      <c r="J110" s="198">
        <f>J260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1989</v>
      </c>
      <c r="E111" s="197"/>
      <c r="F111" s="197"/>
      <c r="G111" s="197"/>
      <c r="H111" s="197"/>
      <c r="I111" s="197"/>
      <c r="J111" s="198">
        <f>J270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1990</v>
      </c>
      <c r="E112" s="197"/>
      <c r="F112" s="197"/>
      <c r="G112" s="197"/>
      <c r="H112" s="197"/>
      <c r="I112" s="197"/>
      <c r="J112" s="198">
        <f>J276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1991</v>
      </c>
      <c r="E113" s="197"/>
      <c r="F113" s="197"/>
      <c r="G113" s="197"/>
      <c r="H113" s="197"/>
      <c r="I113" s="197"/>
      <c r="J113" s="198">
        <f>J282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1984</v>
      </c>
      <c r="E114" s="197"/>
      <c r="F114" s="197"/>
      <c r="G114" s="197"/>
      <c r="H114" s="197"/>
      <c r="I114" s="197"/>
      <c r="J114" s="198">
        <f>J288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pans="1:31" s="2" customFormat="1" ht="6.95" customHeight="1">
      <c r="A120" s="3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4.95" customHeight="1">
      <c r="A121" s="39"/>
      <c r="B121" s="40"/>
      <c r="C121" s="24" t="s">
        <v>155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184" t="str">
        <f>E7</f>
        <v>Komunitní dům Drobovice</v>
      </c>
      <c r="F124" s="33"/>
      <c r="G124" s="33"/>
      <c r="H124" s="33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2:12" s="1" customFormat="1" ht="12" customHeight="1">
      <c r="B125" s="22"/>
      <c r="C125" s="33" t="s">
        <v>111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31" s="2" customFormat="1" ht="16.5" customHeight="1">
      <c r="A126" s="39"/>
      <c r="B126" s="40"/>
      <c r="C126" s="41"/>
      <c r="D126" s="41"/>
      <c r="E126" s="184" t="s">
        <v>112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113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E11</f>
        <v>03 - Elektroinstalace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F14</f>
        <v xml:space="preserve"> </v>
      </c>
      <c r="G130" s="41"/>
      <c r="H130" s="41"/>
      <c r="I130" s="33" t="s">
        <v>22</v>
      </c>
      <c r="J130" s="80" t="str">
        <f>IF(J14="","",J14)</f>
        <v>2. 12. 2021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5.65" customHeight="1">
      <c r="A132" s="39"/>
      <c r="B132" s="40"/>
      <c r="C132" s="33" t="s">
        <v>24</v>
      </c>
      <c r="D132" s="41"/>
      <c r="E132" s="41"/>
      <c r="F132" s="28" t="str">
        <f>E17</f>
        <v>Obec Drobovice</v>
      </c>
      <c r="G132" s="41"/>
      <c r="H132" s="41"/>
      <c r="I132" s="33" t="s">
        <v>30</v>
      </c>
      <c r="J132" s="37" t="str">
        <f>E23</f>
        <v>f-plan spol.s r.o., Ing.Jiří Kopr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IF(E20="","",E20)</f>
        <v>Vyplň údaj</v>
      </c>
      <c r="G133" s="41"/>
      <c r="H133" s="41"/>
      <c r="I133" s="33" t="s">
        <v>34</v>
      </c>
      <c r="J133" s="37" t="str">
        <f>E26</f>
        <v xml:space="preserve">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0"/>
      <c r="B135" s="201"/>
      <c r="C135" s="202" t="s">
        <v>156</v>
      </c>
      <c r="D135" s="203" t="s">
        <v>62</v>
      </c>
      <c r="E135" s="203" t="s">
        <v>58</v>
      </c>
      <c r="F135" s="203" t="s">
        <v>59</v>
      </c>
      <c r="G135" s="203" t="s">
        <v>157</v>
      </c>
      <c r="H135" s="203" t="s">
        <v>158</v>
      </c>
      <c r="I135" s="203" t="s">
        <v>159</v>
      </c>
      <c r="J135" s="203" t="s">
        <v>118</v>
      </c>
      <c r="K135" s="204" t="s">
        <v>160</v>
      </c>
      <c r="L135" s="205"/>
      <c r="M135" s="101" t="s">
        <v>1</v>
      </c>
      <c r="N135" s="102" t="s">
        <v>41</v>
      </c>
      <c r="O135" s="102" t="s">
        <v>161</v>
      </c>
      <c r="P135" s="102" t="s">
        <v>162</v>
      </c>
      <c r="Q135" s="102" t="s">
        <v>163</v>
      </c>
      <c r="R135" s="102" t="s">
        <v>164</v>
      </c>
      <c r="S135" s="102" t="s">
        <v>165</v>
      </c>
      <c r="T135" s="103" t="s">
        <v>166</v>
      </c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</row>
    <row r="136" spans="1:63" s="2" customFormat="1" ht="22.8" customHeight="1">
      <c r="A136" s="39"/>
      <c r="B136" s="40"/>
      <c r="C136" s="108" t="s">
        <v>167</v>
      </c>
      <c r="D136" s="41"/>
      <c r="E136" s="41"/>
      <c r="F136" s="41"/>
      <c r="G136" s="41"/>
      <c r="H136" s="41"/>
      <c r="I136" s="41"/>
      <c r="J136" s="206">
        <f>BK136</f>
        <v>0</v>
      </c>
      <c r="K136" s="41"/>
      <c r="L136" s="45"/>
      <c r="M136" s="104"/>
      <c r="N136" s="207"/>
      <c r="O136" s="105"/>
      <c r="P136" s="208">
        <f>P137+P237</f>
        <v>0</v>
      </c>
      <c r="Q136" s="105"/>
      <c r="R136" s="208">
        <f>R137+R237</f>
        <v>0</v>
      </c>
      <c r="S136" s="105"/>
      <c r="T136" s="209">
        <f>T137+T237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76</v>
      </c>
      <c r="AU136" s="18" t="s">
        <v>120</v>
      </c>
      <c r="BK136" s="210">
        <f>BK137+BK237</f>
        <v>0</v>
      </c>
    </row>
    <row r="137" spans="1:63" s="12" customFormat="1" ht="25.9" customHeight="1">
      <c r="A137" s="12"/>
      <c r="B137" s="211"/>
      <c r="C137" s="212"/>
      <c r="D137" s="213" t="s">
        <v>76</v>
      </c>
      <c r="E137" s="214" t="s">
        <v>1992</v>
      </c>
      <c r="F137" s="214" t="s">
        <v>1993</v>
      </c>
      <c r="G137" s="212"/>
      <c r="H137" s="212"/>
      <c r="I137" s="215"/>
      <c r="J137" s="216">
        <f>BK137</f>
        <v>0</v>
      </c>
      <c r="K137" s="212"/>
      <c r="L137" s="217"/>
      <c r="M137" s="218"/>
      <c r="N137" s="219"/>
      <c r="O137" s="219"/>
      <c r="P137" s="220">
        <f>P138+P154+P165+P171+P186+P211+P226</f>
        <v>0</v>
      </c>
      <c r="Q137" s="219"/>
      <c r="R137" s="220">
        <f>R138+R154+R165+R171+R186+R211+R226</f>
        <v>0</v>
      </c>
      <c r="S137" s="219"/>
      <c r="T137" s="221">
        <f>T138+T154+T165+T171+T186+T211+T226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33</v>
      </c>
      <c r="AT137" s="223" t="s">
        <v>76</v>
      </c>
      <c r="AU137" s="223" t="s">
        <v>77</v>
      </c>
      <c r="AY137" s="222" t="s">
        <v>170</v>
      </c>
      <c r="BK137" s="224">
        <f>BK138+BK154+BK165+BK171+BK186+BK211+BK226</f>
        <v>0</v>
      </c>
    </row>
    <row r="138" spans="1:63" s="12" customFormat="1" ht="22.8" customHeight="1">
      <c r="A138" s="12"/>
      <c r="B138" s="211"/>
      <c r="C138" s="212"/>
      <c r="D138" s="213" t="s">
        <v>76</v>
      </c>
      <c r="E138" s="225" t="s">
        <v>1994</v>
      </c>
      <c r="F138" s="225" t="s">
        <v>1995</v>
      </c>
      <c r="G138" s="212"/>
      <c r="H138" s="212"/>
      <c r="I138" s="215"/>
      <c r="J138" s="226">
        <f>BK138</f>
        <v>0</v>
      </c>
      <c r="K138" s="212"/>
      <c r="L138" s="217"/>
      <c r="M138" s="218"/>
      <c r="N138" s="219"/>
      <c r="O138" s="219"/>
      <c r="P138" s="220">
        <f>SUM(P139:P153)</f>
        <v>0</v>
      </c>
      <c r="Q138" s="219"/>
      <c r="R138" s="220">
        <f>SUM(R139:R153)</f>
        <v>0</v>
      </c>
      <c r="S138" s="219"/>
      <c r="T138" s="221">
        <f>SUM(T139:T153)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2" t="s">
        <v>33</v>
      </c>
      <c r="AT138" s="223" t="s">
        <v>76</v>
      </c>
      <c r="AU138" s="223" t="s">
        <v>33</v>
      </c>
      <c r="AY138" s="222" t="s">
        <v>170</v>
      </c>
      <c r="BK138" s="224">
        <f>SUM(BK139:BK153)</f>
        <v>0</v>
      </c>
    </row>
    <row r="139" spans="1:65" s="2" customFormat="1" ht="16.5" customHeight="1">
      <c r="A139" s="39"/>
      <c r="B139" s="40"/>
      <c r="C139" s="227" t="s">
        <v>33</v>
      </c>
      <c r="D139" s="227" t="s">
        <v>172</v>
      </c>
      <c r="E139" s="228" t="s">
        <v>1996</v>
      </c>
      <c r="F139" s="229" t="s">
        <v>1997</v>
      </c>
      <c r="G139" s="230" t="s">
        <v>271</v>
      </c>
      <c r="H139" s="231">
        <v>12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177</v>
      </c>
      <c r="AT139" s="238" t="s">
        <v>172</v>
      </c>
      <c r="AU139" s="238" t="s">
        <v>85</v>
      </c>
      <c r="AY139" s="18" t="s">
        <v>170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33</v>
      </c>
      <c r="BK139" s="239">
        <f>ROUND(I139*H139,2)</f>
        <v>0</v>
      </c>
      <c r="BL139" s="18" t="s">
        <v>177</v>
      </c>
      <c r="BM139" s="238" t="s">
        <v>85</v>
      </c>
    </row>
    <row r="140" spans="1:65" s="2" customFormat="1" ht="24.15" customHeight="1">
      <c r="A140" s="39"/>
      <c r="B140" s="40"/>
      <c r="C140" s="227" t="s">
        <v>85</v>
      </c>
      <c r="D140" s="227" t="s">
        <v>172</v>
      </c>
      <c r="E140" s="228" t="s">
        <v>1998</v>
      </c>
      <c r="F140" s="229" t="s">
        <v>1999</v>
      </c>
      <c r="G140" s="230" t="s">
        <v>271</v>
      </c>
      <c r="H140" s="231">
        <v>140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177</v>
      </c>
      <c r="AT140" s="238" t="s">
        <v>172</v>
      </c>
      <c r="AU140" s="238" t="s">
        <v>85</v>
      </c>
      <c r="AY140" s="18" t="s">
        <v>170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33</v>
      </c>
      <c r="BK140" s="239">
        <f>ROUND(I140*H140,2)</f>
        <v>0</v>
      </c>
      <c r="BL140" s="18" t="s">
        <v>177</v>
      </c>
      <c r="BM140" s="238" t="s">
        <v>177</v>
      </c>
    </row>
    <row r="141" spans="1:65" s="2" customFormat="1" ht="16.5" customHeight="1">
      <c r="A141" s="39"/>
      <c r="B141" s="40"/>
      <c r="C141" s="227" t="s">
        <v>185</v>
      </c>
      <c r="D141" s="227" t="s">
        <v>172</v>
      </c>
      <c r="E141" s="228" t="s">
        <v>2000</v>
      </c>
      <c r="F141" s="229" t="s">
        <v>2001</v>
      </c>
      <c r="G141" s="230" t="s">
        <v>271</v>
      </c>
      <c r="H141" s="231">
        <v>15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177</v>
      </c>
      <c r="AT141" s="238" t="s">
        <v>172</v>
      </c>
      <c r="AU141" s="238" t="s">
        <v>85</v>
      </c>
      <c r="AY141" s="18" t="s">
        <v>170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33</v>
      </c>
      <c r="BK141" s="239">
        <f>ROUND(I141*H141,2)</f>
        <v>0</v>
      </c>
      <c r="BL141" s="18" t="s">
        <v>177</v>
      </c>
      <c r="BM141" s="238" t="s">
        <v>188</v>
      </c>
    </row>
    <row r="142" spans="1:65" s="2" customFormat="1" ht="16.5" customHeight="1">
      <c r="A142" s="39"/>
      <c r="B142" s="40"/>
      <c r="C142" s="227" t="s">
        <v>177</v>
      </c>
      <c r="D142" s="227" t="s">
        <v>172</v>
      </c>
      <c r="E142" s="228" t="s">
        <v>2002</v>
      </c>
      <c r="F142" s="229" t="s">
        <v>2003</v>
      </c>
      <c r="G142" s="230" t="s">
        <v>271</v>
      </c>
      <c r="H142" s="231">
        <v>575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177</v>
      </c>
      <c r="AT142" s="238" t="s">
        <v>172</v>
      </c>
      <c r="AU142" s="238" t="s">
        <v>85</v>
      </c>
      <c r="AY142" s="18" t="s">
        <v>170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33</v>
      </c>
      <c r="BK142" s="239">
        <f>ROUND(I142*H142,2)</f>
        <v>0</v>
      </c>
      <c r="BL142" s="18" t="s">
        <v>177</v>
      </c>
      <c r="BM142" s="238" t="s">
        <v>221</v>
      </c>
    </row>
    <row r="143" spans="1:65" s="2" customFormat="1" ht="16.5" customHeight="1">
      <c r="A143" s="39"/>
      <c r="B143" s="40"/>
      <c r="C143" s="227" t="s">
        <v>203</v>
      </c>
      <c r="D143" s="227" t="s">
        <v>172</v>
      </c>
      <c r="E143" s="228" t="s">
        <v>2004</v>
      </c>
      <c r="F143" s="229" t="s">
        <v>2005</v>
      </c>
      <c r="G143" s="230" t="s">
        <v>271</v>
      </c>
      <c r="H143" s="231">
        <v>214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177</v>
      </c>
      <c r="AT143" s="238" t="s">
        <v>172</v>
      </c>
      <c r="AU143" s="238" t="s">
        <v>85</v>
      </c>
      <c r="AY143" s="18" t="s">
        <v>170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33</v>
      </c>
      <c r="BK143" s="239">
        <f>ROUND(I143*H143,2)</f>
        <v>0</v>
      </c>
      <c r="BL143" s="18" t="s">
        <v>177</v>
      </c>
      <c r="BM143" s="238" t="s">
        <v>199</v>
      </c>
    </row>
    <row r="144" spans="1:65" s="2" customFormat="1" ht="16.5" customHeight="1">
      <c r="A144" s="39"/>
      <c r="B144" s="40"/>
      <c r="C144" s="227" t="s">
        <v>188</v>
      </c>
      <c r="D144" s="227" t="s">
        <v>172</v>
      </c>
      <c r="E144" s="228" t="s">
        <v>2006</v>
      </c>
      <c r="F144" s="229" t="s">
        <v>2007</v>
      </c>
      <c r="G144" s="230" t="s">
        <v>271</v>
      </c>
      <c r="H144" s="231">
        <v>1455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177</v>
      </c>
      <c r="AT144" s="238" t="s">
        <v>172</v>
      </c>
      <c r="AU144" s="238" t="s">
        <v>85</v>
      </c>
      <c r="AY144" s="18" t="s">
        <v>170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33</v>
      </c>
      <c r="BK144" s="239">
        <f>ROUND(I144*H144,2)</f>
        <v>0</v>
      </c>
      <c r="BL144" s="18" t="s">
        <v>177</v>
      </c>
      <c r="BM144" s="238" t="s">
        <v>239</v>
      </c>
    </row>
    <row r="145" spans="1:65" s="2" customFormat="1" ht="16.5" customHeight="1">
      <c r="A145" s="39"/>
      <c r="B145" s="40"/>
      <c r="C145" s="227" t="s">
        <v>213</v>
      </c>
      <c r="D145" s="227" t="s">
        <v>172</v>
      </c>
      <c r="E145" s="228" t="s">
        <v>2008</v>
      </c>
      <c r="F145" s="229" t="s">
        <v>2009</v>
      </c>
      <c r="G145" s="230" t="s">
        <v>271</v>
      </c>
      <c r="H145" s="231">
        <v>1625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177</v>
      </c>
      <c r="AT145" s="238" t="s">
        <v>172</v>
      </c>
      <c r="AU145" s="238" t="s">
        <v>85</v>
      </c>
      <c r="AY145" s="18" t="s">
        <v>170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33</v>
      </c>
      <c r="BK145" s="239">
        <f>ROUND(I145*H145,2)</f>
        <v>0</v>
      </c>
      <c r="BL145" s="18" t="s">
        <v>177</v>
      </c>
      <c r="BM145" s="238" t="s">
        <v>206</v>
      </c>
    </row>
    <row r="146" spans="1:65" s="2" customFormat="1" ht="16.5" customHeight="1">
      <c r="A146" s="39"/>
      <c r="B146" s="40"/>
      <c r="C146" s="227" t="s">
        <v>221</v>
      </c>
      <c r="D146" s="227" t="s">
        <v>172</v>
      </c>
      <c r="E146" s="228" t="s">
        <v>2010</v>
      </c>
      <c r="F146" s="229" t="s">
        <v>2011</v>
      </c>
      <c r="G146" s="230" t="s">
        <v>271</v>
      </c>
      <c r="H146" s="231">
        <v>335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177</v>
      </c>
      <c r="AT146" s="238" t="s">
        <v>172</v>
      </c>
      <c r="AU146" s="238" t="s">
        <v>85</v>
      </c>
      <c r="AY146" s="18" t="s">
        <v>170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33</v>
      </c>
      <c r="BK146" s="239">
        <f>ROUND(I146*H146,2)</f>
        <v>0</v>
      </c>
      <c r="BL146" s="18" t="s">
        <v>177</v>
      </c>
      <c r="BM146" s="238" t="s">
        <v>211</v>
      </c>
    </row>
    <row r="147" spans="1:65" s="2" customFormat="1" ht="16.5" customHeight="1">
      <c r="A147" s="39"/>
      <c r="B147" s="40"/>
      <c r="C147" s="227" t="s">
        <v>225</v>
      </c>
      <c r="D147" s="227" t="s">
        <v>172</v>
      </c>
      <c r="E147" s="228" t="s">
        <v>2012</v>
      </c>
      <c r="F147" s="229" t="s">
        <v>2013</v>
      </c>
      <c r="G147" s="230" t="s">
        <v>271</v>
      </c>
      <c r="H147" s="231">
        <v>190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177</v>
      </c>
      <c r="AT147" s="238" t="s">
        <v>172</v>
      </c>
      <c r="AU147" s="238" t="s">
        <v>85</v>
      </c>
      <c r="AY147" s="18" t="s">
        <v>170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33</v>
      </c>
      <c r="BK147" s="239">
        <f>ROUND(I147*H147,2)</f>
        <v>0</v>
      </c>
      <c r="BL147" s="18" t="s">
        <v>177</v>
      </c>
      <c r="BM147" s="238" t="s">
        <v>216</v>
      </c>
    </row>
    <row r="148" spans="1:65" s="2" customFormat="1" ht="16.5" customHeight="1">
      <c r="A148" s="39"/>
      <c r="B148" s="40"/>
      <c r="C148" s="227" t="s">
        <v>199</v>
      </c>
      <c r="D148" s="227" t="s">
        <v>172</v>
      </c>
      <c r="E148" s="228" t="s">
        <v>2014</v>
      </c>
      <c r="F148" s="229" t="s">
        <v>2015</v>
      </c>
      <c r="G148" s="230" t="s">
        <v>271</v>
      </c>
      <c r="H148" s="231">
        <v>220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177</v>
      </c>
      <c r="AT148" s="238" t="s">
        <v>172</v>
      </c>
      <c r="AU148" s="238" t="s">
        <v>85</v>
      </c>
      <c r="AY148" s="18" t="s">
        <v>170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33</v>
      </c>
      <c r="BK148" s="239">
        <f>ROUND(I148*H148,2)</f>
        <v>0</v>
      </c>
      <c r="BL148" s="18" t="s">
        <v>177</v>
      </c>
      <c r="BM148" s="238" t="s">
        <v>224</v>
      </c>
    </row>
    <row r="149" spans="1:65" s="2" customFormat="1" ht="16.5" customHeight="1">
      <c r="A149" s="39"/>
      <c r="B149" s="40"/>
      <c r="C149" s="227" t="s">
        <v>234</v>
      </c>
      <c r="D149" s="227" t="s">
        <v>172</v>
      </c>
      <c r="E149" s="228" t="s">
        <v>2016</v>
      </c>
      <c r="F149" s="229" t="s">
        <v>2017</v>
      </c>
      <c r="G149" s="230" t="s">
        <v>271</v>
      </c>
      <c r="H149" s="231">
        <v>235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177</v>
      </c>
      <c r="AT149" s="238" t="s">
        <v>172</v>
      </c>
      <c r="AU149" s="238" t="s">
        <v>85</v>
      </c>
      <c r="AY149" s="18" t="s">
        <v>170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33</v>
      </c>
      <c r="BK149" s="239">
        <f>ROUND(I149*H149,2)</f>
        <v>0</v>
      </c>
      <c r="BL149" s="18" t="s">
        <v>177</v>
      </c>
      <c r="BM149" s="238" t="s">
        <v>237</v>
      </c>
    </row>
    <row r="150" spans="1:65" s="2" customFormat="1" ht="16.5" customHeight="1">
      <c r="A150" s="39"/>
      <c r="B150" s="40"/>
      <c r="C150" s="227" t="s">
        <v>239</v>
      </c>
      <c r="D150" s="227" t="s">
        <v>172</v>
      </c>
      <c r="E150" s="228" t="s">
        <v>2018</v>
      </c>
      <c r="F150" s="229" t="s">
        <v>2019</v>
      </c>
      <c r="G150" s="230" t="s">
        <v>1619</v>
      </c>
      <c r="H150" s="231">
        <v>435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177</v>
      </c>
      <c r="AT150" s="238" t="s">
        <v>172</v>
      </c>
      <c r="AU150" s="238" t="s">
        <v>85</v>
      </c>
      <c r="AY150" s="18" t="s">
        <v>170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33</v>
      </c>
      <c r="BK150" s="239">
        <f>ROUND(I150*H150,2)</f>
        <v>0</v>
      </c>
      <c r="BL150" s="18" t="s">
        <v>177</v>
      </c>
      <c r="BM150" s="238" t="s">
        <v>246</v>
      </c>
    </row>
    <row r="151" spans="1:65" s="2" customFormat="1" ht="21.75" customHeight="1">
      <c r="A151" s="39"/>
      <c r="B151" s="40"/>
      <c r="C151" s="227" t="s">
        <v>243</v>
      </c>
      <c r="D151" s="227" t="s">
        <v>172</v>
      </c>
      <c r="E151" s="228" t="s">
        <v>2020</v>
      </c>
      <c r="F151" s="229" t="s">
        <v>2021</v>
      </c>
      <c r="G151" s="230" t="s">
        <v>1619</v>
      </c>
      <c r="H151" s="231">
        <v>15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177</v>
      </c>
      <c r="AT151" s="238" t="s">
        <v>172</v>
      </c>
      <c r="AU151" s="238" t="s">
        <v>85</v>
      </c>
      <c r="AY151" s="18" t="s">
        <v>170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33</v>
      </c>
      <c r="BK151" s="239">
        <f>ROUND(I151*H151,2)</f>
        <v>0</v>
      </c>
      <c r="BL151" s="18" t="s">
        <v>177</v>
      </c>
      <c r="BM151" s="238" t="s">
        <v>307</v>
      </c>
    </row>
    <row r="152" spans="1:65" s="2" customFormat="1" ht="24.15" customHeight="1">
      <c r="A152" s="39"/>
      <c r="B152" s="40"/>
      <c r="C152" s="227" t="s">
        <v>206</v>
      </c>
      <c r="D152" s="227" t="s">
        <v>172</v>
      </c>
      <c r="E152" s="228" t="s">
        <v>2022</v>
      </c>
      <c r="F152" s="229" t="s">
        <v>2023</v>
      </c>
      <c r="G152" s="230" t="s">
        <v>874</v>
      </c>
      <c r="H152" s="231">
        <v>1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177</v>
      </c>
      <c r="AT152" s="238" t="s">
        <v>172</v>
      </c>
      <c r="AU152" s="238" t="s">
        <v>85</v>
      </c>
      <c r="AY152" s="18" t="s">
        <v>170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33</v>
      </c>
      <c r="BK152" s="239">
        <f>ROUND(I152*H152,2)</f>
        <v>0</v>
      </c>
      <c r="BL152" s="18" t="s">
        <v>177</v>
      </c>
      <c r="BM152" s="238" t="s">
        <v>321</v>
      </c>
    </row>
    <row r="153" spans="1:65" s="2" customFormat="1" ht="16.5" customHeight="1">
      <c r="A153" s="39"/>
      <c r="B153" s="40"/>
      <c r="C153" s="227" t="s">
        <v>8</v>
      </c>
      <c r="D153" s="227" t="s">
        <v>172</v>
      </c>
      <c r="E153" s="228" t="s">
        <v>2024</v>
      </c>
      <c r="F153" s="229" t="s">
        <v>2025</v>
      </c>
      <c r="G153" s="230" t="s">
        <v>874</v>
      </c>
      <c r="H153" s="231">
        <v>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177</v>
      </c>
      <c r="AT153" s="238" t="s">
        <v>172</v>
      </c>
      <c r="AU153" s="238" t="s">
        <v>85</v>
      </c>
      <c r="AY153" s="18" t="s">
        <v>170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33</v>
      </c>
      <c r="BK153" s="239">
        <f>ROUND(I153*H153,2)</f>
        <v>0</v>
      </c>
      <c r="BL153" s="18" t="s">
        <v>177</v>
      </c>
      <c r="BM153" s="238" t="s">
        <v>334</v>
      </c>
    </row>
    <row r="154" spans="1:63" s="12" customFormat="1" ht="22.8" customHeight="1">
      <c r="A154" s="12"/>
      <c r="B154" s="211"/>
      <c r="C154" s="212"/>
      <c r="D154" s="213" t="s">
        <v>76</v>
      </c>
      <c r="E154" s="225" t="s">
        <v>2026</v>
      </c>
      <c r="F154" s="225" t="s">
        <v>2027</v>
      </c>
      <c r="G154" s="212"/>
      <c r="H154" s="212"/>
      <c r="I154" s="215"/>
      <c r="J154" s="226">
        <f>BK154</f>
        <v>0</v>
      </c>
      <c r="K154" s="212"/>
      <c r="L154" s="217"/>
      <c r="M154" s="218"/>
      <c r="N154" s="219"/>
      <c r="O154" s="219"/>
      <c r="P154" s="220">
        <f>SUM(P155:P164)</f>
        <v>0</v>
      </c>
      <c r="Q154" s="219"/>
      <c r="R154" s="220">
        <f>SUM(R155:R164)</f>
        <v>0</v>
      </c>
      <c r="S154" s="219"/>
      <c r="T154" s="221">
        <f>SUM(T155:T164)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2" t="s">
        <v>33</v>
      </c>
      <c r="AT154" s="223" t="s">
        <v>76</v>
      </c>
      <c r="AU154" s="223" t="s">
        <v>33</v>
      </c>
      <c r="AY154" s="222" t="s">
        <v>170</v>
      </c>
      <c r="BK154" s="224">
        <f>SUM(BK155:BK164)</f>
        <v>0</v>
      </c>
    </row>
    <row r="155" spans="1:65" s="2" customFormat="1" ht="16.5" customHeight="1">
      <c r="A155" s="39"/>
      <c r="B155" s="40"/>
      <c r="C155" s="227" t="s">
        <v>211</v>
      </c>
      <c r="D155" s="227" t="s">
        <v>172</v>
      </c>
      <c r="E155" s="228" t="s">
        <v>2028</v>
      </c>
      <c r="F155" s="229" t="s">
        <v>2029</v>
      </c>
      <c r="G155" s="230" t="s">
        <v>271</v>
      </c>
      <c r="H155" s="231">
        <v>140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177</v>
      </c>
      <c r="AT155" s="238" t="s">
        <v>172</v>
      </c>
      <c r="AU155" s="238" t="s">
        <v>85</v>
      </c>
      <c r="AY155" s="18" t="s">
        <v>170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33</v>
      </c>
      <c r="BK155" s="239">
        <f>ROUND(I155*H155,2)</f>
        <v>0</v>
      </c>
      <c r="BL155" s="18" t="s">
        <v>177</v>
      </c>
      <c r="BM155" s="238" t="s">
        <v>345</v>
      </c>
    </row>
    <row r="156" spans="1:65" s="2" customFormat="1" ht="16.5" customHeight="1">
      <c r="A156" s="39"/>
      <c r="B156" s="40"/>
      <c r="C156" s="227" t="s">
        <v>257</v>
      </c>
      <c r="D156" s="227" t="s">
        <v>172</v>
      </c>
      <c r="E156" s="228" t="s">
        <v>2030</v>
      </c>
      <c r="F156" s="229" t="s">
        <v>2031</v>
      </c>
      <c r="G156" s="230" t="s">
        <v>271</v>
      </c>
      <c r="H156" s="231">
        <v>140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177</v>
      </c>
      <c r="AT156" s="238" t="s">
        <v>172</v>
      </c>
      <c r="AU156" s="238" t="s">
        <v>85</v>
      </c>
      <c r="AY156" s="18" t="s">
        <v>170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33</v>
      </c>
      <c r="BK156" s="239">
        <f>ROUND(I156*H156,2)</f>
        <v>0</v>
      </c>
      <c r="BL156" s="18" t="s">
        <v>177</v>
      </c>
      <c r="BM156" s="238" t="s">
        <v>283</v>
      </c>
    </row>
    <row r="157" spans="1:65" s="2" customFormat="1" ht="16.5" customHeight="1">
      <c r="A157" s="39"/>
      <c r="B157" s="40"/>
      <c r="C157" s="227" t="s">
        <v>216</v>
      </c>
      <c r="D157" s="227" t="s">
        <v>172</v>
      </c>
      <c r="E157" s="228" t="s">
        <v>2032</v>
      </c>
      <c r="F157" s="229" t="s">
        <v>2033</v>
      </c>
      <c r="G157" s="230" t="s">
        <v>271</v>
      </c>
      <c r="H157" s="231">
        <v>90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177</v>
      </c>
      <c r="AT157" s="238" t="s">
        <v>172</v>
      </c>
      <c r="AU157" s="238" t="s">
        <v>85</v>
      </c>
      <c r="AY157" s="18" t="s">
        <v>170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33</v>
      </c>
      <c r="BK157" s="239">
        <f>ROUND(I157*H157,2)</f>
        <v>0</v>
      </c>
      <c r="BL157" s="18" t="s">
        <v>177</v>
      </c>
      <c r="BM157" s="238" t="s">
        <v>296</v>
      </c>
    </row>
    <row r="158" spans="1:65" s="2" customFormat="1" ht="16.5" customHeight="1">
      <c r="A158" s="39"/>
      <c r="B158" s="40"/>
      <c r="C158" s="227" t="s">
        <v>268</v>
      </c>
      <c r="D158" s="227" t="s">
        <v>172</v>
      </c>
      <c r="E158" s="228" t="s">
        <v>2034</v>
      </c>
      <c r="F158" s="229" t="s">
        <v>2035</v>
      </c>
      <c r="G158" s="230" t="s">
        <v>271</v>
      </c>
      <c r="H158" s="231">
        <v>10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177</v>
      </c>
      <c r="AT158" s="238" t="s">
        <v>172</v>
      </c>
      <c r="AU158" s="238" t="s">
        <v>85</v>
      </c>
      <c r="AY158" s="18" t="s">
        <v>170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33</v>
      </c>
      <c r="BK158" s="239">
        <f>ROUND(I158*H158,2)</f>
        <v>0</v>
      </c>
      <c r="BL158" s="18" t="s">
        <v>177</v>
      </c>
      <c r="BM158" s="238" t="s">
        <v>301</v>
      </c>
    </row>
    <row r="159" spans="1:65" s="2" customFormat="1" ht="16.5" customHeight="1">
      <c r="A159" s="39"/>
      <c r="B159" s="40"/>
      <c r="C159" s="227" t="s">
        <v>224</v>
      </c>
      <c r="D159" s="227" t="s">
        <v>172</v>
      </c>
      <c r="E159" s="228" t="s">
        <v>2036</v>
      </c>
      <c r="F159" s="229" t="s">
        <v>2037</v>
      </c>
      <c r="G159" s="230" t="s">
        <v>1619</v>
      </c>
      <c r="H159" s="231">
        <v>6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177</v>
      </c>
      <c r="AT159" s="238" t="s">
        <v>172</v>
      </c>
      <c r="AU159" s="238" t="s">
        <v>85</v>
      </c>
      <c r="AY159" s="18" t="s">
        <v>170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33</v>
      </c>
      <c r="BK159" s="239">
        <f>ROUND(I159*H159,2)</f>
        <v>0</v>
      </c>
      <c r="BL159" s="18" t="s">
        <v>177</v>
      </c>
      <c r="BM159" s="238" t="s">
        <v>305</v>
      </c>
    </row>
    <row r="160" spans="1:65" s="2" customFormat="1" ht="16.5" customHeight="1">
      <c r="A160" s="39"/>
      <c r="B160" s="40"/>
      <c r="C160" s="227" t="s">
        <v>7</v>
      </c>
      <c r="D160" s="227" t="s">
        <v>172</v>
      </c>
      <c r="E160" s="228" t="s">
        <v>2038</v>
      </c>
      <c r="F160" s="229" t="s">
        <v>2039</v>
      </c>
      <c r="G160" s="230" t="s">
        <v>1619</v>
      </c>
      <c r="H160" s="231">
        <v>5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177</v>
      </c>
      <c r="AT160" s="238" t="s">
        <v>172</v>
      </c>
      <c r="AU160" s="238" t="s">
        <v>85</v>
      </c>
      <c r="AY160" s="18" t="s">
        <v>170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33</v>
      </c>
      <c r="BK160" s="239">
        <f>ROUND(I160*H160,2)</f>
        <v>0</v>
      </c>
      <c r="BL160" s="18" t="s">
        <v>177</v>
      </c>
      <c r="BM160" s="238" t="s">
        <v>310</v>
      </c>
    </row>
    <row r="161" spans="1:65" s="2" customFormat="1" ht="16.5" customHeight="1">
      <c r="A161" s="39"/>
      <c r="B161" s="40"/>
      <c r="C161" s="227" t="s">
        <v>237</v>
      </c>
      <c r="D161" s="227" t="s">
        <v>172</v>
      </c>
      <c r="E161" s="228" t="s">
        <v>2040</v>
      </c>
      <c r="F161" s="229" t="s">
        <v>2041</v>
      </c>
      <c r="G161" s="230" t="s">
        <v>1619</v>
      </c>
      <c r="H161" s="231">
        <v>5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177</v>
      </c>
      <c r="AT161" s="238" t="s">
        <v>172</v>
      </c>
      <c r="AU161" s="238" t="s">
        <v>85</v>
      </c>
      <c r="AY161" s="18" t="s">
        <v>170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33</v>
      </c>
      <c r="BK161" s="239">
        <f>ROUND(I161*H161,2)</f>
        <v>0</v>
      </c>
      <c r="BL161" s="18" t="s">
        <v>177</v>
      </c>
      <c r="BM161" s="238" t="s">
        <v>316</v>
      </c>
    </row>
    <row r="162" spans="1:65" s="2" customFormat="1" ht="16.5" customHeight="1">
      <c r="A162" s="39"/>
      <c r="B162" s="40"/>
      <c r="C162" s="227" t="s">
        <v>293</v>
      </c>
      <c r="D162" s="227" t="s">
        <v>172</v>
      </c>
      <c r="E162" s="228" t="s">
        <v>2042</v>
      </c>
      <c r="F162" s="229" t="s">
        <v>2043</v>
      </c>
      <c r="G162" s="230" t="s">
        <v>1619</v>
      </c>
      <c r="H162" s="231">
        <v>5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177</v>
      </c>
      <c r="AT162" s="238" t="s">
        <v>172</v>
      </c>
      <c r="AU162" s="238" t="s">
        <v>85</v>
      </c>
      <c r="AY162" s="18" t="s">
        <v>170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33</v>
      </c>
      <c r="BK162" s="239">
        <f>ROUND(I162*H162,2)</f>
        <v>0</v>
      </c>
      <c r="BL162" s="18" t="s">
        <v>177</v>
      </c>
      <c r="BM162" s="238" t="s">
        <v>324</v>
      </c>
    </row>
    <row r="163" spans="1:65" s="2" customFormat="1" ht="16.5" customHeight="1">
      <c r="A163" s="39"/>
      <c r="B163" s="40"/>
      <c r="C163" s="227" t="s">
        <v>246</v>
      </c>
      <c r="D163" s="227" t="s">
        <v>172</v>
      </c>
      <c r="E163" s="228" t="s">
        <v>2044</v>
      </c>
      <c r="F163" s="229" t="s">
        <v>2045</v>
      </c>
      <c r="G163" s="230" t="s">
        <v>874</v>
      </c>
      <c r="H163" s="231">
        <v>1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177</v>
      </c>
      <c r="AT163" s="238" t="s">
        <v>172</v>
      </c>
      <c r="AU163" s="238" t="s">
        <v>85</v>
      </c>
      <c r="AY163" s="18" t="s">
        <v>170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33</v>
      </c>
      <c r="BK163" s="239">
        <f>ROUND(I163*H163,2)</f>
        <v>0</v>
      </c>
      <c r="BL163" s="18" t="s">
        <v>177</v>
      </c>
      <c r="BM163" s="238" t="s">
        <v>331</v>
      </c>
    </row>
    <row r="164" spans="1:65" s="2" customFormat="1" ht="16.5" customHeight="1">
      <c r="A164" s="39"/>
      <c r="B164" s="40"/>
      <c r="C164" s="227" t="s">
        <v>302</v>
      </c>
      <c r="D164" s="227" t="s">
        <v>172</v>
      </c>
      <c r="E164" s="228" t="s">
        <v>2046</v>
      </c>
      <c r="F164" s="229" t="s">
        <v>2047</v>
      </c>
      <c r="G164" s="230" t="s">
        <v>271</v>
      </c>
      <c r="H164" s="231">
        <v>90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177</v>
      </c>
      <c r="AT164" s="238" t="s">
        <v>172</v>
      </c>
      <c r="AU164" s="238" t="s">
        <v>85</v>
      </c>
      <c r="AY164" s="18" t="s">
        <v>170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33</v>
      </c>
      <c r="BK164" s="239">
        <f>ROUND(I164*H164,2)</f>
        <v>0</v>
      </c>
      <c r="BL164" s="18" t="s">
        <v>177</v>
      </c>
      <c r="BM164" s="238" t="s">
        <v>337</v>
      </c>
    </row>
    <row r="165" spans="1:63" s="12" customFormat="1" ht="22.8" customHeight="1">
      <c r="A165" s="12"/>
      <c r="B165" s="211"/>
      <c r="C165" s="212"/>
      <c r="D165" s="213" t="s">
        <v>76</v>
      </c>
      <c r="E165" s="225" t="s">
        <v>2048</v>
      </c>
      <c r="F165" s="225" t="s">
        <v>2049</v>
      </c>
      <c r="G165" s="212"/>
      <c r="H165" s="212"/>
      <c r="I165" s="215"/>
      <c r="J165" s="226">
        <f>BK165</f>
        <v>0</v>
      </c>
      <c r="K165" s="212"/>
      <c r="L165" s="217"/>
      <c r="M165" s="218"/>
      <c r="N165" s="219"/>
      <c r="O165" s="219"/>
      <c r="P165" s="220">
        <f>SUM(P166:P170)</f>
        <v>0</v>
      </c>
      <c r="Q165" s="219"/>
      <c r="R165" s="220">
        <f>SUM(R166:R170)</f>
        <v>0</v>
      </c>
      <c r="S165" s="219"/>
      <c r="T165" s="221">
        <f>SUM(T166:T170)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33</v>
      </c>
      <c r="AT165" s="223" t="s">
        <v>76</v>
      </c>
      <c r="AU165" s="223" t="s">
        <v>33</v>
      </c>
      <c r="AY165" s="222" t="s">
        <v>170</v>
      </c>
      <c r="BK165" s="224">
        <f>SUM(BK166:BK170)</f>
        <v>0</v>
      </c>
    </row>
    <row r="166" spans="1:65" s="2" customFormat="1" ht="49.05" customHeight="1">
      <c r="A166" s="39"/>
      <c r="B166" s="40"/>
      <c r="C166" s="227" t="s">
        <v>307</v>
      </c>
      <c r="D166" s="227" t="s">
        <v>172</v>
      </c>
      <c r="E166" s="228" t="s">
        <v>2050</v>
      </c>
      <c r="F166" s="229" t="s">
        <v>2051</v>
      </c>
      <c r="G166" s="230" t="s">
        <v>1619</v>
      </c>
      <c r="H166" s="231">
        <v>1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177</v>
      </c>
      <c r="AT166" s="238" t="s">
        <v>172</v>
      </c>
      <c r="AU166" s="238" t="s">
        <v>85</v>
      </c>
      <c r="AY166" s="18" t="s">
        <v>170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33</v>
      </c>
      <c r="BK166" s="239">
        <f>ROUND(I166*H166,2)</f>
        <v>0</v>
      </c>
      <c r="BL166" s="18" t="s">
        <v>177</v>
      </c>
      <c r="BM166" s="238" t="s">
        <v>348</v>
      </c>
    </row>
    <row r="167" spans="1:65" s="2" customFormat="1" ht="24.15" customHeight="1">
      <c r="A167" s="39"/>
      <c r="B167" s="40"/>
      <c r="C167" s="227" t="s">
        <v>313</v>
      </c>
      <c r="D167" s="227" t="s">
        <v>172</v>
      </c>
      <c r="E167" s="228" t="s">
        <v>2052</v>
      </c>
      <c r="F167" s="229" t="s">
        <v>2053</v>
      </c>
      <c r="G167" s="230" t="s">
        <v>1619</v>
      </c>
      <c r="H167" s="231">
        <v>15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177</v>
      </c>
      <c r="AT167" s="238" t="s">
        <v>172</v>
      </c>
      <c r="AU167" s="238" t="s">
        <v>85</v>
      </c>
      <c r="AY167" s="18" t="s">
        <v>170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33</v>
      </c>
      <c r="BK167" s="239">
        <f>ROUND(I167*H167,2)</f>
        <v>0</v>
      </c>
      <c r="BL167" s="18" t="s">
        <v>177</v>
      </c>
      <c r="BM167" s="238" t="s">
        <v>360</v>
      </c>
    </row>
    <row r="168" spans="1:65" s="2" customFormat="1" ht="24.15" customHeight="1">
      <c r="A168" s="39"/>
      <c r="B168" s="40"/>
      <c r="C168" s="227" t="s">
        <v>321</v>
      </c>
      <c r="D168" s="227" t="s">
        <v>172</v>
      </c>
      <c r="E168" s="228" t="s">
        <v>2054</v>
      </c>
      <c r="F168" s="229" t="s">
        <v>2055</v>
      </c>
      <c r="G168" s="230" t="s">
        <v>1619</v>
      </c>
      <c r="H168" s="231">
        <v>1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177</v>
      </c>
      <c r="AT168" s="238" t="s">
        <v>172</v>
      </c>
      <c r="AU168" s="238" t="s">
        <v>85</v>
      </c>
      <c r="AY168" s="18" t="s">
        <v>170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33</v>
      </c>
      <c r="BK168" s="239">
        <f>ROUND(I168*H168,2)</f>
        <v>0</v>
      </c>
      <c r="BL168" s="18" t="s">
        <v>177</v>
      </c>
      <c r="BM168" s="238" t="s">
        <v>364</v>
      </c>
    </row>
    <row r="169" spans="1:65" s="2" customFormat="1" ht="24.15" customHeight="1">
      <c r="A169" s="39"/>
      <c r="B169" s="40"/>
      <c r="C169" s="227" t="s">
        <v>328</v>
      </c>
      <c r="D169" s="227" t="s">
        <v>172</v>
      </c>
      <c r="E169" s="228" t="s">
        <v>2056</v>
      </c>
      <c r="F169" s="229" t="s">
        <v>2057</v>
      </c>
      <c r="G169" s="230" t="s">
        <v>1619</v>
      </c>
      <c r="H169" s="231">
        <v>1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177</v>
      </c>
      <c r="AT169" s="238" t="s">
        <v>172</v>
      </c>
      <c r="AU169" s="238" t="s">
        <v>85</v>
      </c>
      <c r="AY169" s="18" t="s">
        <v>170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33</v>
      </c>
      <c r="BK169" s="239">
        <f>ROUND(I169*H169,2)</f>
        <v>0</v>
      </c>
      <c r="BL169" s="18" t="s">
        <v>177</v>
      </c>
      <c r="BM169" s="238" t="s">
        <v>367</v>
      </c>
    </row>
    <row r="170" spans="1:65" s="2" customFormat="1" ht="21.75" customHeight="1">
      <c r="A170" s="39"/>
      <c r="B170" s="40"/>
      <c r="C170" s="227" t="s">
        <v>334</v>
      </c>
      <c r="D170" s="227" t="s">
        <v>172</v>
      </c>
      <c r="E170" s="228" t="s">
        <v>2058</v>
      </c>
      <c r="F170" s="229" t="s">
        <v>2059</v>
      </c>
      <c r="G170" s="230" t="s">
        <v>874</v>
      </c>
      <c r="H170" s="231">
        <v>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177</v>
      </c>
      <c r="AT170" s="238" t="s">
        <v>172</v>
      </c>
      <c r="AU170" s="238" t="s">
        <v>85</v>
      </c>
      <c r="AY170" s="18" t="s">
        <v>170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33</v>
      </c>
      <c r="BK170" s="239">
        <f>ROUND(I170*H170,2)</f>
        <v>0</v>
      </c>
      <c r="BL170" s="18" t="s">
        <v>177</v>
      </c>
      <c r="BM170" s="238" t="s">
        <v>371</v>
      </c>
    </row>
    <row r="171" spans="1:63" s="12" customFormat="1" ht="22.8" customHeight="1">
      <c r="A171" s="12"/>
      <c r="B171" s="211"/>
      <c r="C171" s="212"/>
      <c r="D171" s="213" t="s">
        <v>76</v>
      </c>
      <c r="E171" s="225" t="s">
        <v>2060</v>
      </c>
      <c r="F171" s="225" t="s">
        <v>2061</v>
      </c>
      <c r="G171" s="212"/>
      <c r="H171" s="212"/>
      <c r="I171" s="215"/>
      <c r="J171" s="226">
        <f>BK171</f>
        <v>0</v>
      </c>
      <c r="K171" s="212"/>
      <c r="L171" s="217"/>
      <c r="M171" s="218"/>
      <c r="N171" s="219"/>
      <c r="O171" s="219"/>
      <c r="P171" s="220">
        <f>SUM(P172:P185)</f>
        <v>0</v>
      </c>
      <c r="Q171" s="219"/>
      <c r="R171" s="220">
        <f>SUM(R172:R185)</f>
        <v>0</v>
      </c>
      <c r="S171" s="219"/>
      <c r="T171" s="221">
        <f>SUM(T172:T185)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2" t="s">
        <v>33</v>
      </c>
      <c r="AT171" s="223" t="s">
        <v>76</v>
      </c>
      <c r="AU171" s="223" t="s">
        <v>33</v>
      </c>
      <c r="AY171" s="222" t="s">
        <v>170</v>
      </c>
      <c r="BK171" s="224">
        <f>SUM(BK172:BK185)</f>
        <v>0</v>
      </c>
    </row>
    <row r="172" spans="1:65" s="2" customFormat="1" ht="24.15" customHeight="1">
      <c r="A172" s="39"/>
      <c r="B172" s="40"/>
      <c r="C172" s="227" t="s">
        <v>339</v>
      </c>
      <c r="D172" s="227" t="s">
        <v>172</v>
      </c>
      <c r="E172" s="228" t="s">
        <v>2062</v>
      </c>
      <c r="F172" s="229" t="s">
        <v>2063</v>
      </c>
      <c r="G172" s="230" t="s">
        <v>1619</v>
      </c>
      <c r="H172" s="231">
        <v>56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177</v>
      </c>
      <c r="AT172" s="238" t="s">
        <v>172</v>
      </c>
      <c r="AU172" s="238" t="s">
        <v>85</v>
      </c>
      <c r="AY172" s="18" t="s">
        <v>170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33</v>
      </c>
      <c r="BK172" s="239">
        <f>ROUND(I172*H172,2)</f>
        <v>0</v>
      </c>
      <c r="BL172" s="18" t="s">
        <v>177</v>
      </c>
      <c r="BM172" s="238" t="s">
        <v>374</v>
      </c>
    </row>
    <row r="173" spans="1:65" s="2" customFormat="1" ht="24.15" customHeight="1">
      <c r="A173" s="39"/>
      <c r="B173" s="40"/>
      <c r="C173" s="227" t="s">
        <v>345</v>
      </c>
      <c r="D173" s="227" t="s">
        <v>172</v>
      </c>
      <c r="E173" s="228" t="s">
        <v>2064</v>
      </c>
      <c r="F173" s="229" t="s">
        <v>2065</v>
      </c>
      <c r="G173" s="230" t="s">
        <v>1619</v>
      </c>
      <c r="H173" s="231">
        <v>8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177</v>
      </c>
      <c r="AT173" s="238" t="s">
        <v>172</v>
      </c>
      <c r="AU173" s="238" t="s">
        <v>85</v>
      </c>
      <c r="AY173" s="18" t="s">
        <v>170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33</v>
      </c>
      <c r="BK173" s="239">
        <f>ROUND(I173*H173,2)</f>
        <v>0</v>
      </c>
      <c r="BL173" s="18" t="s">
        <v>177</v>
      </c>
      <c r="BM173" s="238" t="s">
        <v>378</v>
      </c>
    </row>
    <row r="174" spans="1:65" s="2" customFormat="1" ht="24.15" customHeight="1">
      <c r="A174" s="39"/>
      <c r="B174" s="40"/>
      <c r="C174" s="227" t="s">
        <v>353</v>
      </c>
      <c r="D174" s="227" t="s">
        <v>172</v>
      </c>
      <c r="E174" s="228" t="s">
        <v>2066</v>
      </c>
      <c r="F174" s="229" t="s">
        <v>2067</v>
      </c>
      <c r="G174" s="230" t="s">
        <v>1619</v>
      </c>
      <c r="H174" s="231">
        <v>1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177</v>
      </c>
      <c r="AT174" s="238" t="s">
        <v>172</v>
      </c>
      <c r="AU174" s="238" t="s">
        <v>85</v>
      </c>
      <c r="AY174" s="18" t="s">
        <v>170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33</v>
      </c>
      <c r="BK174" s="239">
        <f>ROUND(I174*H174,2)</f>
        <v>0</v>
      </c>
      <c r="BL174" s="18" t="s">
        <v>177</v>
      </c>
      <c r="BM174" s="238" t="s">
        <v>381</v>
      </c>
    </row>
    <row r="175" spans="1:65" s="2" customFormat="1" ht="24.15" customHeight="1">
      <c r="A175" s="39"/>
      <c r="B175" s="40"/>
      <c r="C175" s="227" t="s">
        <v>283</v>
      </c>
      <c r="D175" s="227" t="s">
        <v>172</v>
      </c>
      <c r="E175" s="228" t="s">
        <v>2068</v>
      </c>
      <c r="F175" s="229" t="s">
        <v>2069</v>
      </c>
      <c r="G175" s="230" t="s">
        <v>1619</v>
      </c>
      <c r="H175" s="231">
        <v>8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177</v>
      </c>
      <c r="AT175" s="238" t="s">
        <v>172</v>
      </c>
      <c r="AU175" s="238" t="s">
        <v>85</v>
      </c>
      <c r="AY175" s="18" t="s">
        <v>170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33</v>
      </c>
      <c r="BK175" s="239">
        <f>ROUND(I175*H175,2)</f>
        <v>0</v>
      </c>
      <c r="BL175" s="18" t="s">
        <v>177</v>
      </c>
      <c r="BM175" s="238" t="s">
        <v>386</v>
      </c>
    </row>
    <row r="176" spans="1:65" s="2" customFormat="1" ht="24.15" customHeight="1">
      <c r="A176" s="39"/>
      <c r="B176" s="40"/>
      <c r="C176" s="227" t="s">
        <v>361</v>
      </c>
      <c r="D176" s="227" t="s">
        <v>172</v>
      </c>
      <c r="E176" s="228" t="s">
        <v>2070</v>
      </c>
      <c r="F176" s="229" t="s">
        <v>2071</v>
      </c>
      <c r="G176" s="230" t="s">
        <v>1619</v>
      </c>
      <c r="H176" s="231">
        <v>15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177</v>
      </c>
      <c r="AT176" s="238" t="s">
        <v>172</v>
      </c>
      <c r="AU176" s="238" t="s">
        <v>85</v>
      </c>
      <c r="AY176" s="18" t="s">
        <v>170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33</v>
      </c>
      <c r="BK176" s="239">
        <f>ROUND(I176*H176,2)</f>
        <v>0</v>
      </c>
      <c r="BL176" s="18" t="s">
        <v>177</v>
      </c>
      <c r="BM176" s="238" t="s">
        <v>390</v>
      </c>
    </row>
    <row r="177" spans="1:65" s="2" customFormat="1" ht="24.15" customHeight="1">
      <c r="A177" s="39"/>
      <c r="B177" s="40"/>
      <c r="C177" s="227" t="s">
        <v>296</v>
      </c>
      <c r="D177" s="227" t="s">
        <v>172</v>
      </c>
      <c r="E177" s="228" t="s">
        <v>2072</v>
      </c>
      <c r="F177" s="229" t="s">
        <v>2073</v>
      </c>
      <c r="G177" s="230" t="s">
        <v>1619</v>
      </c>
      <c r="H177" s="231">
        <v>1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177</v>
      </c>
      <c r="AT177" s="238" t="s">
        <v>172</v>
      </c>
      <c r="AU177" s="238" t="s">
        <v>85</v>
      </c>
      <c r="AY177" s="18" t="s">
        <v>170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33</v>
      </c>
      <c r="BK177" s="239">
        <f>ROUND(I177*H177,2)</f>
        <v>0</v>
      </c>
      <c r="BL177" s="18" t="s">
        <v>177</v>
      </c>
      <c r="BM177" s="238" t="s">
        <v>399</v>
      </c>
    </row>
    <row r="178" spans="1:65" s="2" customFormat="1" ht="24.15" customHeight="1">
      <c r="A178" s="39"/>
      <c r="B178" s="40"/>
      <c r="C178" s="227" t="s">
        <v>368</v>
      </c>
      <c r="D178" s="227" t="s">
        <v>172</v>
      </c>
      <c r="E178" s="228" t="s">
        <v>2074</v>
      </c>
      <c r="F178" s="229" t="s">
        <v>2075</v>
      </c>
      <c r="G178" s="230" t="s">
        <v>1619</v>
      </c>
      <c r="H178" s="231">
        <v>21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177</v>
      </c>
      <c r="AT178" s="238" t="s">
        <v>172</v>
      </c>
      <c r="AU178" s="238" t="s">
        <v>85</v>
      </c>
      <c r="AY178" s="18" t="s">
        <v>170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33</v>
      </c>
      <c r="BK178" s="239">
        <f>ROUND(I178*H178,2)</f>
        <v>0</v>
      </c>
      <c r="BL178" s="18" t="s">
        <v>177</v>
      </c>
      <c r="BM178" s="238" t="s">
        <v>403</v>
      </c>
    </row>
    <row r="179" spans="1:65" s="2" customFormat="1" ht="24.15" customHeight="1">
      <c r="A179" s="39"/>
      <c r="B179" s="40"/>
      <c r="C179" s="227" t="s">
        <v>301</v>
      </c>
      <c r="D179" s="227" t="s">
        <v>172</v>
      </c>
      <c r="E179" s="228" t="s">
        <v>2076</v>
      </c>
      <c r="F179" s="229" t="s">
        <v>2077</v>
      </c>
      <c r="G179" s="230" t="s">
        <v>1619</v>
      </c>
      <c r="H179" s="231">
        <v>15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177</v>
      </c>
      <c r="AT179" s="238" t="s">
        <v>172</v>
      </c>
      <c r="AU179" s="238" t="s">
        <v>85</v>
      </c>
      <c r="AY179" s="18" t="s">
        <v>170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33</v>
      </c>
      <c r="BK179" s="239">
        <f>ROUND(I179*H179,2)</f>
        <v>0</v>
      </c>
      <c r="BL179" s="18" t="s">
        <v>177</v>
      </c>
      <c r="BM179" s="238" t="s">
        <v>406</v>
      </c>
    </row>
    <row r="180" spans="1:65" s="2" customFormat="1" ht="24.15" customHeight="1">
      <c r="A180" s="39"/>
      <c r="B180" s="40"/>
      <c r="C180" s="227" t="s">
        <v>375</v>
      </c>
      <c r="D180" s="227" t="s">
        <v>172</v>
      </c>
      <c r="E180" s="228" t="s">
        <v>2078</v>
      </c>
      <c r="F180" s="229" t="s">
        <v>2079</v>
      </c>
      <c r="G180" s="230" t="s">
        <v>1619</v>
      </c>
      <c r="H180" s="231">
        <v>22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177</v>
      </c>
      <c r="AT180" s="238" t="s">
        <v>172</v>
      </c>
      <c r="AU180" s="238" t="s">
        <v>85</v>
      </c>
      <c r="AY180" s="18" t="s">
        <v>170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33</v>
      </c>
      <c r="BK180" s="239">
        <f>ROUND(I180*H180,2)</f>
        <v>0</v>
      </c>
      <c r="BL180" s="18" t="s">
        <v>177</v>
      </c>
      <c r="BM180" s="238" t="s">
        <v>414</v>
      </c>
    </row>
    <row r="181" spans="1:65" s="2" customFormat="1" ht="24.15" customHeight="1">
      <c r="A181" s="39"/>
      <c r="B181" s="40"/>
      <c r="C181" s="227" t="s">
        <v>305</v>
      </c>
      <c r="D181" s="227" t="s">
        <v>172</v>
      </c>
      <c r="E181" s="228" t="s">
        <v>2080</v>
      </c>
      <c r="F181" s="229" t="s">
        <v>2081</v>
      </c>
      <c r="G181" s="230" t="s">
        <v>1619</v>
      </c>
      <c r="H181" s="231">
        <v>4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177</v>
      </c>
      <c r="AT181" s="238" t="s">
        <v>172</v>
      </c>
      <c r="AU181" s="238" t="s">
        <v>85</v>
      </c>
      <c r="AY181" s="18" t="s">
        <v>170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33</v>
      </c>
      <c r="BK181" s="239">
        <f>ROUND(I181*H181,2)</f>
        <v>0</v>
      </c>
      <c r="BL181" s="18" t="s">
        <v>177</v>
      </c>
      <c r="BM181" s="238" t="s">
        <v>570</v>
      </c>
    </row>
    <row r="182" spans="1:65" s="2" customFormat="1" ht="33" customHeight="1">
      <c r="A182" s="39"/>
      <c r="B182" s="40"/>
      <c r="C182" s="227" t="s">
        <v>383</v>
      </c>
      <c r="D182" s="227" t="s">
        <v>172</v>
      </c>
      <c r="E182" s="228" t="s">
        <v>2082</v>
      </c>
      <c r="F182" s="229" t="s">
        <v>2083</v>
      </c>
      <c r="G182" s="230" t="s">
        <v>1619</v>
      </c>
      <c r="H182" s="231">
        <v>8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177</v>
      </c>
      <c r="AT182" s="238" t="s">
        <v>172</v>
      </c>
      <c r="AU182" s="238" t="s">
        <v>85</v>
      </c>
      <c r="AY182" s="18" t="s">
        <v>170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33</v>
      </c>
      <c r="BK182" s="239">
        <f>ROUND(I182*H182,2)</f>
        <v>0</v>
      </c>
      <c r="BL182" s="18" t="s">
        <v>177</v>
      </c>
      <c r="BM182" s="238" t="s">
        <v>579</v>
      </c>
    </row>
    <row r="183" spans="1:65" s="2" customFormat="1" ht="24.15" customHeight="1">
      <c r="A183" s="39"/>
      <c r="B183" s="40"/>
      <c r="C183" s="227" t="s">
        <v>310</v>
      </c>
      <c r="D183" s="227" t="s">
        <v>172</v>
      </c>
      <c r="E183" s="228" t="s">
        <v>2084</v>
      </c>
      <c r="F183" s="229" t="s">
        <v>2085</v>
      </c>
      <c r="G183" s="230" t="s">
        <v>1619</v>
      </c>
      <c r="H183" s="231">
        <v>8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42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177</v>
      </c>
      <c r="AT183" s="238" t="s">
        <v>172</v>
      </c>
      <c r="AU183" s="238" t="s">
        <v>85</v>
      </c>
      <c r="AY183" s="18" t="s">
        <v>170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33</v>
      </c>
      <c r="BK183" s="239">
        <f>ROUND(I183*H183,2)</f>
        <v>0</v>
      </c>
      <c r="BL183" s="18" t="s">
        <v>177</v>
      </c>
      <c r="BM183" s="238" t="s">
        <v>587</v>
      </c>
    </row>
    <row r="184" spans="1:65" s="2" customFormat="1" ht="33" customHeight="1">
      <c r="A184" s="39"/>
      <c r="B184" s="40"/>
      <c r="C184" s="227" t="s">
        <v>392</v>
      </c>
      <c r="D184" s="227" t="s">
        <v>172</v>
      </c>
      <c r="E184" s="228" t="s">
        <v>2086</v>
      </c>
      <c r="F184" s="229" t="s">
        <v>2087</v>
      </c>
      <c r="G184" s="230" t="s">
        <v>1619</v>
      </c>
      <c r="H184" s="231">
        <v>12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177</v>
      </c>
      <c r="AT184" s="238" t="s">
        <v>172</v>
      </c>
      <c r="AU184" s="238" t="s">
        <v>85</v>
      </c>
      <c r="AY184" s="18" t="s">
        <v>170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33</v>
      </c>
      <c r="BK184" s="239">
        <f>ROUND(I184*H184,2)</f>
        <v>0</v>
      </c>
      <c r="BL184" s="18" t="s">
        <v>177</v>
      </c>
      <c r="BM184" s="238" t="s">
        <v>596</v>
      </c>
    </row>
    <row r="185" spans="1:65" s="2" customFormat="1" ht="33" customHeight="1">
      <c r="A185" s="39"/>
      <c r="B185" s="40"/>
      <c r="C185" s="227" t="s">
        <v>316</v>
      </c>
      <c r="D185" s="227" t="s">
        <v>172</v>
      </c>
      <c r="E185" s="228" t="s">
        <v>2088</v>
      </c>
      <c r="F185" s="229" t="s">
        <v>2089</v>
      </c>
      <c r="G185" s="230" t="s">
        <v>1619</v>
      </c>
      <c r="H185" s="231">
        <v>5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177</v>
      </c>
      <c r="AT185" s="238" t="s">
        <v>172</v>
      </c>
      <c r="AU185" s="238" t="s">
        <v>85</v>
      </c>
      <c r="AY185" s="18" t="s">
        <v>170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33</v>
      </c>
      <c r="BK185" s="239">
        <f>ROUND(I185*H185,2)</f>
        <v>0</v>
      </c>
      <c r="BL185" s="18" t="s">
        <v>177</v>
      </c>
      <c r="BM185" s="238" t="s">
        <v>608</v>
      </c>
    </row>
    <row r="186" spans="1:63" s="12" customFormat="1" ht="22.8" customHeight="1">
      <c r="A186" s="12"/>
      <c r="B186" s="211"/>
      <c r="C186" s="212"/>
      <c r="D186" s="213" t="s">
        <v>76</v>
      </c>
      <c r="E186" s="225" t="s">
        <v>2090</v>
      </c>
      <c r="F186" s="225" t="s">
        <v>2091</v>
      </c>
      <c r="G186" s="212"/>
      <c r="H186" s="212"/>
      <c r="I186" s="215"/>
      <c r="J186" s="226">
        <f>BK186</f>
        <v>0</v>
      </c>
      <c r="K186" s="212"/>
      <c r="L186" s="217"/>
      <c r="M186" s="218"/>
      <c r="N186" s="219"/>
      <c r="O186" s="219"/>
      <c r="P186" s="220">
        <f>SUM(P187:P210)</f>
        <v>0</v>
      </c>
      <c r="Q186" s="219"/>
      <c r="R186" s="220">
        <f>SUM(R187:R210)</f>
        <v>0</v>
      </c>
      <c r="S186" s="219"/>
      <c r="T186" s="221">
        <f>SUM(T187:T210)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2" t="s">
        <v>33</v>
      </c>
      <c r="AT186" s="223" t="s">
        <v>76</v>
      </c>
      <c r="AU186" s="223" t="s">
        <v>33</v>
      </c>
      <c r="AY186" s="222" t="s">
        <v>170</v>
      </c>
      <c r="BK186" s="224">
        <f>SUM(BK187:BK210)</f>
        <v>0</v>
      </c>
    </row>
    <row r="187" spans="1:65" s="2" customFormat="1" ht="16.5" customHeight="1">
      <c r="A187" s="39"/>
      <c r="B187" s="40"/>
      <c r="C187" s="227" t="s">
        <v>400</v>
      </c>
      <c r="D187" s="227" t="s">
        <v>172</v>
      </c>
      <c r="E187" s="228" t="s">
        <v>2092</v>
      </c>
      <c r="F187" s="229" t="s">
        <v>2093</v>
      </c>
      <c r="G187" s="230" t="s">
        <v>1619</v>
      </c>
      <c r="H187" s="231">
        <v>42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177</v>
      </c>
      <c r="AT187" s="238" t="s">
        <v>172</v>
      </c>
      <c r="AU187" s="238" t="s">
        <v>85</v>
      </c>
      <c r="AY187" s="18" t="s">
        <v>170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33</v>
      </c>
      <c r="BK187" s="239">
        <f>ROUND(I187*H187,2)</f>
        <v>0</v>
      </c>
      <c r="BL187" s="18" t="s">
        <v>177</v>
      </c>
      <c r="BM187" s="238" t="s">
        <v>420</v>
      </c>
    </row>
    <row r="188" spans="1:65" s="2" customFormat="1" ht="24.15" customHeight="1">
      <c r="A188" s="39"/>
      <c r="B188" s="40"/>
      <c r="C188" s="227" t="s">
        <v>324</v>
      </c>
      <c r="D188" s="227" t="s">
        <v>172</v>
      </c>
      <c r="E188" s="228" t="s">
        <v>2094</v>
      </c>
      <c r="F188" s="229" t="s">
        <v>2095</v>
      </c>
      <c r="G188" s="230" t="s">
        <v>1619</v>
      </c>
      <c r="H188" s="231">
        <v>8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42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177</v>
      </c>
      <c r="AT188" s="238" t="s">
        <v>172</v>
      </c>
      <c r="AU188" s="238" t="s">
        <v>85</v>
      </c>
      <c r="AY188" s="18" t="s">
        <v>170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33</v>
      </c>
      <c r="BK188" s="239">
        <f>ROUND(I188*H188,2)</f>
        <v>0</v>
      </c>
      <c r="BL188" s="18" t="s">
        <v>177</v>
      </c>
      <c r="BM188" s="238" t="s">
        <v>426</v>
      </c>
    </row>
    <row r="189" spans="1:65" s="2" customFormat="1" ht="24.15" customHeight="1">
      <c r="A189" s="39"/>
      <c r="B189" s="40"/>
      <c r="C189" s="227" t="s">
        <v>411</v>
      </c>
      <c r="D189" s="227" t="s">
        <v>172</v>
      </c>
      <c r="E189" s="228" t="s">
        <v>2096</v>
      </c>
      <c r="F189" s="229" t="s">
        <v>2097</v>
      </c>
      <c r="G189" s="230" t="s">
        <v>1619</v>
      </c>
      <c r="H189" s="231">
        <v>69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177</v>
      </c>
      <c r="AT189" s="238" t="s">
        <v>172</v>
      </c>
      <c r="AU189" s="238" t="s">
        <v>85</v>
      </c>
      <c r="AY189" s="18" t="s">
        <v>170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33</v>
      </c>
      <c r="BK189" s="239">
        <f>ROUND(I189*H189,2)</f>
        <v>0</v>
      </c>
      <c r="BL189" s="18" t="s">
        <v>177</v>
      </c>
      <c r="BM189" s="238" t="s">
        <v>430</v>
      </c>
    </row>
    <row r="190" spans="1:65" s="2" customFormat="1" ht="24.15" customHeight="1">
      <c r="A190" s="39"/>
      <c r="B190" s="40"/>
      <c r="C190" s="227" t="s">
        <v>331</v>
      </c>
      <c r="D190" s="227" t="s">
        <v>172</v>
      </c>
      <c r="E190" s="228" t="s">
        <v>2098</v>
      </c>
      <c r="F190" s="229" t="s">
        <v>2099</v>
      </c>
      <c r="G190" s="230" t="s">
        <v>1619</v>
      </c>
      <c r="H190" s="231">
        <v>1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42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177</v>
      </c>
      <c r="AT190" s="238" t="s">
        <v>172</v>
      </c>
      <c r="AU190" s="238" t="s">
        <v>85</v>
      </c>
      <c r="AY190" s="18" t="s">
        <v>170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33</v>
      </c>
      <c r="BK190" s="239">
        <f>ROUND(I190*H190,2)</f>
        <v>0</v>
      </c>
      <c r="BL190" s="18" t="s">
        <v>177</v>
      </c>
      <c r="BM190" s="238" t="s">
        <v>437</v>
      </c>
    </row>
    <row r="191" spans="1:65" s="2" customFormat="1" ht="24.15" customHeight="1">
      <c r="A191" s="39"/>
      <c r="B191" s="40"/>
      <c r="C191" s="227" t="s">
        <v>423</v>
      </c>
      <c r="D191" s="227" t="s">
        <v>172</v>
      </c>
      <c r="E191" s="228" t="s">
        <v>2100</v>
      </c>
      <c r="F191" s="229" t="s">
        <v>2101</v>
      </c>
      <c r="G191" s="230" t="s">
        <v>1619</v>
      </c>
      <c r="H191" s="231">
        <v>191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42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177</v>
      </c>
      <c r="AT191" s="238" t="s">
        <v>172</v>
      </c>
      <c r="AU191" s="238" t="s">
        <v>85</v>
      </c>
      <c r="AY191" s="18" t="s">
        <v>170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33</v>
      </c>
      <c r="BK191" s="239">
        <f>ROUND(I191*H191,2)</f>
        <v>0</v>
      </c>
      <c r="BL191" s="18" t="s">
        <v>177</v>
      </c>
      <c r="BM191" s="238" t="s">
        <v>440</v>
      </c>
    </row>
    <row r="192" spans="1:65" s="2" customFormat="1" ht="24.15" customHeight="1">
      <c r="A192" s="39"/>
      <c r="B192" s="40"/>
      <c r="C192" s="227" t="s">
        <v>337</v>
      </c>
      <c r="D192" s="227" t="s">
        <v>172</v>
      </c>
      <c r="E192" s="228" t="s">
        <v>2102</v>
      </c>
      <c r="F192" s="229" t="s">
        <v>2103</v>
      </c>
      <c r="G192" s="230" t="s">
        <v>1619</v>
      </c>
      <c r="H192" s="231">
        <v>18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42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177</v>
      </c>
      <c r="AT192" s="238" t="s">
        <v>172</v>
      </c>
      <c r="AU192" s="238" t="s">
        <v>85</v>
      </c>
      <c r="AY192" s="18" t="s">
        <v>170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33</v>
      </c>
      <c r="BK192" s="239">
        <f>ROUND(I192*H192,2)</f>
        <v>0</v>
      </c>
      <c r="BL192" s="18" t="s">
        <v>177</v>
      </c>
      <c r="BM192" s="238" t="s">
        <v>445</v>
      </c>
    </row>
    <row r="193" spans="1:65" s="2" customFormat="1" ht="16.5" customHeight="1">
      <c r="A193" s="39"/>
      <c r="B193" s="40"/>
      <c r="C193" s="227" t="s">
        <v>434</v>
      </c>
      <c r="D193" s="227" t="s">
        <v>172</v>
      </c>
      <c r="E193" s="228" t="s">
        <v>2104</v>
      </c>
      <c r="F193" s="229" t="s">
        <v>2105</v>
      </c>
      <c r="G193" s="230" t="s">
        <v>1619</v>
      </c>
      <c r="H193" s="231">
        <v>1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177</v>
      </c>
      <c r="AT193" s="238" t="s">
        <v>172</v>
      </c>
      <c r="AU193" s="238" t="s">
        <v>85</v>
      </c>
      <c r="AY193" s="18" t="s">
        <v>170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33</v>
      </c>
      <c r="BK193" s="239">
        <f>ROUND(I193*H193,2)</f>
        <v>0</v>
      </c>
      <c r="BL193" s="18" t="s">
        <v>177</v>
      </c>
      <c r="BM193" s="238" t="s">
        <v>449</v>
      </c>
    </row>
    <row r="194" spans="1:65" s="2" customFormat="1" ht="16.5" customHeight="1">
      <c r="A194" s="39"/>
      <c r="B194" s="40"/>
      <c r="C194" s="227" t="s">
        <v>348</v>
      </c>
      <c r="D194" s="227" t="s">
        <v>172</v>
      </c>
      <c r="E194" s="228" t="s">
        <v>2106</v>
      </c>
      <c r="F194" s="229" t="s">
        <v>2107</v>
      </c>
      <c r="G194" s="230" t="s">
        <v>1619</v>
      </c>
      <c r="H194" s="231">
        <v>53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42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177</v>
      </c>
      <c r="AT194" s="238" t="s">
        <v>172</v>
      </c>
      <c r="AU194" s="238" t="s">
        <v>85</v>
      </c>
      <c r="AY194" s="18" t="s">
        <v>170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33</v>
      </c>
      <c r="BK194" s="239">
        <f>ROUND(I194*H194,2)</f>
        <v>0</v>
      </c>
      <c r="BL194" s="18" t="s">
        <v>177</v>
      </c>
      <c r="BM194" s="238" t="s">
        <v>454</v>
      </c>
    </row>
    <row r="195" spans="1:65" s="2" customFormat="1" ht="16.5" customHeight="1">
      <c r="A195" s="39"/>
      <c r="B195" s="40"/>
      <c r="C195" s="227" t="s">
        <v>442</v>
      </c>
      <c r="D195" s="227" t="s">
        <v>172</v>
      </c>
      <c r="E195" s="228" t="s">
        <v>2108</v>
      </c>
      <c r="F195" s="229" t="s">
        <v>2109</v>
      </c>
      <c r="G195" s="230" t="s">
        <v>1619</v>
      </c>
      <c r="H195" s="231">
        <v>15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177</v>
      </c>
      <c r="AT195" s="238" t="s">
        <v>172</v>
      </c>
      <c r="AU195" s="238" t="s">
        <v>85</v>
      </c>
      <c r="AY195" s="18" t="s">
        <v>170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33</v>
      </c>
      <c r="BK195" s="239">
        <f>ROUND(I195*H195,2)</f>
        <v>0</v>
      </c>
      <c r="BL195" s="18" t="s">
        <v>177</v>
      </c>
      <c r="BM195" s="238" t="s">
        <v>458</v>
      </c>
    </row>
    <row r="196" spans="1:65" s="2" customFormat="1" ht="16.5" customHeight="1">
      <c r="A196" s="39"/>
      <c r="B196" s="40"/>
      <c r="C196" s="227" t="s">
        <v>360</v>
      </c>
      <c r="D196" s="227" t="s">
        <v>172</v>
      </c>
      <c r="E196" s="228" t="s">
        <v>2110</v>
      </c>
      <c r="F196" s="229" t="s">
        <v>2111</v>
      </c>
      <c r="G196" s="230" t="s">
        <v>1619</v>
      </c>
      <c r="H196" s="231">
        <v>25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177</v>
      </c>
      <c r="AT196" s="238" t="s">
        <v>172</v>
      </c>
      <c r="AU196" s="238" t="s">
        <v>85</v>
      </c>
      <c r="AY196" s="18" t="s">
        <v>170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33</v>
      </c>
      <c r="BK196" s="239">
        <f>ROUND(I196*H196,2)</f>
        <v>0</v>
      </c>
      <c r="BL196" s="18" t="s">
        <v>177</v>
      </c>
      <c r="BM196" s="238" t="s">
        <v>463</v>
      </c>
    </row>
    <row r="197" spans="1:65" s="2" customFormat="1" ht="16.5" customHeight="1">
      <c r="A197" s="39"/>
      <c r="B197" s="40"/>
      <c r="C197" s="227" t="s">
        <v>451</v>
      </c>
      <c r="D197" s="227" t="s">
        <v>172</v>
      </c>
      <c r="E197" s="228" t="s">
        <v>2112</v>
      </c>
      <c r="F197" s="229" t="s">
        <v>2113</v>
      </c>
      <c r="G197" s="230" t="s">
        <v>1619</v>
      </c>
      <c r="H197" s="231">
        <v>5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177</v>
      </c>
      <c r="AT197" s="238" t="s">
        <v>172</v>
      </c>
      <c r="AU197" s="238" t="s">
        <v>85</v>
      </c>
      <c r="AY197" s="18" t="s">
        <v>170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33</v>
      </c>
      <c r="BK197" s="239">
        <f>ROUND(I197*H197,2)</f>
        <v>0</v>
      </c>
      <c r="BL197" s="18" t="s">
        <v>177</v>
      </c>
      <c r="BM197" s="238" t="s">
        <v>482</v>
      </c>
    </row>
    <row r="198" spans="1:65" s="2" customFormat="1" ht="16.5" customHeight="1">
      <c r="A198" s="39"/>
      <c r="B198" s="40"/>
      <c r="C198" s="227" t="s">
        <v>364</v>
      </c>
      <c r="D198" s="227" t="s">
        <v>172</v>
      </c>
      <c r="E198" s="228" t="s">
        <v>2114</v>
      </c>
      <c r="F198" s="229" t="s">
        <v>2115</v>
      </c>
      <c r="G198" s="230" t="s">
        <v>1619</v>
      </c>
      <c r="H198" s="231">
        <v>5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42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177</v>
      </c>
      <c r="AT198" s="238" t="s">
        <v>172</v>
      </c>
      <c r="AU198" s="238" t="s">
        <v>85</v>
      </c>
      <c r="AY198" s="18" t="s">
        <v>170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33</v>
      </c>
      <c r="BK198" s="239">
        <f>ROUND(I198*H198,2)</f>
        <v>0</v>
      </c>
      <c r="BL198" s="18" t="s">
        <v>177</v>
      </c>
      <c r="BM198" s="238" t="s">
        <v>487</v>
      </c>
    </row>
    <row r="199" spans="1:65" s="2" customFormat="1" ht="16.5" customHeight="1">
      <c r="A199" s="39"/>
      <c r="B199" s="40"/>
      <c r="C199" s="227" t="s">
        <v>460</v>
      </c>
      <c r="D199" s="227" t="s">
        <v>172</v>
      </c>
      <c r="E199" s="228" t="s">
        <v>2116</v>
      </c>
      <c r="F199" s="229" t="s">
        <v>2117</v>
      </c>
      <c r="G199" s="230" t="s">
        <v>1619</v>
      </c>
      <c r="H199" s="231">
        <v>16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177</v>
      </c>
      <c r="AT199" s="238" t="s">
        <v>172</v>
      </c>
      <c r="AU199" s="238" t="s">
        <v>85</v>
      </c>
      <c r="AY199" s="18" t="s">
        <v>170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33</v>
      </c>
      <c r="BK199" s="239">
        <f>ROUND(I199*H199,2)</f>
        <v>0</v>
      </c>
      <c r="BL199" s="18" t="s">
        <v>177</v>
      </c>
      <c r="BM199" s="238" t="s">
        <v>494</v>
      </c>
    </row>
    <row r="200" spans="1:65" s="2" customFormat="1" ht="16.5" customHeight="1">
      <c r="A200" s="39"/>
      <c r="B200" s="40"/>
      <c r="C200" s="227" t="s">
        <v>367</v>
      </c>
      <c r="D200" s="227" t="s">
        <v>172</v>
      </c>
      <c r="E200" s="228" t="s">
        <v>2118</v>
      </c>
      <c r="F200" s="229" t="s">
        <v>2119</v>
      </c>
      <c r="G200" s="230" t="s">
        <v>1619</v>
      </c>
      <c r="H200" s="231">
        <v>17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42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177</v>
      </c>
      <c r="AT200" s="238" t="s">
        <v>172</v>
      </c>
      <c r="AU200" s="238" t="s">
        <v>85</v>
      </c>
      <c r="AY200" s="18" t="s">
        <v>170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33</v>
      </c>
      <c r="BK200" s="239">
        <f>ROUND(I200*H200,2)</f>
        <v>0</v>
      </c>
      <c r="BL200" s="18" t="s">
        <v>177</v>
      </c>
      <c r="BM200" s="238" t="s">
        <v>500</v>
      </c>
    </row>
    <row r="201" spans="1:65" s="2" customFormat="1" ht="16.5" customHeight="1">
      <c r="A201" s="39"/>
      <c r="B201" s="40"/>
      <c r="C201" s="227" t="s">
        <v>470</v>
      </c>
      <c r="D201" s="227" t="s">
        <v>172</v>
      </c>
      <c r="E201" s="228" t="s">
        <v>2120</v>
      </c>
      <c r="F201" s="229" t="s">
        <v>2121</v>
      </c>
      <c r="G201" s="230" t="s">
        <v>1619</v>
      </c>
      <c r="H201" s="231">
        <v>15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177</v>
      </c>
      <c r="AT201" s="238" t="s">
        <v>172</v>
      </c>
      <c r="AU201" s="238" t="s">
        <v>85</v>
      </c>
      <c r="AY201" s="18" t="s">
        <v>170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33</v>
      </c>
      <c r="BK201" s="239">
        <f>ROUND(I201*H201,2)</f>
        <v>0</v>
      </c>
      <c r="BL201" s="18" t="s">
        <v>177</v>
      </c>
      <c r="BM201" s="238" t="s">
        <v>744</v>
      </c>
    </row>
    <row r="202" spans="1:65" s="2" customFormat="1" ht="16.5" customHeight="1">
      <c r="A202" s="39"/>
      <c r="B202" s="40"/>
      <c r="C202" s="227" t="s">
        <v>371</v>
      </c>
      <c r="D202" s="227" t="s">
        <v>172</v>
      </c>
      <c r="E202" s="228" t="s">
        <v>2122</v>
      </c>
      <c r="F202" s="229" t="s">
        <v>2123</v>
      </c>
      <c r="G202" s="230" t="s">
        <v>1619</v>
      </c>
      <c r="H202" s="231">
        <v>15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42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177</v>
      </c>
      <c r="AT202" s="238" t="s">
        <v>172</v>
      </c>
      <c r="AU202" s="238" t="s">
        <v>85</v>
      </c>
      <c r="AY202" s="18" t="s">
        <v>170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33</v>
      </c>
      <c r="BK202" s="239">
        <f>ROUND(I202*H202,2)</f>
        <v>0</v>
      </c>
      <c r="BL202" s="18" t="s">
        <v>177</v>
      </c>
      <c r="BM202" s="238" t="s">
        <v>506</v>
      </c>
    </row>
    <row r="203" spans="1:65" s="2" customFormat="1" ht="16.5" customHeight="1">
      <c r="A203" s="39"/>
      <c r="B203" s="40"/>
      <c r="C203" s="227" t="s">
        <v>478</v>
      </c>
      <c r="D203" s="227" t="s">
        <v>172</v>
      </c>
      <c r="E203" s="228" t="s">
        <v>2124</v>
      </c>
      <c r="F203" s="229" t="s">
        <v>2125</v>
      </c>
      <c r="G203" s="230" t="s">
        <v>1619</v>
      </c>
      <c r="H203" s="231">
        <v>1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42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177</v>
      </c>
      <c r="AT203" s="238" t="s">
        <v>172</v>
      </c>
      <c r="AU203" s="238" t="s">
        <v>85</v>
      </c>
      <c r="AY203" s="18" t="s">
        <v>170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33</v>
      </c>
      <c r="BK203" s="239">
        <f>ROUND(I203*H203,2)</f>
        <v>0</v>
      </c>
      <c r="BL203" s="18" t="s">
        <v>177</v>
      </c>
      <c r="BM203" s="238" t="s">
        <v>510</v>
      </c>
    </row>
    <row r="204" spans="1:65" s="2" customFormat="1" ht="16.5" customHeight="1">
      <c r="A204" s="39"/>
      <c r="B204" s="40"/>
      <c r="C204" s="227" t="s">
        <v>374</v>
      </c>
      <c r="D204" s="227" t="s">
        <v>172</v>
      </c>
      <c r="E204" s="228" t="s">
        <v>2126</v>
      </c>
      <c r="F204" s="229" t="s">
        <v>2127</v>
      </c>
      <c r="G204" s="230" t="s">
        <v>1619</v>
      </c>
      <c r="H204" s="231">
        <v>1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42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177</v>
      </c>
      <c r="AT204" s="238" t="s">
        <v>172</v>
      </c>
      <c r="AU204" s="238" t="s">
        <v>85</v>
      </c>
      <c r="AY204" s="18" t="s">
        <v>170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33</v>
      </c>
      <c r="BK204" s="239">
        <f>ROUND(I204*H204,2)</f>
        <v>0</v>
      </c>
      <c r="BL204" s="18" t="s">
        <v>177</v>
      </c>
      <c r="BM204" s="238" t="s">
        <v>514</v>
      </c>
    </row>
    <row r="205" spans="1:65" s="2" customFormat="1" ht="16.5" customHeight="1">
      <c r="A205" s="39"/>
      <c r="B205" s="40"/>
      <c r="C205" s="227" t="s">
        <v>491</v>
      </c>
      <c r="D205" s="227" t="s">
        <v>172</v>
      </c>
      <c r="E205" s="228" t="s">
        <v>2128</v>
      </c>
      <c r="F205" s="229" t="s">
        <v>2129</v>
      </c>
      <c r="G205" s="230" t="s">
        <v>1619</v>
      </c>
      <c r="H205" s="231">
        <v>1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177</v>
      </c>
      <c r="AT205" s="238" t="s">
        <v>172</v>
      </c>
      <c r="AU205" s="238" t="s">
        <v>85</v>
      </c>
      <c r="AY205" s="18" t="s">
        <v>170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33</v>
      </c>
      <c r="BK205" s="239">
        <f>ROUND(I205*H205,2)</f>
        <v>0</v>
      </c>
      <c r="BL205" s="18" t="s">
        <v>177</v>
      </c>
      <c r="BM205" s="238" t="s">
        <v>517</v>
      </c>
    </row>
    <row r="206" spans="1:65" s="2" customFormat="1" ht="16.5" customHeight="1">
      <c r="A206" s="39"/>
      <c r="B206" s="40"/>
      <c r="C206" s="227" t="s">
        <v>378</v>
      </c>
      <c r="D206" s="227" t="s">
        <v>172</v>
      </c>
      <c r="E206" s="228" t="s">
        <v>2130</v>
      </c>
      <c r="F206" s="229" t="s">
        <v>2131</v>
      </c>
      <c r="G206" s="230" t="s">
        <v>1619</v>
      </c>
      <c r="H206" s="231">
        <v>1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42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177</v>
      </c>
      <c r="AT206" s="238" t="s">
        <v>172</v>
      </c>
      <c r="AU206" s="238" t="s">
        <v>85</v>
      </c>
      <c r="AY206" s="18" t="s">
        <v>170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33</v>
      </c>
      <c r="BK206" s="239">
        <f>ROUND(I206*H206,2)</f>
        <v>0</v>
      </c>
      <c r="BL206" s="18" t="s">
        <v>177</v>
      </c>
      <c r="BM206" s="238" t="s">
        <v>523</v>
      </c>
    </row>
    <row r="207" spans="1:65" s="2" customFormat="1" ht="24.15" customHeight="1">
      <c r="A207" s="39"/>
      <c r="B207" s="40"/>
      <c r="C207" s="227" t="s">
        <v>503</v>
      </c>
      <c r="D207" s="227" t="s">
        <v>172</v>
      </c>
      <c r="E207" s="228" t="s">
        <v>2132</v>
      </c>
      <c r="F207" s="229" t="s">
        <v>2133</v>
      </c>
      <c r="G207" s="230" t="s">
        <v>874</v>
      </c>
      <c r="H207" s="231">
        <v>15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177</v>
      </c>
      <c r="AT207" s="238" t="s">
        <v>172</v>
      </c>
      <c r="AU207" s="238" t="s">
        <v>85</v>
      </c>
      <c r="AY207" s="18" t="s">
        <v>170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33</v>
      </c>
      <c r="BK207" s="239">
        <f>ROUND(I207*H207,2)</f>
        <v>0</v>
      </c>
      <c r="BL207" s="18" t="s">
        <v>177</v>
      </c>
      <c r="BM207" s="238" t="s">
        <v>527</v>
      </c>
    </row>
    <row r="208" spans="1:65" s="2" customFormat="1" ht="33" customHeight="1">
      <c r="A208" s="39"/>
      <c r="B208" s="40"/>
      <c r="C208" s="227" t="s">
        <v>381</v>
      </c>
      <c r="D208" s="227" t="s">
        <v>172</v>
      </c>
      <c r="E208" s="228" t="s">
        <v>2134</v>
      </c>
      <c r="F208" s="229" t="s">
        <v>2135</v>
      </c>
      <c r="G208" s="230" t="s">
        <v>874</v>
      </c>
      <c r="H208" s="231">
        <v>1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42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177</v>
      </c>
      <c r="AT208" s="238" t="s">
        <v>172</v>
      </c>
      <c r="AU208" s="238" t="s">
        <v>85</v>
      </c>
      <c r="AY208" s="18" t="s">
        <v>170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33</v>
      </c>
      <c r="BK208" s="239">
        <f>ROUND(I208*H208,2)</f>
        <v>0</v>
      </c>
      <c r="BL208" s="18" t="s">
        <v>177</v>
      </c>
      <c r="BM208" s="238" t="s">
        <v>532</v>
      </c>
    </row>
    <row r="209" spans="1:65" s="2" customFormat="1" ht="24.15" customHeight="1">
      <c r="A209" s="39"/>
      <c r="B209" s="40"/>
      <c r="C209" s="227" t="s">
        <v>511</v>
      </c>
      <c r="D209" s="227" t="s">
        <v>172</v>
      </c>
      <c r="E209" s="228" t="s">
        <v>2136</v>
      </c>
      <c r="F209" s="229" t="s">
        <v>2137</v>
      </c>
      <c r="G209" s="230" t="s">
        <v>874</v>
      </c>
      <c r="H209" s="231">
        <v>2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42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177</v>
      </c>
      <c r="AT209" s="238" t="s">
        <v>172</v>
      </c>
      <c r="AU209" s="238" t="s">
        <v>85</v>
      </c>
      <c r="AY209" s="18" t="s">
        <v>170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33</v>
      </c>
      <c r="BK209" s="239">
        <f>ROUND(I209*H209,2)</f>
        <v>0</v>
      </c>
      <c r="BL209" s="18" t="s">
        <v>177</v>
      </c>
      <c r="BM209" s="238" t="s">
        <v>537</v>
      </c>
    </row>
    <row r="210" spans="1:65" s="2" customFormat="1" ht="16.5" customHeight="1">
      <c r="A210" s="39"/>
      <c r="B210" s="40"/>
      <c r="C210" s="227" t="s">
        <v>386</v>
      </c>
      <c r="D210" s="227" t="s">
        <v>172</v>
      </c>
      <c r="E210" s="228" t="s">
        <v>2138</v>
      </c>
      <c r="F210" s="229" t="s">
        <v>2139</v>
      </c>
      <c r="G210" s="230" t="s">
        <v>874</v>
      </c>
      <c r="H210" s="231">
        <v>1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42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177</v>
      </c>
      <c r="AT210" s="238" t="s">
        <v>172</v>
      </c>
      <c r="AU210" s="238" t="s">
        <v>85</v>
      </c>
      <c r="AY210" s="18" t="s">
        <v>170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33</v>
      </c>
      <c r="BK210" s="239">
        <f>ROUND(I210*H210,2)</f>
        <v>0</v>
      </c>
      <c r="BL210" s="18" t="s">
        <v>177</v>
      </c>
      <c r="BM210" s="238" t="s">
        <v>542</v>
      </c>
    </row>
    <row r="211" spans="1:63" s="12" customFormat="1" ht="22.8" customHeight="1">
      <c r="A211" s="12"/>
      <c r="B211" s="211"/>
      <c r="C211" s="212"/>
      <c r="D211" s="213" t="s">
        <v>76</v>
      </c>
      <c r="E211" s="225" t="s">
        <v>2140</v>
      </c>
      <c r="F211" s="225" t="s">
        <v>2141</v>
      </c>
      <c r="G211" s="212"/>
      <c r="H211" s="212"/>
      <c r="I211" s="215"/>
      <c r="J211" s="226">
        <f>BK211</f>
        <v>0</v>
      </c>
      <c r="K211" s="212"/>
      <c r="L211" s="217"/>
      <c r="M211" s="218"/>
      <c r="N211" s="219"/>
      <c r="O211" s="219"/>
      <c r="P211" s="220">
        <f>SUM(P212:P225)</f>
        <v>0</v>
      </c>
      <c r="Q211" s="219"/>
      <c r="R211" s="220">
        <f>SUM(R212:R225)</f>
        <v>0</v>
      </c>
      <c r="S211" s="219"/>
      <c r="T211" s="221">
        <f>SUM(T212:T225)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2" t="s">
        <v>33</v>
      </c>
      <c r="AT211" s="223" t="s">
        <v>76</v>
      </c>
      <c r="AU211" s="223" t="s">
        <v>33</v>
      </c>
      <c r="AY211" s="222" t="s">
        <v>170</v>
      </c>
      <c r="BK211" s="224">
        <f>SUM(BK212:BK225)</f>
        <v>0</v>
      </c>
    </row>
    <row r="212" spans="1:65" s="2" customFormat="1" ht="24.15" customHeight="1">
      <c r="A212" s="39"/>
      <c r="B212" s="40"/>
      <c r="C212" s="227" t="s">
        <v>520</v>
      </c>
      <c r="D212" s="227" t="s">
        <v>172</v>
      </c>
      <c r="E212" s="228" t="s">
        <v>2142</v>
      </c>
      <c r="F212" s="229" t="s">
        <v>2143</v>
      </c>
      <c r="G212" s="230" t="s">
        <v>271</v>
      </c>
      <c r="H212" s="231">
        <v>75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42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177</v>
      </c>
      <c r="AT212" s="238" t="s">
        <v>172</v>
      </c>
      <c r="AU212" s="238" t="s">
        <v>85</v>
      </c>
      <c r="AY212" s="18" t="s">
        <v>170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33</v>
      </c>
      <c r="BK212" s="239">
        <f>ROUND(I212*H212,2)</f>
        <v>0</v>
      </c>
      <c r="BL212" s="18" t="s">
        <v>177</v>
      </c>
      <c r="BM212" s="238" t="s">
        <v>553</v>
      </c>
    </row>
    <row r="213" spans="1:65" s="2" customFormat="1" ht="16.5" customHeight="1">
      <c r="A213" s="39"/>
      <c r="B213" s="40"/>
      <c r="C213" s="227" t="s">
        <v>390</v>
      </c>
      <c r="D213" s="227" t="s">
        <v>172</v>
      </c>
      <c r="E213" s="228" t="s">
        <v>2144</v>
      </c>
      <c r="F213" s="229" t="s">
        <v>2145</v>
      </c>
      <c r="G213" s="230" t="s">
        <v>1619</v>
      </c>
      <c r="H213" s="231">
        <v>42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177</v>
      </c>
      <c r="AT213" s="238" t="s">
        <v>172</v>
      </c>
      <c r="AU213" s="238" t="s">
        <v>85</v>
      </c>
      <c r="AY213" s="18" t="s">
        <v>170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33</v>
      </c>
      <c r="BK213" s="239">
        <f>ROUND(I213*H213,2)</f>
        <v>0</v>
      </c>
      <c r="BL213" s="18" t="s">
        <v>177</v>
      </c>
      <c r="BM213" s="238" t="s">
        <v>559</v>
      </c>
    </row>
    <row r="214" spans="1:65" s="2" customFormat="1" ht="16.5" customHeight="1">
      <c r="A214" s="39"/>
      <c r="B214" s="40"/>
      <c r="C214" s="227" t="s">
        <v>529</v>
      </c>
      <c r="D214" s="227" t="s">
        <v>172</v>
      </c>
      <c r="E214" s="228" t="s">
        <v>2032</v>
      </c>
      <c r="F214" s="229" t="s">
        <v>2033</v>
      </c>
      <c r="G214" s="230" t="s">
        <v>271</v>
      </c>
      <c r="H214" s="231">
        <v>180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177</v>
      </c>
      <c r="AT214" s="238" t="s">
        <v>172</v>
      </c>
      <c r="AU214" s="238" t="s">
        <v>85</v>
      </c>
      <c r="AY214" s="18" t="s">
        <v>170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33</v>
      </c>
      <c r="BK214" s="239">
        <f>ROUND(I214*H214,2)</f>
        <v>0</v>
      </c>
      <c r="BL214" s="18" t="s">
        <v>177</v>
      </c>
      <c r="BM214" s="238" t="s">
        <v>563</v>
      </c>
    </row>
    <row r="215" spans="1:65" s="2" customFormat="1" ht="16.5" customHeight="1">
      <c r="A215" s="39"/>
      <c r="B215" s="40"/>
      <c r="C215" s="227" t="s">
        <v>399</v>
      </c>
      <c r="D215" s="227" t="s">
        <v>172</v>
      </c>
      <c r="E215" s="228" t="s">
        <v>2146</v>
      </c>
      <c r="F215" s="229" t="s">
        <v>2147</v>
      </c>
      <c r="G215" s="230" t="s">
        <v>271</v>
      </c>
      <c r="H215" s="231">
        <v>50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42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177</v>
      </c>
      <c r="AT215" s="238" t="s">
        <v>172</v>
      </c>
      <c r="AU215" s="238" t="s">
        <v>85</v>
      </c>
      <c r="AY215" s="18" t="s">
        <v>170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33</v>
      </c>
      <c r="BK215" s="239">
        <f>ROUND(I215*H215,2)</f>
        <v>0</v>
      </c>
      <c r="BL215" s="18" t="s">
        <v>177</v>
      </c>
      <c r="BM215" s="238" t="s">
        <v>856</v>
      </c>
    </row>
    <row r="216" spans="1:65" s="2" customFormat="1" ht="16.5" customHeight="1">
      <c r="A216" s="39"/>
      <c r="B216" s="40"/>
      <c r="C216" s="227" t="s">
        <v>539</v>
      </c>
      <c r="D216" s="227" t="s">
        <v>172</v>
      </c>
      <c r="E216" s="228" t="s">
        <v>2036</v>
      </c>
      <c r="F216" s="229" t="s">
        <v>2037</v>
      </c>
      <c r="G216" s="230" t="s">
        <v>1619</v>
      </c>
      <c r="H216" s="231">
        <v>14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42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177</v>
      </c>
      <c r="AT216" s="238" t="s">
        <v>172</v>
      </c>
      <c r="AU216" s="238" t="s">
        <v>85</v>
      </c>
      <c r="AY216" s="18" t="s">
        <v>170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33</v>
      </c>
      <c r="BK216" s="239">
        <f>ROUND(I216*H216,2)</f>
        <v>0</v>
      </c>
      <c r="BL216" s="18" t="s">
        <v>177</v>
      </c>
      <c r="BM216" s="238" t="s">
        <v>867</v>
      </c>
    </row>
    <row r="217" spans="1:65" s="2" customFormat="1" ht="16.5" customHeight="1">
      <c r="A217" s="39"/>
      <c r="B217" s="40"/>
      <c r="C217" s="227" t="s">
        <v>403</v>
      </c>
      <c r="D217" s="227" t="s">
        <v>172</v>
      </c>
      <c r="E217" s="228" t="s">
        <v>2038</v>
      </c>
      <c r="F217" s="229" t="s">
        <v>2039</v>
      </c>
      <c r="G217" s="230" t="s">
        <v>1619</v>
      </c>
      <c r="H217" s="231">
        <v>24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42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177</v>
      </c>
      <c r="AT217" s="238" t="s">
        <v>172</v>
      </c>
      <c r="AU217" s="238" t="s">
        <v>85</v>
      </c>
      <c r="AY217" s="18" t="s">
        <v>170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33</v>
      </c>
      <c r="BK217" s="239">
        <f>ROUND(I217*H217,2)</f>
        <v>0</v>
      </c>
      <c r="BL217" s="18" t="s">
        <v>177</v>
      </c>
      <c r="BM217" s="238" t="s">
        <v>876</v>
      </c>
    </row>
    <row r="218" spans="1:65" s="2" customFormat="1" ht="16.5" customHeight="1">
      <c r="A218" s="39"/>
      <c r="B218" s="40"/>
      <c r="C218" s="227" t="s">
        <v>547</v>
      </c>
      <c r="D218" s="227" t="s">
        <v>172</v>
      </c>
      <c r="E218" s="228" t="s">
        <v>2148</v>
      </c>
      <c r="F218" s="229" t="s">
        <v>2149</v>
      </c>
      <c r="G218" s="230" t="s">
        <v>1619</v>
      </c>
      <c r="H218" s="231">
        <v>45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42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177</v>
      </c>
      <c r="AT218" s="238" t="s">
        <v>172</v>
      </c>
      <c r="AU218" s="238" t="s">
        <v>85</v>
      </c>
      <c r="AY218" s="18" t="s">
        <v>170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33</v>
      </c>
      <c r="BK218" s="239">
        <f>ROUND(I218*H218,2)</f>
        <v>0</v>
      </c>
      <c r="BL218" s="18" t="s">
        <v>177</v>
      </c>
      <c r="BM218" s="238" t="s">
        <v>888</v>
      </c>
    </row>
    <row r="219" spans="1:65" s="2" customFormat="1" ht="16.5" customHeight="1">
      <c r="A219" s="39"/>
      <c r="B219" s="40"/>
      <c r="C219" s="227" t="s">
        <v>406</v>
      </c>
      <c r="D219" s="227" t="s">
        <v>172</v>
      </c>
      <c r="E219" s="228" t="s">
        <v>2150</v>
      </c>
      <c r="F219" s="229" t="s">
        <v>2151</v>
      </c>
      <c r="G219" s="230" t="s">
        <v>1619</v>
      </c>
      <c r="H219" s="231">
        <v>21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42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177</v>
      </c>
      <c r="AT219" s="238" t="s">
        <v>172</v>
      </c>
      <c r="AU219" s="238" t="s">
        <v>85</v>
      </c>
      <c r="AY219" s="18" t="s">
        <v>170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33</v>
      </c>
      <c r="BK219" s="239">
        <f>ROUND(I219*H219,2)</f>
        <v>0</v>
      </c>
      <c r="BL219" s="18" t="s">
        <v>177</v>
      </c>
      <c r="BM219" s="238" t="s">
        <v>898</v>
      </c>
    </row>
    <row r="220" spans="1:65" s="2" customFormat="1" ht="16.5" customHeight="1">
      <c r="A220" s="39"/>
      <c r="B220" s="40"/>
      <c r="C220" s="227" t="s">
        <v>556</v>
      </c>
      <c r="D220" s="227" t="s">
        <v>172</v>
      </c>
      <c r="E220" s="228" t="s">
        <v>2152</v>
      </c>
      <c r="F220" s="229" t="s">
        <v>2041</v>
      </c>
      <c r="G220" s="230" t="s">
        <v>1619</v>
      </c>
      <c r="H220" s="231">
        <v>27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177</v>
      </c>
      <c r="AT220" s="238" t="s">
        <v>172</v>
      </c>
      <c r="AU220" s="238" t="s">
        <v>85</v>
      </c>
      <c r="AY220" s="18" t="s">
        <v>170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33</v>
      </c>
      <c r="BK220" s="239">
        <f>ROUND(I220*H220,2)</f>
        <v>0</v>
      </c>
      <c r="BL220" s="18" t="s">
        <v>177</v>
      </c>
      <c r="BM220" s="238" t="s">
        <v>907</v>
      </c>
    </row>
    <row r="221" spans="1:65" s="2" customFormat="1" ht="16.5" customHeight="1">
      <c r="A221" s="39"/>
      <c r="B221" s="40"/>
      <c r="C221" s="227" t="s">
        <v>414</v>
      </c>
      <c r="D221" s="227" t="s">
        <v>172</v>
      </c>
      <c r="E221" s="228" t="s">
        <v>2153</v>
      </c>
      <c r="F221" s="229" t="s">
        <v>2154</v>
      </c>
      <c r="G221" s="230" t="s">
        <v>1619</v>
      </c>
      <c r="H221" s="231">
        <v>39</v>
      </c>
      <c r="I221" s="232"/>
      <c r="J221" s="233">
        <f>ROUND(I221*H221,2)</f>
        <v>0</v>
      </c>
      <c r="K221" s="229" t="s">
        <v>1</v>
      </c>
      <c r="L221" s="45"/>
      <c r="M221" s="234" t="s">
        <v>1</v>
      </c>
      <c r="N221" s="235" t="s">
        <v>42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177</v>
      </c>
      <c r="AT221" s="238" t="s">
        <v>172</v>
      </c>
      <c r="AU221" s="238" t="s">
        <v>85</v>
      </c>
      <c r="AY221" s="18" t="s">
        <v>170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33</v>
      </c>
      <c r="BK221" s="239">
        <f>ROUND(I221*H221,2)</f>
        <v>0</v>
      </c>
      <c r="BL221" s="18" t="s">
        <v>177</v>
      </c>
      <c r="BM221" s="238" t="s">
        <v>917</v>
      </c>
    </row>
    <row r="222" spans="1:65" s="2" customFormat="1" ht="16.5" customHeight="1">
      <c r="A222" s="39"/>
      <c r="B222" s="40"/>
      <c r="C222" s="227" t="s">
        <v>565</v>
      </c>
      <c r="D222" s="227" t="s">
        <v>172</v>
      </c>
      <c r="E222" s="228" t="s">
        <v>2155</v>
      </c>
      <c r="F222" s="229" t="s">
        <v>2156</v>
      </c>
      <c r="G222" s="230" t="s">
        <v>1619</v>
      </c>
      <c r="H222" s="231">
        <v>21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42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177</v>
      </c>
      <c r="AT222" s="238" t="s">
        <v>172</v>
      </c>
      <c r="AU222" s="238" t="s">
        <v>85</v>
      </c>
      <c r="AY222" s="18" t="s">
        <v>170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33</v>
      </c>
      <c r="BK222" s="239">
        <f>ROUND(I222*H222,2)</f>
        <v>0</v>
      </c>
      <c r="BL222" s="18" t="s">
        <v>177</v>
      </c>
      <c r="BM222" s="238" t="s">
        <v>926</v>
      </c>
    </row>
    <row r="223" spans="1:65" s="2" customFormat="1" ht="16.5" customHeight="1">
      <c r="A223" s="39"/>
      <c r="B223" s="40"/>
      <c r="C223" s="227" t="s">
        <v>570</v>
      </c>
      <c r="D223" s="227" t="s">
        <v>172</v>
      </c>
      <c r="E223" s="228" t="s">
        <v>2157</v>
      </c>
      <c r="F223" s="229" t="s">
        <v>2158</v>
      </c>
      <c r="G223" s="230" t="s">
        <v>1619</v>
      </c>
      <c r="H223" s="231">
        <v>21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42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177</v>
      </c>
      <c r="AT223" s="238" t="s">
        <v>172</v>
      </c>
      <c r="AU223" s="238" t="s">
        <v>85</v>
      </c>
      <c r="AY223" s="18" t="s">
        <v>170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33</v>
      </c>
      <c r="BK223" s="239">
        <f>ROUND(I223*H223,2)</f>
        <v>0</v>
      </c>
      <c r="BL223" s="18" t="s">
        <v>177</v>
      </c>
      <c r="BM223" s="238" t="s">
        <v>935</v>
      </c>
    </row>
    <row r="224" spans="1:65" s="2" customFormat="1" ht="16.5" customHeight="1">
      <c r="A224" s="39"/>
      <c r="B224" s="40"/>
      <c r="C224" s="227" t="s">
        <v>574</v>
      </c>
      <c r="D224" s="227" t="s">
        <v>172</v>
      </c>
      <c r="E224" s="228" t="s">
        <v>2159</v>
      </c>
      <c r="F224" s="229" t="s">
        <v>2160</v>
      </c>
      <c r="G224" s="230" t="s">
        <v>874</v>
      </c>
      <c r="H224" s="231">
        <v>1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42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177</v>
      </c>
      <c r="AT224" s="238" t="s">
        <v>172</v>
      </c>
      <c r="AU224" s="238" t="s">
        <v>85</v>
      </c>
      <c r="AY224" s="18" t="s">
        <v>170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33</v>
      </c>
      <c r="BK224" s="239">
        <f>ROUND(I224*H224,2)</f>
        <v>0</v>
      </c>
      <c r="BL224" s="18" t="s">
        <v>177</v>
      </c>
      <c r="BM224" s="238" t="s">
        <v>944</v>
      </c>
    </row>
    <row r="225" spans="1:65" s="2" customFormat="1" ht="16.5" customHeight="1">
      <c r="A225" s="39"/>
      <c r="B225" s="40"/>
      <c r="C225" s="227" t="s">
        <v>579</v>
      </c>
      <c r="D225" s="227" t="s">
        <v>172</v>
      </c>
      <c r="E225" s="228" t="s">
        <v>2161</v>
      </c>
      <c r="F225" s="229" t="s">
        <v>2162</v>
      </c>
      <c r="G225" s="230" t="s">
        <v>874</v>
      </c>
      <c r="H225" s="231">
        <v>1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42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177</v>
      </c>
      <c r="AT225" s="238" t="s">
        <v>172</v>
      </c>
      <c r="AU225" s="238" t="s">
        <v>85</v>
      </c>
      <c r="AY225" s="18" t="s">
        <v>170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33</v>
      </c>
      <c r="BK225" s="239">
        <f>ROUND(I225*H225,2)</f>
        <v>0</v>
      </c>
      <c r="BL225" s="18" t="s">
        <v>177</v>
      </c>
      <c r="BM225" s="238" t="s">
        <v>953</v>
      </c>
    </row>
    <row r="226" spans="1:63" s="12" customFormat="1" ht="22.8" customHeight="1">
      <c r="A226" s="12"/>
      <c r="B226" s="211"/>
      <c r="C226" s="212"/>
      <c r="D226" s="213" t="s">
        <v>76</v>
      </c>
      <c r="E226" s="225" t="s">
        <v>2163</v>
      </c>
      <c r="F226" s="225" t="s">
        <v>2164</v>
      </c>
      <c r="G226" s="212"/>
      <c r="H226" s="212"/>
      <c r="I226" s="215"/>
      <c r="J226" s="226">
        <f>BK226</f>
        <v>0</v>
      </c>
      <c r="K226" s="212"/>
      <c r="L226" s="217"/>
      <c r="M226" s="218"/>
      <c r="N226" s="219"/>
      <c r="O226" s="219"/>
      <c r="P226" s="220">
        <f>SUM(P227:P236)</f>
        <v>0</v>
      </c>
      <c r="Q226" s="219"/>
      <c r="R226" s="220">
        <f>SUM(R227:R236)</f>
        <v>0</v>
      </c>
      <c r="S226" s="219"/>
      <c r="T226" s="221">
        <f>SUM(T227:T236)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2" t="s">
        <v>33</v>
      </c>
      <c r="AT226" s="223" t="s">
        <v>76</v>
      </c>
      <c r="AU226" s="223" t="s">
        <v>33</v>
      </c>
      <c r="AY226" s="222" t="s">
        <v>170</v>
      </c>
      <c r="BK226" s="224">
        <f>SUM(BK227:BK236)</f>
        <v>0</v>
      </c>
    </row>
    <row r="227" spans="1:65" s="2" customFormat="1" ht="16.5" customHeight="1">
      <c r="A227" s="39"/>
      <c r="B227" s="40"/>
      <c r="C227" s="227" t="s">
        <v>582</v>
      </c>
      <c r="D227" s="227" t="s">
        <v>172</v>
      </c>
      <c r="E227" s="228" t="s">
        <v>2165</v>
      </c>
      <c r="F227" s="229" t="s">
        <v>2166</v>
      </c>
      <c r="G227" s="230" t="s">
        <v>1</v>
      </c>
      <c r="H227" s="231">
        <v>0.04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42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177</v>
      </c>
      <c r="AT227" s="238" t="s">
        <v>172</v>
      </c>
      <c r="AU227" s="238" t="s">
        <v>85</v>
      </c>
      <c r="AY227" s="18" t="s">
        <v>170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33</v>
      </c>
      <c r="BK227" s="239">
        <f>ROUND(I227*H227,2)</f>
        <v>0</v>
      </c>
      <c r="BL227" s="18" t="s">
        <v>177</v>
      </c>
      <c r="BM227" s="238" t="s">
        <v>961</v>
      </c>
    </row>
    <row r="228" spans="1:65" s="2" customFormat="1" ht="16.5" customHeight="1">
      <c r="A228" s="39"/>
      <c r="B228" s="40"/>
      <c r="C228" s="227" t="s">
        <v>587</v>
      </c>
      <c r="D228" s="227" t="s">
        <v>172</v>
      </c>
      <c r="E228" s="228" t="s">
        <v>2167</v>
      </c>
      <c r="F228" s="229" t="s">
        <v>2168</v>
      </c>
      <c r="G228" s="230" t="s">
        <v>1</v>
      </c>
      <c r="H228" s="231">
        <v>0.06</v>
      </c>
      <c r="I228" s="232"/>
      <c r="J228" s="233">
        <f>ROUND(I228*H228,2)</f>
        <v>0</v>
      </c>
      <c r="K228" s="229" t="s">
        <v>1</v>
      </c>
      <c r="L228" s="45"/>
      <c r="M228" s="234" t="s">
        <v>1</v>
      </c>
      <c r="N228" s="235" t="s">
        <v>42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177</v>
      </c>
      <c r="AT228" s="238" t="s">
        <v>172</v>
      </c>
      <c r="AU228" s="238" t="s">
        <v>85</v>
      </c>
      <c r="AY228" s="18" t="s">
        <v>170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33</v>
      </c>
      <c r="BK228" s="239">
        <f>ROUND(I228*H228,2)</f>
        <v>0</v>
      </c>
      <c r="BL228" s="18" t="s">
        <v>177</v>
      </c>
      <c r="BM228" s="238" t="s">
        <v>969</v>
      </c>
    </row>
    <row r="229" spans="1:65" s="2" customFormat="1" ht="16.5" customHeight="1">
      <c r="A229" s="39"/>
      <c r="B229" s="40"/>
      <c r="C229" s="227" t="s">
        <v>592</v>
      </c>
      <c r="D229" s="227" t="s">
        <v>172</v>
      </c>
      <c r="E229" s="228" t="s">
        <v>2169</v>
      </c>
      <c r="F229" s="229" t="s">
        <v>2170</v>
      </c>
      <c r="G229" s="230" t="s">
        <v>1</v>
      </c>
      <c r="H229" s="231">
        <v>0.06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42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177</v>
      </c>
      <c r="AT229" s="238" t="s">
        <v>172</v>
      </c>
      <c r="AU229" s="238" t="s">
        <v>85</v>
      </c>
      <c r="AY229" s="18" t="s">
        <v>170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33</v>
      </c>
      <c r="BK229" s="239">
        <f>ROUND(I229*H229,2)</f>
        <v>0</v>
      </c>
      <c r="BL229" s="18" t="s">
        <v>177</v>
      </c>
      <c r="BM229" s="238" t="s">
        <v>978</v>
      </c>
    </row>
    <row r="230" spans="1:65" s="2" customFormat="1" ht="16.5" customHeight="1">
      <c r="A230" s="39"/>
      <c r="B230" s="40"/>
      <c r="C230" s="227" t="s">
        <v>596</v>
      </c>
      <c r="D230" s="227" t="s">
        <v>172</v>
      </c>
      <c r="E230" s="228" t="s">
        <v>2171</v>
      </c>
      <c r="F230" s="229" t="s">
        <v>2172</v>
      </c>
      <c r="G230" s="230" t="s">
        <v>874</v>
      </c>
      <c r="H230" s="231">
        <v>1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42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177</v>
      </c>
      <c r="AT230" s="238" t="s">
        <v>172</v>
      </c>
      <c r="AU230" s="238" t="s">
        <v>85</v>
      </c>
      <c r="AY230" s="18" t="s">
        <v>170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33</v>
      </c>
      <c r="BK230" s="239">
        <f>ROUND(I230*H230,2)</f>
        <v>0</v>
      </c>
      <c r="BL230" s="18" t="s">
        <v>177</v>
      </c>
      <c r="BM230" s="238" t="s">
        <v>988</v>
      </c>
    </row>
    <row r="231" spans="1:65" s="2" customFormat="1" ht="16.5" customHeight="1">
      <c r="A231" s="39"/>
      <c r="B231" s="40"/>
      <c r="C231" s="227" t="s">
        <v>602</v>
      </c>
      <c r="D231" s="227" t="s">
        <v>172</v>
      </c>
      <c r="E231" s="228" t="s">
        <v>2173</v>
      </c>
      <c r="F231" s="229" t="s">
        <v>2174</v>
      </c>
      <c r="G231" s="230" t="s">
        <v>874</v>
      </c>
      <c r="H231" s="231">
        <v>1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42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177</v>
      </c>
      <c r="AT231" s="238" t="s">
        <v>172</v>
      </c>
      <c r="AU231" s="238" t="s">
        <v>85</v>
      </c>
      <c r="AY231" s="18" t="s">
        <v>170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33</v>
      </c>
      <c r="BK231" s="239">
        <f>ROUND(I231*H231,2)</f>
        <v>0</v>
      </c>
      <c r="BL231" s="18" t="s">
        <v>177</v>
      </c>
      <c r="BM231" s="238" t="s">
        <v>595</v>
      </c>
    </row>
    <row r="232" spans="1:65" s="2" customFormat="1" ht="16.5" customHeight="1">
      <c r="A232" s="39"/>
      <c r="B232" s="40"/>
      <c r="C232" s="227" t="s">
        <v>608</v>
      </c>
      <c r="D232" s="227" t="s">
        <v>172</v>
      </c>
      <c r="E232" s="228" t="s">
        <v>2175</v>
      </c>
      <c r="F232" s="229" t="s">
        <v>2176</v>
      </c>
      <c r="G232" s="230" t="s">
        <v>874</v>
      </c>
      <c r="H232" s="231">
        <v>1</v>
      </c>
      <c r="I232" s="232"/>
      <c r="J232" s="233">
        <f>ROUND(I232*H232,2)</f>
        <v>0</v>
      </c>
      <c r="K232" s="229" t="s">
        <v>1</v>
      </c>
      <c r="L232" s="45"/>
      <c r="M232" s="234" t="s">
        <v>1</v>
      </c>
      <c r="N232" s="235" t="s">
        <v>42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177</v>
      </c>
      <c r="AT232" s="238" t="s">
        <v>172</v>
      </c>
      <c r="AU232" s="238" t="s">
        <v>85</v>
      </c>
      <c r="AY232" s="18" t="s">
        <v>170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33</v>
      </c>
      <c r="BK232" s="239">
        <f>ROUND(I232*H232,2)</f>
        <v>0</v>
      </c>
      <c r="BL232" s="18" t="s">
        <v>177</v>
      </c>
      <c r="BM232" s="238" t="s">
        <v>619</v>
      </c>
    </row>
    <row r="233" spans="1:65" s="2" customFormat="1" ht="16.5" customHeight="1">
      <c r="A233" s="39"/>
      <c r="B233" s="40"/>
      <c r="C233" s="227" t="s">
        <v>616</v>
      </c>
      <c r="D233" s="227" t="s">
        <v>172</v>
      </c>
      <c r="E233" s="228" t="s">
        <v>2177</v>
      </c>
      <c r="F233" s="229" t="s">
        <v>2178</v>
      </c>
      <c r="G233" s="230" t="s">
        <v>874</v>
      </c>
      <c r="H233" s="231">
        <v>1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42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177</v>
      </c>
      <c r="AT233" s="238" t="s">
        <v>172</v>
      </c>
      <c r="AU233" s="238" t="s">
        <v>85</v>
      </c>
      <c r="AY233" s="18" t="s">
        <v>170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33</v>
      </c>
      <c r="BK233" s="239">
        <f>ROUND(I233*H233,2)</f>
        <v>0</v>
      </c>
      <c r="BL233" s="18" t="s">
        <v>177</v>
      </c>
      <c r="BM233" s="238" t="s">
        <v>624</v>
      </c>
    </row>
    <row r="234" spans="1:65" s="2" customFormat="1" ht="16.5" customHeight="1">
      <c r="A234" s="39"/>
      <c r="B234" s="40"/>
      <c r="C234" s="227" t="s">
        <v>420</v>
      </c>
      <c r="D234" s="227" t="s">
        <v>172</v>
      </c>
      <c r="E234" s="228" t="s">
        <v>2179</v>
      </c>
      <c r="F234" s="229" t="s">
        <v>2180</v>
      </c>
      <c r="G234" s="230" t="s">
        <v>874</v>
      </c>
      <c r="H234" s="231">
        <v>1</v>
      </c>
      <c r="I234" s="232"/>
      <c r="J234" s="233">
        <f>ROUND(I234*H234,2)</f>
        <v>0</v>
      </c>
      <c r="K234" s="229" t="s">
        <v>1</v>
      </c>
      <c r="L234" s="45"/>
      <c r="M234" s="234" t="s">
        <v>1</v>
      </c>
      <c r="N234" s="235" t="s">
        <v>42</v>
      </c>
      <c r="O234" s="92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177</v>
      </c>
      <c r="AT234" s="238" t="s">
        <v>172</v>
      </c>
      <c r="AU234" s="238" t="s">
        <v>85</v>
      </c>
      <c r="AY234" s="18" t="s">
        <v>170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33</v>
      </c>
      <c r="BK234" s="239">
        <f>ROUND(I234*H234,2)</f>
        <v>0</v>
      </c>
      <c r="BL234" s="18" t="s">
        <v>177</v>
      </c>
      <c r="BM234" s="238" t="s">
        <v>629</v>
      </c>
    </row>
    <row r="235" spans="1:65" s="2" customFormat="1" ht="16.5" customHeight="1">
      <c r="A235" s="39"/>
      <c r="B235" s="40"/>
      <c r="C235" s="227" t="s">
        <v>626</v>
      </c>
      <c r="D235" s="227" t="s">
        <v>172</v>
      </c>
      <c r="E235" s="228" t="s">
        <v>2181</v>
      </c>
      <c r="F235" s="229" t="s">
        <v>1974</v>
      </c>
      <c r="G235" s="230" t="s">
        <v>874</v>
      </c>
      <c r="H235" s="231">
        <v>1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42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177</v>
      </c>
      <c r="AT235" s="238" t="s">
        <v>172</v>
      </c>
      <c r="AU235" s="238" t="s">
        <v>85</v>
      </c>
      <c r="AY235" s="18" t="s">
        <v>170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33</v>
      </c>
      <c r="BK235" s="239">
        <f>ROUND(I235*H235,2)</f>
        <v>0</v>
      </c>
      <c r="BL235" s="18" t="s">
        <v>177</v>
      </c>
      <c r="BM235" s="238" t="s">
        <v>633</v>
      </c>
    </row>
    <row r="236" spans="1:65" s="2" customFormat="1" ht="16.5" customHeight="1">
      <c r="A236" s="39"/>
      <c r="B236" s="40"/>
      <c r="C236" s="227" t="s">
        <v>426</v>
      </c>
      <c r="D236" s="227" t="s">
        <v>172</v>
      </c>
      <c r="E236" s="228" t="s">
        <v>2182</v>
      </c>
      <c r="F236" s="229" t="s">
        <v>2183</v>
      </c>
      <c r="G236" s="230" t="s">
        <v>874</v>
      </c>
      <c r="H236" s="231">
        <v>1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42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177</v>
      </c>
      <c r="AT236" s="238" t="s">
        <v>172</v>
      </c>
      <c r="AU236" s="238" t="s">
        <v>85</v>
      </c>
      <c r="AY236" s="18" t="s">
        <v>170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33</v>
      </c>
      <c r="BK236" s="239">
        <f>ROUND(I236*H236,2)</f>
        <v>0</v>
      </c>
      <c r="BL236" s="18" t="s">
        <v>177</v>
      </c>
      <c r="BM236" s="238" t="s">
        <v>636</v>
      </c>
    </row>
    <row r="237" spans="1:63" s="12" customFormat="1" ht="25.9" customHeight="1">
      <c r="A237" s="12"/>
      <c r="B237" s="211"/>
      <c r="C237" s="212"/>
      <c r="D237" s="213" t="s">
        <v>76</v>
      </c>
      <c r="E237" s="214" t="s">
        <v>2184</v>
      </c>
      <c r="F237" s="214" t="s">
        <v>2185</v>
      </c>
      <c r="G237" s="212"/>
      <c r="H237" s="212"/>
      <c r="I237" s="215"/>
      <c r="J237" s="216">
        <f>BK237</f>
        <v>0</v>
      </c>
      <c r="K237" s="212"/>
      <c r="L237" s="217"/>
      <c r="M237" s="218"/>
      <c r="N237" s="219"/>
      <c r="O237" s="219"/>
      <c r="P237" s="220">
        <f>P238+P252+P260+P270+P276+P282+P288</f>
        <v>0</v>
      </c>
      <c r="Q237" s="219"/>
      <c r="R237" s="220">
        <f>R238+R252+R260+R270+R276+R282+R288</f>
        <v>0</v>
      </c>
      <c r="S237" s="219"/>
      <c r="T237" s="221">
        <f>T238+T252+T260+T270+T276+T282+T288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2" t="s">
        <v>33</v>
      </c>
      <c r="AT237" s="223" t="s">
        <v>76</v>
      </c>
      <c r="AU237" s="223" t="s">
        <v>77</v>
      </c>
      <c r="AY237" s="222" t="s">
        <v>170</v>
      </c>
      <c r="BK237" s="224">
        <f>BK238+BK252+BK260+BK270+BK276+BK282+BK288</f>
        <v>0</v>
      </c>
    </row>
    <row r="238" spans="1:63" s="12" customFormat="1" ht="22.8" customHeight="1">
      <c r="A238" s="12"/>
      <c r="B238" s="211"/>
      <c r="C238" s="212"/>
      <c r="D238" s="213" t="s">
        <v>76</v>
      </c>
      <c r="E238" s="225" t="s">
        <v>2186</v>
      </c>
      <c r="F238" s="225" t="s">
        <v>2187</v>
      </c>
      <c r="G238" s="212"/>
      <c r="H238" s="212"/>
      <c r="I238" s="215"/>
      <c r="J238" s="226">
        <f>BK238</f>
        <v>0</v>
      </c>
      <c r="K238" s="212"/>
      <c r="L238" s="217"/>
      <c r="M238" s="218"/>
      <c r="N238" s="219"/>
      <c r="O238" s="219"/>
      <c r="P238" s="220">
        <f>SUM(P239:P251)</f>
        <v>0</v>
      </c>
      <c r="Q238" s="219"/>
      <c r="R238" s="220">
        <f>SUM(R239:R251)</f>
        <v>0</v>
      </c>
      <c r="S238" s="219"/>
      <c r="T238" s="221">
        <f>SUM(T239:T251)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2" t="s">
        <v>33</v>
      </c>
      <c r="AT238" s="223" t="s">
        <v>76</v>
      </c>
      <c r="AU238" s="223" t="s">
        <v>33</v>
      </c>
      <c r="AY238" s="222" t="s">
        <v>170</v>
      </c>
      <c r="BK238" s="224">
        <f>SUM(BK239:BK251)</f>
        <v>0</v>
      </c>
    </row>
    <row r="239" spans="1:65" s="2" customFormat="1" ht="24.15" customHeight="1">
      <c r="A239" s="39"/>
      <c r="B239" s="40"/>
      <c r="C239" s="227" t="s">
        <v>614</v>
      </c>
      <c r="D239" s="227" t="s">
        <v>172</v>
      </c>
      <c r="E239" s="228" t="s">
        <v>2188</v>
      </c>
      <c r="F239" s="229" t="s">
        <v>2189</v>
      </c>
      <c r="G239" s="230" t="s">
        <v>271</v>
      </c>
      <c r="H239" s="231">
        <v>140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42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177</v>
      </c>
      <c r="AT239" s="238" t="s">
        <v>172</v>
      </c>
      <c r="AU239" s="238" t="s">
        <v>85</v>
      </c>
      <c r="AY239" s="18" t="s">
        <v>170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33</v>
      </c>
      <c r="BK239" s="239">
        <f>ROUND(I239*H239,2)</f>
        <v>0</v>
      </c>
      <c r="BL239" s="18" t="s">
        <v>177</v>
      </c>
      <c r="BM239" s="238" t="s">
        <v>641</v>
      </c>
    </row>
    <row r="240" spans="1:65" s="2" customFormat="1" ht="24.15" customHeight="1">
      <c r="A240" s="39"/>
      <c r="B240" s="40"/>
      <c r="C240" s="227" t="s">
        <v>430</v>
      </c>
      <c r="D240" s="227" t="s">
        <v>172</v>
      </c>
      <c r="E240" s="228" t="s">
        <v>2190</v>
      </c>
      <c r="F240" s="229" t="s">
        <v>2191</v>
      </c>
      <c r="G240" s="230" t="s">
        <v>271</v>
      </c>
      <c r="H240" s="231">
        <v>50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42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177</v>
      </c>
      <c r="AT240" s="238" t="s">
        <v>172</v>
      </c>
      <c r="AU240" s="238" t="s">
        <v>85</v>
      </c>
      <c r="AY240" s="18" t="s">
        <v>170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33</v>
      </c>
      <c r="BK240" s="239">
        <f>ROUND(I240*H240,2)</f>
        <v>0</v>
      </c>
      <c r="BL240" s="18" t="s">
        <v>177</v>
      </c>
      <c r="BM240" s="238" t="s">
        <v>644</v>
      </c>
    </row>
    <row r="241" spans="1:65" s="2" customFormat="1" ht="16.5" customHeight="1">
      <c r="A241" s="39"/>
      <c r="B241" s="40"/>
      <c r="C241" s="227" t="s">
        <v>637</v>
      </c>
      <c r="D241" s="227" t="s">
        <v>172</v>
      </c>
      <c r="E241" s="228" t="s">
        <v>2192</v>
      </c>
      <c r="F241" s="229" t="s">
        <v>2193</v>
      </c>
      <c r="G241" s="230" t="s">
        <v>271</v>
      </c>
      <c r="H241" s="231">
        <v>15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42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177</v>
      </c>
      <c r="AT241" s="238" t="s">
        <v>172</v>
      </c>
      <c r="AU241" s="238" t="s">
        <v>85</v>
      </c>
      <c r="AY241" s="18" t="s">
        <v>170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33</v>
      </c>
      <c r="BK241" s="239">
        <f>ROUND(I241*H241,2)</f>
        <v>0</v>
      </c>
      <c r="BL241" s="18" t="s">
        <v>177</v>
      </c>
      <c r="BM241" s="238" t="s">
        <v>1065</v>
      </c>
    </row>
    <row r="242" spans="1:65" s="2" customFormat="1" ht="16.5" customHeight="1">
      <c r="A242" s="39"/>
      <c r="B242" s="40"/>
      <c r="C242" s="227" t="s">
        <v>437</v>
      </c>
      <c r="D242" s="227" t="s">
        <v>172</v>
      </c>
      <c r="E242" s="228" t="s">
        <v>2194</v>
      </c>
      <c r="F242" s="229" t="s">
        <v>2195</v>
      </c>
      <c r="G242" s="230" t="s">
        <v>271</v>
      </c>
      <c r="H242" s="231">
        <v>95</v>
      </c>
      <c r="I242" s="232"/>
      <c r="J242" s="233">
        <f>ROUND(I242*H242,2)</f>
        <v>0</v>
      </c>
      <c r="K242" s="229" t="s">
        <v>1</v>
      </c>
      <c r="L242" s="45"/>
      <c r="M242" s="234" t="s">
        <v>1</v>
      </c>
      <c r="N242" s="235" t="s">
        <v>42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177</v>
      </c>
      <c r="AT242" s="238" t="s">
        <v>172</v>
      </c>
      <c r="AU242" s="238" t="s">
        <v>85</v>
      </c>
      <c r="AY242" s="18" t="s">
        <v>170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33</v>
      </c>
      <c r="BK242" s="239">
        <f>ROUND(I242*H242,2)</f>
        <v>0</v>
      </c>
      <c r="BL242" s="18" t="s">
        <v>177</v>
      </c>
      <c r="BM242" s="238" t="s">
        <v>657</v>
      </c>
    </row>
    <row r="243" spans="1:65" s="2" customFormat="1" ht="16.5" customHeight="1">
      <c r="A243" s="39"/>
      <c r="B243" s="40"/>
      <c r="C243" s="227" t="s">
        <v>649</v>
      </c>
      <c r="D243" s="227" t="s">
        <v>172</v>
      </c>
      <c r="E243" s="228" t="s">
        <v>2196</v>
      </c>
      <c r="F243" s="229" t="s">
        <v>2197</v>
      </c>
      <c r="G243" s="230" t="s">
        <v>271</v>
      </c>
      <c r="H243" s="231">
        <v>165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42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177</v>
      </c>
      <c r="AT243" s="238" t="s">
        <v>172</v>
      </c>
      <c r="AU243" s="238" t="s">
        <v>85</v>
      </c>
      <c r="AY243" s="18" t="s">
        <v>170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33</v>
      </c>
      <c r="BK243" s="239">
        <f>ROUND(I243*H243,2)</f>
        <v>0</v>
      </c>
      <c r="BL243" s="18" t="s">
        <v>177</v>
      </c>
      <c r="BM243" s="238" t="s">
        <v>664</v>
      </c>
    </row>
    <row r="244" spans="1:65" s="2" customFormat="1" ht="16.5" customHeight="1">
      <c r="A244" s="39"/>
      <c r="B244" s="40"/>
      <c r="C244" s="227" t="s">
        <v>440</v>
      </c>
      <c r="D244" s="227" t="s">
        <v>172</v>
      </c>
      <c r="E244" s="228" t="s">
        <v>2018</v>
      </c>
      <c r="F244" s="229" t="s">
        <v>2019</v>
      </c>
      <c r="G244" s="230" t="s">
        <v>1619</v>
      </c>
      <c r="H244" s="231">
        <v>98</v>
      </c>
      <c r="I244" s="232"/>
      <c r="J244" s="233">
        <f>ROUND(I244*H244,2)</f>
        <v>0</v>
      </c>
      <c r="K244" s="229" t="s">
        <v>1</v>
      </c>
      <c r="L244" s="45"/>
      <c r="M244" s="234" t="s">
        <v>1</v>
      </c>
      <c r="N244" s="235" t="s">
        <v>42</v>
      </c>
      <c r="O244" s="92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177</v>
      </c>
      <c r="AT244" s="238" t="s">
        <v>172</v>
      </c>
      <c r="AU244" s="238" t="s">
        <v>85</v>
      </c>
      <c r="AY244" s="18" t="s">
        <v>170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33</v>
      </c>
      <c r="BK244" s="239">
        <f>ROUND(I244*H244,2)</f>
        <v>0</v>
      </c>
      <c r="BL244" s="18" t="s">
        <v>177</v>
      </c>
      <c r="BM244" s="238" t="s">
        <v>681</v>
      </c>
    </row>
    <row r="245" spans="1:65" s="2" customFormat="1" ht="16.5" customHeight="1">
      <c r="A245" s="39"/>
      <c r="B245" s="40"/>
      <c r="C245" s="227" t="s">
        <v>653</v>
      </c>
      <c r="D245" s="227" t="s">
        <v>172</v>
      </c>
      <c r="E245" s="228" t="s">
        <v>2198</v>
      </c>
      <c r="F245" s="229" t="s">
        <v>2199</v>
      </c>
      <c r="G245" s="230" t="s">
        <v>1619</v>
      </c>
      <c r="H245" s="231">
        <v>1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42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177</v>
      </c>
      <c r="AT245" s="238" t="s">
        <v>172</v>
      </c>
      <c r="AU245" s="238" t="s">
        <v>85</v>
      </c>
      <c r="AY245" s="18" t="s">
        <v>170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33</v>
      </c>
      <c r="BK245" s="239">
        <f>ROUND(I245*H245,2)</f>
        <v>0</v>
      </c>
      <c r="BL245" s="18" t="s">
        <v>177</v>
      </c>
      <c r="BM245" s="238" t="s">
        <v>1099</v>
      </c>
    </row>
    <row r="246" spans="1:65" s="2" customFormat="1" ht="24.15" customHeight="1">
      <c r="A246" s="39"/>
      <c r="B246" s="40"/>
      <c r="C246" s="227" t="s">
        <v>445</v>
      </c>
      <c r="D246" s="227" t="s">
        <v>172</v>
      </c>
      <c r="E246" s="228" t="s">
        <v>2200</v>
      </c>
      <c r="F246" s="229" t="s">
        <v>2201</v>
      </c>
      <c r="G246" s="230" t="s">
        <v>1619</v>
      </c>
      <c r="H246" s="231">
        <v>1</v>
      </c>
      <c r="I246" s="232"/>
      <c r="J246" s="233">
        <f>ROUND(I246*H246,2)</f>
        <v>0</v>
      </c>
      <c r="K246" s="229" t="s">
        <v>1</v>
      </c>
      <c r="L246" s="45"/>
      <c r="M246" s="234" t="s">
        <v>1</v>
      </c>
      <c r="N246" s="235" t="s">
        <v>42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177</v>
      </c>
      <c r="AT246" s="238" t="s">
        <v>172</v>
      </c>
      <c r="AU246" s="238" t="s">
        <v>85</v>
      </c>
      <c r="AY246" s="18" t="s">
        <v>170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33</v>
      </c>
      <c r="BK246" s="239">
        <f>ROUND(I246*H246,2)</f>
        <v>0</v>
      </c>
      <c r="BL246" s="18" t="s">
        <v>177</v>
      </c>
      <c r="BM246" s="238" t="s">
        <v>1105</v>
      </c>
    </row>
    <row r="247" spans="1:65" s="2" customFormat="1" ht="37.8" customHeight="1">
      <c r="A247" s="39"/>
      <c r="B247" s="40"/>
      <c r="C247" s="227" t="s">
        <v>669</v>
      </c>
      <c r="D247" s="227" t="s">
        <v>172</v>
      </c>
      <c r="E247" s="228" t="s">
        <v>2202</v>
      </c>
      <c r="F247" s="229" t="s">
        <v>2203</v>
      </c>
      <c r="G247" s="230" t="s">
        <v>874</v>
      </c>
      <c r="H247" s="231">
        <v>1</v>
      </c>
      <c r="I247" s="232"/>
      <c r="J247" s="233">
        <f>ROUND(I247*H247,2)</f>
        <v>0</v>
      </c>
      <c r="K247" s="229" t="s">
        <v>1</v>
      </c>
      <c r="L247" s="45"/>
      <c r="M247" s="234" t="s">
        <v>1</v>
      </c>
      <c r="N247" s="235" t="s">
        <v>42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177</v>
      </c>
      <c r="AT247" s="238" t="s">
        <v>172</v>
      </c>
      <c r="AU247" s="238" t="s">
        <v>85</v>
      </c>
      <c r="AY247" s="18" t="s">
        <v>170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33</v>
      </c>
      <c r="BK247" s="239">
        <f>ROUND(I247*H247,2)</f>
        <v>0</v>
      </c>
      <c r="BL247" s="18" t="s">
        <v>177</v>
      </c>
      <c r="BM247" s="238" t="s">
        <v>706</v>
      </c>
    </row>
    <row r="248" spans="1:65" s="2" customFormat="1" ht="16.5" customHeight="1">
      <c r="A248" s="39"/>
      <c r="B248" s="40"/>
      <c r="C248" s="227" t="s">
        <v>449</v>
      </c>
      <c r="D248" s="227" t="s">
        <v>172</v>
      </c>
      <c r="E248" s="228" t="s">
        <v>2204</v>
      </c>
      <c r="F248" s="229" t="s">
        <v>2205</v>
      </c>
      <c r="G248" s="230" t="s">
        <v>874</v>
      </c>
      <c r="H248" s="231">
        <v>1</v>
      </c>
      <c r="I248" s="232"/>
      <c r="J248" s="233">
        <f>ROUND(I248*H248,2)</f>
        <v>0</v>
      </c>
      <c r="K248" s="229" t="s">
        <v>1</v>
      </c>
      <c r="L248" s="45"/>
      <c r="M248" s="234" t="s">
        <v>1</v>
      </c>
      <c r="N248" s="235" t="s">
        <v>42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177</v>
      </c>
      <c r="AT248" s="238" t="s">
        <v>172</v>
      </c>
      <c r="AU248" s="238" t="s">
        <v>85</v>
      </c>
      <c r="AY248" s="18" t="s">
        <v>170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33</v>
      </c>
      <c r="BK248" s="239">
        <f>ROUND(I248*H248,2)</f>
        <v>0</v>
      </c>
      <c r="BL248" s="18" t="s">
        <v>177</v>
      </c>
      <c r="BM248" s="238" t="s">
        <v>711</v>
      </c>
    </row>
    <row r="249" spans="1:65" s="2" customFormat="1" ht="24.15" customHeight="1">
      <c r="A249" s="39"/>
      <c r="B249" s="40"/>
      <c r="C249" s="227" t="s">
        <v>678</v>
      </c>
      <c r="D249" s="227" t="s">
        <v>172</v>
      </c>
      <c r="E249" s="228" t="s">
        <v>2206</v>
      </c>
      <c r="F249" s="229" t="s">
        <v>2207</v>
      </c>
      <c r="G249" s="230" t="s">
        <v>874</v>
      </c>
      <c r="H249" s="231">
        <v>1</v>
      </c>
      <c r="I249" s="232"/>
      <c r="J249" s="233">
        <f>ROUND(I249*H249,2)</f>
        <v>0</v>
      </c>
      <c r="K249" s="229" t="s">
        <v>1</v>
      </c>
      <c r="L249" s="45"/>
      <c r="M249" s="234" t="s">
        <v>1</v>
      </c>
      <c r="N249" s="235" t="s">
        <v>42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177</v>
      </c>
      <c r="AT249" s="238" t="s">
        <v>172</v>
      </c>
      <c r="AU249" s="238" t="s">
        <v>85</v>
      </c>
      <c r="AY249" s="18" t="s">
        <v>170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33</v>
      </c>
      <c r="BK249" s="239">
        <f>ROUND(I249*H249,2)</f>
        <v>0</v>
      </c>
      <c r="BL249" s="18" t="s">
        <v>177</v>
      </c>
      <c r="BM249" s="238" t="s">
        <v>720</v>
      </c>
    </row>
    <row r="250" spans="1:65" s="2" customFormat="1" ht="24.15" customHeight="1">
      <c r="A250" s="39"/>
      <c r="B250" s="40"/>
      <c r="C250" s="227" t="s">
        <v>454</v>
      </c>
      <c r="D250" s="227" t="s">
        <v>172</v>
      </c>
      <c r="E250" s="228" t="s">
        <v>2208</v>
      </c>
      <c r="F250" s="229" t="s">
        <v>2209</v>
      </c>
      <c r="G250" s="230" t="s">
        <v>874</v>
      </c>
      <c r="H250" s="231">
        <v>1</v>
      </c>
      <c r="I250" s="232"/>
      <c r="J250" s="233">
        <f>ROUND(I250*H250,2)</f>
        <v>0</v>
      </c>
      <c r="K250" s="229" t="s">
        <v>1</v>
      </c>
      <c r="L250" s="45"/>
      <c r="M250" s="234" t="s">
        <v>1</v>
      </c>
      <c r="N250" s="235" t="s">
        <v>42</v>
      </c>
      <c r="O250" s="92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8" t="s">
        <v>177</v>
      </c>
      <c r="AT250" s="238" t="s">
        <v>172</v>
      </c>
      <c r="AU250" s="238" t="s">
        <v>85</v>
      </c>
      <c r="AY250" s="18" t="s">
        <v>170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8" t="s">
        <v>33</v>
      </c>
      <c r="BK250" s="239">
        <f>ROUND(I250*H250,2)</f>
        <v>0</v>
      </c>
      <c r="BL250" s="18" t="s">
        <v>177</v>
      </c>
      <c r="BM250" s="238" t="s">
        <v>1135</v>
      </c>
    </row>
    <row r="251" spans="1:65" s="2" customFormat="1" ht="24.15" customHeight="1">
      <c r="A251" s="39"/>
      <c r="B251" s="40"/>
      <c r="C251" s="227" t="s">
        <v>687</v>
      </c>
      <c r="D251" s="227" t="s">
        <v>172</v>
      </c>
      <c r="E251" s="228" t="s">
        <v>2022</v>
      </c>
      <c r="F251" s="229" t="s">
        <v>2023</v>
      </c>
      <c r="G251" s="230" t="s">
        <v>874</v>
      </c>
      <c r="H251" s="231">
        <v>1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42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177</v>
      </c>
      <c r="AT251" s="238" t="s">
        <v>172</v>
      </c>
      <c r="AU251" s="238" t="s">
        <v>85</v>
      </c>
      <c r="AY251" s="18" t="s">
        <v>170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33</v>
      </c>
      <c r="BK251" s="239">
        <f>ROUND(I251*H251,2)</f>
        <v>0</v>
      </c>
      <c r="BL251" s="18" t="s">
        <v>177</v>
      </c>
      <c r="BM251" s="238" t="s">
        <v>747</v>
      </c>
    </row>
    <row r="252" spans="1:63" s="12" customFormat="1" ht="22.8" customHeight="1">
      <c r="A252" s="12"/>
      <c r="B252" s="211"/>
      <c r="C252" s="212"/>
      <c r="D252" s="213" t="s">
        <v>76</v>
      </c>
      <c r="E252" s="225" t="s">
        <v>2210</v>
      </c>
      <c r="F252" s="225" t="s">
        <v>2211</v>
      </c>
      <c r="G252" s="212"/>
      <c r="H252" s="212"/>
      <c r="I252" s="215"/>
      <c r="J252" s="226">
        <f>BK252</f>
        <v>0</v>
      </c>
      <c r="K252" s="212"/>
      <c r="L252" s="217"/>
      <c r="M252" s="218"/>
      <c r="N252" s="219"/>
      <c r="O252" s="219"/>
      <c r="P252" s="220">
        <f>SUM(P253:P259)</f>
        <v>0</v>
      </c>
      <c r="Q252" s="219"/>
      <c r="R252" s="220">
        <f>SUM(R253:R259)</f>
        <v>0</v>
      </c>
      <c r="S252" s="219"/>
      <c r="T252" s="221">
        <f>SUM(T253:T259)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2" t="s">
        <v>33</v>
      </c>
      <c r="AT252" s="223" t="s">
        <v>76</v>
      </c>
      <c r="AU252" s="223" t="s">
        <v>33</v>
      </c>
      <c r="AY252" s="222" t="s">
        <v>170</v>
      </c>
      <c r="BK252" s="224">
        <f>SUM(BK253:BK259)</f>
        <v>0</v>
      </c>
    </row>
    <row r="253" spans="1:65" s="2" customFormat="1" ht="16.5" customHeight="1">
      <c r="A253" s="39"/>
      <c r="B253" s="40"/>
      <c r="C253" s="227" t="s">
        <v>458</v>
      </c>
      <c r="D253" s="227" t="s">
        <v>172</v>
      </c>
      <c r="E253" s="228" t="s">
        <v>2212</v>
      </c>
      <c r="F253" s="229" t="s">
        <v>2213</v>
      </c>
      <c r="G253" s="230" t="s">
        <v>271</v>
      </c>
      <c r="H253" s="231">
        <v>20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42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177</v>
      </c>
      <c r="AT253" s="238" t="s">
        <v>172</v>
      </c>
      <c r="AU253" s="238" t="s">
        <v>85</v>
      </c>
      <c r="AY253" s="18" t="s">
        <v>170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33</v>
      </c>
      <c r="BK253" s="239">
        <f>ROUND(I253*H253,2)</f>
        <v>0</v>
      </c>
      <c r="BL253" s="18" t="s">
        <v>177</v>
      </c>
      <c r="BM253" s="238" t="s">
        <v>753</v>
      </c>
    </row>
    <row r="254" spans="1:65" s="2" customFormat="1" ht="21.75" customHeight="1">
      <c r="A254" s="39"/>
      <c r="B254" s="40"/>
      <c r="C254" s="227" t="s">
        <v>692</v>
      </c>
      <c r="D254" s="227" t="s">
        <v>172</v>
      </c>
      <c r="E254" s="228" t="s">
        <v>2214</v>
      </c>
      <c r="F254" s="229" t="s">
        <v>2215</v>
      </c>
      <c r="G254" s="230" t="s">
        <v>1619</v>
      </c>
      <c r="H254" s="231">
        <v>2</v>
      </c>
      <c r="I254" s="232"/>
      <c r="J254" s="233">
        <f>ROUND(I254*H254,2)</f>
        <v>0</v>
      </c>
      <c r="K254" s="229" t="s">
        <v>1</v>
      </c>
      <c r="L254" s="45"/>
      <c r="M254" s="234" t="s">
        <v>1</v>
      </c>
      <c r="N254" s="235" t="s">
        <v>42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177</v>
      </c>
      <c r="AT254" s="238" t="s">
        <v>172</v>
      </c>
      <c r="AU254" s="238" t="s">
        <v>85</v>
      </c>
      <c r="AY254" s="18" t="s">
        <v>170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33</v>
      </c>
      <c r="BK254" s="239">
        <f>ROUND(I254*H254,2)</f>
        <v>0</v>
      </c>
      <c r="BL254" s="18" t="s">
        <v>177</v>
      </c>
      <c r="BM254" s="238" t="s">
        <v>760</v>
      </c>
    </row>
    <row r="255" spans="1:65" s="2" customFormat="1" ht="16.5" customHeight="1">
      <c r="A255" s="39"/>
      <c r="B255" s="40"/>
      <c r="C255" s="227" t="s">
        <v>463</v>
      </c>
      <c r="D255" s="227" t="s">
        <v>172</v>
      </c>
      <c r="E255" s="228" t="s">
        <v>2216</v>
      </c>
      <c r="F255" s="229" t="s">
        <v>2217</v>
      </c>
      <c r="G255" s="230" t="s">
        <v>271</v>
      </c>
      <c r="H255" s="231">
        <v>1160</v>
      </c>
      <c r="I255" s="232"/>
      <c r="J255" s="233">
        <f>ROUND(I255*H255,2)</f>
        <v>0</v>
      </c>
      <c r="K255" s="229" t="s">
        <v>1</v>
      </c>
      <c r="L255" s="45"/>
      <c r="M255" s="234" t="s">
        <v>1</v>
      </c>
      <c r="N255" s="235" t="s">
        <v>42</v>
      </c>
      <c r="O255" s="92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177</v>
      </c>
      <c r="AT255" s="238" t="s">
        <v>172</v>
      </c>
      <c r="AU255" s="238" t="s">
        <v>85</v>
      </c>
      <c r="AY255" s="18" t="s">
        <v>170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33</v>
      </c>
      <c r="BK255" s="239">
        <f>ROUND(I255*H255,2)</f>
        <v>0</v>
      </c>
      <c r="BL255" s="18" t="s">
        <v>177</v>
      </c>
      <c r="BM255" s="238" t="s">
        <v>1178</v>
      </c>
    </row>
    <row r="256" spans="1:65" s="2" customFormat="1" ht="37.8" customHeight="1">
      <c r="A256" s="39"/>
      <c r="B256" s="40"/>
      <c r="C256" s="227" t="s">
        <v>698</v>
      </c>
      <c r="D256" s="227" t="s">
        <v>172</v>
      </c>
      <c r="E256" s="228" t="s">
        <v>2218</v>
      </c>
      <c r="F256" s="229" t="s">
        <v>2219</v>
      </c>
      <c r="G256" s="230" t="s">
        <v>1619</v>
      </c>
      <c r="H256" s="231">
        <v>25</v>
      </c>
      <c r="I256" s="232"/>
      <c r="J256" s="233">
        <f>ROUND(I256*H256,2)</f>
        <v>0</v>
      </c>
      <c r="K256" s="229" t="s">
        <v>1</v>
      </c>
      <c r="L256" s="45"/>
      <c r="M256" s="234" t="s">
        <v>1</v>
      </c>
      <c r="N256" s="235" t="s">
        <v>42</v>
      </c>
      <c r="O256" s="92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177</v>
      </c>
      <c r="AT256" s="238" t="s">
        <v>172</v>
      </c>
      <c r="AU256" s="238" t="s">
        <v>85</v>
      </c>
      <c r="AY256" s="18" t="s">
        <v>170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33</v>
      </c>
      <c r="BK256" s="239">
        <f>ROUND(I256*H256,2)</f>
        <v>0</v>
      </c>
      <c r="BL256" s="18" t="s">
        <v>177</v>
      </c>
      <c r="BM256" s="238" t="s">
        <v>1186</v>
      </c>
    </row>
    <row r="257" spans="1:65" s="2" customFormat="1" ht="24.15" customHeight="1">
      <c r="A257" s="39"/>
      <c r="B257" s="40"/>
      <c r="C257" s="227" t="s">
        <v>482</v>
      </c>
      <c r="D257" s="227" t="s">
        <v>172</v>
      </c>
      <c r="E257" s="228" t="s">
        <v>2220</v>
      </c>
      <c r="F257" s="229" t="s">
        <v>2221</v>
      </c>
      <c r="G257" s="230" t="s">
        <v>874</v>
      </c>
      <c r="H257" s="231">
        <v>1</v>
      </c>
      <c r="I257" s="232"/>
      <c r="J257" s="233">
        <f>ROUND(I257*H257,2)</f>
        <v>0</v>
      </c>
      <c r="K257" s="229" t="s">
        <v>1</v>
      </c>
      <c r="L257" s="45"/>
      <c r="M257" s="234" t="s">
        <v>1</v>
      </c>
      <c r="N257" s="235" t="s">
        <v>42</v>
      </c>
      <c r="O257" s="92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177</v>
      </c>
      <c r="AT257" s="238" t="s">
        <v>172</v>
      </c>
      <c r="AU257" s="238" t="s">
        <v>85</v>
      </c>
      <c r="AY257" s="18" t="s">
        <v>170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33</v>
      </c>
      <c r="BK257" s="239">
        <f>ROUND(I257*H257,2)</f>
        <v>0</v>
      </c>
      <c r="BL257" s="18" t="s">
        <v>177</v>
      </c>
      <c r="BM257" s="238" t="s">
        <v>1194</v>
      </c>
    </row>
    <row r="258" spans="1:65" s="2" customFormat="1" ht="24.15" customHeight="1">
      <c r="A258" s="39"/>
      <c r="B258" s="40"/>
      <c r="C258" s="227" t="s">
        <v>703</v>
      </c>
      <c r="D258" s="227" t="s">
        <v>172</v>
      </c>
      <c r="E258" s="228" t="s">
        <v>2222</v>
      </c>
      <c r="F258" s="229" t="s">
        <v>2223</v>
      </c>
      <c r="G258" s="230" t="s">
        <v>874</v>
      </c>
      <c r="H258" s="231">
        <v>1</v>
      </c>
      <c r="I258" s="232"/>
      <c r="J258" s="233">
        <f>ROUND(I258*H258,2)</f>
        <v>0</v>
      </c>
      <c r="K258" s="229" t="s">
        <v>1</v>
      </c>
      <c r="L258" s="45"/>
      <c r="M258" s="234" t="s">
        <v>1</v>
      </c>
      <c r="N258" s="235" t="s">
        <v>42</v>
      </c>
      <c r="O258" s="92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8" t="s">
        <v>177</v>
      </c>
      <c r="AT258" s="238" t="s">
        <v>172</v>
      </c>
      <c r="AU258" s="238" t="s">
        <v>85</v>
      </c>
      <c r="AY258" s="18" t="s">
        <v>170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8" t="s">
        <v>33</v>
      </c>
      <c r="BK258" s="239">
        <f>ROUND(I258*H258,2)</f>
        <v>0</v>
      </c>
      <c r="BL258" s="18" t="s">
        <v>177</v>
      </c>
      <c r="BM258" s="238" t="s">
        <v>1202</v>
      </c>
    </row>
    <row r="259" spans="1:65" s="2" customFormat="1" ht="24.15" customHeight="1">
      <c r="A259" s="39"/>
      <c r="B259" s="40"/>
      <c r="C259" s="227" t="s">
        <v>487</v>
      </c>
      <c r="D259" s="227" t="s">
        <v>172</v>
      </c>
      <c r="E259" s="228" t="s">
        <v>2224</v>
      </c>
      <c r="F259" s="229" t="s">
        <v>2225</v>
      </c>
      <c r="G259" s="230" t="s">
        <v>874</v>
      </c>
      <c r="H259" s="231">
        <v>1</v>
      </c>
      <c r="I259" s="232"/>
      <c r="J259" s="233">
        <f>ROUND(I259*H259,2)</f>
        <v>0</v>
      </c>
      <c r="K259" s="229" t="s">
        <v>1</v>
      </c>
      <c r="L259" s="45"/>
      <c r="M259" s="234" t="s">
        <v>1</v>
      </c>
      <c r="N259" s="235" t="s">
        <v>42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177</v>
      </c>
      <c r="AT259" s="238" t="s">
        <v>172</v>
      </c>
      <c r="AU259" s="238" t="s">
        <v>85</v>
      </c>
      <c r="AY259" s="18" t="s">
        <v>170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33</v>
      </c>
      <c r="BK259" s="239">
        <f>ROUND(I259*H259,2)</f>
        <v>0</v>
      </c>
      <c r="BL259" s="18" t="s">
        <v>177</v>
      </c>
      <c r="BM259" s="238" t="s">
        <v>767</v>
      </c>
    </row>
    <row r="260" spans="1:63" s="12" customFormat="1" ht="22.8" customHeight="1">
      <c r="A260" s="12"/>
      <c r="B260" s="211"/>
      <c r="C260" s="212"/>
      <c r="D260" s="213" t="s">
        <v>76</v>
      </c>
      <c r="E260" s="225" t="s">
        <v>2226</v>
      </c>
      <c r="F260" s="225" t="s">
        <v>2227</v>
      </c>
      <c r="G260" s="212"/>
      <c r="H260" s="212"/>
      <c r="I260" s="215"/>
      <c r="J260" s="226">
        <f>BK260</f>
        <v>0</v>
      </c>
      <c r="K260" s="212"/>
      <c r="L260" s="217"/>
      <c r="M260" s="218"/>
      <c r="N260" s="219"/>
      <c r="O260" s="219"/>
      <c r="P260" s="220">
        <f>SUM(P261:P269)</f>
        <v>0</v>
      </c>
      <c r="Q260" s="219"/>
      <c r="R260" s="220">
        <f>SUM(R261:R269)</f>
        <v>0</v>
      </c>
      <c r="S260" s="219"/>
      <c r="T260" s="221">
        <f>SUM(T261:T269)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2" t="s">
        <v>33</v>
      </c>
      <c r="AT260" s="223" t="s">
        <v>76</v>
      </c>
      <c r="AU260" s="223" t="s">
        <v>33</v>
      </c>
      <c r="AY260" s="222" t="s">
        <v>170</v>
      </c>
      <c r="BK260" s="224">
        <f>SUM(BK261:BK269)</f>
        <v>0</v>
      </c>
    </row>
    <row r="261" spans="1:65" s="2" customFormat="1" ht="24.15" customHeight="1">
      <c r="A261" s="39"/>
      <c r="B261" s="40"/>
      <c r="C261" s="227" t="s">
        <v>713</v>
      </c>
      <c r="D261" s="227" t="s">
        <v>172</v>
      </c>
      <c r="E261" s="228" t="s">
        <v>2228</v>
      </c>
      <c r="F261" s="229" t="s">
        <v>2229</v>
      </c>
      <c r="G261" s="230" t="s">
        <v>271</v>
      </c>
      <c r="H261" s="231">
        <v>150</v>
      </c>
      <c r="I261" s="232"/>
      <c r="J261" s="233">
        <f>ROUND(I261*H261,2)</f>
        <v>0</v>
      </c>
      <c r="K261" s="229" t="s">
        <v>1</v>
      </c>
      <c r="L261" s="45"/>
      <c r="M261" s="234" t="s">
        <v>1</v>
      </c>
      <c r="N261" s="235" t="s">
        <v>42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177</v>
      </c>
      <c r="AT261" s="238" t="s">
        <v>172</v>
      </c>
      <c r="AU261" s="238" t="s">
        <v>85</v>
      </c>
      <c r="AY261" s="18" t="s">
        <v>170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33</v>
      </c>
      <c r="BK261" s="239">
        <f>ROUND(I261*H261,2)</f>
        <v>0</v>
      </c>
      <c r="BL261" s="18" t="s">
        <v>177</v>
      </c>
      <c r="BM261" s="238" t="s">
        <v>1217</v>
      </c>
    </row>
    <row r="262" spans="1:65" s="2" customFormat="1" ht="16.5" customHeight="1">
      <c r="A262" s="39"/>
      <c r="B262" s="40"/>
      <c r="C262" s="227" t="s">
        <v>494</v>
      </c>
      <c r="D262" s="227" t="s">
        <v>172</v>
      </c>
      <c r="E262" s="228" t="s">
        <v>2230</v>
      </c>
      <c r="F262" s="229" t="s">
        <v>2231</v>
      </c>
      <c r="G262" s="230" t="s">
        <v>271</v>
      </c>
      <c r="H262" s="231">
        <v>675</v>
      </c>
      <c r="I262" s="232"/>
      <c r="J262" s="233">
        <f>ROUND(I262*H262,2)</f>
        <v>0</v>
      </c>
      <c r="K262" s="229" t="s">
        <v>1</v>
      </c>
      <c r="L262" s="45"/>
      <c r="M262" s="234" t="s">
        <v>1</v>
      </c>
      <c r="N262" s="235" t="s">
        <v>42</v>
      </c>
      <c r="O262" s="92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8" t="s">
        <v>177</v>
      </c>
      <c r="AT262" s="238" t="s">
        <v>172</v>
      </c>
      <c r="AU262" s="238" t="s">
        <v>85</v>
      </c>
      <c r="AY262" s="18" t="s">
        <v>170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8" t="s">
        <v>33</v>
      </c>
      <c r="BK262" s="239">
        <f>ROUND(I262*H262,2)</f>
        <v>0</v>
      </c>
      <c r="BL262" s="18" t="s">
        <v>177</v>
      </c>
      <c r="BM262" s="238" t="s">
        <v>792</v>
      </c>
    </row>
    <row r="263" spans="1:65" s="2" customFormat="1" ht="37.8" customHeight="1">
      <c r="A263" s="39"/>
      <c r="B263" s="40"/>
      <c r="C263" s="227" t="s">
        <v>730</v>
      </c>
      <c r="D263" s="227" t="s">
        <v>172</v>
      </c>
      <c r="E263" s="228" t="s">
        <v>2232</v>
      </c>
      <c r="F263" s="229" t="s">
        <v>2233</v>
      </c>
      <c r="G263" s="230" t="s">
        <v>1619</v>
      </c>
      <c r="H263" s="231">
        <v>18</v>
      </c>
      <c r="I263" s="232"/>
      <c r="J263" s="233">
        <f>ROUND(I263*H263,2)</f>
        <v>0</v>
      </c>
      <c r="K263" s="229" t="s">
        <v>1</v>
      </c>
      <c r="L263" s="45"/>
      <c r="M263" s="234" t="s">
        <v>1</v>
      </c>
      <c r="N263" s="235" t="s">
        <v>42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177</v>
      </c>
      <c r="AT263" s="238" t="s">
        <v>172</v>
      </c>
      <c r="AU263" s="238" t="s">
        <v>85</v>
      </c>
      <c r="AY263" s="18" t="s">
        <v>170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33</v>
      </c>
      <c r="BK263" s="239">
        <f>ROUND(I263*H263,2)</f>
        <v>0</v>
      </c>
      <c r="BL263" s="18" t="s">
        <v>177</v>
      </c>
      <c r="BM263" s="238" t="s">
        <v>798</v>
      </c>
    </row>
    <row r="264" spans="1:65" s="2" customFormat="1" ht="76.35" customHeight="1">
      <c r="A264" s="39"/>
      <c r="B264" s="40"/>
      <c r="C264" s="227" t="s">
        <v>500</v>
      </c>
      <c r="D264" s="227" t="s">
        <v>172</v>
      </c>
      <c r="E264" s="228" t="s">
        <v>2234</v>
      </c>
      <c r="F264" s="229" t="s">
        <v>2235</v>
      </c>
      <c r="G264" s="230" t="s">
        <v>874</v>
      </c>
      <c r="H264" s="231">
        <v>1</v>
      </c>
      <c r="I264" s="232"/>
      <c r="J264" s="233">
        <f>ROUND(I264*H264,2)</f>
        <v>0</v>
      </c>
      <c r="K264" s="229" t="s">
        <v>1</v>
      </c>
      <c r="L264" s="45"/>
      <c r="M264" s="234" t="s">
        <v>1</v>
      </c>
      <c r="N264" s="235" t="s">
        <v>42</v>
      </c>
      <c r="O264" s="92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8" t="s">
        <v>177</v>
      </c>
      <c r="AT264" s="238" t="s">
        <v>172</v>
      </c>
      <c r="AU264" s="238" t="s">
        <v>85</v>
      </c>
      <c r="AY264" s="18" t="s">
        <v>170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8" t="s">
        <v>33</v>
      </c>
      <c r="BK264" s="239">
        <f>ROUND(I264*H264,2)</f>
        <v>0</v>
      </c>
      <c r="BL264" s="18" t="s">
        <v>177</v>
      </c>
      <c r="BM264" s="238" t="s">
        <v>801</v>
      </c>
    </row>
    <row r="265" spans="1:65" s="2" customFormat="1" ht="24.15" customHeight="1">
      <c r="A265" s="39"/>
      <c r="B265" s="40"/>
      <c r="C265" s="227" t="s">
        <v>739</v>
      </c>
      <c r="D265" s="227" t="s">
        <v>172</v>
      </c>
      <c r="E265" s="228" t="s">
        <v>2236</v>
      </c>
      <c r="F265" s="229" t="s">
        <v>2237</v>
      </c>
      <c r="G265" s="230" t="s">
        <v>874</v>
      </c>
      <c r="H265" s="231">
        <v>1</v>
      </c>
      <c r="I265" s="232"/>
      <c r="J265" s="233">
        <f>ROUND(I265*H265,2)</f>
        <v>0</v>
      </c>
      <c r="K265" s="229" t="s">
        <v>1</v>
      </c>
      <c r="L265" s="45"/>
      <c r="M265" s="234" t="s">
        <v>1</v>
      </c>
      <c r="N265" s="235" t="s">
        <v>42</v>
      </c>
      <c r="O265" s="92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177</v>
      </c>
      <c r="AT265" s="238" t="s">
        <v>172</v>
      </c>
      <c r="AU265" s="238" t="s">
        <v>85</v>
      </c>
      <c r="AY265" s="18" t="s">
        <v>170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33</v>
      </c>
      <c r="BK265" s="239">
        <f>ROUND(I265*H265,2)</f>
        <v>0</v>
      </c>
      <c r="BL265" s="18" t="s">
        <v>177</v>
      </c>
      <c r="BM265" s="238" t="s">
        <v>805</v>
      </c>
    </row>
    <row r="266" spans="1:65" s="2" customFormat="1" ht="16.5" customHeight="1">
      <c r="A266" s="39"/>
      <c r="B266" s="40"/>
      <c r="C266" s="227" t="s">
        <v>744</v>
      </c>
      <c r="D266" s="227" t="s">
        <v>172</v>
      </c>
      <c r="E266" s="228" t="s">
        <v>2238</v>
      </c>
      <c r="F266" s="229" t="s">
        <v>2239</v>
      </c>
      <c r="G266" s="230" t="s">
        <v>1619</v>
      </c>
      <c r="H266" s="231">
        <v>9</v>
      </c>
      <c r="I266" s="232"/>
      <c r="J266" s="233">
        <f>ROUND(I266*H266,2)</f>
        <v>0</v>
      </c>
      <c r="K266" s="229" t="s">
        <v>1</v>
      </c>
      <c r="L266" s="45"/>
      <c r="M266" s="234" t="s">
        <v>1</v>
      </c>
      <c r="N266" s="235" t="s">
        <v>42</v>
      </c>
      <c r="O266" s="92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8" t="s">
        <v>177</v>
      </c>
      <c r="AT266" s="238" t="s">
        <v>172</v>
      </c>
      <c r="AU266" s="238" t="s">
        <v>85</v>
      </c>
      <c r="AY266" s="18" t="s">
        <v>170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8" t="s">
        <v>33</v>
      </c>
      <c r="BK266" s="239">
        <f>ROUND(I266*H266,2)</f>
        <v>0</v>
      </c>
      <c r="BL266" s="18" t="s">
        <v>177</v>
      </c>
      <c r="BM266" s="238" t="s">
        <v>811</v>
      </c>
    </row>
    <row r="267" spans="1:65" s="2" customFormat="1" ht="16.5" customHeight="1">
      <c r="A267" s="39"/>
      <c r="B267" s="40"/>
      <c r="C267" s="227" t="s">
        <v>748</v>
      </c>
      <c r="D267" s="227" t="s">
        <v>172</v>
      </c>
      <c r="E267" s="228" t="s">
        <v>2240</v>
      </c>
      <c r="F267" s="229" t="s">
        <v>2241</v>
      </c>
      <c r="G267" s="230" t="s">
        <v>874</v>
      </c>
      <c r="H267" s="231">
        <v>1</v>
      </c>
      <c r="I267" s="232"/>
      <c r="J267" s="233">
        <f>ROUND(I267*H267,2)</f>
        <v>0</v>
      </c>
      <c r="K267" s="229" t="s">
        <v>1</v>
      </c>
      <c r="L267" s="45"/>
      <c r="M267" s="234" t="s">
        <v>1</v>
      </c>
      <c r="N267" s="235" t="s">
        <v>42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177</v>
      </c>
      <c r="AT267" s="238" t="s">
        <v>172</v>
      </c>
      <c r="AU267" s="238" t="s">
        <v>85</v>
      </c>
      <c r="AY267" s="18" t="s">
        <v>170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33</v>
      </c>
      <c r="BK267" s="239">
        <f>ROUND(I267*H267,2)</f>
        <v>0</v>
      </c>
      <c r="BL267" s="18" t="s">
        <v>177</v>
      </c>
      <c r="BM267" s="238" t="s">
        <v>815</v>
      </c>
    </row>
    <row r="268" spans="1:65" s="2" customFormat="1" ht="16.5" customHeight="1">
      <c r="A268" s="39"/>
      <c r="B268" s="40"/>
      <c r="C268" s="227" t="s">
        <v>506</v>
      </c>
      <c r="D268" s="227" t="s">
        <v>172</v>
      </c>
      <c r="E268" s="228" t="s">
        <v>2242</v>
      </c>
      <c r="F268" s="229" t="s">
        <v>2243</v>
      </c>
      <c r="G268" s="230" t="s">
        <v>874</v>
      </c>
      <c r="H268" s="231">
        <v>1</v>
      </c>
      <c r="I268" s="232"/>
      <c r="J268" s="233">
        <f>ROUND(I268*H268,2)</f>
        <v>0</v>
      </c>
      <c r="K268" s="229" t="s">
        <v>1</v>
      </c>
      <c r="L268" s="45"/>
      <c r="M268" s="234" t="s">
        <v>1</v>
      </c>
      <c r="N268" s="235" t="s">
        <v>42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177</v>
      </c>
      <c r="AT268" s="238" t="s">
        <v>172</v>
      </c>
      <c r="AU268" s="238" t="s">
        <v>85</v>
      </c>
      <c r="AY268" s="18" t="s">
        <v>170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33</v>
      </c>
      <c r="BK268" s="239">
        <f>ROUND(I268*H268,2)</f>
        <v>0</v>
      </c>
      <c r="BL268" s="18" t="s">
        <v>177</v>
      </c>
      <c r="BM268" s="238" t="s">
        <v>818</v>
      </c>
    </row>
    <row r="269" spans="1:65" s="2" customFormat="1" ht="24.15" customHeight="1">
      <c r="A269" s="39"/>
      <c r="B269" s="40"/>
      <c r="C269" s="227" t="s">
        <v>754</v>
      </c>
      <c r="D269" s="227" t="s">
        <v>172</v>
      </c>
      <c r="E269" s="228" t="s">
        <v>2244</v>
      </c>
      <c r="F269" s="229" t="s">
        <v>2245</v>
      </c>
      <c r="G269" s="230" t="s">
        <v>874</v>
      </c>
      <c r="H269" s="231">
        <v>1</v>
      </c>
      <c r="I269" s="232"/>
      <c r="J269" s="233">
        <f>ROUND(I269*H269,2)</f>
        <v>0</v>
      </c>
      <c r="K269" s="229" t="s">
        <v>1</v>
      </c>
      <c r="L269" s="45"/>
      <c r="M269" s="234" t="s">
        <v>1</v>
      </c>
      <c r="N269" s="235" t="s">
        <v>42</v>
      </c>
      <c r="O269" s="92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177</v>
      </c>
      <c r="AT269" s="238" t="s">
        <v>172</v>
      </c>
      <c r="AU269" s="238" t="s">
        <v>85</v>
      </c>
      <c r="AY269" s="18" t="s">
        <v>170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33</v>
      </c>
      <c r="BK269" s="239">
        <f>ROUND(I269*H269,2)</f>
        <v>0</v>
      </c>
      <c r="BL269" s="18" t="s">
        <v>177</v>
      </c>
      <c r="BM269" s="238" t="s">
        <v>828</v>
      </c>
    </row>
    <row r="270" spans="1:63" s="12" customFormat="1" ht="22.8" customHeight="1">
      <c r="A270" s="12"/>
      <c r="B270" s="211"/>
      <c r="C270" s="212"/>
      <c r="D270" s="213" t="s">
        <v>76</v>
      </c>
      <c r="E270" s="225" t="s">
        <v>2246</v>
      </c>
      <c r="F270" s="225" t="s">
        <v>2247</v>
      </c>
      <c r="G270" s="212"/>
      <c r="H270" s="212"/>
      <c r="I270" s="215"/>
      <c r="J270" s="226">
        <f>BK270</f>
        <v>0</v>
      </c>
      <c r="K270" s="212"/>
      <c r="L270" s="217"/>
      <c r="M270" s="218"/>
      <c r="N270" s="219"/>
      <c r="O270" s="219"/>
      <c r="P270" s="220">
        <f>SUM(P271:P275)</f>
        <v>0</v>
      </c>
      <c r="Q270" s="219"/>
      <c r="R270" s="220">
        <f>SUM(R271:R275)</f>
        <v>0</v>
      </c>
      <c r="S270" s="219"/>
      <c r="T270" s="221">
        <f>SUM(T271:T275)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22" t="s">
        <v>33</v>
      </c>
      <c r="AT270" s="223" t="s">
        <v>76</v>
      </c>
      <c r="AU270" s="223" t="s">
        <v>33</v>
      </c>
      <c r="AY270" s="222" t="s">
        <v>170</v>
      </c>
      <c r="BK270" s="224">
        <f>SUM(BK271:BK275)</f>
        <v>0</v>
      </c>
    </row>
    <row r="271" spans="1:65" s="2" customFormat="1" ht="16.5" customHeight="1">
      <c r="A271" s="39"/>
      <c r="B271" s="40"/>
      <c r="C271" s="227" t="s">
        <v>510</v>
      </c>
      <c r="D271" s="227" t="s">
        <v>172</v>
      </c>
      <c r="E271" s="228" t="s">
        <v>2248</v>
      </c>
      <c r="F271" s="229" t="s">
        <v>2249</v>
      </c>
      <c r="G271" s="230" t="s">
        <v>271</v>
      </c>
      <c r="H271" s="231">
        <v>210</v>
      </c>
      <c r="I271" s="232"/>
      <c r="J271" s="233">
        <f>ROUND(I271*H271,2)</f>
        <v>0</v>
      </c>
      <c r="K271" s="229" t="s">
        <v>1</v>
      </c>
      <c r="L271" s="45"/>
      <c r="M271" s="234" t="s">
        <v>1</v>
      </c>
      <c r="N271" s="235" t="s">
        <v>42</v>
      </c>
      <c r="O271" s="92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177</v>
      </c>
      <c r="AT271" s="238" t="s">
        <v>172</v>
      </c>
      <c r="AU271" s="238" t="s">
        <v>85</v>
      </c>
      <c r="AY271" s="18" t="s">
        <v>170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33</v>
      </c>
      <c r="BK271" s="239">
        <f>ROUND(I271*H271,2)</f>
        <v>0</v>
      </c>
      <c r="BL271" s="18" t="s">
        <v>177</v>
      </c>
      <c r="BM271" s="238" t="s">
        <v>836</v>
      </c>
    </row>
    <row r="272" spans="1:65" s="2" customFormat="1" ht="16.5" customHeight="1">
      <c r="A272" s="39"/>
      <c r="B272" s="40"/>
      <c r="C272" s="227" t="s">
        <v>761</v>
      </c>
      <c r="D272" s="227" t="s">
        <v>172</v>
      </c>
      <c r="E272" s="228" t="s">
        <v>2250</v>
      </c>
      <c r="F272" s="229" t="s">
        <v>2251</v>
      </c>
      <c r="G272" s="230" t="s">
        <v>271</v>
      </c>
      <c r="H272" s="231">
        <v>255</v>
      </c>
      <c r="I272" s="232"/>
      <c r="J272" s="233">
        <f>ROUND(I272*H272,2)</f>
        <v>0</v>
      </c>
      <c r="K272" s="229" t="s">
        <v>1</v>
      </c>
      <c r="L272" s="45"/>
      <c r="M272" s="234" t="s">
        <v>1</v>
      </c>
      <c r="N272" s="235" t="s">
        <v>42</v>
      </c>
      <c r="O272" s="92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177</v>
      </c>
      <c r="AT272" s="238" t="s">
        <v>172</v>
      </c>
      <c r="AU272" s="238" t="s">
        <v>85</v>
      </c>
      <c r="AY272" s="18" t="s">
        <v>170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33</v>
      </c>
      <c r="BK272" s="239">
        <f>ROUND(I272*H272,2)</f>
        <v>0</v>
      </c>
      <c r="BL272" s="18" t="s">
        <v>177</v>
      </c>
      <c r="BM272" s="238" t="s">
        <v>844</v>
      </c>
    </row>
    <row r="273" spans="1:65" s="2" customFormat="1" ht="134.25" customHeight="1">
      <c r="A273" s="39"/>
      <c r="B273" s="40"/>
      <c r="C273" s="227" t="s">
        <v>514</v>
      </c>
      <c r="D273" s="227" t="s">
        <v>172</v>
      </c>
      <c r="E273" s="228" t="s">
        <v>2252</v>
      </c>
      <c r="F273" s="229" t="s">
        <v>2253</v>
      </c>
      <c r="G273" s="230" t="s">
        <v>874</v>
      </c>
      <c r="H273" s="231">
        <v>1</v>
      </c>
      <c r="I273" s="232"/>
      <c r="J273" s="233">
        <f>ROUND(I273*H273,2)</f>
        <v>0</v>
      </c>
      <c r="K273" s="229" t="s">
        <v>1</v>
      </c>
      <c r="L273" s="45"/>
      <c r="M273" s="234" t="s">
        <v>1</v>
      </c>
      <c r="N273" s="235" t="s">
        <v>42</v>
      </c>
      <c r="O273" s="92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177</v>
      </c>
      <c r="AT273" s="238" t="s">
        <v>172</v>
      </c>
      <c r="AU273" s="238" t="s">
        <v>85</v>
      </c>
      <c r="AY273" s="18" t="s">
        <v>170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33</v>
      </c>
      <c r="BK273" s="239">
        <f>ROUND(I273*H273,2)</f>
        <v>0</v>
      </c>
      <c r="BL273" s="18" t="s">
        <v>177</v>
      </c>
      <c r="BM273" s="238" t="s">
        <v>850</v>
      </c>
    </row>
    <row r="274" spans="1:65" s="2" customFormat="1" ht="37.8" customHeight="1">
      <c r="A274" s="39"/>
      <c r="B274" s="40"/>
      <c r="C274" s="227" t="s">
        <v>776</v>
      </c>
      <c r="D274" s="227" t="s">
        <v>172</v>
      </c>
      <c r="E274" s="228" t="s">
        <v>2254</v>
      </c>
      <c r="F274" s="229" t="s">
        <v>2255</v>
      </c>
      <c r="G274" s="230" t="s">
        <v>1619</v>
      </c>
      <c r="H274" s="231">
        <v>15</v>
      </c>
      <c r="I274" s="232"/>
      <c r="J274" s="233">
        <f>ROUND(I274*H274,2)</f>
        <v>0</v>
      </c>
      <c r="K274" s="229" t="s">
        <v>1</v>
      </c>
      <c r="L274" s="45"/>
      <c r="M274" s="234" t="s">
        <v>1</v>
      </c>
      <c r="N274" s="235" t="s">
        <v>42</v>
      </c>
      <c r="O274" s="92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8" t="s">
        <v>177</v>
      </c>
      <c r="AT274" s="238" t="s">
        <v>172</v>
      </c>
      <c r="AU274" s="238" t="s">
        <v>85</v>
      </c>
      <c r="AY274" s="18" t="s">
        <v>170</v>
      </c>
      <c r="BE274" s="239">
        <f>IF(N274="základní",J274,0)</f>
        <v>0</v>
      </c>
      <c r="BF274" s="239">
        <f>IF(N274="snížená",J274,0)</f>
        <v>0</v>
      </c>
      <c r="BG274" s="239">
        <f>IF(N274="zákl. přenesená",J274,0)</f>
        <v>0</v>
      </c>
      <c r="BH274" s="239">
        <f>IF(N274="sníž. přenesená",J274,0)</f>
        <v>0</v>
      </c>
      <c r="BI274" s="239">
        <f>IF(N274="nulová",J274,0)</f>
        <v>0</v>
      </c>
      <c r="BJ274" s="18" t="s">
        <v>33</v>
      </c>
      <c r="BK274" s="239">
        <f>ROUND(I274*H274,2)</f>
        <v>0</v>
      </c>
      <c r="BL274" s="18" t="s">
        <v>177</v>
      </c>
      <c r="BM274" s="238" t="s">
        <v>879</v>
      </c>
    </row>
    <row r="275" spans="1:65" s="2" customFormat="1" ht="16.5" customHeight="1">
      <c r="A275" s="39"/>
      <c r="B275" s="40"/>
      <c r="C275" s="227" t="s">
        <v>517</v>
      </c>
      <c r="D275" s="227" t="s">
        <v>172</v>
      </c>
      <c r="E275" s="228" t="s">
        <v>2256</v>
      </c>
      <c r="F275" s="229" t="s">
        <v>2257</v>
      </c>
      <c r="G275" s="230" t="s">
        <v>874</v>
      </c>
      <c r="H275" s="231">
        <v>1</v>
      </c>
      <c r="I275" s="232"/>
      <c r="J275" s="233">
        <f>ROUND(I275*H275,2)</f>
        <v>0</v>
      </c>
      <c r="K275" s="229" t="s">
        <v>1</v>
      </c>
      <c r="L275" s="45"/>
      <c r="M275" s="234" t="s">
        <v>1</v>
      </c>
      <c r="N275" s="235" t="s">
        <v>42</v>
      </c>
      <c r="O275" s="92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177</v>
      </c>
      <c r="AT275" s="238" t="s">
        <v>172</v>
      </c>
      <c r="AU275" s="238" t="s">
        <v>85</v>
      </c>
      <c r="AY275" s="18" t="s">
        <v>170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33</v>
      </c>
      <c r="BK275" s="239">
        <f>ROUND(I275*H275,2)</f>
        <v>0</v>
      </c>
      <c r="BL275" s="18" t="s">
        <v>177</v>
      </c>
      <c r="BM275" s="238" t="s">
        <v>875</v>
      </c>
    </row>
    <row r="276" spans="1:63" s="12" customFormat="1" ht="22.8" customHeight="1">
      <c r="A276" s="12"/>
      <c r="B276" s="211"/>
      <c r="C276" s="212"/>
      <c r="D276" s="213" t="s">
        <v>76</v>
      </c>
      <c r="E276" s="225" t="s">
        <v>2258</v>
      </c>
      <c r="F276" s="225" t="s">
        <v>2259</v>
      </c>
      <c r="G276" s="212"/>
      <c r="H276" s="212"/>
      <c r="I276" s="215"/>
      <c r="J276" s="226">
        <f>BK276</f>
        <v>0</v>
      </c>
      <c r="K276" s="212"/>
      <c r="L276" s="217"/>
      <c r="M276" s="218"/>
      <c r="N276" s="219"/>
      <c r="O276" s="219"/>
      <c r="P276" s="220">
        <f>SUM(P277:P281)</f>
        <v>0</v>
      </c>
      <c r="Q276" s="219"/>
      <c r="R276" s="220">
        <f>SUM(R277:R281)</f>
        <v>0</v>
      </c>
      <c r="S276" s="219"/>
      <c r="T276" s="221">
        <f>SUM(T277:T281)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2" t="s">
        <v>33</v>
      </c>
      <c r="AT276" s="223" t="s">
        <v>76</v>
      </c>
      <c r="AU276" s="223" t="s">
        <v>33</v>
      </c>
      <c r="AY276" s="222" t="s">
        <v>170</v>
      </c>
      <c r="BK276" s="224">
        <f>SUM(BK277:BK281)</f>
        <v>0</v>
      </c>
    </row>
    <row r="277" spans="1:65" s="2" customFormat="1" ht="33" customHeight="1">
      <c r="A277" s="39"/>
      <c r="B277" s="40"/>
      <c r="C277" s="227" t="s">
        <v>785</v>
      </c>
      <c r="D277" s="227" t="s">
        <v>172</v>
      </c>
      <c r="E277" s="228" t="s">
        <v>2260</v>
      </c>
      <c r="F277" s="229" t="s">
        <v>2261</v>
      </c>
      <c r="G277" s="230" t="s">
        <v>1619</v>
      </c>
      <c r="H277" s="231">
        <v>27</v>
      </c>
      <c r="I277" s="232"/>
      <c r="J277" s="233">
        <f>ROUND(I277*H277,2)</f>
        <v>0</v>
      </c>
      <c r="K277" s="229" t="s">
        <v>1</v>
      </c>
      <c r="L277" s="45"/>
      <c r="M277" s="234" t="s">
        <v>1</v>
      </c>
      <c r="N277" s="235" t="s">
        <v>42</v>
      </c>
      <c r="O277" s="92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177</v>
      </c>
      <c r="AT277" s="238" t="s">
        <v>172</v>
      </c>
      <c r="AU277" s="238" t="s">
        <v>85</v>
      </c>
      <c r="AY277" s="18" t="s">
        <v>170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33</v>
      </c>
      <c r="BK277" s="239">
        <f>ROUND(I277*H277,2)</f>
        <v>0</v>
      </c>
      <c r="BL277" s="18" t="s">
        <v>177</v>
      </c>
      <c r="BM277" s="238" t="s">
        <v>904</v>
      </c>
    </row>
    <row r="278" spans="1:65" s="2" customFormat="1" ht="16.5" customHeight="1">
      <c r="A278" s="39"/>
      <c r="B278" s="40"/>
      <c r="C278" s="227" t="s">
        <v>523</v>
      </c>
      <c r="D278" s="227" t="s">
        <v>172</v>
      </c>
      <c r="E278" s="228" t="s">
        <v>2248</v>
      </c>
      <c r="F278" s="229" t="s">
        <v>2249</v>
      </c>
      <c r="G278" s="230" t="s">
        <v>271</v>
      </c>
      <c r="H278" s="231">
        <v>495</v>
      </c>
      <c r="I278" s="232"/>
      <c r="J278" s="233">
        <f>ROUND(I278*H278,2)</f>
        <v>0</v>
      </c>
      <c r="K278" s="229" t="s">
        <v>1</v>
      </c>
      <c r="L278" s="45"/>
      <c r="M278" s="234" t="s">
        <v>1</v>
      </c>
      <c r="N278" s="235" t="s">
        <v>42</v>
      </c>
      <c r="O278" s="92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8" t="s">
        <v>177</v>
      </c>
      <c r="AT278" s="238" t="s">
        <v>172</v>
      </c>
      <c r="AU278" s="238" t="s">
        <v>85</v>
      </c>
      <c r="AY278" s="18" t="s">
        <v>170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8" t="s">
        <v>33</v>
      </c>
      <c r="BK278" s="239">
        <f>ROUND(I278*H278,2)</f>
        <v>0</v>
      </c>
      <c r="BL278" s="18" t="s">
        <v>177</v>
      </c>
      <c r="BM278" s="238" t="s">
        <v>910</v>
      </c>
    </row>
    <row r="279" spans="1:65" s="2" customFormat="1" ht="37.8" customHeight="1">
      <c r="A279" s="39"/>
      <c r="B279" s="40"/>
      <c r="C279" s="227" t="s">
        <v>795</v>
      </c>
      <c r="D279" s="227" t="s">
        <v>172</v>
      </c>
      <c r="E279" s="228" t="s">
        <v>2262</v>
      </c>
      <c r="F279" s="229" t="s">
        <v>2263</v>
      </c>
      <c r="G279" s="230" t="s">
        <v>1619</v>
      </c>
      <c r="H279" s="231">
        <v>16</v>
      </c>
      <c r="I279" s="232"/>
      <c r="J279" s="233">
        <f>ROUND(I279*H279,2)</f>
        <v>0</v>
      </c>
      <c r="K279" s="229" t="s">
        <v>1</v>
      </c>
      <c r="L279" s="45"/>
      <c r="M279" s="234" t="s">
        <v>1</v>
      </c>
      <c r="N279" s="235" t="s">
        <v>42</v>
      </c>
      <c r="O279" s="92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8" t="s">
        <v>177</v>
      </c>
      <c r="AT279" s="238" t="s">
        <v>172</v>
      </c>
      <c r="AU279" s="238" t="s">
        <v>85</v>
      </c>
      <c r="AY279" s="18" t="s">
        <v>170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8" t="s">
        <v>33</v>
      </c>
      <c r="BK279" s="239">
        <f>ROUND(I279*H279,2)</f>
        <v>0</v>
      </c>
      <c r="BL279" s="18" t="s">
        <v>177</v>
      </c>
      <c r="BM279" s="238" t="s">
        <v>933</v>
      </c>
    </row>
    <row r="280" spans="1:65" s="2" customFormat="1" ht="24.15" customHeight="1">
      <c r="A280" s="39"/>
      <c r="B280" s="40"/>
      <c r="C280" s="227" t="s">
        <v>527</v>
      </c>
      <c r="D280" s="227" t="s">
        <v>172</v>
      </c>
      <c r="E280" s="228" t="s">
        <v>2264</v>
      </c>
      <c r="F280" s="229" t="s">
        <v>2265</v>
      </c>
      <c r="G280" s="230" t="s">
        <v>1619</v>
      </c>
      <c r="H280" s="231">
        <v>16</v>
      </c>
      <c r="I280" s="232"/>
      <c r="J280" s="233">
        <f>ROUND(I280*H280,2)</f>
        <v>0</v>
      </c>
      <c r="K280" s="229" t="s">
        <v>1</v>
      </c>
      <c r="L280" s="45"/>
      <c r="M280" s="234" t="s">
        <v>1</v>
      </c>
      <c r="N280" s="235" t="s">
        <v>42</v>
      </c>
      <c r="O280" s="92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8" t="s">
        <v>177</v>
      </c>
      <c r="AT280" s="238" t="s">
        <v>172</v>
      </c>
      <c r="AU280" s="238" t="s">
        <v>85</v>
      </c>
      <c r="AY280" s="18" t="s">
        <v>170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8" t="s">
        <v>33</v>
      </c>
      <c r="BK280" s="239">
        <f>ROUND(I280*H280,2)</f>
        <v>0</v>
      </c>
      <c r="BL280" s="18" t="s">
        <v>177</v>
      </c>
      <c r="BM280" s="238" t="s">
        <v>942</v>
      </c>
    </row>
    <row r="281" spans="1:65" s="2" customFormat="1" ht="24.15" customHeight="1">
      <c r="A281" s="39"/>
      <c r="B281" s="40"/>
      <c r="C281" s="227" t="s">
        <v>802</v>
      </c>
      <c r="D281" s="227" t="s">
        <v>172</v>
      </c>
      <c r="E281" s="228" t="s">
        <v>2266</v>
      </c>
      <c r="F281" s="229" t="s">
        <v>2267</v>
      </c>
      <c r="G281" s="230" t="s">
        <v>1619</v>
      </c>
      <c r="H281" s="231">
        <v>1</v>
      </c>
      <c r="I281" s="232"/>
      <c r="J281" s="233">
        <f>ROUND(I281*H281,2)</f>
        <v>0</v>
      </c>
      <c r="K281" s="229" t="s">
        <v>1</v>
      </c>
      <c r="L281" s="45"/>
      <c r="M281" s="234" t="s">
        <v>1</v>
      </c>
      <c r="N281" s="235" t="s">
        <v>42</v>
      </c>
      <c r="O281" s="92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8" t="s">
        <v>177</v>
      </c>
      <c r="AT281" s="238" t="s">
        <v>172</v>
      </c>
      <c r="AU281" s="238" t="s">
        <v>85</v>
      </c>
      <c r="AY281" s="18" t="s">
        <v>170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8" t="s">
        <v>33</v>
      </c>
      <c r="BK281" s="239">
        <f>ROUND(I281*H281,2)</f>
        <v>0</v>
      </c>
      <c r="BL281" s="18" t="s">
        <v>177</v>
      </c>
      <c r="BM281" s="238" t="s">
        <v>947</v>
      </c>
    </row>
    <row r="282" spans="1:63" s="12" customFormat="1" ht="22.8" customHeight="1">
      <c r="A282" s="12"/>
      <c r="B282" s="211"/>
      <c r="C282" s="212"/>
      <c r="D282" s="213" t="s">
        <v>76</v>
      </c>
      <c r="E282" s="225" t="s">
        <v>2268</v>
      </c>
      <c r="F282" s="225" t="s">
        <v>2269</v>
      </c>
      <c r="G282" s="212"/>
      <c r="H282" s="212"/>
      <c r="I282" s="215"/>
      <c r="J282" s="226">
        <f>BK282</f>
        <v>0</v>
      </c>
      <c r="K282" s="212"/>
      <c r="L282" s="217"/>
      <c r="M282" s="218"/>
      <c r="N282" s="219"/>
      <c r="O282" s="219"/>
      <c r="P282" s="220">
        <f>SUM(P283:P287)</f>
        <v>0</v>
      </c>
      <c r="Q282" s="219"/>
      <c r="R282" s="220">
        <f>SUM(R283:R287)</f>
        <v>0</v>
      </c>
      <c r="S282" s="219"/>
      <c r="T282" s="221">
        <f>SUM(T283:T287)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2" t="s">
        <v>33</v>
      </c>
      <c r="AT282" s="223" t="s">
        <v>76</v>
      </c>
      <c r="AU282" s="223" t="s">
        <v>33</v>
      </c>
      <c r="AY282" s="222" t="s">
        <v>170</v>
      </c>
      <c r="BK282" s="224">
        <f>SUM(BK283:BK287)</f>
        <v>0</v>
      </c>
    </row>
    <row r="283" spans="1:65" s="2" customFormat="1" ht="90" customHeight="1">
      <c r="A283" s="39"/>
      <c r="B283" s="40"/>
      <c r="C283" s="227" t="s">
        <v>532</v>
      </c>
      <c r="D283" s="227" t="s">
        <v>172</v>
      </c>
      <c r="E283" s="228" t="s">
        <v>2270</v>
      </c>
      <c r="F283" s="229" t="s">
        <v>2271</v>
      </c>
      <c r="G283" s="230" t="s">
        <v>1619</v>
      </c>
      <c r="H283" s="231">
        <v>8</v>
      </c>
      <c r="I283" s="232"/>
      <c r="J283" s="233">
        <f>ROUND(I283*H283,2)</f>
        <v>0</v>
      </c>
      <c r="K283" s="229" t="s">
        <v>1</v>
      </c>
      <c r="L283" s="45"/>
      <c r="M283" s="234" t="s">
        <v>1</v>
      </c>
      <c r="N283" s="235" t="s">
        <v>42</v>
      </c>
      <c r="O283" s="92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177</v>
      </c>
      <c r="AT283" s="238" t="s">
        <v>172</v>
      </c>
      <c r="AU283" s="238" t="s">
        <v>85</v>
      </c>
      <c r="AY283" s="18" t="s">
        <v>170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33</v>
      </c>
      <c r="BK283" s="239">
        <f>ROUND(I283*H283,2)</f>
        <v>0</v>
      </c>
      <c r="BL283" s="18" t="s">
        <v>177</v>
      </c>
      <c r="BM283" s="238" t="s">
        <v>1386</v>
      </c>
    </row>
    <row r="284" spans="1:65" s="2" customFormat="1" ht="128.55" customHeight="1">
      <c r="A284" s="39"/>
      <c r="B284" s="40"/>
      <c r="C284" s="227" t="s">
        <v>812</v>
      </c>
      <c r="D284" s="227" t="s">
        <v>172</v>
      </c>
      <c r="E284" s="228" t="s">
        <v>2272</v>
      </c>
      <c r="F284" s="229" t="s">
        <v>2273</v>
      </c>
      <c r="G284" s="230" t="s">
        <v>1619</v>
      </c>
      <c r="H284" s="231">
        <v>1</v>
      </c>
      <c r="I284" s="232"/>
      <c r="J284" s="233">
        <f>ROUND(I284*H284,2)</f>
        <v>0</v>
      </c>
      <c r="K284" s="229" t="s">
        <v>1</v>
      </c>
      <c r="L284" s="45"/>
      <c r="M284" s="234" t="s">
        <v>1</v>
      </c>
      <c r="N284" s="235" t="s">
        <v>42</v>
      </c>
      <c r="O284" s="92"/>
      <c r="P284" s="236">
        <f>O284*H284</f>
        <v>0</v>
      </c>
      <c r="Q284" s="236">
        <v>0</v>
      </c>
      <c r="R284" s="236">
        <f>Q284*H284</f>
        <v>0</v>
      </c>
      <c r="S284" s="236">
        <v>0</v>
      </c>
      <c r="T284" s="23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8" t="s">
        <v>177</v>
      </c>
      <c r="AT284" s="238" t="s">
        <v>172</v>
      </c>
      <c r="AU284" s="238" t="s">
        <v>85</v>
      </c>
      <c r="AY284" s="18" t="s">
        <v>170</v>
      </c>
      <c r="BE284" s="239">
        <f>IF(N284="základní",J284,0)</f>
        <v>0</v>
      </c>
      <c r="BF284" s="239">
        <f>IF(N284="snížená",J284,0)</f>
        <v>0</v>
      </c>
      <c r="BG284" s="239">
        <f>IF(N284="zákl. přenesená",J284,0)</f>
        <v>0</v>
      </c>
      <c r="BH284" s="239">
        <f>IF(N284="sníž. přenesená",J284,0)</f>
        <v>0</v>
      </c>
      <c r="BI284" s="239">
        <f>IF(N284="nulová",J284,0)</f>
        <v>0</v>
      </c>
      <c r="BJ284" s="18" t="s">
        <v>33</v>
      </c>
      <c r="BK284" s="239">
        <f>ROUND(I284*H284,2)</f>
        <v>0</v>
      </c>
      <c r="BL284" s="18" t="s">
        <v>177</v>
      </c>
      <c r="BM284" s="238" t="s">
        <v>1396</v>
      </c>
    </row>
    <row r="285" spans="1:65" s="2" customFormat="1" ht="16.5" customHeight="1">
      <c r="A285" s="39"/>
      <c r="B285" s="40"/>
      <c r="C285" s="227" t="s">
        <v>537</v>
      </c>
      <c r="D285" s="227" t="s">
        <v>172</v>
      </c>
      <c r="E285" s="228" t="s">
        <v>2274</v>
      </c>
      <c r="F285" s="229" t="s">
        <v>2275</v>
      </c>
      <c r="G285" s="230" t="s">
        <v>1619</v>
      </c>
      <c r="H285" s="231">
        <v>1</v>
      </c>
      <c r="I285" s="232"/>
      <c r="J285" s="233">
        <f>ROUND(I285*H285,2)</f>
        <v>0</v>
      </c>
      <c r="K285" s="229" t="s">
        <v>1</v>
      </c>
      <c r="L285" s="45"/>
      <c r="M285" s="234" t="s">
        <v>1</v>
      </c>
      <c r="N285" s="235" t="s">
        <v>42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177</v>
      </c>
      <c r="AT285" s="238" t="s">
        <v>172</v>
      </c>
      <c r="AU285" s="238" t="s">
        <v>85</v>
      </c>
      <c r="AY285" s="18" t="s">
        <v>170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33</v>
      </c>
      <c r="BK285" s="239">
        <f>ROUND(I285*H285,2)</f>
        <v>0</v>
      </c>
      <c r="BL285" s="18" t="s">
        <v>177</v>
      </c>
      <c r="BM285" s="238" t="s">
        <v>960</v>
      </c>
    </row>
    <row r="286" spans="1:65" s="2" customFormat="1" ht="16.5" customHeight="1">
      <c r="A286" s="39"/>
      <c r="B286" s="40"/>
      <c r="C286" s="227" t="s">
        <v>821</v>
      </c>
      <c r="D286" s="227" t="s">
        <v>172</v>
      </c>
      <c r="E286" s="228" t="s">
        <v>2250</v>
      </c>
      <c r="F286" s="229" t="s">
        <v>2251</v>
      </c>
      <c r="G286" s="230" t="s">
        <v>271</v>
      </c>
      <c r="H286" s="231">
        <v>285</v>
      </c>
      <c r="I286" s="232"/>
      <c r="J286" s="233">
        <f>ROUND(I286*H286,2)</f>
        <v>0</v>
      </c>
      <c r="K286" s="229" t="s">
        <v>1</v>
      </c>
      <c r="L286" s="45"/>
      <c r="M286" s="234" t="s">
        <v>1</v>
      </c>
      <c r="N286" s="235" t="s">
        <v>42</v>
      </c>
      <c r="O286" s="92"/>
      <c r="P286" s="236">
        <f>O286*H286</f>
        <v>0</v>
      </c>
      <c r="Q286" s="236">
        <v>0</v>
      </c>
      <c r="R286" s="236">
        <f>Q286*H286</f>
        <v>0</v>
      </c>
      <c r="S286" s="236">
        <v>0</v>
      </c>
      <c r="T286" s="23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8" t="s">
        <v>177</v>
      </c>
      <c r="AT286" s="238" t="s">
        <v>172</v>
      </c>
      <c r="AU286" s="238" t="s">
        <v>85</v>
      </c>
      <c r="AY286" s="18" t="s">
        <v>170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8" t="s">
        <v>33</v>
      </c>
      <c r="BK286" s="239">
        <f>ROUND(I286*H286,2)</f>
        <v>0</v>
      </c>
      <c r="BL286" s="18" t="s">
        <v>177</v>
      </c>
      <c r="BM286" s="238" t="s">
        <v>964</v>
      </c>
    </row>
    <row r="287" spans="1:65" s="2" customFormat="1" ht="24.15" customHeight="1">
      <c r="A287" s="39"/>
      <c r="B287" s="40"/>
      <c r="C287" s="227" t="s">
        <v>542</v>
      </c>
      <c r="D287" s="227" t="s">
        <v>172</v>
      </c>
      <c r="E287" s="228" t="s">
        <v>2276</v>
      </c>
      <c r="F287" s="229" t="s">
        <v>2277</v>
      </c>
      <c r="G287" s="230" t="s">
        <v>874</v>
      </c>
      <c r="H287" s="231">
        <v>1</v>
      </c>
      <c r="I287" s="232"/>
      <c r="J287" s="233">
        <f>ROUND(I287*H287,2)</f>
        <v>0</v>
      </c>
      <c r="K287" s="229" t="s">
        <v>1</v>
      </c>
      <c r="L287" s="45"/>
      <c r="M287" s="234" t="s">
        <v>1</v>
      </c>
      <c r="N287" s="235" t="s">
        <v>42</v>
      </c>
      <c r="O287" s="92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177</v>
      </c>
      <c r="AT287" s="238" t="s">
        <v>172</v>
      </c>
      <c r="AU287" s="238" t="s">
        <v>85</v>
      </c>
      <c r="AY287" s="18" t="s">
        <v>170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33</v>
      </c>
      <c r="BK287" s="239">
        <f>ROUND(I287*H287,2)</f>
        <v>0</v>
      </c>
      <c r="BL287" s="18" t="s">
        <v>177</v>
      </c>
      <c r="BM287" s="238" t="s">
        <v>968</v>
      </c>
    </row>
    <row r="288" spans="1:63" s="12" customFormat="1" ht="22.8" customHeight="1">
      <c r="A288" s="12"/>
      <c r="B288" s="211"/>
      <c r="C288" s="212"/>
      <c r="D288" s="213" t="s">
        <v>76</v>
      </c>
      <c r="E288" s="225" t="s">
        <v>2163</v>
      </c>
      <c r="F288" s="225" t="s">
        <v>2164</v>
      </c>
      <c r="G288" s="212"/>
      <c r="H288" s="212"/>
      <c r="I288" s="215"/>
      <c r="J288" s="226">
        <f>BK288</f>
        <v>0</v>
      </c>
      <c r="K288" s="212"/>
      <c r="L288" s="217"/>
      <c r="M288" s="218"/>
      <c r="N288" s="219"/>
      <c r="O288" s="219"/>
      <c r="P288" s="220">
        <f>SUM(P289:P297)</f>
        <v>0</v>
      </c>
      <c r="Q288" s="219"/>
      <c r="R288" s="220">
        <f>SUM(R289:R297)</f>
        <v>0</v>
      </c>
      <c r="S288" s="219"/>
      <c r="T288" s="221">
        <f>SUM(T289:T297)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2" t="s">
        <v>33</v>
      </c>
      <c r="AT288" s="223" t="s">
        <v>76</v>
      </c>
      <c r="AU288" s="223" t="s">
        <v>33</v>
      </c>
      <c r="AY288" s="222" t="s">
        <v>170</v>
      </c>
      <c r="BK288" s="224">
        <f>SUM(BK289:BK297)</f>
        <v>0</v>
      </c>
    </row>
    <row r="289" spans="1:65" s="2" customFormat="1" ht="16.5" customHeight="1">
      <c r="A289" s="39"/>
      <c r="B289" s="40"/>
      <c r="C289" s="227" t="s">
        <v>829</v>
      </c>
      <c r="D289" s="227" t="s">
        <v>172</v>
      </c>
      <c r="E289" s="228" t="s">
        <v>2278</v>
      </c>
      <c r="F289" s="229" t="s">
        <v>2166</v>
      </c>
      <c r="G289" s="230" t="s">
        <v>1</v>
      </c>
      <c r="H289" s="231">
        <v>0.04</v>
      </c>
      <c r="I289" s="232"/>
      <c r="J289" s="233">
        <f>ROUND(I289*H289,2)</f>
        <v>0</v>
      </c>
      <c r="K289" s="229" t="s">
        <v>1</v>
      </c>
      <c r="L289" s="45"/>
      <c r="M289" s="234" t="s">
        <v>1</v>
      </c>
      <c r="N289" s="235" t="s">
        <v>42</v>
      </c>
      <c r="O289" s="92"/>
      <c r="P289" s="236">
        <f>O289*H289</f>
        <v>0</v>
      </c>
      <c r="Q289" s="236">
        <v>0</v>
      </c>
      <c r="R289" s="236">
        <f>Q289*H289</f>
        <v>0</v>
      </c>
      <c r="S289" s="236">
        <v>0</v>
      </c>
      <c r="T289" s="237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8" t="s">
        <v>177</v>
      </c>
      <c r="AT289" s="238" t="s">
        <v>172</v>
      </c>
      <c r="AU289" s="238" t="s">
        <v>85</v>
      </c>
      <c r="AY289" s="18" t="s">
        <v>170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8" t="s">
        <v>33</v>
      </c>
      <c r="BK289" s="239">
        <f>ROUND(I289*H289,2)</f>
        <v>0</v>
      </c>
      <c r="BL289" s="18" t="s">
        <v>177</v>
      </c>
      <c r="BM289" s="238" t="s">
        <v>972</v>
      </c>
    </row>
    <row r="290" spans="1:65" s="2" customFormat="1" ht="16.5" customHeight="1">
      <c r="A290" s="39"/>
      <c r="B290" s="40"/>
      <c r="C290" s="227" t="s">
        <v>553</v>
      </c>
      <c r="D290" s="227" t="s">
        <v>172</v>
      </c>
      <c r="E290" s="228" t="s">
        <v>2279</v>
      </c>
      <c r="F290" s="229" t="s">
        <v>2168</v>
      </c>
      <c r="G290" s="230" t="s">
        <v>1</v>
      </c>
      <c r="H290" s="231">
        <v>0.06</v>
      </c>
      <c r="I290" s="232"/>
      <c r="J290" s="233">
        <f>ROUND(I290*H290,2)</f>
        <v>0</v>
      </c>
      <c r="K290" s="229" t="s">
        <v>1</v>
      </c>
      <c r="L290" s="45"/>
      <c r="M290" s="234" t="s">
        <v>1</v>
      </c>
      <c r="N290" s="235" t="s">
        <v>42</v>
      </c>
      <c r="O290" s="92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8" t="s">
        <v>177</v>
      </c>
      <c r="AT290" s="238" t="s">
        <v>172</v>
      </c>
      <c r="AU290" s="238" t="s">
        <v>85</v>
      </c>
      <c r="AY290" s="18" t="s">
        <v>170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8" t="s">
        <v>33</v>
      </c>
      <c r="BK290" s="239">
        <f>ROUND(I290*H290,2)</f>
        <v>0</v>
      </c>
      <c r="BL290" s="18" t="s">
        <v>177</v>
      </c>
      <c r="BM290" s="238" t="s">
        <v>976</v>
      </c>
    </row>
    <row r="291" spans="1:65" s="2" customFormat="1" ht="16.5" customHeight="1">
      <c r="A291" s="39"/>
      <c r="B291" s="40"/>
      <c r="C291" s="227" t="s">
        <v>837</v>
      </c>
      <c r="D291" s="227" t="s">
        <v>172</v>
      </c>
      <c r="E291" s="228" t="s">
        <v>2280</v>
      </c>
      <c r="F291" s="229" t="s">
        <v>2281</v>
      </c>
      <c r="G291" s="230" t="s">
        <v>1</v>
      </c>
      <c r="H291" s="231">
        <v>0.06</v>
      </c>
      <c r="I291" s="232"/>
      <c r="J291" s="233">
        <f>ROUND(I291*H291,2)</f>
        <v>0</v>
      </c>
      <c r="K291" s="229" t="s">
        <v>1</v>
      </c>
      <c r="L291" s="45"/>
      <c r="M291" s="234" t="s">
        <v>1</v>
      </c>
      <c r="N291" s="235" t="s">
        <v>42</v>
      </c>
      <c r="O291" s="92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177</v>
      </c>
      <c r="AT291" s="238" t="s">
        <v>172</v>
      </c>
      <c r="AU291" s="238" t="s">
        <v>85</v>
      </c>
      <c r="AY291" s="18" t="s">
        <v>170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33</v>
      </c>
      <c r="BK291" s="239">
        <f>ROUND(I291*H291,2)</f>
        <v>0</v>
      </c>
      <c r="BL291" s="18" t="s">
        <v>177</v>
      </c>
      <c r="BM291" s="238" t="s">
        <v>1447</v>
      </c>
    </row>
    <row r="292" spans="1:65" s="2" customFormat="1" ht="16.5" customHeight="1">
      <c r="A292" s="39"/>
      <c r="B292" s="40"/>
      <c r="C292" s="227" t="s">
        <v>559</v>
      </c>
      <c r="D292" s="227" t="s">
        <v>172</v>
      </c>
      <c r="E292" s="228" t="s">
        <v>2282</v>
      </c>
      <c r="F292" s="229" t="s">
        <v>2172</v>
      </c>
      <c r="G292" s="230" t="s">
        <v>874</v>
      </c>
      <c r="H292" s="231">
        <v>1</v>
      </c>
      <c r="I292" s="232"/>
      <c r="J292" s="233">
        <f>ROUND(I292*H292,2)</f>
        <v>0</v>
      </c>
      <c r="K292" s="229" t="s">
        <v>1</v>
      </c>
      <c r="L292" s="45"/>
      <c r="M292" s="234" t="s">
        <v>1</v>
      </c>
      <c r="N292" s="235" t="s">
        <v>42</v>
      </c>
      <c r="O292" s="92"/>
      <c r="P292" s="236">
        <f>O292*H292</f>
        <v>0</v>
      </c>
      <c r="Q292" s="236">
        <v>0</v>
      </c>
      <c r="R292" s="236">
        <f>Q292*H292</f>
        <v>0</v>
      </c>
      <c r="S292" s="236">
        <v>0</v>
      </c>
      <c r="T292" s="23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8" t="s">
        <v>177</v>
      </c>
      <c r="AT292" s="238" t="s">
        <v>172</v>
      </c>
      <c r="AU292" s="238" t="s">
        <v>85</v>
      </c>
      <c r="AY292" s="18" t="s">
        <v>170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8" t="s">
        <v>33</v>
      </c>
      <c r="BK292" s="239">
        <f>ROUND(I292*H292,2)</f>
        <v>0</v>
      </c>
      <c r="BL292" s="18" t="s">
        <v>177</v>
      </c>
      <c r="BM292" s="238" t="s">
        <v>981</v>
      </c>
    </row>
    <row r="293" spans="1:65" s="2" customFormat="1" ht="16.5" customHeight="1">
      <c r="A293" s="39"/>
      <c r="B293" s="40"/>
      <c r="C293" s="227" t="s">
        <v>845</v>
      </c>
      <c r="D293" s="227" t="s">
        <v>172</v>
      </c>
      <c r="E293" s="228" t="s">
        <v>2283</v>
      </c>
      <c r="F293" s="229" t="s">
        <v>2176</v>
      </c>
      <c r="G293" s="230" t="s">
        <v>874</v>
      </c>
      <c r="H293" s="231">
        <v>1</v>
      </c>
      <c r="I293" s="232"/>
      <c r="J293" s="233">
        <f>ROUND(I293*H293,2)</f>
        <v>0</v>
      </c>
      <c r="K293" s="229" t="s">
        <v>1</v>
      </c>
      <c r="L293" s="45"/>
      <c r="M293" s="234" t="s">
        <v>1</v>
      </c>
      <c r="N293" s="235" t="s">
        <v>42</v>
      </c>
      <c r="O293" s="92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8" t="s">
        <v>177</v>
      </c>
      <c r="AT293" s="238" t="s">
        <v>172</v>
      </c>
      <c r="AU293" s="238" t="s">
        <v>85</v>
      </c>
      <c r="AY293" s="18" t="s">
        <v>170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8" t="s">
        <v>33</v>
      </c>
      <c r="BK293" s="239">
        <f>ROUND(I293*H293,2)</f>
        <v>0</v>
      </c>
      <c r="BL293" s="18" t="s">
        <v>177</v>
      </c>
      <c r="BM293" s="238" t="s">
        <v>987</v>
      </c>
    </row>
    <row r="294" spans="1:65" s="2" customFormat="1" ht="16.5" customHeight="1">
      <c r="A294" s="39"/>
      <c r="B294" s="40"/>
      <c r="C294" s="227" t="s">
        <v>563</v>
      </c>
      <c r="D294" s="227" t="s">
        <v>172</v>
      </c>
      <c r="E294" s="228" t="s">
        <v>2177</v>
      </c>
      <c r="F294" s="229" t="s">
        <v>2178</v>
      </c>
      <c r="G294" s="230" t="s">
        <v>874</v>
      </c>
      <c r="H294" s="231">
        <v>1</v>
      </c>
      <c r="I294" s="232"/>
      <c r="J294" s="233">
        <f>ROUND(I294*H294,2)</f>
        <v>0</v>
      </c>
      <c r="K294" s="229" t="s">
        <v>1</v>
      </c>
      <c r="L294" s="45"/>
      <c r="M294" s="234" t="s">
        <v>1</v>
      </c>
      <c r="N294" s="235" t="s">
        <v>42</v>
      </c>
      <c r="O294" s="92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177</v>
      </c>
      <c r="AT294" s="238" t="s">
        <v>172</v>
      </c>
      <c r="AU294" s="238" t="s">
        <v>85</v>
      </c>
      <c r="AY294" s="18" t="s">
        <v>170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33</v>
      </c>
      <c r="BK294" s="239">
        <f>ROUND(I294*H294,2)</f>
        <v>0</v>
      </c>
      <c r="BL294" s="18" t="s">
        <v>177</v>
      </c>
      <c r="BM294" s="238" t="s">
        <v>1477</v>
      </c>
    </row>
    <row r="295" spans="1:65" s="2" customFormat="1" ht="16.5" customHeight="1">
      <c r="A295" s="39"/>
      <c r="B295" s="40"/>
      <c r="C295" s="227" t="s">
        <v>852</v>
      </c>
      <c r="D295" s="227" t="s">
        <v>172</v>
      </c>
      <c r="E295" s="228" t="s">
        <v>2284</v>
      </c>
      <c r="F295" s="229" t="s">
        <v>2180</v>
      </c>
      <c r="G295" s="230" t="s">
        <v>874</v>
      </c>
      <c r="H295" s="231">
        <v>1</v>
      </c>
      <c r="I295" s="232"/>
      <c r="J295" s="233">
        <f>ROUND(I295*H295,2)</f>
        <v>0</v>
      </c>
      <c r="K295" s="229" t="s">
        <v>1</v>
      </c>
      <c r="L295" s="45"/>
      <c r="M295" s="234" t="s">
        <v>1</v>
      </c>
      <c r="N295" s="235" t="s">
        <v>42</v>
      </c>
      <c r="O295" s="92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8" t="s">
        <v>177</v>
      </c>
      <c r="AT295" s="238" t="s">
        <v>172</v>
      </c>
      <c r="AU295" s="238" t="s">
        <v>85</v>
      </c>
      <c r="AY295" s="18" t="s">
        <v>170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8" t="s">
        <v>33</v>
      </c>
      <c r="BK295" s="239">
        <f>ROUND(I295*H295,2)</f>
        <v>0</v>
      </c>
      <c r="BL295" s="18" t="s">
        <v>177</v>
      </c>
      <c r="BM295" s="238" t="s">
        <v>1002</v>
      </c>
    </row>
    <row r="296" spans="1:65" s="2" customFormat="1" ht="16.5" customHeight="1">
      <c r="A296" s="39"/>
      <c r="B296" s="40"/>
      <c r="C296" s="227" t="s">
        <v>856</v>
      </c>
      <c r="D296" s="227" t="s">
        <v>172</v>
      </c>
      <c r="E296" s="228" t="s">
        <v>2181</v>
      </c>
      <c r="F296" s="229" t="s">
        <v>1974</v>
      </c>
      <c r="G296" s="230" t="s">
        <v>874</v>
      </c>
      <c r="H296" s="231">
        <v>1</v>
      </c>
      <c r="I296" s="232"/>
      <c r="J296" s="233">
        <f>ROUND(I296*H296,2)</f>
        <v>0</v>
      </c>
      <c r="K296" s="229" t="s">
        <v>1</v>
      </c>
      <c r="L296" s="45"/>
      <c r="M296" s="234" t="s">
        <v>1</v>
      </c>
      <c r="N296" s="235" t="s">
        <v>42</v>
      </c>
      <c r="O296" s="92"/>
      <c r="P296" s="236">
        <f>O296*H296</f>
        <v>0</v>
      </c>
      <c r="Q296" s="236">
        <v>0</v>
      </c>
      <c r="R296" s="236">
        <f>Q296*H296</f>
        <v>0</v>
      </c>
      <c r="S296" s="236">
        <v>0</v>
      </c>
      <c r="T296" s="23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8" t="s">
        <v>177</v>
      </c>
      <c r="AT296" s="238" t="s">
        <v>172</v>
      </c>
      <c r="AU296" s="238" t="s">
        <v>85</v>
      </c>
      <c r="AY296" s="18" t="s">
        <v>170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8" t="s">
        <v>33</v>
      </c>
      <c r="BK296" s="239">
        <f>ROUND(I296*H296,2)</f>
        <v>0</v>
      </c>
      <c r="BL296" s="18" t="s">
        <v>177</v>
      </c>
      <c r="BM296" s="238" t="s">
        <v>1023</v>
      </c>
    </row>
    <row r="297" spans="1:65" s="2" customFormat="1" ht="16.5" customHeight="1">
      <c r="A297" s="39"/>
      <c r="B297" s="40"/>
      <c r="C297" s="227" t="s">
        <v>864</v>
      </c>
      <c r="D297" s="227" t="s">
        <v>172</v>
      </c>
      <c r="E297" s="228" t="s">
        <v>2182</v>
      </c>
      <c r="F297" s="229" t="s">
        <v>2183</v>
      </c>
      <c r="G297" s="230" t="s">
        <v>874</v>
      </c>
      <c r="H297" s="231">
        <v>1</v>
      </c>
      <c r="I297" s="232"/>
      <c r="J297" s="233">
        <f>ROUND(I297*H297,2)</f>
        <v>0</v>
      </c>
      <c r="K297" s="229" t="s">
        <v>1</v>
      </c>
      <c r="L297" s="45"/>
      <c r="M297" s="294" t="s">
        <v>1</v>
      </c>
      <c r="N297" s="295" t="s">
        <v>42</v>
      </c>
      <c r="O297" s="296"/>
      <c r="P297" s="297">
        <f>O297*H297</f>
        <v>0</v>
      </c>
      <c r="Q297" s="297">
        <v>0</v>
      </c>
      <c r="R297" s="297">
        <f>Q297*H297</f>
        <v>0</v>
      </c>
      <c r="S297" s="297">
        <v>0</v>
      </c>
      <c r="T297" s="29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8" t="s">
        <v>177</v>
      </c>
      <c r="AT297" s="238" t="s">
        <v>172</v>
      </c>
      <c r="AU297" s="238" t="s">
        <v>85</v>
      </c>
      <c r="AY297" s="18" t="s">
        <v>170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8" t="s">
        <v>33</v>
      </c>
      <c r="BK297" s="239">
        <f>ROUND(I297*H297,2)</f>
        <v>0</v>
      </c>
      <c r="BL297" s="18" t="s">
        <v>177</v>
      </c>
      <c r="BM297" s="238" t="s">
        <v>1028</v>
      </c>
    </row>
    <row r="298" spans="1:31" s="2" customFormat="1" ht="6.95" customHeight="1">
      <c r="A298" s="39"/>
      <c r="B298" s="67"/>
      <c r="C298" s="68"/>
      <c r="D298" s="68"/>
      <c r="E298" s="68"/>
      <c r="F298" s="68"/>
      <c r="G298" s="68"/>
      <c r="H298" s="68"/>
      <c r="I298" s="68"/>
      <c r="J298" s="68"/>
      <c r="K298" s="68"/>
      <c r="L298" s="45"/>
      <c r="M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</row>
  </sheetData>
  <sheetProtection password="C7B1" sheet="1" objects="1" scenarios="1" formatColumns="0" formatRows="0" autoFilter="0"/>
  <autoFilter ref="C135:K29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110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Komunitní dům Drobovice</v>
      </c>
      <c r="F7" s="151"/>
      <c r="G7" s="151"/>
      <c r="H7" s="151"/>
      <c r="L7" s="21"/>
    </row>
    <row r="8" spans="2:12" s="1" customFormat="1" ht="12" customHeight="1">
      <c r="B8" s="21"/>
      <c r="D8" s="151" t="s">
        <v>111</v>
      </c>
      <c r="L8" s="21"/>
    </row>
    <row r="9" spans="1:31" s="2" customFormat="1" ht="16.5" customHeight="1">
      <c r="A9" s="39"/>
      <c r="B9" s="45"/>
      <c r="C9" s="39"/>
      <c r="D9" s="39"/>
      <c r="E9" s="152" t="s">
        <v>112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2285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35</v>
      </c>
      <c r="G14" s="39"/>
      <c r="H14" s="39"/>
      <c r="I14" s="151" t="s">
        <v>22</v>
      </c>
      <c r="J14" s="154" t="str">
        <f>'Rekapitulace stavby'!AN8</f>
        <v>2. 12. 2021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>Obec Drobovice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f-plan spol.s r.o., Ing.Jiří Kopr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34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ROUND(J123,0)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ROUND((SUM(BE123:BE153)),0)</f>
        <v>0</v>
      </c>
      <c r="G35" s="39"/>
      <c r="H35" s="39"/>
      <c r="I35" s="165">
        <v>0.21</v>
      </c>
      <c r="J35" s="164">
        <f>ROUND(((SUM(BE123:BE153))*I35),0)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ROUND((SUM(BF123:BF153)),0)</f>
        <v>0</v>
      </c>
      <c r="G36" s="39"/>
      <c r="H36" s="39"/>
      <c r="I36" s="165">
        <v>0.15</v>
      </c>
      <c r="J36" s="164">
        <f>ROUND(((SUM(BF123:BF153))*I36),0)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ROUND((SUM(BG123:BG153)),0)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ROUND((SUM(BH123:BH153)),0)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ROUND((SUM(BI123:BI153)),0)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Komunitní dům Drobovice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112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04 - Bourací práce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2. 12. 2021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Drobovice</v>
      </c>
      <c r="G93" s="41"/>
      <c r="H93" s="41"/>
      <c r="I93" s="33" t="s">
        <v>30</v>
      </c>
      <c r="J93" s="37" t="str">
        <f>E23</f>
        <v>f-plan spol.s r.o., Ing.Jiří Kopr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121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132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2286</v>
      </c>
      <c r="E101" s="197"/>
      <c r="F101" s="197"/>
      <c r="G101" s="197"/>
      <c r="H101" s="197"/>
      <c r="I101" s="197"/>
      <c r="J101" s="198">
        <f>J148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>Komunitní dům Drobovice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111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112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113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E11</f>
        <v>04 - Bourací práce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F14</f>
        <v xml:space="preserve"> </v>
      </c>
      <c r="G117" s="41"/>
      <c r="H117" s="41"/>
      <c r="I117" s="33" t="s">
        <v>22</v>
      </c>
      <c r="J117" s="80" t="str">
        <f>IF(J14="","",J14)</f>
        <v>2. 12. 2021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24</v>
      </c>
      <c r="D119" s="41"/>
      <c r="E119" s="41"/>
      <c r="F119" s="28" t="str">
        <f>E17</f>
        <v>Obec Drobovice</v>
      </c>
      <c r="G119" s="41"/>
      <c r="H119" s="41"/>
      <c r="I119" s="33" t="s">
        <v>30</v>
      </c>
      <c r="J119" s="37" t="str">
        <f>E23</f>
        <v>f-plan spol.s r.o., Ing.Jiří Kopr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IF(E20="","",E20)</f>
        <v>Vyplň údaj</v>
      </c>
      <c r="G120" s="41"/>
      <c r="H120" s="41"/>
      <c r="I120" s="33" t="s">
        <v>34</v>
      </c>
      <c r="J120" s="37" t="str">
        <f>E26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156</v>
      </c>
      <c r="D122" s="203" t="s">
        <v>62</v>
      </c>
      <c r="E122" s="203" t="s">
        <v>58</v>
      </c>
      <c r="F122" s="203" t="s">
        <v>59</v>
      </c>
      <c r="G122" s="203" t="s">
        <v>157</v>
      </c>
      <c r="H122" s="203" t="s">
        <v>158</v>
      </c>
      <c r="I122" s="203" t="s">
        <v>159</v>
      </c>
      <c r="J122" s="203" t="s">
        <v>118</v>
      </c>
      <c r="K122" s="204" t="s">
        <v>160</v>
      </c>
      <c r="L122" s="205"/>
      <c r="M122" s="101" t="s">
        <v>1</v>
      </c>
      <c r="N122" s="102" t="s">
        <v>41</v>
      </c>
      <c r="O122" s="102" t="s">
        <v>161</v>
      </c>
      <c r="P122" s="102" t="s">
        <v>162</v>
      </c>
      <c r="Q122" s="102" t="s">
        <v>163</v>
      </c>
      <c r="R122" s="102" t="s">
        <v>164</v>
      </c>
      <c r="S122" s="102" t="s">
        <v>165</v>
      </c>
      <c r="T122" s="103" t="s">
        <v>166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167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0</v>
      </c>
      <c r="S123" s="105"/>
      <c r="T123" s="209">
        <f>T124</f>
        <v>240.77927900000003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120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76</v>
      </c>
      <c r="E124" s="214" t="s">
        <v>168</v>
      </c>
      <c r="F124" s="214" t="s">
        <v>169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P125+P148</f>
        <v>0</v>
      </c>
      <c r="Q124" s="219"/>
      <c r="R124" s="220">
        <f>R125+R148</f>
        <v>0</v>
      </c>
      <c r="S124" s="219"/>
      <c r="T124" s="221">
        <f>T125+T148</f>
        <v>240.77927900000003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33</v>
      </c>
      <c r="AT124" s="223" t="s">
        <v>76</v>
      </c>
      <c r="AU124" s="223" t="s">
        <v>77</v>
      </c>
      <c r="AY124" s="222" t="s">
        <v>170</v>
      </c>
      <c r="BK124" s="224">
        <f>BK125+BK148</f>
        <v>0</v>
      </c>
    </row>
    <row r="125" spans="1:63" s="12" customFormat="1" ht="22.8" customHeight="1">
      <c r="A125" s="12"/>
      <c r="B125" s="211"/>
      <c r="C125" s="212"/>
      <c r="D125" s="213" t="s">
        <v>76</v>
      </c>
      <c r="E125" s="225" t="s">
        <v>225</v>
      </c>
      <c r="F125" s="225" t="s">
        <v>601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SUM(P126:P147)</f>
        <v>0</v>
      </c>
      <c r="Q125" s="219"/>
      <c r="R125" s="220">
        <f>SUM(R126:R147)</f>
        <v>0</v>
      </c>
      <c r="S125" s="219"/>
      <c r="T125" s="221">
        <f>SUM(T126:T147)</f>
        <v>240.77927900000003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33</v>
      </c>
      <c r="AT125" s="223" t="s">
        <v>76</v>
      </c>
      <c r="AU125" s="223" t="s">
        <v>33</v>
      </c>
      <c r="AY125" s="222" t="s">
        <v>170</v>
      </c>
      <c r="BK125" s="224">
        <f>SUM(BK126:BK147)</f>
        <v>0</v>
      </c>
    </row>
    <row r="126" spans="1:65" s="2" customFormat="1" ht="24.15" customHeight="1">
      <c r="A126" s="39"/>
      <c r="B126" s="40"/>
      <c r="C126" s="227" t="s">
        <v>33</v>
      </c>
      <c r="D126" s="227" t="s">
        <v>172</v>
      </c>
      <c r="E126" s="228" t="s">
        <v>2287</v>
      </c>
      <c r="F126" s="229" t="s">
        <v>2288</v>
      </c>
      <c r="G126" s="230" t="s">
        <v>183</v>
      </c>
      <c r="H126" s="231">
        <v>9.345</v>
      </c>
      <c r="I126" s="232"/>
      <c r="J126" s="233">
        <f>ROUND(I126*H126,2)</f>
        <v>0</v>
      </c>
      <c r="K126" s="229" t="s">
        <v>176</v>
      </c>
      <c r="L126" s="45"/>
      <c r="M126" s="234" t="s">
        <v>1</v>
      </c>
      <c r="N126" s="235" t="s">
        <v>42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2.5</v>
      </c>
      <c r="T126" s="237">
        <f>S126*H126</f>
        <v>23.3625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177</v>
      </c>
      <c r="AT126" s="238" t="s">
        <v>172</v>
      </c>
      <c r="AU126" s="238" t="s">
        <v>85</v>
      </c>
      <c r="AY126" s="18" t="s">
        <v>170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33</v>
      </c>
      <c r="BK126" s="239">
        <f>ROUND(I126*H126,2)</f>
        <v>0</v>
      </c>
      <c r="BL126" s="18" t="s">
        <v>177</v>
      </c>
      <c r="BM126" s="238" t="s">
        <v>2289</v>
      </c>
    </row>
    <row r="127" spans="1:51" s="15" customFormat="1" ht="12">
      <c r="A127" s="15"/>
      <c r="B127" s="263"/>
      <c r="C127" s="264"/>
      <c r="D127" s="242" t="s">
        <v>178</v>
      </c>
      <c r="E127" s="265" t="s">
        <v>1</v>
      </c>
      <c r="F127" s="266" t="s">
        <v>2290</v>
      </c>
      <c r="G127" s="264"/>
      <c r="H127" s="265" t="s">
        <v>1</v>
      </c>
      <c r="I127" s="267"/>
      <c r="J127" s="264"/>
      <c r="K127" s="264"/>
      <c r="L127" s="268"/>
      <c r="M127" s="269"/>
      <c r="N127" s="270"/>
      <c r="O127" s="270"/>
      <c r="P127" s="270"/>
      <c r="Q127" s="270"/>
      <c r="R127" s="270"/>
      <c r="S127" s="270"/>
      <c r="T127" s="271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2" t="s">
        <v>178</v>
      </c>
      <c r="AU127" s="272" t="s">
        <v>85</v>
      </c>
      <c r="AV127" s="15" t="s">
        <v>33</v>
      </c>
      <c r="AW127" s="15" t="s">
        <v>32</v>
      </c>
      <c r="AX127" s="15" t="s">
        <v>77</v>
      </c>
      <c r="AY127" s="272" t="s">
        <v>170</v>
      </c>
    </row>
    <row r="128" spans="1:51" s="13" customFormat="1" ht="12">
      <c r="A128" s="13"/>
      <c r="B128" s="240"/>
      <c r="C128" s="241"/>
      <c r="D128" s="242" t="s">
        <v>178</v>
      </c>
      <c r="E128" s="243" t="s">
        <v>1</v>
      </c>
      <c r="F128" s="244" t="s">
        <v>2291</v>
      </c>
      <c r="G128" s="241"/>
      <c r="H128" s="245">
        <v>9.345</v>
      </c>
      <c r="I128" s="246"/>
      <c r="J128" s="241"/>
      <c r="K128" s="241"/>
      <c r="L128" s="247"/>
      <c r="M128" s="248"/>
      <c r="N128" s="249"/>
      <c r="O128" s="249"/>
      <c r="P128" s="249"/>
      <c r="Q128" s="249"/>
      <c r="R128" s="249"/>
      <c r="S128" s="249"/>
      <c r="T128" s="25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1" t="s">
        <v>178</v>
      </c>
      <c r="AU128" s="251" t="s">
        <v>85</v>
      </c>
      <c r="AV128" s="13" t="s">
        <v>85</v>
      </c>
      <c r="AW128" s="13" t="s">
        <v>32</v>
      </c>
      <c r="AX128" s="13" t="s">
        <v>77</v>
      </c>
      <c r="AY128" s="251" t="s">
        <v>170</v>
      </c>
    </row>
    <row r="129" spans="1:51" s="14" customFormat="1" ht="12">
      <c r="A129" s="14"/>
      <c r="B129" s="252"/>
      <c r="C129" s="253"/>
      <c r="D129" s="242" t="s">
        <v>178</v>
      </c>
      <c r="E129" s="254" t="s">
        <v>1</v>
      </c>
      <c r="F129" s="255" t="s">
        <v>180</v>
      </c>
      <c r="G129" s="253"/>
      <c r="H129" s="256">
        <v>9.345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2" t="s">
        <v>178</v>
      </c>
      <c r="AU129" s="262" t="s">
        <v>85</v>
      </c>
      <c r="AV129" s="14" t="s">
        <v>177</v>
      </c>
      <c r="AW129" s="14" t="s">
        <v>32</v>
      </c>
      <c r="AX129" s="14" t="s">
        <v>33</v>
      </c>
      <c r="AY129" s="262" t="s">
        <v>170</v>
      </c>
    </row>
    <row r="130" spans="1:65" s="2" customFormat="1" ht="16.5" customHeight="1">
      <c r="A130" s="39"/>
      <c r="B130" s="40"/>
      <c r="C130" s="227" t="s">
        <v>85</v>
      </c>
      <c r="D130" s="227" t="s">
        <v>172</v>
      </c>
      <c r="E130" s="228" t="s">
        <v>2292</v>
      </c>
      <c r="F130" s="229" t="s">
        <v>2293</v>
      </c>
      <c r="G130" s="230" t="s">
        <v>183</v>
      </c>
      <c r="H130" s="231">
        <v>24.5</v>
      </c>
      <c r="I130" s="232"/>
      <c r="J130" s="233">
        <f>ROUND(I130*H130,2)</f>
        <v>0</v>
      </c>
      <c r="K130" s="229" t="s">
        <v>176</v>
      </c>
      <c r="L130" s="45"/>
      <c r="M130" s="234" t="s">
        <v>1</v>
      </c>
      <c r="N130" s="235" t="s">
        <v>42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2</v>
      </c>
      <c r="T130" s="237">
        <f>S130*H130</f>
        <v>49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177</v>
      </c>
      <c r="AT130" s="238" t="s">
        <v>172</v>
      </c>
      <c r="AU130" s="238" t="s">
        <v>85</v>
      </c>
      <c r="AY130" s="18" t="s">
        <v>170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33</v>
      </c>
      <c r="BK130" s="239">
        <f>ROUND(I130*H130,2)</f>
        <v>0</v>
      </c>
      <c r="BL130" s="18" t="s">
        <v>177</v>
      </c>
      <c r="BM130" s="238" t="s">
        <v>2294</v>
      </c>
    </row>
    <row r="131" spans="1:51" s="13" customFormat="1" ht="12">
      <c r="A131" s="13"/>
      <c r="B131" s="240"/>
      <c r="C131" s="241"/>
      <c r="D131" s="242" t="s">
        <v>178</v>
      </c>
      <c r="E131" s="243" t="s">
        <v>1</v>
      </c>
      <c r="F131" s="244" t="s">
        <v>2295</v>
      </c>
      <c r="G131" s="241"/>
      <c r="H131" s="245">
        <v>24.5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178</v>
      </c>
      <c r="AU131" s="251" t="s">
        <v>85</v>
      </c>
      <c r="AV131" s="13" t="s">
        <v>85</v>
      </c>
      <c r="AW131" s="13" t="s">
        <v>32</v>
      </c>
      <c r="AX131" s="13" t="s">
        <v>77</v>
      </c>
      <c r="AY131" s="251" t="s">
        <v>170</v>
      </c>
    </row>
    <row r="132" spans="1:51" s="14" customFormat="1" ht="12">
      <c r="A132" s="14"/>
      <c r="B132" s="252"/>
      <c r="C132" s="253"/>
      <c r="D132" s="242" t="s">
        <v>178</v>
      </c>
      <c r="E132" s="254" t="s">
        <v>1</v>
      </c>
      <c r="F132" s="255" t="s">
        <v>180</v>
      </c>
      <c r="G132" s="253"/>
      <c r="H132" s="256">
        <v>24.5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2" t="s">
        <v>178</v>
      </c>
      <c r="AU132" s="262" t="s">
        <v>85</v>
      </c>
      <c r="AV132" s="14" t="s">
        <v>177</v>
      </c>
      <c r="AW132" s="14" t="s">
        <v>32</v>
      </c>
      <c r="AX132" s="14" t="s">
        <v>33</v>
      </c>
      <c r="AY132" s="262" t="s">
        <v>170</v>
      </c>
    </row>
    <row r="133" spans="1:65" s="2" customFormat="1" ht="16.5" customHeight="1">
      <c r="A133" s="39"/>
      <c r="B133" s="40"/>
      <c r="C133" s="227" t="s">
        <v>185</v>
      </c>
      <c r="D133" s="227" t="s">
        <v>172</v>
      </c>
      <c r="E133" s="228" t="s">
        <v>2296</v>
      </c>
      <c r="F133" s="229" t="s">
        <v>2297</v>
      </c>
      <c r="G133" s="230" t="s">
        <v>183</v>
      </c>
      <c r="H133" s="231">
        <v>5</v>
      </c>
      <c r="I133" s="232"/>
      <c r="J133" s="233">
        <f>ROUND(I133*H133,2)</f>
        <v>0</v>
      </c>
      <c r="K133" s="229" t="s">
        <v>176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2.4</v>
      </c>
      <c r="T133" s="237">
        <f>S133*H133</f>
        <v>12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177</v>
      </c>
      <c r="AT133" s="238" t="s">
        <v>172</v>
      </c>
      <c r="AU133" s="238" t="s">
        <v>85</v>
      </c>
      <c r="AY133" s="18" t="s">
        <v>170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33</v>
      </c>
      <c r="BK133" s="239">
        <f>ROUND(I133*H133,2)</f>
        <v>0</v>
      </c>
      <c r="BL133" s="18" t="s">
        <v>177</v>
      </c>
      <c r="BM133" s="238" t="s">
        <v>2298</v>
      </c>
    </row>
    <row r="134" spans="1:51" s="15" customFormat="1" ht="12">
      <c r="A134" s="15"/>
      <c r="B134" s="263"/>
      <c r="C134" s="264"/>
      <c r="D134" s="242" t="s">
        <v>178</v>
      </c>
      <c r="E134" s="265" t="s">
        <v>1</v>
      </c>
      <c r="F134" s="266" t="s">
        <v>2299</v>
      </c>
      <c r="G134" s="264"/>
      <c r="H134" s="265" t="s">
        <v>1</v>
      </c>
      <c r="I134" s="267"/>
      <c r="J134" s="264"/>
      <c r="K134" s="264"/>
      <c r="L134" s="268"/>
      <c r="M134" s="269"/>
      <c r="N134" s="270"/>
      <c r="O134" s="270"/>
      <c r="P134" s="270"/>
      <c r="Q134" s="270"/>
      <c r="R134" s="270"/>
      <c r="S134" s="270"/>
      <c r="T134" s="27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2" t="s">
        <v>178</v>
      </c>
      <c r="AU134" s="272" t="s">
        <v>85</v>
      </c>
      <c r="AV134" s="15" t="s">
        <v>33</v>
      </c>
      <c r="AW134" s="15" t="s">
        <v>32</v>
      </c>
      <c r="AX134" s="15" t="s">
        <v>77</v>
      </c>
      <c r="AY134" s="272" t="s">
        <v>170</v>
      </c>
    </row>
    <row r="135" spans="1:51" s="13" customFormat="1" ht="12">
      <c r="A135" s="13"/>
      <c r="B135" s="240"/>
      <c r="C135" s="241"/>
      <c r="D135" s="242" t="s">
        <v>178</v>
      </c>
      <c r="E135" s="243" t="s">
        <v>1</v>
      </c>
      <c r="F135" s="244" t="s">
        <v>2300</v>
      </c>
      <c r="G135" s="241"/>
      <c r="H135" s="245">
        <v>5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178</v>
      </c>
      <c r="AU135" s="251" t="s">
        <v>85</v>
      </c>
      <c r="AV135" s="13" t="s">
        <v>85</v>
      </c>
      <c r="AW135" s="13" t="s">
        <v>32</v>
      </c>
      <c r="AX135" s="13" t="s">
        <v>77</v>
      </c>
      <c r="AY135" s="251" t="s">
        <v>170</v>
      </c>
    </row>
    <row r="136" spans="1:51" s="14" customFormat="1" ht="12">
      <c r="A136" s="14"/>
      <c r="B136" s="252"/>
      <c r="C136" s="253"/>
      <c r="D136" s="242" t="s">
        <v>178</v>
      </c>
      <c r="E136" s="254" t="s">
        <v>1</v>
      </c>
      <c r="F136" s="255" t="s">
        <v>180</v>
      </c>
      <c r="G136" s="253"/>
      <c r="H136" s="256">
        <v>5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178</v>
      </c>
      <c r="AU136" s="262" t="s">
        <v>85</v>
      </c>
      <c r="AV136" s="14" t="s">
        <v>177</v>
      </c>
      <c r="AW136" s="14" t="s">
        <v>32</v>
      </c>
      <c r="AX136" s="14" t="s">
        <v>33</v>
      </c>
      <c r="AY136" s="262" t="s">
        <v>170</v>
      </c>
    </row>
    <row r="137" spans="1:65" s="2" customFormat="1" ht="37.8" customHeight="1">
      <c r="A137" s="39"/>
      <c r="B137" s="40"/>
      <c r="C137" s="227" t="s">
        <v>177</v>
      </c>
      <c r="D137" s="227" t="s">
        <v>172</v>
      </c>
      <c r="E137" s="228" t="s">
        <v>2301</v>
      </c>
      <c r="F137" s="229" t="s">
        <v>2302</v>
      </c>
      <c r="G137" s="230" t="s">
        <v>183</v>
      </c>
      <c r="H137" s="231">
        <v>63.7</v>
      </c>
      <c r="I137" s="232"/>
      <c r="J137" s="233">
        <f>ROUND(I137*H137,2)</f>
        <v>0</v>
      </c>
      <c r="K137" s="229" t="s">
        <v>176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2.27</v>
      </c>
      <c r="T137" s="237">
        <f>S137*H137</f>
        <v>144.59900000000002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177</v>
      </c>
      <c r="AT137" s="238" t="s">
        <v>172</v>
      </c>
      <c r="AU137" s="238" t="s">
        <v>85</v>
      </c>
      <c r="AY137" s="18" t="s">
        <v>170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33</v>
      </c>
      <c r="BK137" s="239">
        <f>ROUND(I137*H137,2)</f>
        <v>0</v>
      </c>
      <c r="BL137" s="18" t="s">
        <v>177</v>
      </c>
      <c r="BM137" s="238" t="s">
        <v>2303</v>
      </c>
    </row>
    <row r="138" spans="1:51" s="13" customFormat="1" ht="12">
      <c r="A138" s="13"/>
      <c r="B138" s="240"/>
      <c r="C138" s="241"/>
      <c r="D138" s="242" t="s">
        <v>178</v>
      </c>
      <c r="E138" s="243" t="s">
        <v>1</v>
      </c>
      <c r="F138" s="244" t="s">
        <v>2304</v>
      </c>
      <c r="G138" s="241"/>
      <c r="H138" s="245">
        <v>63.7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178</v>
      </c>
      <c r="AU138" s="251" t="s">
        <v>85</v>
      </c>
      <c r="AV138" s="13" t="s">
        <v>85</v>
      </c>
      <c r="AW138" s="13" t="s">
        <v>32</v>
      </c>
      <c r="AX138" s="13" t="s">
        <v>77</v>
      </c>
      <c r="AY138" s="251" t="s">
        <v>170</v>
      </c>
    </row>
    <row r="139" spans="1:51" s="14" customFormat="1" ht="12">
      <c r="A139" s="14"/>
      <c r="B139" s="252"/>
      <c r="C139" s="253"/>
      <c r="D139" s="242" t="s">
        <v>178</v>
      </c>
      <c r="E139" s="254" t="s">
        <v>1</v>
      </c>
      <c r="F139" s="255" t="s">
        <v>180</v>
      </c>
      <c r="G139" s="253"/>
      <c r="H139" s="256">
        <v>63.7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178</v>
      </c>
      <c r="AU139" s="262" t="s">
        <v>85</v>
      </c>
      <c r="AV139" s="14" t="s">
        <v>177</v>
      </c>
      <c r="AW139" s="14" t="s">
        <v>32</v>
      </c>
      <c r="AX139" s="14" t="s">
        <v>33</v>
      </c>
      <c r="AY139" s="262" t="s">
        <v>170</v>
      </c>
    </row>
    <row r="140" spans="1:65" s="2" customFormat="1" ht="33" customHeight="1">
      <c r="A140" s="39"/>
      <c r="B140" s="40"/>
      <c r="C140" s="227" t="s">
        <v>203</v>
      </c>
      <c r="D140" s="227" t="s">
        <v>172</v>
      </c>
      <c r="E140" s="228" t="s">
        <v>2305</v>
      </c>
      <c r="F140" s="229" t="s">
        <v>2306</v>
      </c>
      <c r="G140" s="230" t="s">
        <v>356</v>
      </c>
      <c r="H140" s="231">
        <v>68</v>
      </c>
      <c r="I140" s="232"/>
      <c r="J140" s="233">
        <f>ROUND(I140*H140,2)</f>
        <v>0</v>
      </c>
      <c r="K140" s="229" t="s">
        <v>176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0.165</v>
      </c>
      <c r="T140" s="237">
        <f>S140*H140</f>
        <v>11.22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177</v>
      </c>
      <c r="AT140" s="238" t="s">
        <v>172</v>
      </c>
      <c r="AU140" s="238" t="s">
        <v>85</v>
      </c>
      <c r="AY140" s="18" t="s">
        <v>170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33</v>
      </c>
      <c r="BK140" s="239">
        <f>ROUND(I140*H140,2)</f>
        <v>0</v>
      </c>
      <c r="BL140" s="18" t="s">
        <v>177</v>
      </c>
      <c r="BM140" s="238" t="s">
        <v>2307</v>
      </c>
    </row>
    <row r="141" spans="1:65" s="2" customFormat="1" ht="24.15" customHeight="1">
      <c r="A141" s="39"/>
      <c r="B141" s="40"/>
      <c r="C141" s="227" t="s">
        <v>188</v>
      </c>
      <c r="D141" s="227" t="s">
        <v>172</v>
      </c>
      <c r="E141" s="228" t="s">
        <v>2308</v>
      </c>
      <c r="F141" s="229" t="s">
        <v>2309</v>
      </c>
      <c r="G141" s="230" t="s">
        <v>271</v>
      </c>
      <c r="H141" s="231">
        <v>139.3</v>
      </c>
      <c r="I141" s="232"/>
      <c r="J141" s="233">
        <f>ROUND(I141*H141,2)</f>
        <v>0</v>
      </c>
      <c r="K141" s="229" t="s">
        <v>176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0.00248</v>
      </c>
      <c r="T141" s="237">
        <f>S141*H141</f>
        <v>0.34546400000000005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177</v>
      </c>
      <c r="AT141" s="238" t="s">
        <v>172</v>
      </c>
      <c r="AU141" s="238" t="s">
        <v>85</v>
      </c>
      <c r="AY141" s="18" t="s">
        <v>170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33</v>
      </c>
      <c r="BK141" s="239">
        <f>ROUND(I141*H141,2)</f>
        <v>0</v>
      </c>
      <c r="BL141" s="18" t="s">
        <v>177</v>
      </c>
      <c r="BM141" s="238" t="s">
        <v>2310</v>
      </c>
    </row>
    <row r="142" spans="1:51" s="13" customFormat="1" ht="12">
      <c r="A142" s="13"/>
      <c r="B142" s="240"/>
      <c r="C142" s="241"/>
      <c r="D142" s="242" t="s">
        <v>178</v>
      </c>
      <c r="E142" s="243" t="s">
        <v>1</v>
      </c>
      <c r="F142" s="244" t="s">
        <v>2311</v>
      </c>
      <c r="G142" s="241"/>
      <c r="H142" s="245">
        <v>139.3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178</v>
      </c>
      <c r="AU142" s="251" t="s">
        <v>85</v>
      </c>
      <c r="AV142" s="13" t="s">
        <v>85</v>
      </c>
      <c r="AW142" s="13" t="s">
        <v>32</v>
      </c>
      <c r="AX142" s="13" t="s">
        <v>77</v>
      </c>
      <c r="AY142" s="251" t="s">
        <v>170</v>
      </c>
    </row>
    <row r="143" spans="1:51" s="14" customFormat="1" ht="12">
      <c r="A143" s="14"/>
      <c r="B143" s="252"/>
      <c r="C143" s="253"/>
      <c r="D143" s="242" t="s">
        <v>178</v>
      </c>
      <c r="E143" s="254" t="s">
        <v>1</v>
      </c>
      <c r="F143" s="255" t="s">
        <v>180</v>
      </c>
      <c r="G143" s="253"/>
      <c r="H143" s="256">
        <v>139.3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178</v>
      </c>
      <c r="AU143" s="262" t="s">
        <v>85</v>
      </c>
      <c r="AV143" s="14" t="s">
        <v>177</v>
      </c>
      <c r="AW143" s="14" t="s">
        <v>32</v>
      </c>
      <c r="AX143" s="14" t="s">
        <v>33</v>
      </c>
      <c r="AY143" s="262" t="s">
        <v>170</v>
      </c>
    </row>
    <row r="144" spans="1:65" s="2" customFormat="1" ht="24.15" customHeight="1">
      <c r="A144" s="39"/>
      <c r="B144" s="40"/>
      <c r="C144" s="227" t="s">
        <v>213</v>
      </c>
      <c r="D144" s="227" t="s">
        <v>172</v>
      </c>
      <c r="E144" s="228" t="s">
        <v>2312</v>
      </c>
      <c r="F144" s="229" t="s">
        <v>2313</v>
      </c>
      <c r="G144" s="230" t="s">
        <v>271</v>
      </c>
      <c r="H144" s="231">
        <v>26.7</v>
      </c>
      <c r="I144" s="232"/>
      <c r="J144" s="233">
        <f>ROUND(I144*H144,2)</f>
        <v>0</v>
      </c>
      <c r="K144" s="229" t="s">
        <v>176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0.00945</v>
      </c>
      <c r="T144" s="237">
        <f>S144*H144</f>
        <v>0.252315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177</v>
      </c>
      <c r="AT144" s="238" t="s">
        <v>172</v>
      </c>
      <c r="AU144" s="238" t="s">
        <v>85</v>
      </c>
      <c r="AY144" s="18" t="s">
        <v>170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33</v>
      </c>
      <c r="BK144" s="239">
        <f>ROUND(I144*H144,2)</f>
        <v>0</v>
      </c>
      <c r="BL144" s="18" t="s">
        <v>177</v>
      </c>
      <c r="BM144" s="238" t="s">
        <v>2314</v>
      </c>
    </row>
    <row r="145" spans="1:51" s="15" customFormat="1" ht="12">
      <c r="A145" s="15"/>
      <c r="B145" s="263"/>
      <c r="C145" s="264"/>
      <c r="D145" s="242" t="s">
        <v>178</v>
      </c>
      <c r="E145" s="265" t="s">
        <v>1</v>
      </c>
      <c r="F145" s="266" t="s">
        <v>2315</v>
      </c>
      <c r="G145" s="264"/>
      <c r="H145" s="265" t="s">
        <v>1</v>
      </c>
      <c r="I145" s="267"/>
      <c r="J145" s="264"/>
      <c r="K145" s="264"/>
      <c r="L145" s="268"/>
      <c r="M145" s="269"/>
      <c r="N145" s="270"/>
      <c r="O145" s="270"/>
      <c r="P145" s="270"/>
      <c r="Q145" s="270"/>
      <c r="R145" s="270"/>
      <c r="S145" s="270"/>
      <c r="T145" s="27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2" t="s">
        <v>178</v>
      </c>
      <c r="AU145" s="272" t="s">
        <v>85</v>
      </c>
      <c r="AV145" s="15" t="s">
        <v>33</v>
      </c>
      <c r="AW145" s="15" t="s">
        <v>32</v>
      </c>
      <c r="AX145" s="15" t="s">
        <v>77</v>
      </c>
      <c r="AY145" s="272" t="s">
        <v>170</v>
      </c>
    </row>
    <row r="146" spans="1:51" s="13" customFormat="1" ht="12">
      <c r="A146" s="13"/>
      <c r="B146" s="240"/>
      <c r="C146" s="241"/>
      <c r="D146" s="242" t="s">
        <v>178</v>
      </c>
      <c r="E146" s="243" t="s">
        <v>1</v>
      </c>
      <c r="F146" s="244" t="s">
        <v>2316</v>
      </c>
      <c r="G146" s="241"/>
      <c r="H146" s="245">
        <v>26.7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178</v>
      </c>
      <c r="AU146" s="251" t="s">
        <v>85</v>
      </c>
      <c r="AV146" s="13" t="s">
        <v>85</v>
      </c>
      <c r="AW146" s="13" t="s">
        <v>32</v>
      </c>
      <c r="AX146" s="13" t="s">
        <v>77</v>
      </c>
      <c r="AY146" s="251" t="s">
        <v>170</v>
      </c>
    </row>
    <row r="147" spans="1:51" s="14" customFormat="1" ht="12">
      <c r="A147" s="14"/>
      <c r="B147" s="252"/>
      <c r="C147" s="253"/>
      <c r="D147" s="242" t="s">
        <v>178</v>
      </c>
      <c r="E147" s="254" t="s">
        <v>1</v>
      </c>
      <c r="F147" s="255" t="s">
        <v>180</v>
      </c>
      <c r="G147" s="253"/>
      <c r="H147" s="256">
        <v>26.7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178</v>
      </c>
      <c r="AU147" s="262" t="s">
        <v>85</v>
      </c>
      <c r="AV147" s="14" t="s">
        <v>177</v>
      </c>
      <c r="AW147" s="14" t="s">
        <v>32</v>
      </c>
      <c r="AX147" s="14" t="s">
        <v>33</v>
      </c>
      <c r="AY147" s="262" t="s">
        <v>170</v>
      </c>
    </row>
    <row r="148" spans="1:63" s="12" customFormat="1" ht="22.8" customHeight="1">
      <c r="A148" s="12"/>
      <c r="B148" s="211"/>
      <c r="C148" s="212"/>
      <c r="D148" s="213" t="s">
        <v>76</v>
      </c>
      <c r="E148" s="225" t="s">
        <v>2317</v>
      </c>
      <c r="F148" s="225" t="s">
        <v>2318</v>
      </c>
      <c r="G148" s="212"/>
      <c r="H148" s="212"/>
      <c r="I148" s="215"/>
      <c r="J148" s="226">
        <f>BK148</f>
        <v>0</v>
      </c>
      <c r="K148" s="212"/>
      <c r="L148" s="217"/>
      <c r="M148" s="218"/>
      <c r="N148" s="219"/>
      <c r="O148" s="219"/>
      <c r="P148" s="220">
        <f>SUM(P149:P153)</f>
        <v>0</v>
      </c>
      <c r="Q148" s="219"/>
      <c r="R148" s="220">
        <f>SUM(R149:R153)</f>
        <v>0</v>
      </c>
      <c r="S148" s="219"/>
      <c r="T148" s="221">
        <f>SUM(T149:T153)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33</v>
      </c>
      <c r="AT148" s="223" t="s">
        <v>76</v>
      </c>
      <c r="AU148" s="223" t="s">
        <v>33</v>
      </c>
      <c r="AY148" s="222" t="s">
        <v>170</v>
      </c>
      <c r="BK148" s="224">
        <f>SUM(BK149:BK153)</f>
        <v>0</v>
      </c>
    </row>
    <row r="149" spans="1:65" s="2" customFormat="1" ht="44.25" customHeight="1">
      <c r="A149" s="39"/>
      <c r="B149" s="40"/>
      <c r="C149" s="227" t="s">
        <v>221</v>
      </c>
      <c r="D149" s="227" t="s">
        <v>172</v>
      </c>
      <c r="E149" s="228" t="s">
        <v>2319</v>
      </c>
      <c r="F149" s="229" t="s">
        <v>2320</v>
      </c>
      <c r="G149" s="230" t="s">
        <v>228</v>
      </c>
      <c r="H149" s="231">
        <v>240.779</v>
      </c>
      <c r="I149" s="232"/>
      <c r="J149" s="233">
        <f>ROUND(I149*H149,2)</f>
        <v>0</v>
      </c>
      <c r="K149" s="229" t="s">
        <v>176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177</v>
      </c>
      <c r="AT149" s="238" t="s">
        <v>172</v>
      </c>
      <c r="AU149" s="238" t="s">
        <v>85</v>
      </c>
      <c r="AY149" s="18" t="s">
        <v>170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33</v>
      </c>
      <c r="BK149" s="239">
        <f>ROUND(I149*H149,2)</f>
        <v>0</v>
      </c>
      <c r="BL149" s="18" t="s">
        <v>177</v>
      </c>
      <c r="BM149" s="238" t="s">
        <v>2321</v>
      </c>
    </row>
    <row r="150" spans="1:65" s="2" customFormat="1" ht="33" customHeight="1">
      <c r="A150" s="39"/>
      <c r="B150" s="40"/>
      <c r="C150" s="227" t="s">
        <v>225</v>
      </c>
      <c r="D150" s="227" t="s">
        <v>172</v>
      </c>
      <c r="E150" s="228" t="s">
        <v>2322</v>
      </c>
      <c r="F150" s="229" t="s">
        <v>2323</v>
      </c>
      <c r="G150" s="230" t="s">
        <v>228</v>
      </c>
      <c r="H150" s="231">
        <v>240.779</v>
      </c>
      <c r="I150" s="232"/>
      <c r="J150" s="233">
        <f>ROUND(I150*H150,2)</f>
        <v>0</v>
      </c>
      <c r="K150" s="229" t="s">
        <v>176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177</v>
      </c>
      <c r="AT150" s="238" t="s">
        <v>172</v>
      </c>
      <c r="AU150" s="238" t="s">
        <v>85</v>
      </c>
      <c r="AY150" s="18" t="s">
        <v>170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33</v>
      </c>
      <c r="BK150" s="239">
        <f>ROUND(I150*H150,2)</f>
        <v>0</v>
      </c>
      <c r="BL150" s="18" t="s">
        <v>177</v>
      </c>
      <c r="BM150" s="238" t="s">
        <v>2324</v>
      </c>
    </row>
    <row r="151" spans="1:65" s="2" customFormat="1" ht="44.25" customHeight="1">
      <c r="A151" s="39"/>
      <c r="B151" s="40"/>
      <c r="C151" s="227" t="s">
        <v>199</v>
      </c>
      <c r="D151" s="227" t="s">
        <v>172</v>
      </c>
      <c r="E151" s="228" t="s">
        <v>2325</v>
      </c>
      <c r="F151" s="229" t="s">
        <v>2326</v>
      </c>
      <c r="G151" s="230" t="s">
        <v>228</v>
      </c>
      <c r="H151" s="231">
        <v>3611.685</v>
      </c>
      <c r="I151" s="232"/>
      <c r="J151" s="233">
        <f>ROUND(I151*H151,2)</f>
        <v>0</v>
      </c>
      <c r="K151" s="229" t="s">
        <v>176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177</v>
      </c>
      <c r="AT151" s="238" t="s">
        <v>172</v>
      </c>
      <c r="AU151" s="238" t="s">
        <v>85</v>
      </c>
      <c r="AY151" s="18" t="s">
        <v>170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33</v>
      </c>
      <c r="BK151" s="239">
        <f>ROUND(I151*H151,2)</f>
        <v>0</v>
      </c>
      <c r="BL151" s="18" t="s">
        <v>177</v>
      </c>
      <c r="BM151" s="238" t="s">
        <v>2327</v>
      </c>
    </row>
    <row r="152" spans="1:51" s="13" customFormat="1" ht="12">
      <c r="A152" s="13"/>
      <c r="B152" s="240"/>
      <c r="C152" s="241"/>
      <c r="D152" s="242" t="s">
        <v>178</v>
      </c>
      <c r="E152" s="241"/>
      <c r="F152" s="244" t="s">
        <v>2328</v>
      </c>
      <c r="G152" s="241"/>
      <c r="H152" s="245">
        <v>3611.685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178</v>
      </c>
      <c r="AU152" s="251" t="s">
        <v>85</v>
      </c>
      <c r="AV152" s="13" t="s">
        <v>85</v>
      </c>
      <c r="AW152" s="13" t="s">
        <v>4</v>
      </c>
      <c r="AX152" s="13" t="s">
        <v>33</v>
      </c>
      <c r="AY152" s="251" t="s">
        <v>170</v>
      </c>
    </row>
    <row r="153" spans="1:65" s="2" customFormat="1" ht="44.25" customHeight="1">
      <c r="A153" s="39"/>
      <c r="B153" s="40"/>
      <c r="C153" s="227" t="s">
        <v>234</v>
      </c>
      <c r="D153" s="227" t="s">
        <v>172</v>
      </c>
      <c r="E153" s="228" t="s">
        <v>2329</v>
      </c>
      <c r="F153" s="229" t="s">
        <v>2330</v>
      </c>
      <c r="G153" s="230" t="s">
        <v>228</v>
      </c>
      <c r="H153" s="231">
        <v>240.779</v>
      </c>
      <c r="I153" s="232"/>
      <c r="J153" s="233">
        <f>ROUND(I153*H153,2)</f>
        <v>0</v>
      </c>
      <c r="K153" s="229" t="s">
        <v>176</v>
      </c>
      <c r="L153" s="45"/>
      <c r="M153" s="294" t="s">
        <v>1</v>
      </c>
      <c r="N153" s="295" t="s">
        <v>42</v>
      </c>
      <c r="O153" s="296"/>
      <c r="P153" s="297">
        <f>O153*H153</f>
        <v>0</v>
      </c>
      <c r="Q153" s="297">
        <v>0</v>
      </c>
      <c r="R153" s="297">
        <f>Q153*H153</f>
        <v>0</v>
      </c>
      <c r="S153" s="297">
        <v>0</v>
      </c>
      <c r="T153" s="29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177</v>
      </c>
      <c r="AT153" s="238" t="s">
        <v>172</v>
      </c>
      <c r="AU153" s="238" t="s">
        <v>85</v>
      </c>
      <c r="AY153" s="18" t="s">
        <v>170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33</v>
      </c>
      <c r="BK153" s="239">
        <f>ROUND(I153*H153,2)</f>
        <v>0</v>
      </c>
      <c r="BL153" s="18" t="s">
        <v>177</v>
      </c>
      <c r="BM153" s="238" t="s">
        <v>2331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7B1" sheet="1" objects="1" scenarios="1" formatColumns="0" formatRows="0" autoFilter="0"/>
  <autoFilter ref="C122:K1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  <c r="AZ2" s="299" t="s">
        <v>2332</v>
      </c>
      <c r="BA2" s="299" t="s">
        <v>2333</v>
      </c>
      <c r="BB2" s="299" t="s">
        <v>175</v>
      </c>
      <c r="BC2" s="299" t="s">
        <v>574</v>
      </c>
      <c r="BD2" s="299" t="s">
        <v>185</v>
      </c>
    </row>
    <row r="3" spans="2:5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  <c r="AZ3" s="299" t="s">
        <v>2334</v>
      </c>
      <c r="BA3" s="299" t="s">
        <v>2335</v>
      </c>
      <c r="BB3" s="299" t="s">
        <v>175</v>
      </c>
      <c r="BC3" s="299" t="s">
        <v>532</v>
      </c>
      <c r="BD3" s="299" t="s">
        <v>185</v>
      </c>
    </row>
    <row r="4" spans="2:56" s="1" customFormat="1" ht="24.95" customHeight="1">
      <c r="B4" s="21"/>
      <c r="D4" s="149" t="s">
        <v>110</v>
      </c>
      <c r="L4" s="21"/>
      <c r="M4" s="150" t="s">
        <v>10</v>
      </c>
      <c r="AT4" s="18" t="s">
        <v>4</v>
      </c>
      <c r="AZ4" s="299" t="s">
        <v>2336</v>
      </c>
      <c r="BA4" s="299" t="s">
        <v>2337</v>
      </c>
      <c r="BB4" s="299" t="s">
        <v>175</v>
      </c>
      <c r="BC4" s="299" t="s">
        <v>657</v>
      </c>
      <c r="BD4" s="299" t="s">
        <v>185</v>
      </c>
    </row>
    <row r="5" spans="2:56" s="1" customFormat="1" ht="6.95" customHeight="1">
      <c r="B5" s="21"/>
      <c r="L5" s="21"/>
      <c r="AZ5" s="299" t="s">
        <v>2338</v>
      </c>
      <c r="BA5" s="299" t="s">
        <v>2339</v>
      </c>
      <c r="BB5" s="299" t="s">
        <v>175</v>
      </c>
      <c r="BC5" s="299" t="s">
        <v>85</v>
      </c>
      <c r="BD5" s="299" t="s">
        <v>185</v>
      </c>
    </row>
    <row r="6" spans="2:56" s="1" customFormat="1" ht="12" customHeight="1">
      <c r="B6" s="21"/>
      <c r="D6" s="151" t="s">
        <v>16</v>
      </c>
      <c r="L6" s="21"/>
      <c r="AZ6" s="299" t="s">
        <v>2340</v>
      </c>
      <c r="BA6" s="299" t="s">
        <v>2341</v>
      </c>
      <c r="BB6" s="299" t="s">
        <v>271</v>
      </c>
      <c r="BC6" s="299" t="s">
        <v>2342</v>
      </c>
      <c r="BD6" s="299" t="s">
        <v>185</v>
      </c>
    </row>
    <row r="7" spans="2:56" s="1" customFormat="1" ht="16.5" customHeight="1">
      <c r="B7" s="21"/>
      <c r="E7" s="152" t="str">
        <f>'Rekapitulace stavby'!K6</f>
        <v>Komunitní dům Drobovice</v>
      </c>
      <c r="F7" s="151"/>
      <c r="G7" s="151"/>
      <c r="H7" s="151"/>
      <c r="L7" s="21"/>
      <c r="AZ7" s="299" t="s">
        <v>2343</v>
      </c>
      <c r="BA7" s="299" t="s">
        <v>2344</v>
      </c>
      <c r="BB7" s="299" t="s">
        <v>271</v>
      </c>
      <c r="BC7" s="299" t="s">
        <v>2345</v>
      </c>
      <c r="BD7" s="299" t="s">
        <v>185</v>
      </c>
    </row>
    <row r="8" spans="2:56" s="1" customFormat="1" ht="12" customHeight="1">
      <c r="B8" s="21"/>
      <c r="D8" s="151" t="s">
        <v>111</v>
      </c>
      <c r="L8" s="21"/>
      <c r="AZ8" s="299" t="s">
        <v>2346</v>
      </c>
      <c r="BA8" s="299" t="s">
        <v>2347</v>
      </c>
      <c r="BB8" s="299" t="s">
        <v>271</v>
      </c>
      <c r="BC8" s="299" t="s">
        <v>2348</v>
      </c>
      <c r="BD8" s="299" t="s">
        <v>185</v>
      </c>
    </row>
    <row r="9" spans="1:56" s="2" customFormat="1" ht="16.5" customHeight="1">
      <c r="A9" s="39"/>
      <c r="B9" s="45"/>
      <c r="C9" s="39"/>
      <c r="D9" s="39"/>
      <c r="E9" s="152" t="s">
        <v>2349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99" t="s">
        <v>2350</v>
      </c>
      <c r="BA9" s="299" t="s">
        <v>2351</v>
      </c>
      <c r="BB9" s="299" t="s">
        <v>271</v>
      </c>
      <c r="BC9" s="299" t="s">
        <v>2352</v>
      </c>
      <c r="BD9" s="299" t="s">
        <v>185</v>
      </c>
    </row>
    <row r="10" spans="1:31" s="2" customFormat="1" ht="12" customHeight="1">
      <c r="A10" s="39"/>
      <c r="B10" s="45"/>
      <c r="C10" s="39"/>
      <c r="D10" s="151" t="s">
        <v>113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2353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2. 12. 2021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34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115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ROUND(J125,0)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ROUND((SUM(BE125:BE245)),0)</f>
        <v>0</v>
      </c>
      <c r="G35" s="39"/>
      <c r="H35" s="39"/>
      <c r="I35" s="165">
        <v>0.21</v>
      </c>
      <c r="J35" s="164">
        <f>ROUND(((SUM(BE125:BE245))*I35),0)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ROUND((SUM(BF125:BF245)),0)</f>
        <v>0</v>
      </c>
      <c r="G36" s="39"/>
      <c r="H36" s="39"/>
      <c r="I36" s="165">
        <v>0.15</v>
      </c>
      <c r="J36" s="164">
        <f>ROUND(((SUM(BF125:BF245))*I36),0)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ROUND((SUM(BG125:BG245)),0)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ROUND((SUM(BH125:BH245)),0)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ROUND((SUM(BI125:BI245)),0)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Komunitní dům Drobovice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2349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01 - Venkovní úpravy - zpevněné plochy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Drobovice</v>
      </c>
      <c r="G91" s="41"/>
      <c r="H91" s="41"/>
      <c r="I91" s="33" t="s">
        <v>22</v>
      </c>
      <c r="J91" s="80" t="str">
        <f>IF(J14="","",J14)</f>
        <v>2. 12. 2021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Drobovice</v>
      </c>
      <c r="G93" s="41"/>
      <c r="H93" s="41"/>
      <c r="I93" s="33" t="s">
        <v>30</v>
      </c>
      <c r="J93" s="37" t="str">
        <f>E23</f>
        <v>f-plan spol.s r.o., Ing.Jiří Kopr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>Martin Lang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121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122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2354</v>
      </c>
      <c r="E101" s="197"/>
      <c r="F101" s="197"/>
      <c r="G101" s="197"/>
      <c r="H101" s="197"/>
      <c r="I101" s="197"/>
      <c r="J101" s="198">
        <f>J150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132</v>
      </c>
      <c r="E102" s="197"/>
      <c r="F102" s="197"/>
      <c r="G102" s="197"/>
      <c r="H102" s="197"/>
      <c r="I102" s="197"/>
      <c r="J102" s="198">
        <f>J184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2355</v>
      </c>
      <c r="E103" s="197"/>
      <c r="F103" s="197"/>
      <c r="G103" s="197"/>
      <c r="H103" s="197"/>
      <c r="I103" s="197"/>
      <c r="J103" s="198">
        <f>J244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155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Komunitní dům Drobovice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111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2349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113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01 - Venkovní úpravy - zpevněné plochy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Drobovice</v>
      </c>
      <c r="G119" s="41"/>
      <c r="H119" s="41"/>
      <c r="I119" s="33" t="s">
        <v>22</v>
      </c>
      <c r="J119" s="80" t="str">
        <f>IF(J14="","",J14)</f>
        <v>2. 12. 2021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24</v>
      </c>
      <c r="D121" s="41"/>
      <c r="E121" s="41"/>
      <c r="F121" s="28" t="str">
        <f>E17</f>
        <v>Obec Drobovice</v>
      </c>
      <c r="G121" s="41"/>
      <c r="H121" s="41"/>
      <c r="I121" s="33" t="s">
        <v>30</v>
      </c>
      <c r="J121" s="37" t="str">
        <f>E23</f>
        <v>f-plan spol.s r.o., Ing.Jiří Kopr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34</v>
      </c>
      <c r="J122" s="37" t="str">
        <f>E26</f>
        <v>Martin Lang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156</v>
      </c>
      <c r="D124" s="203" t="s">
        <v>62</v>
      </c>
      <c r="E124" s="203" t="s">
        <v>58</v>
      </c>
      <c r="F124" s="203" t="s">
        <v>59</v>
      </c>
      <c r="G124" s="203" t="s">
        <v>157</v>
      </c>
      <c r="H124" s="203" t="s">
        <v>158</v>
      </c>
      <c r="I124" s="203" t="s">
        <v>159</v>
      </c>
      <c r="J124" s="203" t="s">
        <v>118</v>
      </c>
      <c r="K124" s="204" t="s">
        <v>160</v>
      </c>
      <c r="L124" s="205"/>
      <c r="M124" s="101" t="s">
        <v>1</v>
      </c>
      <c r="N124" s="102" t="s">
        <v>41</v>
      </c>
      <c r="O124" s="102" t="s">
        <v>161</v>
      </c>
      <c r="P124" s="102" t="s">
        <v>162</v>
      </c>
      <c r="Q124" s="102" t="s">
        <v>163</v>
      </c>
      <c r="R124" s="102" t="s">
        <v>164</v>
      </c>
      <c r="S124" s="102" t="s">
        <v>165</v>
      </c>
      <c r="T124" s="103" t="s">
        <v>166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167</v>
      </c>
      <c r="D125" s="41"/>
      <c r="E125" s="41"/>
      <c r="F125" s="41"/>
      <c r="G125" s="41"/>
      <c r="H125" s="41"/>
      <c r="I125" s="41"/>
      <c r="J125" s="206">
        <f>BK125</f>
        <v>0</v>
      </c>
      <c r="K125" s="41"/>
      <c r="L125" s="45"/>
      <c r="M125" s="104"/>
      <c r="N125" s="207"/>
      <c r="O125" s="105"/>
      <c r="P125" s="208">
        <f>P126</f>
        <v>0</v>
      </c>
      <c r="Q125" s="105"/>
      <c r="R125" s="208">
        <f>R126</f>
        <v>182.05142031999998</v>
      </c>
      <c r="S125" s="105"/>
      <c r="T125" s="209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120</v>
      </c>
      <c r="BK125" s="210">
        <f>BK126</f>
        <v>0</v>
      </c>
    </row>
    <row r="126" spans="1:63" s="12" customFormat="1" ht="25.9" customHeight="1">
      <c r="A126" s="12"/>
      <c r="B126" s="211"/>
      <c r="C126" s="212"/>
      <c r="D126" s="213" t="s">
        <v>76</v>
      </c>
      <c r="E126" s="214" t="s">
        <v>168</v>
      </c>
      <c r="F126" s="214" t="s">
        <v>169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P127+P150+P184+P244</f>
        <v>0</v>
      </c>
      <c r="Q126" s="219"/>
      <c r="R126" s="220">
        <f>R127+R150+R184+R244</f>
        <v>182.05142031999998</v>
      </c>
      <c r="S126" s="219"/>
      <c r="T126" s="221">
        <f>T127+T150+T184+T244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33</v>
      </c>
      <c r="AT126" s="223" t="s">
        <v>76</v>
      </c>
      <c r="AU126" s="223" t="s">
        <v>77</v>
      </c>
      <c r="AY126" s="222" t="s">
        <v>170</v>
      </c>
      <c r="BK126" s="224">
        <f>BK127+BK150+BK184+BK244</f>
        <v>0</v>
      </c>
    </row>
    <row r="127" spans="1:63" s="12" customFormat="1" ht="22.8" customHeight="1">
      <c r="A127" s="12"/>
      <c r="B127" s="211"/>
      <c r="C127" s="212"/>
      <c r="D127" s="213" t="s">
        <v>76</v>
      </c>
      <c r="E127" s="225" t="s">
        <v>33</v>
      </c>
      <c r="F127" s="225" t="s">
        <v>171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SUM(P128:P149)</f>
        <v>0</v>
      </c>
      <c r="Q127" s="219"/>
      <c r="R127" s="220">
        <f>SUM(R128:R149)</f>
        <v>45.028335</v>
      </c>
      <c r="S127" s="219"/>
      <c r="T127" s="221">
        <f>SUM(T128:T149)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33</v>
      </c>
      <c r="AT127" s="223" t="s">
        <v>76</v>
      </c>
      <c r="AU127" s="223" t="s">
        <v>33</v>
      </c>
      <c r="AY127" s="222" t="s">
        <v>170</v>
      </c>
      <c r="BK127" s="224">
        <f>SUM(BK128:BK149)</f>
        <v>0</v>
      </c>
    </row>
    <row r="128" spans="1:65" s="2" customFormat="1" ht="37.8" customHeight="1">
      <c r="A128" s="39"/>
      <c r="B128" s="40"/>
      <c r="C128" s="227" t="s">
        <v>33</v>
      </c>
      <c r="D128" s="227" t="s">
        <v>172</v>
      </c>
      <c r="E128" s="228" t="s">
        <v>2356</v>
      </c>
      <c r="F128" s="229" t="s">
        <v>2357</v>
      </c>
      <c r="G128" s="230" t="s">
        <v>183</v>
      </c>
      <c r="H128" s="231">
        <v>153.19</v>
      </c>
      <c r="I128" s="232"/>
      <c r="J128" s="233">
        <f>ROUND(I128*H128,2)</f>
        <v>0</v>
      </c>
      <c r="K128" s="229" t="s">
        <v>176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177</v>
      </c>
      <c r="AT128" s="238" t="s">
        <v>172</v>
      </c>
      <c r="AU128" s="238" t="s">
        <v>85</v>
      </c>
      <c r="AY128" s="18" t="s">
        <v>170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33</v>
      </c>
      <c r="BK128" s="239">
        <f>ROUND(I128*H128,2)</f>
        <v>0</v>
      </c>
      <c r="BL128" s="18" t="s">
        <v>177</v>
      </c>
      <c r="BM128" s="238" t="s">
        <v>2358</v>
      </c>
    </row>
    <row r="129" spans="1:51" s="13" customFormat="1" ht="12">
      <c r="A129" s="13"/>
      <c r="B129" s="240"/>
      <c r="C129" s="241"/>
      <c r="D129" s="242" t="s">
        <v>178</v>
      </c>
      <c r="E129" s="243" t="s">
        <v>1</v>
      </c>
      <c r="F129" s="244" t="s">
        <v>2359</v>
      </c>
      <c r="G129" s="241"/>
      <c r="H129" s="245">
        <v>48.84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178</v>
      </c>
      <c r="AU129" s="251" t="s">
        <v>85</v>
      </c>
      <c r="AV129" s="13" t="s">
        <v>85</v>
      </c>
      <c r="AW129" s="13" t="s">
        <v>32</v>
      </c>
      <c r="AX129" s="13" t="s">
        <v>77</v>
      </c>
      <c r="AY129" s="251" t="s">
        <v>170</v>
      </c>
    </row>
    <row r="130" spans="1:51" s="13" customFormat="1" ht="12">
      <c r="A130" s="13"/>
      <c r="B130" s="240"/>
      <c r="C130" s="241"/>
      <c r="D130" s="242" t="s">
        <v>178</v>
      </c>
      <c r="E130" s="243" t="s">
        <v>1</v>
      </c>
      <c r="F130" s="244" t="s">
        <v>2360</v>
      </c>
      <c r="G130" s="241"/>
      <c r="H130" s="245">
        <v>36.45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178</v>
      </c>
      <c r="AU130" s="251" t="s">
        <v>85</v>
      </c>
      <c r="AV130" s="13" t="s">
        <v>85</v>
      </c>
      <c r="AW130" s="13" t="s">
        <v>32</v>
      </c>
      <c r="AX130" s="13" t="s">
        <v>77</v>
      </c>
      <c r="AY130" s="251" t="s">
        <v>170</v>
      </c>
    </row>
    <row r="131" spans="1:51" s="13" customFormat="1" ht="12">
      <c r="A131" s="13"/>
      <c r="B131" s="240"/>
      <c r="C131" s="241"/>
      <c r="D131" s="242" t="s">
        <v>178</v>
      </c>
      <c r="E131" s="243" t="s">
        <v>1</v>
      </c>
      <c r="F131" s="244" t="s">
        <v>2361</v>
      </c>
      <c r="G131" s="241"/>
      <c r="H131" s="245">
        <v>67.9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178</v>
      </c>
      <c r="AU131" s="251" t="s">
        <v>85</v>
      </c>
      <c r="AV131" s="13" t="s">
        <v>85</v>
      </c>
      <c r="AW131" s="13" t="s">
        <v>32</v>
      </c>
      <c r="AX131" s="13" t="s">
        <v>77</v>
      </c>
      <c r="AY131" s="251" t="s">
        <v>170</v>
      </c>
    </row>
    <row r="132" spans="1:51" s="14" customFormat="1" ht="12">
      <c r="A132" s="14"/>
      <c r="B132" s="252"/>
      <c r="C132" s="253"/>
      <c r="D132" s="242" t="s">
        <v>178</v>
      </c>
      <c r="E132" s="254" t="s">
        <v>1</v>
      </c>
      <c r="F132" s="255" t="s">
        <v>180</v>
      </c>
      <c r="G132" s="253"/>
      <c r="H132" s="256">
        <v>153.19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2" t="s">
        <v>178</v>
      </c>
      <c r="AU132" s="262" t="s">
        <v>85</v>
      </c>
      <c r="AV132" s="14" t="s">
        <v>177</v>
      </c>
      <c r="AW132" s="14" t="s">
        <v>32</v>
      </c>
      <c r="AX132" s="14" t="s">
        <v>33</v>
      </c>
      <c r="AY132" s="262" t="s">
        <v>170</v>
      </c>
    </row>
    <row r="133" spans="1:65" s="2" customFormat="1" ht="62.7" customHeight="1">
      <c r="A133" s="39"/>
      <c r="B133" s="40"/>
      <c r="C133" s="227" t="s">
        <v>85</v>
      </c>
      <c r="D133" s="227" t="s">
        <v>172</v>
      </c>
      <c r="E133" s="228" t="s">
        <v>214</v>
      </c>
      <c r="F133" s="229" t="s">
        <v>215</v>
      </c>
      <c r="G133" s="230" t="s">
        <v>183</v>
      </c>
      <c r="H133" s="231">
        <v>153.19</v>
      </c>
      <c r="I133" s="232"/>
      <c r="J133" s="233">
        <f>ROUND(I133*H133,2)</f>
        <v>0</v>
      </c>
      <c r="K133" s="229" t="s">
        <v>176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177</v>
      </c>
      <c r="AT133" s="238" t="s">
        <v>172</v>
      </c>
      <c r="AU133" s="238" t="s">
        <v>85</v>
      </c>
      <c r="AY133" s="18" t="s">
        <v>170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33</v>
      </c>
      <c r="BK133" s="239">
        <f>ROUND(I133*H133,2)</f>
        <v>0</v>
      </c>
      <c r="BL133" s="18" t="s">
        <v>177</v>
      </c>
      <c r="BM133" s="238" t="s">
        <v>2362</v>
      </c>
    </row>
    <row r="134" spans="1:65" s="2" customFormat="1" ht="66.75" customHeight="1">
      <c r="A134" s="39"/>
      <c r="B134" s="40"/>
      <c r="C134" s="227" t="s">
        <v>185</v>
      </c>
      <c r="D134" s="227" t="s">
        <v>172</v>
      </c>
      <c r="E134" s="228" t="s">
        <v>2363</v>
      </c>
      <c r="F134" s="229" t="s">
        <v>2364</v>
      </c>
      <c r="G134" s="230" t="s">
        <v>183</v>
      </c>
      <c r="H134" s="231">
        <v>1531.9</v>
      </c>
      <c r="I134" s="232"/>
      <c r="J134" s="233">
        <f>ROUND(I134*H134,2)</f>
        <v>0</v>
      </c>
      <c r="K134" s="229" t="s">
        <v>176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177</v>
      </c>
      <c r="AT134" s="238" t="s">
        <v>172</v>
      </c>
      <c r="AU134" s="238" t="s">
        <v>85</v>
      </c>
      <c r="AY134" s="18" t="s">
        <v>170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33</v>
      </c>
      <c r="BK134" s="239">
        <f>ROUND(I134*H134,2)</f>
        <v>0</v>
      </c>
      <c r="BL134" s="18" t="s">
        <v>177</v>
      </c>
      <c r="BM134" s="238" t="s">
        <v>2365</v>
      </c>
    </row>
    <row r="135" spans="1:51" s="13" customFormat="1" ht="12">
      <c r="A135" s="13"/>
      <c r="B135" s="240"/>
      <c r="C135" s="241"/>
      <c r="D135" s="242" t="s">
        <v>178</v>
      </c>
      <c r="E135" s="241"/>
      <c r="F135" s="244" t="s">
        <v>2366</v>
      </c>
      <c r="G135" s="241"/>
      <c r="H135" s="245">
        <v>1531.9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178</v>
      </c>
      <c r="AU135" s="251" t="s">
        <v>85</v>
      </c>
      <c r="AV135" s="13" t="s">
        <v>85</v>
      </c>
      <c r="AW135" s="13" t="s">
        <v>4</v>
      </c>
      <c r="AX135" s="13" t="s">
        <v>33</v>
      </c>
      <c r="AY135" s="251" t="s">
        <v>170</v>
      </c>
    </row>
    <row r="136" spans="1:65" s="2" customFormat="1" ht="44.25" customHeight="1">
      <c r="A136" s="39"/>
      <c r="B136" s="40"/>
      <c r="C136" s="227" t="s">
        <v>177</v>
      </c>
      <c r="D136" s="227" t="s">
        <v>172</v>
      </c>
      <c r="E136" s="228" t="s">
        <v>226</v>
      </c>
      <c r="F136" s="229" t="s">
        <v>227</v>
      </c>
      <c r="G136" s="230" t="s">
        <v>228</v>
      </c>
      <c r="H136" s="231">
        <v>275.742</v>
      </c>
      <c r="I136" s="232"/>
      <c r="J136" s="233">
        <f>ROUND(I136*H136,2)</f>
        <v>0</v>
      </c>
      <c r="K136" s="229" t="s">
        <v>176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177</v>
      </c>
      <c r="AT136" s="238" t="s">
        <v>172</v>
      </c>
      <c r="AU136" s="238" t="s">
        <v>85</v>
      </c>
      <c r="AY136" s="18" t="s">
        <v>170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33</v>
      </c>
      <c r="BK136" s="239">
        <f>ROUND(I136*H136,2)</f>
        <v>0</v>
      </c>
      <c r="BL136" s="18" t="s">
        <v>177</v>
      </c>
      <c r="BM136" s="238" t="s">
        <v>2367</v>
      </c>
    </row>
    <row r="137" spans="1:51" s="13" customFormat="1" ht="12">
      <c r="A137" s="13"/>
      <c r="B137" s="240"/>
      <c r="C137" s="241"/>
      <c r="D137" s="242" t="s">
        <v>178</v>
      </c>
      <c r="E137" s="241"/>
      <c r="F137" s="244" t="s">
        <v>2368</v>
      </c>
      <c r="G137" s="241"/>
      <c r="H137" s="245">
        <v>275.742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178</v>
      </c>
      <c r="AU137" s="251" t="s">
        <v>85</v>
      </c>
      <c r="AV137" s="13" t="s">
        <v>85</v>
      </c>
      <c r="AW137" s="13" t="s">
        <v>4</v>
      </c>
      <c r="AX137" s="13" t="s">
        <v>33</v>
      </c>
      <c r="AY137" s="251" t="s">
        <v>170</v>
      </c>
    </row>
    <row r="138" spans="1:65" s="2" customFormat="1" ht="37.8" customHeight="1">
      <c r="A138" s="39"/>
      <c r="B138" s="40"/>
      <c r="C138" s="227" t="s">
        <v>203</v>
      </c>
      <c r="D138" s="227" t="s">
        <v>172</v>
      </c>
      <c r="E138" s="228" t="s">
        <v>231</v>
      </c>
      <c r="F138" s="229" t="s">
        <v>232</v>
      </c>
      <c r="G138" s="230" t="s">
        <v>183</v>
      </c>
      <c r="H138" s="231">
        <v>153.19</v>
      </c>
      <c r="I138" s="232"/>
      <c r="J138" s="233">
        <f>ROUND(I138*H138,2)</f>
        <v>0</v>
      </c>
      <c r="K138" s="229" t="s">
        <v>176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177</v>
      </c>
      <c r="AT138" s="238" t="s">
        <v>172</v>
      </c>
      <c r="AU138" s="238" t="s">
        <v>85</v>
      </c>
      <c r="AY138" s="18" t="s">
        <v>170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33</v>
      </c>
      <c r="BK138" s="239">
        <f>ROUND(I138*H138,2)</f>
        <v>0</v>
      </c>
      <c r="BL138" s="18" t="s">
        <v>177</v>
      </c>
      <c r="BM138" s="238" t="s">
        <v>2369</v>
      </c>
    </row>
    <row r="139" spans="1:65" s="2" customFormat="1" ht="55.5" customHeight="1">
      <c r="A139" s="39"/>
      <c r="B139" s="40"/>
      <c r="C139" s="227" t="s">
        <v>188</v>
      </c>
      <c r="D139" s="227" t="s">
        <v>172</v>
      </c>
      <c r="E139" s="228" t="s">
        <v>2370</v>
      </c>
      <c r="F139" s="229" t="s">
        <v>2371</v>
      </c>
      <c r="G139" s="230" t="s">
        <v>175</v>
      </c>
      <c r="H139" s="231">
        <v>166.76</v>
      </c>
      <c r="I139" s="232"/>
      <c r="J139" s="233">
        <f>ROUND(I139*H139,2)</f>
        <v>0</v>
      </c>
      <c r="K139" s="229" t="s">
        <v>176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177</v>
      </c>
      <c r="AT139" s="238" t="s">
        <v>172</v>
      </c>
      <c r="AU139" s="238" t="s">
        <v>85</v>
      </c>
      <c r="AY139" s="18" t="s">
        <v>170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33</v>
      </c>
      <c r="BK139" s="239">
        <f>ROUND(I139*H139,2)</f>
        <v>0</v>
      </c>
      <c r="BL139" s="18" t="s">
        <v>177</v>
      </c>
      <c r="BM139" s="238" t="s">
        <v>2372</v>
      </c>
    </row>
    <row r="140" spans="1:51" s="15" customFormat="1" ht="12">
      <c r="A140" s="15"/>
      <c r="B140" s="263"/>
      <c r="C140" s="264"/>
      <c r="D140" s="242" t="s">
        <v>178</v>
      </c>
      <c r="E140" s="265" t="s">
        <v>1</v>
      </c>
      <c r="F140" s="266" t="s">
        <v>2373</v>
      </c>
      <c r="G140" s="264"/>
      <c r="H140" s="265" t="s">
        <v>1</v>
      </c>
      <c r="I140" s="267"/>
      <c r="J140" s="264"/>
      <c r="K140" s="264"/>
      <c r="L140" s="268"/>
      <c r="M140" s="269"/>
      <c r="N140" s="270"/>
      <c r="O140" s="270"/>
      <c r="P140" s="270"/>
      <c r="Q140" s="270"/>
      <c r="R140" s="270"/>
      <c r="S140" s="270"/>
      <c r="T140" s="27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2" t="s">
        <v>178</v>
      </c>
      <c r="AU140" s="272" t="s">
        <v>85</v>
      </c>
      <c r="AV140" s="15" t="s">
        <v>33</v>
      </c>
      <c r="AW140" s="15" t="s">
        <v>32</v>
      </c>
      <c r="AX140" s="15" t="s">
        <v>77</v>
      </c>
      <c r="AY140" s="272" t="s">
        <v>170</v>
      </c>
    </row>
    <row r="141" spans="1:51" s="13" customFormat="1" ht="12">
      <c r="A141" s="13"/>
      <c r="B141" s="240"/>
      <c r="C141" s="241"/>
      <c r="D141" s="242" t="s">
        <v>178</v>
      </c>
      <c r="E141" s="243" t="s">
        <v>1</v>
      </c>
      <c r="F141" s="244" t="s">
        <v>2374</v>
      </c>
      <c r="G141" s="241"/>
      <c r="H141" s="245">
        <v>166.76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178</v>
      </c>
      <c r="AU141" s="251" t="s">
        <v>85</v>
      </c>
      <c r="AV141" s="13" t="s">
        <v>85</v>
      </c>
      <c r="AW141" s="13" t="s">
        <v>32</v>
      </c>
      <c r="AX141" s="13" t="s">
        <v>77</v>
      </c>
      <c r="AY141" s="251" t="s">
        <v>170</v>
      </c>
    </row>
    <row r="142" spans="1:51" s="14" customFormat="1" ht="12">
      <c r="A142" s="14"/>
      <c r="B142" s="252"/>
      <c r="C142" s="253"/>
      <c r="D142" s="242" t="s">
        <v>178</v>
      </c>
      <c r="E142" s="254" t="s">
        <v>1</v>
      </c>
      <c r="F142" s="255" t="s">
        <v>180</v>
      </c>
      <c r="G142" s="253"/>
      <c r="H142" s="256">
        <v>166.76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178</v>
      </c>
      <c r="AU142" s="262" t="s">
        <v>85</v>
      </c>
      <c r="AV142" s="14" t="s">
        <v>177</v>
      </c>
      <c r="AW142" s="14" t="s">
        <v>32</v>
      </c>
      <c r="AX142" s="14" t="s">
        <v>33</v>
      </c>
      <c r="AY142" s="262" t="s">
        <v>170</v>
      </c>
    </row>
    <row r="143" spans="1:65" s="2" customFormat="1" ht="37.8" customHeight="1">
      <c r="A143" s="39"/>
      <c r="B143" s="40"/>
      <c r="C143" s="227" t="s">
        <v>213</v>
      </c>
      <c r="D143" s="227" t="s">
        <v>172</v>
      </c>
      <c r="E143" s="228" t="s">
        <v>244</v>
      </c>
      <c r="F143" s="229" t="s">
        <v>245</v>
      </c>
      <c r="G143" s="230" t="s">
        <v>175</v>
      </c>
      <c r="H143" s="231">
        <v>166.76</v>
      </c>
      <c r="I143" s="232"/>
      <c r="J143" s="233">
        <f>ROUND(I143*H143,2)</f>
        <v>0</v>
      </c>
      <c r="K143" s="229" t="s">
        <v>176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177</v>
      </c>
      <c r="AT143" s="238" t="s">
        <v>172</v>
      </c>
      <c r="AU143" s="238" t="s">
        <v>85</v>
      </c>
      <c r="AY143" s="18" t="s">
        <v>170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33</v>
      </c>
      <c r="BK143" s="239">
        <f>ROUND(I143*H143,2)</f>
        <v>0</v>
      </c>
      <c r="BL143" s="18" t="s">
        <v>177</v>
      </c>
      <c r="BM143" s="238" t="s">
        <v>2375</v>
      </c>
    </row>
    <row r="144" spans="1:65" s="2" customFormat="1" ht="16.5" customHeight="1">
      <c r="A144" s="39"/>
      <c r="B144" s="40"/>
      <c r="C144" s="273" t="s">
        <v>221</v>
      </c>
      <c r="D144" s="273" t="s">
        <v>247</v>
      </c>
      <c r="E144" s="274" t="s">
        <v>2376</v>
      </c>
      <c r="F144" s="275" t="s">
        <v>2377</v>
      </c>
      <c r="G144" s="276" t="s">
        <v>228</v>
      </c>
      <c r="H144" s="277">
        <v>45.025</v>
      </c>
      <c r="I144" s="278"/>
      <c r="J144" s="279">
        <f>ROUND(I144*H144,2)</f>
        <v>0</v>
      </c>
      <c r="K144" s="275" t="s">
        <v>176</v>
      </c>
      <c r="L144" s="280"/>
      <c r="M144" s="281" t="s">
        <v>1</v>
      </c>
      <c r="N144" s="282" t="s">
        <v>42</v>
      </c>
      <c r="O144" s="92"/>
      <c r="P144" s="236">
        <f>O144*H144</f>
        <v>0</v>
      </c>
      <c r="Q144" s="236">
        <v>1</v>
      </c>
      <c r="R144" s="236">
        <f>Q144*H144</f>
        <v>45.025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221</v>
      </c>
      <c r="AT144" s="238" t="s">
        <v>247</v>
      </c>
      <c r="AU144" s="238" t="s">
        <v>85</v>
      </c>
      <c r="AY144" s="18" t="s">
        <v>170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33</v>
      </c>
      <c r="BK144" s="239">
        <f>ROUND(I144*H144,2)</f>
        <v>0</v>
      </c>
      <c r="BL144" s="18" t="s">
        <v>177</v>
      </c>
      <c r="BM144" s="238" t="s">
        <v>2378</v>
      </c>
    </row>
    <row r="145" spans="1:51" s="13" customFormat="1" ht="12">
      <c r="A145" s="13"/>
      <c r="B145" s="240"/>
      <c r="C145" s="241"/>
      <c r="D145" s="242" t="s">
        <v>178</v>
      </c>
      <c r="E145" s="241"/>
      <c r="F145" s="244" t="s">
        <v>2379</v>
      </c>
      <c r="G145" s="241"/>
      <c r="H145" s="245">
        <v>45.025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178</v>
      </c>
      <c r="AU145" s="251" t="s">
        <v>85</v>
      </c>
      <c r="AV145" s="13" t="s">
        <v>85</v>
      </c>
      <c r="AW145" s="13" t="s">
        <v>4</v>
      </c>
      <c r="AX145" s="13" t="s">
        <v>33</v>
      </c>
      <c r="AY145" s="251" t="s">
        <v>170</v>
      </c>
    </row>
    <row r="146" spans="1:65" s="2" customFormat="1" ht="37.8" customHeight="1">
      <c r="A146" s="39"/>
      <c r="B146" s="40"/>
      <c r="C146" s="227" t="s">
        <v>225</v>
      </c>
      <c r="D146" s="227" t="s">
        <v>172</v>
      </c>
      <c r="E146" s="228" t="s">
        <v>254</v>
      </c>
      <c r="F146" s="229" t="s">
        <v>255</v>
      </c>
      <c r="G146" s="230" t="s">
        <v>175</v>
      </c>
      <c r="H146" s="231">
        <v>166.76</v>
      </c>
      <c r="I146" s="232"/>
      <c r="J146" s="233">
        <f>ROUND(I146*H146,2)</f>
        <v>0</v>
      </c>
      <c r="K146" s="229" t="s">
        <v>176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177</v>
      </c>
      <c r="AT146" s="238" t="s">
        <v>172</v>
      </c>
      <c r="AU146" s="238" t="s">
        <v>85</v>
      </c>
      <c r="AY146" s="18" t="s">
        <v>170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33</v>
      </c>
      <c r="BK146" s="239">
        <f>ROUND(I146*H146,2)</f>
        <v>0</v>
      </c>
      <c r="BL146" s="18" t="s">
        <v>177</v>
      </c>
      <c r="BM146" s="238" t="s">
        <v>2380</v>
      </c>
    </row>
    <row r="147" spans="1:65" s="2" customFormat="1" ht="16.5" customHeight="1">
      <c r="A147" s="39"/>
      <c r="B147" s="40"/>
      <c r="C147" s="273" t="s">
        <v>199</v>
      </c>
      <c r="D147" s="273" t="s">
        <v>247</v>
      </c>
      <c r="E147" s="274" t="s">
        <v>2381</v>
      </c>
      <c r="F147" s="275" t="s">
        <v>2382</v>
      </c>
      <c r="G147" s="276" t="s">
        <v>260</v>
      </c>
      <c r="H147" s="277">
        <v>3.335</v>
      </c>
      <c r="I147" s="278"/>
      <c r="J147" s="279">
        <f>ROUND(I147*H147,2)</f>
        <v>0</v>
      </c>
      <c r="K147" s="275" t="s">
        <v>176</v>
      </c>
      <c r="L147" s="280"/>
      <c r="M147" s="281" t="s">
        <v>1</v>
      </c>
      <c r="N147" s="282" t="s">
        <v>42</v>
      </c>
      <c r="O147" s="92"/>
      <c r="P147" s="236">
        <f>O147*H147</f>
        <v>0</v>
      </c>
      <c r="Q147" s="236">
        <v>0.001</v>
      </c>
      <c r="R147" s="236">
        <f>Q147*H147</f>
        <v>0.003335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221</v>
      </c>
      <c r="AT147" s="238" t="s">
        <v>247</v>
      </c>
      <c r="AU147" s="238" t="s">
        <v>85</v>
      </c>
      <c r="AY147" s="18" t="s">
        <v>170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33</v>
      </c>
      <c r="BK147" s="239">
        <f>ROUND(I147*H147,2)</f>
        <v>0</v>
      </c>
      <c r="BL147" s="18" t="s">
        <v>177</v>
      </c>
      <c r="BM147" s="238" t="s">
        <v>2383</v>
      </c>
    </row>
    <row r="148" spans="1:51" s="13" customFormat="1" ht="12">
      <c r="A148" s="13"/>
      <c r="B148" s="240"/>
      <c r="C148" s="241"/>
      <c r="D148" s="242" t="s">
        <v>178</v>
      </c>
      <c r="E148" s="241"/>
      <c r="F148" s="244" t="s">
        <v>2384</v>
      </c>
      <c r="G148" s="241"/>
      <c r="H148" s="245">
        <v>3.335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178</v>
      </c>
      <c r="AU148" s="251" t="s">
        <v>85</v>
      </c>
      <c r="AV148" s="13" t="s">
        <v>85</v>
      </c>
      <c r="AW148" s="13" t="s">
        <v>4</v>
      </c>
      <c r="AX148" s="13" t="s">
        <v>33</v>
      </c>
      <c r="AY148" s="251" t="s">
        <v>170</v>
      </c>
    </row>
    <row r="149" spans="1:65" s="2" customFormat="1" ht="33" customHeight="1">
      <c r="A149" s="39"/>
      <c r="B149" s="40"/>
      <c r="C149" s="227" t="s">
        <v>234</v>
      </c>
      <c r="D149" s="227" t="s">
        <v>172</v>
      </c>
      <c r="E149" s="228" t="s">
        <v>2385</v>
      </c>
      <c r="F149" s="229" t="s">
        <v>2386</v>
      </c>
      <c r="G149" s="230" t="s">
        <v>175</v>
      </c>
      <c r="H149" s="231">
        <v>166.76</v>
      </c>
      <c r="I149" s="232"/>
      <c r="J149" s="233">
        <f>ROUND(I149*H149,2)</f>
        <v>0</v>
      </c>
      <c r="K149" s="229" t="s">
        <v>176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177</v>
      </c>
      <c r="AT149" s="238" t="s">
        <v>172</v>
      </c>
      <c r="AU149" s="238" t="s">
        <v>85</v>
      </c>
      <c r="AY149" s="18" t="s">
        <v>170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33</v>
      </c>
      <c r="BK149" s="239">
        <f>ROUND(I149*H149,2)</f>
        <v>0</v>
      </c>
      <c r="BL149" s="18" t="s">
        <v>177</v>
      </c>
      <c r="BM149" s="238" t="s">
        <v>2387</v>
      </c>
    </row>
    <row r="150" spans="1:63" s="12" customFormat="1" ht="22.8" customHeight="1">
      <c r="A150" s="12"/>
      <c r="B150" s="211"/>
      <c r="C150" s="212"/>
      <c r="D150" s="213" t="s">
        <v>76</v>
      </c>
      <c r="E150" s="225" t="s">
        <v>203</v>
      </c>
      <c r="F150" s="225" t="s">
        <v>2388</v>
      </c>
      <c r="G150" s="212"/>
      <c r="H150" s="212"/>
      <c r="I150" s="215"/>
      <c r="J150" s="226">
        <f>BK150</f>
        <v>0</v>
      </c>
      <c r="K150" s="212"/>
      <c r="L150" s="217"/>
      <c r="M150" s="218"/>
      <c r="N150" s="219"/>
      <c r="O150" s="219"/>
      <c r="P150" s="220">
        <f>SUM(P151:P183)</f>
        <v>0</v>
      </c>
      <c r="Q150" s="219"/>
      <c r="R150" s="220">
        <f>SUM(R151:R183)</f>
        <v>79.44337999999999</v>
      </c>
      <c r="S150" s="219"/>
      <c r="T150" s="221">
        <f>SUM(T151:T183)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33</v>
      </c>
      <c r="AT150" s="223" t="s">
        <v>76</v>
      </c>
      <c r="AU150" s="223" t="s">
        <v>33</v>
      </c>
      <c r="AY150" s="222" t="s">
        <v>170</v>
      </c>
      <c r="BK150" s="224">
        <f>SUM(BK151:BK183)</f>
        <v>0</v>
      </c>
    </row>
    <row r="151" spans="1:65" s="2" customFormat="1" ht="24.15" customHeight="1">
      <c r="A151" s="39"/>
      <c r="B151" s="40"/>
      <c r="C151" s="227" t="s">
        <v>239</v>
      </c>
      <c r="D151" s="227" t="s">
        <v>172</v>
      </c>
      <c r="E151" s="228" t="s">
        <v>2389</v>
      </c>
      <c r="F151" s="229" t="s">
        <v>2390</v>
      </c>
      <c r="G151" s="230" t="s">
        <v>175</v>
      </c>
      <c r="H151" s="231">
        <v>326</v>
      </c>
      <c r="I151" s="232"/>
      <c r="J151" s="233">
        <f>ROUND(I151*H151,2)</f>
        <v>0</v>
      </c>
      <c r="K151" s="229" t="s">
        <v>176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177</v>
      </c>
      <c r="AT151" s="238" t="s">
        <v>172</v>
      </c>
      <c r="AU151" s="238" t="s">
        <v>85</v>
      </c>
      <c r="AY151" s="18" t="s">
        <v>170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33</v>
      </c>
      <c r="BK151" s="239">
        <f>ROUND(I151*H151,2)</f>
        <v>0</v>
      </c>
      <c r="BL151" s="18" t="s">
        <v>177</v>
      </c>
      <c r="BM151" s="238" t="s">
        <v>2391</v>
      </c>
    </row>
    <row r="152" spans="1:51" s="15" customFormat="1" ht="12">
      <c r="A152" s="15"/>
      <c r="B152" s="263"/>
      <c r="C152" s="264"/>
      <c r="D152" s="242" t="s">
        <v>178</v>
      </c>
      <c r="E152" s="265" t="s">
        <v>1</v>
      </c>
      <c r="F152" s="266" t="s">
        <v>2392</v>
      </c>
      <c r="G152" s="264"/>
      <c r="H152" s="265" t="s">
        <v>1</v>
      </c>
      <c r="I152" s="267"/>
      <c r="J152" s="264"/>
      <c r="K152" s="264"/>
      <c r="L152" s="268"/>
      <c r="M152" s="269"/>
      <c r="N152" s="270"/>
      <c r="O152" s="270"/>
      <c r="P152" s="270"/>
      <c r="Q152" s="270"/>
      <c r="R152" s="270"/>
      <c r="S152" s="270"/>
      <c r="T152" s="27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2" t="s">
        <v>178</v>
      </c>
      <c r="AU152" s="272" t="s">
        <v>85</v>
      </c>
      <c r="AV152" s="15" t="s">
        <v>33</v>
      </c>
      <c r="AW152" s="15" t="s">
        <v>32</v>
      </c>
      <c r="AX152" s="15" t="s">
        <v>77</v>
      </c>
      <c r="AY152" s="272" t="s">
        <v>170</v>
      </c>
    </row>
    <row r="153" spans="1:51" s="13" customFormat="1" ht="12">
      <c r="A153" s="13"/>
      <c r="B153" s="240"/>
      <c r="C153" s="241"/>
      <c r="D153" s="242" t="s">
        <v>178</v>
      </c>
      <c r="E153" s="243" t="s">
        <v>1</v>
      </c>
      <c r="F153" s="244" t="s">
        <v>2393</v>
      </c>
      <c r="G153" s="241"/>
      <c r="H153" s="245">
        <v>326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178</v>
      </c>
      <c r="AU153" s="251" t="s">
        <v>85</v>
      </c>
      <c r="AV153" s="13" t="s">
        <v>85</v>
      </c>
      <c r="AW153" s="13" t="s">
        <v>32</v>
      </c>
      <c r="AX153" s="13" t="s">
        <v>77</v>
      </c>
      <c r="AY153" s="251" t="s">
        <v>170</v>
      </c>
    </row>
    <row r="154" spans="1:51" s="14" customFormat="1" ht="12">
      <c r="A154" s="14"/>
      <c r="B154" s="252"/>
      <c r="C154" s="253"/>
      <c r="D154" s="242" t="s">
        <v>178</v>
      </c>
      <c r="E154" s="254" t="s">
        <v>1</v>
      </c>
      <c r="F154" s="255" t="s">
        <v>180</v>
      </c>
      <c r="G154" s="253"/>
      <c r="H154" s="256">
        <v>326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178</v>
      </c>
      <c r="AU154" s="262" t="s">
        <v>85</v>
      </c>
      <c r="AV154" s="14" t="s">
        <v>177</v>
      </c>
      <c r="AW154" s="14" t="s">
        <v>32</v>
      </c>
      <c r="AX154" s="14" t="s">
        <v>33</v>
      </c>
      <c r="AY154" s="262" t="s">
        <v>170</v>
      </c>
    </row>
    <row r="155" spans="1:65" s="2" customFormat="1" ht="24.15" customHeight="1">
      <c r="A155" s="39"/>
      <c r="B155" s="40"/>
      <c r="C155" s="227" t="s">
        <v>243</v>
      </c>
      <c r="D155" s="227" t="s">
        <v>172</v>
      </c>
      <c r="E155" s="228" t="s">
        <v>2394</v>
      </c>
      <c r="F155" s="229" t="s">
        <v>2395</v>
      </c>
      <c r="G155" s="230" t="s">
        <v>175</v>
      </c>
      <c r="H155" s="231">
        <v>81</v>
      </c>
      <c r="I155" s="232"/>
      <c r="J155" s="233">
        <f>ROUND(I155*H155,2)</f>
        <v>0</v>
      </c>
      <c r="K155" s="229" t="s">
        <v>176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177</v>
      </c>
      <c r="AT155" s="238" t="s">
        <v>172</v>
      </c>
      <c r="AU155" s="238" t="s">
        <v>85</v>
      </c>
      <c r="AY155" s="18" t="s">
        <v>170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33</v>
      </c>
      <c r="BK155" s="239">
        <f>ROUND(I155*H155,2)</f>
        <v>0</v>
      </c>
      <c r="BL155" s="18" t="s">
        <v>177</v>
      </c>
      <c r="BM155" s="238" t="s">
        <v>2396</v>
      </c>
    </row>
    <row r="156" spans="1:51" s="15" customFormat="1" ht="12">
      <c r="A156" s="15"/>
      <c r="B156" s="263"/>
      <c r="C156" s="264"/>
      <c r="D156" s="242" t="s">
        <v>178</v>
      </c>
      <c r="E156" s="265" t="s">
        <v>1</v>
      </c>
      <c r="F156" s="266" t="s">
        <v>2397</v>
      </c>
      <c r="G156" s="264"/>
      <c r="H156" s="265" t="s">
        <v>1</v>
      </c>
      <c r="I156" s="267"/>
      <c r="J156" s="264"/>
      <c r="K156" s="264"/>
      <c r="L156" s="268"/>
      <c r="M156" s="269"/>
      <c r="N156" s="270"/>
      <c r="O156" s="270"/>
      <c r="P156" s="270"/>
      <c r="Q156" s="270"/>
      <c r="R156" s="270"/>
      <c r="S156" s="270"/>
      <c r="T156" s="27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2" t="s">
        <v>178</v>
      </c>
      <c r="AU156" s="272" t="s">
        <v>85</v>
      </c>
      <c r="AV156" s="15" t="s">
        <v>33</v>
      </c>
      <c r="AW156" s="15" t="s">
        <v>32</v>
      </c>
      <c r="AX156" s="15" t="s">
        <v>77</v>
      </c>
      <c r="AY156" s="272" t="s">
        <v>170</v>
      </c>
    </row>
    <row r="157" spans="1:51" s="13" customFormat="1" ht="12">
      <c r="A157" s="13"/>
      <c r="B157" s="240"/>
      <c r="C157" s="241"/>
      <c r="D157" s="242" t="s">
        <v>178</v>
      </c>
      <c r="E157" s="243" t="s">
        <v>1</v>
      </c>
      <c r="F157" s="244" t="s">
        <v>2332</v>
      </c>
      <c r="G157" s="241"/>
      <c r="H157" s="245">
        <v>81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178</v>
      </c>
      <c r="AU157" s="251" t="s">
        <v>85</v>
      </c>
      <c r="AV157" s="13" t="s">
        <v>85</v>
      </c>
      <c r="AW157" s="13" t="s">
        <v>32</v>
      </c>
      <c r="AX157" s="13" t="s">
        <v>33</v>
      </c>
      <c r="AY157" s="251" t="s">
        <v>170</v>
      </c>
    </row>
    <row r="158" spans="1:65" s="2" customFormat="1" ht="24.15" customHeight="1">
      <c r="A158" s="39"/>
      <c r="B158" s="40"/>
      <c r="C158" s="227" t="s">
        <v>206</v>
      </c>
      <c r="D158" s="227" t="s">
        <v>172</v>
      </c>
      <c r="E158" s="228" t="s">
        <v>2398</v>
      </c>
      <c r="F158" s="229" t="s">
        <v>2399</v>
      </c>
      <c r="G158" s="230" t="s">
        <v>175</v>
      </c>
      <c r="H158" s="231">
        <v>81</v>
      </c>
      <c r="I158" s="232"/>
      <c r="J158" s="233">
        <f>ROUND(I158*H158,2)</f>
        <v>0</v>
      </c>
      <c r="K158" s="229" t="s">
        <v>176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177</v>
      </c>
      <c r="AT158" s="238" t="s">
        <v>172</v>
      </c>
      <c r="AU158" s="238" t="s">
        <v>85</v>
      </c>
      <c r="AY158" s="18" t="s">
        <v>170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33</v>
      </c>
      <c r="BK158" s="239">
        <f>ROUND(I158*H158,2)</f>
        <v>0</v>
      </c>
      <c r="BL158" s="18" t="s">
        <v>177</v>
      </c>
      <c r="BM158" s="238" t="s">
        <v>2400</v>
      </c>
    </row>
    <row r="159" spans="1:51" s="15" customFormat="1" ht="12">
      <c r="A159" s="15"/>
      <c r="B159" s="263"/>
      <c r="C159" s="264"/>
      <c r="D159" s="242" t="s">
        <v>178</v>
      </c>
      <c r="E159" s="265" t="s">
        <v>1</v>
      </c>
      <c r="F159" s="266" t="s">
        <v>2401</v>
      </c>
      <c r="G159" s="264"/>
      <c r="H159" s="265" t="s">
        <v>1</v>
      </c>
      <c r="I159" s="267"/>
      <c r="J159" s="264"/>
      <c r="K159" s="264"/>
      <c r="L159" s="268"/>
      <c r="M159" s="269"/>
      <c r="N159" s="270"/>
      <c r="O159" s="270"/>
      <c r="P159" s="270"/>
      <c r="Q159" s="270"/>
      <c r="R159" s="270"/>
      <c r="S159" s="270"/>
      <c r="T159" s="27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2" t="s">
        <v>178</v>
      </c>
      <c r="AU159" s="272" t="s">
        <v>85</v>
      </c>
      <c r="AV159" s="15" t="s">
        <v>33</v>
      </c>
      <c r="AW159" s="15" t="s">
        <v>32</v>
      </c>
      <c r="AX159" s="15" t="s">
        <v>77</v>
      </c>
      <c r="AY159" s="272" t="s">
        <v>170</v>
      </c>
    </row>
    <row r="160" spans="1:51" s="13" customFormat="1" ht="12">
      <c r="A160" s="13"/>
      <c r="B160" s="240"/>
      <c r="C160" s="241"/>
      <c r="D160" s="242" t="s">
        <v>178</v>
      </c>
      <c r="E160" s="243" t="s">
        <v>1</v>
      </c>
      <c r="F160" s="244" t="s">
        <v>2332</v>
      </c>
      <c r="G160" s="241"/>
      <c r="H160" s="245">
        <v>81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178</v>
      </c>
      <c r="AU160" s="251" t="s">
        <v>85</v>
      </c>
      <c r="AV160" s="13" t="s">
        <v>85</v>
      </c>
      <c r="AW160" s="13" t="s">
        <v>32</v>
      </c>
      <c r="AX160" s="13" t="s">
        <v>33</v>
      </c>
      <c r="AY160" s="251" t="s">
        <v>170</v>
      </c>
    </row>
    <row r="161" spans="1:65" s="2" customFormat="1" ht="24.15" customHeight="1">
      <c r="A161" s="39"/>
      <c r="B161" s="40"/>
      <c r="C161" s="227" t="s">
        <v>8</v>
      </c>
      <c r="D161" s="227" t="s">
        <v>172</v>
      </c>
      <c r="E161" s="228" t="s">
        <v>2402</v>
      </c>
      <c r="F161" s="229" t="s">
        <v>2403</v>
      </c>
      <c r="G161" s="230" t="s">
        <v>175</v>
      </c>
      <c r="H161" s="231">
        <v>326</v>
      </c>
      <c r="I161" s="232"/>
      <c r="J161" s="233">
        <f>ROUND(I161*H161,2)</f>
        <v>0</v>
      </c>
      <c r="K161" s="229" t="s">
        <v>176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177</v>
      </c>
      <c r="AT161" s="238" t="s">
        <v>172</v>
      </c>
      <c r="AU161" s="238" t="s">
        <v>85</v>
      </c>
      <c r="AY161" s="18" t="s">
        <v>170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33</v>
      </c>
      <c r="BK161" s="239">
        <f>ROUND(I161*H161,2)</f>
        <v>0</v>
      </c>
      <c r="BL161" s="18" t="s">
        <v>177</v>
      </c>
      <c r="BM161" s="238" t="s">
        <v>2404</v>
      </c>
    </row>
    <row r="162" spans="1:51" s="15" customFormat="1" ht="12">
      <c r="A162" s="15"/>
      <c r="B162" s="263"/>
      <c r="C162" s="264"/>
      <c r="D162" s="242" t="s">
        <v>178</v>
      </c>
      <c r="E162" s="265" t="s">
        <v>1</v>
      </c>
      <c r="F162" s="266" t="s">
        <v>2401</v>
      </c>
      <c r="G162" s="264"/>
      <c r="H162" s="265" t="s">
        <v>1</v>
      </c>
      <c r="I162" s="267"/>
      <c r="J162" s="264"/>
      <c r="K162" s="264"/>
      <c r="L162" s="268"/>
      <c r="M162" s="269"/>
      <c r="N162" s="270"/>
      <c r="O162" s="270"/>
      <c r="P162" s="270"/>
      <c r="Q162" s="270"/>
      <c r="R162" s="270"/>
      <c r="S162" s="270"/>
      <c r="T162" s="27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2" t="s">
        <v>178</v>
      </c>
      <c r="AU162" s="272" t="s">
        <v>85</v>
      </c>
      <c r="AV162" s="15" t="s">
        <v>33</v>
      </c>
      <c r="AW162" s="15" t="s">
        <v>32</v>
      </c>
      <c r="AX162" s="15" t="s">
        <v>77</v>
      </c>
      <c r="AY162" s="272" t="s">
        <v>170</v>
      </c>
    </row>
    <row r="163" spans="1:51" s="13" customFormat="1" ht="12">
      <c r="A163" s="13"/>
      <c r="B163" s="240"/>
      <c r="C163" s="241"/>
      <c r="D163" s="242" t="s">
        <v>178</v>
      </c>
      <c r="E163" s="243" t="s">
        <v>1</v>
      </c>
      <c r="F163" s="244" t="s">
        <v>2393</v>
      </c>
      <c r="G163" s="241"/>
      <c r="H163" s="245">
        <v>326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178</v>
      </c>
      <c r="AU163" s="251" t="s">
        <v>85</v>
      </c>
      <c r="AV163" s="13" t="s">
        <v>85</v>
      </c>
      <c r="AW163" s="13" t="s">
        <v>32</v>
      </c>
      <c r="AX163" s="13" t="s">
        <v>77</v>
      </c>
      <c r="AY163" s="251" t="s">
        <v>170</v>
      </c>
    </row>
    <row r="164" spans="1:51" s="14" customFormat="1" ht="12">
      <c r="A164" s="14"/>
      <c r="B164" s="252"/>
      <c r="C164" s="253"/>
      <c r="D164" s="242" t="s">
        <v>178</v>
      </c>
      <c r="E164" s="254" t="s">
        <v>1</v>
      </c>
      <c r="F164" s="255" t="s">
        <v>180</v>
      </c>
      <c r="G164" s="253"/>
      <c r="H164" s="256">
        <v>326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178</v>
      </c>
      <c r="AU164" s="262" t="s">
        <v>85</v>
      </c>
      <c r="AV164" s="14" t="s">
        <v>177</v>
      </c>
      <c r="AW164" s="14" t="s">
        <v>32</v>
      </c>
      <c r="AX164" s="14" t="s">
        <v>33</v>
      </c>
      <c r="AY164" s="262" t="s">
        <v>170</v>
      </c>
    </row>
    <row r="165" spans="1:65" s="2" customFormat="1" ht="49.05" customHeight="1">
      <c r="A165" s="39"/>
      <c r="B165" s="40"/>
      <c r="C165" s="227" t="s">
        <v>211</v>
      </c>
      <c r="D165" s="227" t="s">
        <v>172</v>
      </c>
      <c r="E165" s="228" t="s">
        <v>2405</v>
      </c>
      <c r="F165" s="229" t="s">
        <v>2406</v>
      </c>
      <c r="G165" s="230" t="s">
        <v>175</v>
      </c>
      <c r="H165" s="231">
        <v>81</v>
      </c>
      <c r="I165" s="232"/>
      <c r="J165" s="233">
        <f>ROUND(I165*H165,2)</f>
        <v>0</v>
      </c>
      <c r="K165" s="229" t="s">
        <v>176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177</v>
      </c>
      <c r="AT165" s="238" t="s">
        <v>172</v>
      </c>
      <c r="AU165" s="238" t="s">
        <v>85</v>
      </c>
      <c r="AY165" s="18" t="s">
        <v>170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33</v>
      </c>
      <c r="BK165" s="239">
        <f>ROUND(I165*H165,2)</f>
        <v>0</v>
      </c>
      <c r="BL165" s="18" t="s">
        <v>177</v>
      </c>
      <c r="BM165" s="238" t="s">
        <v>2407</v>
      </c>
    </row>
    <row r="166" spans="1:51" s="13" customFormat="1" ht="12">
      <c r="A166" s="13"/>
      <c r="B166" s="240"/>
      <c r="C166" s="241"/>
      <c r="D166" s="242" t="s">
        <v>178</v>
      </c>
      <c r="E166" s="243" t="s">
        <v>1</v>
      </c>
      <c r="F166" s="244" t="s">
        <v>2332</v>
      </c>
      <c r="G166" s="241"/>
      <c r="H166" s="245">
        <v>81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178</v>
      </c>
      <c r="AU166" s="251" t="s">
        <v>85</v>
      </c>
      <c r="AV166" s="13" t="s">
        <v>85</v>
      </c>
      <c r="AW166" s="13" t="s">
        <v>32</v>
      </c>
      <c r="AX166" s="13" t="s">
        <v>33</v>
      </c>
      <c r="AY166" s="251" t="s">
        <v>170</v>
      </c>
    </row>
    <row r="167" spans="1:65" s="2" customFormat="1" ht="24.15" customHeight="1">
      <c r="A167" s="39"/>
      <c r="B167" s="40"/>
      <c r="C167" s="227" t="s">
        <v>257</v>
      </c>
      <c r="D167" s="227" t="s">
        <v>172</v>
      </c>
      <c r="E167" s="228" t="s">
        <v>2408</v>
      </c>
      <c r="F167" s="229" t="s">
        <v>2409</v>
      </c>
      <c r="G167" s="230" t="s">
        <v>175</v>
      </c>
      <c r="H167" s="231">
        <v>81</v>
      </c>
      <c r="I167" s="232"/>
      <c r="J167" s="233">
        <f>ROUND(I167*H167,2)</f>
        <v>0</v>
      </c>
      <c r="K167" s="229" t="s">
        <v>176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177</v>
      </c>
      <c r="AT167" s="238" t="s">
        <v>172</v>
      </c>
      <c r="AU167" s="238" t="s">
        <v>85</v>
      </c>
      <c r="AY167" s="18" t="s">
        <v>170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33</v>
      </c>
      <c r="BK167" s="239">
        <f>ROUND(I167*H167,2)</f>
        <v>0</v>
      </c>
      <c r="BL167" s="18" t="s">
        <v>177</v>
      </c>
      <c r="BM167" s="238" t="s">
        <v>2410</v>
      </c>
    </row>
    <row r="168" spans="1:51" s="13" customFormat="1" ht="12">
      <c r="A168" s="13"/>
      <c r="B168" s="240"/>
      <c r="C168" s="241"/>
      <c r="D168" s="242" t="s">
        <v>178</v>
      </c>
      <c r="E168" s="243" t="s">
        <v>1</v>
      </c>
      <c r="F168" s="244" t="s">
        <v>2332</v>
      </c>
      <c r="G168" s="241"/>
      <c r="H168" s="245">
        <v>81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178</v>
      </c>
      <c r="AU168" s="251" t="s">
        <v>85</v>
      </c>
      <c r="AV168" s="13" t="s">
        <v>85</v>
      </c>
      <c r="AW168" s="13" t="s">
        <v>32</v>
      </c>
      <c r="AX168" s="13" t="s">
        <v>33</v>
      </c>
      <c r="AY168" s="251" t="s">
        <v>170</v>
      </c>
    </row>
    <row r="169" spans="1:65" s="2" customFormat="1" ht="24.15" customHeight="1">
      <c r="A169" s="39"/>
      <c r="B169" s="40"/>
      <c r="C169" s="227" t="s">
        <v>216</v>
      </c>
      <c r="D169" s="227" t="s">
        <v>172</v>
      </c>
      <c r="E169" s="228" t="s">
        <v>2411</v>
      </c>
      <c r="F169" s="229" t="s">
        <v>2412</v>
      </c>
      <c r="G169" s="230" t="s">
        <v>175</v>
      </c>
      <c r="H169" s="231">
        <v>81</v>
      </c>
      <c r="I169" s="232"/>
      <c r="J169" s="233">
        <f>ROUND(I169*H169,2)</f>
        <v>0</v>
      </c>
      <c r="K169" s="229" t="s">
        <v>176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177</v>
      </c>
      <c r="AT169" s="238" t="s">
        <v>172</v>
      </c>
      <c r="AU169" s="238" t="s">
        <v>85</v>
      </c>
      <c r="AY169" s="18" t="s">
        <v>170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33</v>
      </c>
      <c r="BK169" s="239">
        <f>ROUND(I169*H169,2)</f>
        <v>0</v>
      </c>
      <c r="BL169" s="18" t="s">
        <v>177</v>
      </c>
      <c r="BM169" s="238" t="s">
        <v>2413</v>
      </c>
    </row>
    <row r="170" spans="1:51" s="13" customFormat="1" ht="12">
      <c r="A170" s="13"/>
      <c r="B170" s="240"/>
      <c r="C170" s="241"/>
      <c r="D170" s="242" t="s">
        <v>178</v>
      </c>
      <c r="E170" s="243" t="s">
        <v>1</v>
      </c>
      <c r="F170" s="244" t="s">
        <v>2332</v>
      </c>
      <c r="G170" s="241"/>
      <c r="H170" s="245">
        <v>81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178</v>
      </c>
      <c r="AU170" s="251" t="s">
        <v>85</v>
      </c>
      <c r="AV170" s="13" t="s">
        <v>85</v>
      </c>
      <c r="AW170" s="13" t="s">
        <v>32</v>
      </c>
      <c r="AX170" s="13" t="s">
        <v>33</v>
      </c>
      <c r="AY170" s="251" t="s">
        <v>170</v>
      </c>
    </row>
    <row r="171" spans="1:65" s="2" customFormat="1" ht="44.25" customHeight="1">
      <c r="A171" s="39"/>
      <c r="B171" s="40"/>
      <c r="C171" s="227" t="s">
        <v>268</v>
      </c>
      <c r="D171" s="227" t="s">
        <v>172</v>
      </c>
      <c r="E171" s="228" t="s">
        <v>2414</v>
      </c>
      <c r="F171" s="229" t="s">
        <v>2415</v>
      </c>
      <c r="G171" s="230" t="s">
        <v>175</v>
      </c>
      <c r="H171" s="231">
        <v>81</v>
      </c>
      <c r="I171" s="232"/>
      <c r="J171" s="233">
        <f>ROUND(I171*H171,2)</f>
        <v>0</v>
      </c>
      <c r="K171" s="229" t="s">
        <v>176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177</v>
      </c>
      <c r="AT171" s="238" t="s">
        <v>172</v>
      </c>
      <c r="AU171" s="238" t="s">
        <v>85</v>
      </c>
      <c r="AY171" s="18" t="s">
        <v>170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33</v>
      </c>
      <c r="BK171" s="239">
        <f>ROUND(I171*H171,2)</f>
        <v>0</v>
      </c>
      <c r="BL171" s="18" t="s">
        <v>177</v>
      </c>
      <c r="BM171" s="238" t="s">
        <v>2416</v>
      </c>
    </row>
    <row r="172" spans="1:51" s="13" customFormat="1" ht="12">
      <c r="A172" s="13"/>
      <c r="B172" s="240"/>
      <c r="C172" s="241"/>
      <c r="D172" s="242" t="s">
        <v>178</v>
      </c>
      <c r="E172" s="243" t="s">
        <v>1</v>
      </c>
      <c r="F172" s="244" t="s">
        <v>2332</v>
      </c>
      <c r="G172" s="241"/>
      <c r="H172" s="245">
        <v>81</v>
      </c>
      <c r="I172" s="246"/>
      <c r="J172" s="241"/>
      <c r="K172" s="241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178</v>
      </c>
      <c r="AU172" s="251" t="s">
        <v>85</v>
      </c>
      <c r="AV172" s="13" t="s">
        <v>85</v>
      </c>
      <c r="AW172" s="13" t="s">
        <v>32</v>
      </c>
      <c r="AX172" s="13" t="s">
        <v>33</v>
      </c>
      <c r="AY172" s="251" t="s">
        <v>170</v>
      </c>
    </row>
    <row r="173" spans="1:65" s="2" customFormat="1" ht="78" customHeight="1">
      <c r="A173" s="39"/>
      <c r="B173" s="40"/>
      <c r="C173" s="227" t="s">
        <v>224</v>
      </c>
      <c r="D173" s="227" t="s">
        <v>172</v>
      </c>
      <c r="E173" s="228" t="s">
        <v>2417</v>
      </c>
      <c r="F173" s="229" t="s">
        <v>2418</v>
      </c>
      <c r="G173" s="230" t="s">
        <v>175</v>
      </c>
      <c r="H173" s="231">
        <v>194</v>
      </c>
      <c r="I173" s="232"/>
      <c r="J173" s="233">
        <f>ROUND(I173*H173,2)</f>
        <v>0</v>
      </c>
      <c r="K173" s="229" t="s">
        <v>176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0.08425</v>
      </c>
      <c r="R173" s="236">
        <f>Q173*H173</f>
        <v>16.3445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177</v>
      </c>
      <c r="AT173" s="238" t="s">
        <v>172</v>
      </c>
      <c r="AU173" s="238" t="s">
        <v>85</v>
      </c>
      <c r="AY173" s="18" t="s">
        <v>170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33</v>
      </c>
      <c r="BK173" s="239">
        <f>ROUND(I173*H173,2)</f>
        <v>0</v>
      </c>
      <c r="BL173" s="18" t="s">
        <v>177</v>
      </c>
      <c r="BM173" s="238" t="s">
        <v>2419</v>
      </c>
    </row>
    <row r="174" spans="1:51" s="13" customFormat="1" ht="12">
      <c r="A174" s="13"/>
      <c r="B174" s="240"/>
      <c r="C174" s="241"/>
      <c r="D174" s="242" t="s">
        <v>178</v>
      </c>
      <c r="E174" s="243" t="s">
        <v>1</v>
      </c>
      <c r="F174" s="244" t="s">
        <v>2420</v>
      </c>
      <c r="G174" s="241"/>
      <c r="H174" s="245">
        <v>194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178</v>
      </c>
      <c r="AU174" s="251" t="s">
        <v>85</v>
      </c>
      <c r="AV174" s="13" t="s">
        <v>85</v>
      </c>
      <c r="AW174" s="13" t="s">
        <v>32</v>
      </c>
      <c r="AX174" s="13" t="s">
        <v>33</v>
      </c>
      <c r="AY174" s="251" t="s">
        <v>170</v>
      </c>
    </row>
    <row r="175" spans="1:65" s="2" customFormat="1" ht="16.5" customHeight="1">
      <c r="A175" s="39"/>
      <c r="B175" s="40"/>
      <c r="C175" s="273" t="s">
        <v>7</v>
      </c>
      <c r="D175" s="273" t="s">
        <v>247</v>
      </c>
      <c r="E175" s="274" t="s">
        <v>2421</v>
      </c>
      <c r="F175" s="275" t="s">
        <v>2422</v>
      </c>
      <c r="G175" s="276" t="s">
        <v>175</v>
      </c>
      <c r="H175" s="277">
        <v>195.84</v>
      </c>
      <c r="I175" s="278"/>
      <c r="J175" s="279">
        <f>ROUND(I175*H175,2)</f>
        <v>0</v>
      </c>
      <c r="K175" s="275" t="s">
        <v>176</v>
      </c>
      <c r="L175" s="280"/>
      <c r="M175" s="281" t="s">
        <v>1</v>
      </c>
      <c r="N175" s="282" t="s">
        <v>42</v>
      </c>
      <c r="O175" s="92"/>
      <c r="P175" s="236">
        <f>O175*H175</f>
        <v>0</v>
      </c>
      <c r="Q175" s="236">
        <v>0.13</v>
      </c>
      <c r="R175" s="236">
        <f>Q175*H175</f>
        <v>25.459200000000003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221</v>
      </c>
      <c r="AT175" s="238" t="s">
        <v>247</v>
      </c>
      <c r="AU175" s="238" t="s">
        <v>85</v>
      </c>
      <c r="AY175" s="18" t="s">
        <v>170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33</v>
      </c>
      <c r="BK175" s="239">
        <f>ROUND(I175*H175,2)</f>
        <v>0</v>
      </c>
      <c r="BL175" s="18" t="s">
        <v>177</v>
      </c>
      <c r="BM175" s="238" t="s">
        <v>2423</v>
      </c>
    </row>
    <row r="176" spans="1:51" s="13" customFormat="1" ht="12">
      <c r="A176" s="13"/>
      <c r="B176" s="240"/>
      <c r="C176" s="241"/>
      <c r="D176" s="242" t="s">
        <v>178</v>
      </c>
      <c r="E176" s="241"/>
      <c r="F176" s="244" t="s">
        <v>2424</v>
      </c>
      <c r="G176" s="241"/>
      <c r="H176" s="245">
        <v>195.84</v>
      </c>
      <c r="I176" s="246"/>
      <c r="J176" s="241"/>
      <c r="K176" s="241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178</v>
      </c>
      <c r="AU176" s="251" t="s">
        <v>85</v>
      </c>
      <c r="AV176" s="13" t="s">
        <v>85</v>
      </c>
      <c r="AW176" s="13" t="s">
        <v>4</v>
      </c>
      <c r="AX176" s="13" t="s">
        <v>33</v>
      </c>
      <c r="AY176" s="251" t="s">
        <v>170</v>
      </c>
    </row>
    <row r="177" spans="1:65" s="2" customFormat="1" ht="24.15" customHeight="1">
      <c r="A177" s="39"/>
      <c r="B177" s="40"/>
      <c r="C177" s="273" t="s">
        <v>237</v>
      </c>
      <c r="D177" s="273" t="s">
        <v>247</v>
      </c>
      <c r="E177" s="274" t="s">
        <v>2425</v>
      </c>
      <c r="F177" s="275" t="s">
        <v>2426</v>
      </c>
      <c r="G177" s="276" t="s">
        <v>175</v>
      </c>
      <c r="H177" s="277">
        <v>2.04</v>
      </c>
      <c r="I177" s="278"/>
      <c r="J177" s="279">
        <f>ROUND(I177*H177,2)</f>
        <v>0</v>
      </c>
      <c r="K177" s="275" t="s">
        <v>176</v>
      </c>
      <c r="L177" s="280"/>
      <c r="M177" s="281" t="s">
        <v>1</v>
      </c>
      <c r="N177" s="282" t="s">
        <v>42</v>
      </c>
      <c r="O177" s="92"/>
      <c r="P177" s="236">
        <f>O177*H177</f>
        <v>0</v>
      </c>
      <c r="Q177" s="236">
        <v>0.13</v>
      </c>
      <c r="R177" s="236">
        <f>Q177*H177</f>
        <v>0.2652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221</v>
      </c>
      <c r="AT177" s="238" t="s">
        <v>247</v>
      </c>
      <c r="AU177" s="238" t="s">
        <v>85</v>
      </c>
      <c r="AY177" s="18" t="s">
        <v>170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33</v>
      </c>
      <c r="BK177" s="239">
        <f>ROUND(I177*H177,2)</f>
        <v>0</v>
      </c>
      <c r="BL177" s="18" t="s">
        <v>177</v>
      </c>
      <c r="BM177" s="238" t="s">
        <v>2427</v>
      </c>
    </row>
    <row r="178" spans="1:51" s="13" customFormat="1" ht="12">
      <c r="A178" s="13"/>
      <c r="B178" s="240"/>
      <c r="C178" s="241"/>
      <c r="D178" s="242" t="s">
        <v>178</v>
      </c>
      <c r="E178" s="241"/>
      <c r="F178" s="244" t="s">
        <v>2428</v>
      </c>
      <c r="G178" s="241"/>
      <c r="H178" s="245">
        <v>2.04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178</v>
      </c>
      <c r="AU178" s="251" t="s">
        <v>85</v>
      </c>
      <c r="AV178" s="13" t="s">
        <v>85</v>
      </c>
      <c r="AW178" s="13" t="s">
        <v>4</v>
      </c>
      <c r="AX178" s="13" t="s">
        <v>33</v>
      </c>
      <c r="AY178" s="251" t="s">
        <v>170</v>
      </c>
    </row>
    <row r="179" spans="1:65" s="2" customFormat="1" ht="90" customHeight="1">
      <c r="A179" s="39"/>
      <c r="B179" s="40"/>
      <c r="C179" s="227" t="s">
        <v>293</v>
      </c>
      <c r="D179" s="227" t="s">
        <v>172</v>
      </c>
      <c r="E179" s="228" t="s">
        <v>2429</v>
      </c>
      <c r="F179" s="229" t="s">
        <v>2430</v>
      </c>
      <c r="G179" s="230" t="s">
        <v>175</v>
      </c>
      <c r="H179" s="231">
        <v>2</v>
      </c>
      <c r="I179" s="232"/>
      <c r="J179" s="233">
        <f>ROUND(I179*H179,2)</f>
        <v>0</v>
      </c>
      <c r="K179" s="229" t="s">
        <v>176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177</v>
      </c>
      <c r="AT179" s="238" t="s">
        <v>172</v>
      </c>
      <c r="AU179" s="238" t="s">
        <v>85</v>
      </c>
      <c r="AY179" s="18" t="s">
        <v>170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33</v>
      </c>
      <c r="BK179" s="239">
        <f>ROUND(I179*H179,2)</f>
        <v>0</v>
      </c>
      <c r="BL179" s="18" t="s">
        <v>177</v>
      </c>
      <c r="BM179" s="238" t="s">
        <v>2431</v>
      </c>
    </row>
    <row r="180" spans="1:65" s="2" customFormat="1" ht="78" customHeight="1">
      <c r="A180" s="39"/>
      <c r="B180" s="40"/>
      <c r="C180" s="227" t="s">
        <v>246</v>
      </c>
      <c r="D180" s="227" t="s">
        <v>172</v>
      </c>
      <c r="E180" s="228" t="s">
        <v>2432</v>
      </c>
      <c r="F180" s="229" t="s">
        <v>2433</v>
      </c>
      <c r="G180" s="230" t="s">
        <v>175</v>
      </c>
      <c r="H180" s="231">
        <v>132</v>
      </c>
      <c r="I180" s="232"/>
      <c r="J180" s="233">
        <f>ROUND(I180*H180,2)</f>
        <v>0</v>
      </c>
      <c r="K180" s="229" t="s">
        <v>176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0.10362</v>
      </c>
      <c r="R180" s="236">
        <f>Q180*H180</f>
        <v>13.67784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177</v>
      </c>
      <c r="AT180" s="238" t="s">
        <v>172</v>
      </c>
      <c r="AU180" s="238" t="s">
        <v>85</v>
      </c>
      <c r="AY180" s="18" t="s">
        <v>170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33</v>
      </c>
      <c r="BK180" s="239">
        <f>ROUND(I180*H180,2)</f>
        <v>0</v>
      </c>
      <c r="BL180" s="18" t="s">
        <v>177</v>
      </c>
      <c r="BM180" s="238" t="s">
        <v>2434</v>
      </c>
    </row>
    <row r="181" spans="1:51" s="13" customFormat="1" ht="12">
      <c r="A181" s="13"/>
      <c r="B181" s="240"/>
      <c r="C181" s="241"/>
      <c r="D181" s="242" t="s">
        <v>178</v>
      </c>
      <c r="E181" s="243" t="s">
        <v>1</v>
      </c>
      <c r="F181" s="244" t="s">
        <v>2334</v>
      </c>
      <c r="G181" s="241"/>
      <c r="H181" s="245">
        <v>132</v>
      </c>
      <c r="I181" s="246"/>
      <c r="J181" s="241"/>
      <c r="K181" s="241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178</v>
      </c>
      <c r="AU181" s="251" t="s">
        <v>85</v>
      </c>
      <c r="AV181" s="13" t="s">
        <v>85</v>
      </c>
      <c r="AW181" s="13" t="s">
        <v>32</v>
      </c>
      <c r="AX181" s="13" t="s">
        <v>33</v>
      </c>
      <c r="AY181" s="251" t="s">
        <v>170</v>
      </c>
    </row>
    <row r="182" spans="1:65" s="2" customFormat="1" ht="16.5" customHeight="1">
      <c r="A182" s="39"/>
      <c r="B182" s="40"/>
      <c r="C182" s="273" t="s">
        <v>302</v>
      </c>
      <c r="D182" s="273" t="s">
        <v>247</v>
      </c>
      <c r="E182" s="274" t="s">
        <v>2435</v>
      </c>
      <c r="F182" s="275" t="s">
        <v>2436</v>
      </c>
      <c r="G182" s="276" t="s">
        <v>175</v>
      </c>
      <c r="H182" s="277">
        <v>134.64</v>
      </c>
      <c r="I182" s="278"/>
      <c r="J182" s="279">
        <f>ROUND(I182*H182,2)</f>
        <v>0</v>
      </c>
      <c r="K182" s="275" t="s">
        <v>176</v>
      </c>
      <c r="L182" s="280"/>
      <c r="M182" s="281" t="s">
        <v>1</v>
      </c>
      <c r="N182" s="282" t="s">
        <v>42</v>
      </c>
      <c r="O182" s="92"/>
      <c r="P182" s="236">
        <f>O182*H182</f>
        <v>0</v>
      </c>
      <c r="Q182" s="236">
        <v>0.176</v>
      </c>
      <c r="R182" s="236">
        <f>Q182*H182</f>
        <v>23.696639999999995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221</v>
      </c>
      <c r="AT182" s="238" t="s">
        <v>247</v>
      </c>
      <c r="AU182" s="238" t="s">
        <v>85</v>
      </c>
      <c r="AY182" s="18" t="s">
        <v>170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33</v>
      </c>
      <c r="BK182" s="239">
        <f>ROUND(I182*H182,2)</f>
        <v>0</v>
      </c>
      <c r="BL182" s="18" t="s">
        <v>177</v>
      </c>
      <c r="BM182" s="238" t="s">
        <v>2437</v>
      </c>
    </row>
    <row r="183" spans="1:51" s="13" customFormat="1" ht="12">
      <c r="A183" s="13"/>
      <c r="B183" s="240"/>
      <c r="C183" s="241"/>
      <c r="D183" s="242" t="s">
        <v>178</v>
      </c>
      <c r="E183" s="241"/>
      <c r="F183" s="244" t="s">
        <v>2438</v>
      </c>
      <c r="G183" s="241"/>
      <c r="H183" s="245">
        <v>134.64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178</v>
      </c>
      <c r="AU183" s="251" t="s">
        <v>85</v>
      </c>
      <c r="AV183" s="13" t="s">
        <v>85</v>
      </c>
      <c r="AW183" s="13" t="s">
        <v>4</v>
      </c>
      <c r="AX183" s="13" t="s">
        <v>33</v>
      </c>
      <c r="AY183" s="251" t="s">
        <v>170</v>
      </c>
    </row>
    <row r="184" spans="1:63" s="12" customFormat="1" ht="22.8" customHeight="1">
      <c r="A184" s="12"/>
      <c r="B184" s="211"/>
      <c r="C184" s="212"/>
      <c r="D184" s="213" t="s">
        <v>76</v>
      </c>
      <c r="E184" s="225" t="s">
        <v>225</v>
      </c>
      <c r="F184" s="225" t="s">
        <v>601</v>
      </c>
      <c r="G184" s="212"/>
      <c r="H184" s="212"/>
      <c r="I184" s="215"/>
      <c r="J184" s="226">
        <f>BK184</f>
        <v>0</v>
      </c>
      <c r="K184" s="212"/>
      <c r="L184" s="217"/>
      <c r="M184" s="218"/>
      <c r="N184" s="219"/>
      <c r="O184" s="219"/>
      <c r="P184" s="220">
        <f>SUM(P185:P243)</f>
        <v>0</v>
      </c>
      <c r="Q184" s="219"/>
      <c r="R184" s="220">
        <f>SUM(R185:R243)</f>
        <v>57.57970532</v>
      </c>
      <c r="S184" s="219"/>
      <c r="T184" s="221">
        <f>SUM(T185:T243)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2" t="s">
        <v>33</v>
      </c>
      <c r="AT184" s="223" t="s">
        <v>76</v>
      </c>
      <c r="AU184" s="223" t="s">
        <v>33</v>
      </c>
      <c r="AY184" s="222" t="s">
        <v>170</v>
      </c>
      <c r="BK184" s="224">
        <f>SUM(BK185:BK243)</f>
        <v>0</v>
      </c>
    </row>
    <row r="185" spans="1:65" s="2" customFormat="1" ht="24.15" customHeight="1">
      <c r="A185" s="39"/>
      <c r="B185" s="40"/>
      <c r="C185" s="227" t="s">
        <v>307</v>
      </c>
      <c r="D185" s="227" t="s">
        <v>172</v>
      </c>
      <c r="E185" s="228" t="s">
        <v>2439</v>
      </c>
      <c r="F185" s="229" t="s">
        <v>2440</v>
      </c>
      <c r="G185" s="230" t="s">
        <v>356</v>
      </c>
      <c r="H185" s="231">
        <v>2</v>
      </c>
      <c r="I185" s="232"/>
      <c r="J185" s="233">
        <f>ROUND(I185*H185,2)</f>
        <v>0</v>
      </c>
      <c r="K185" s="229" t="s">
        <v>176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0.0007</v>
      </c>
      <c r="R185" s="236">
        <f>Q185*H185</f>
        <v>0.0014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177</v>
      </c>
      <c r="AT185" s="238" t="s">
        <v>172</v>
      </c>
      <c r="AU185" s="238" t="s">
        <v>85</v>
      </c>
      <c r="AY185" s="18" t="s">
        <v>170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33</v>
      </c>
      <c r="BK185" s="239">
        <f>ROUND(I185*H185,2)</f>
        <v>0</v>
      </c>
      <c r="BL185" s="18" t="s">
        <v>177</v>
      </c>
      <c r="BM185" s="238" t="s">
        <v>2441</v>
      </c>
    </row>
    <row r="186" spans="1:51" s="15" customFormat="1" ht="12">
      <c r="A186" s="15"/>
      <c r="B186" s="263"/>
      <c r="C186" s="264"/>
      <c r="D186" s="242" t="s">
        <v>178</v>
      </c>
      <c r="E186" s="265" t="s">
        <v>1</v>
      </c>
      <c r="F186" s="266" t="s">
        <v>2442</v>
      </c>
      <c r="G186" s="264"/>
      <c r="H186" s="265" t="s">
        <v>1</v>
      </c>
      <c r="I186" s="267"/>
      <c r="J186" s="264"/>
      <c r="K186" s="264"/>
      <c r="L186" s="268"/>
      <c r="M186" s="269"/>
      <c r="N186" s="270"/>
      <c r="O186" s="270"/>
      <c r="P186" s="270"/>
      <c r="Q186" s="270"/>
      <c r="R186" s="270"/>
      <c r="S186" s="270"/>
      <c r="T186" s="271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2" t="s">
        <v>178</v>
      </c>
      <c r="AU186" s="272" t="s">
        <v>85</v>
      </c>
      <c r="AV186" s="15" t="s">
        <v>33</v>
      </c>
      <c r="AW186" s="15" t="s">
        <v>32</v>
      </c>
      <c r="AX186" s="15" t="s">
        <v>77</v>
      </c>
      <c r="AY186" s="272" t="s">
        <v>170</v>
      </c>
    </row>
    <row r="187" spans="1:51" s="13" customFormat="1" ht="12">
      <c r="A187" s="13"/>
      <c r="B187" s="240"/>
      <c r="C187" s="241"/>
      <c r="D187" s="242" t="s">
        <v>178</v>
      </c>
      <c r="E187" s="243" t="s">
        <v>1</v>
      </c>
      <c r="F187" s="244" t="s">
        <v>2443</v>
      </c>
      <c r="G187" s="241"/>
      <c r="H187" s="245">
        <v>2</v>
      </c>
      <c r="I187" s="246"/>
      <c r="J187" s="241"/>
      <c r="K187" s="241"/>
      <c r="L187" s="247"/>
      <c r="M187" s="248"/>
      <c r="N187" s="249"/>
      <c r="O187" s="249"/>
      <c r="P187" s="249"/>
      <c r="Q187" s="249"/>
      <c r="R187" s="249"/>
      <c r="S187" s="249"/>
      <c r="T187" s="25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1" t="s">
        <v>178</v>
      </c>
      <c r="AU187" s="251" t="s">
        <v>85</v>
      </c>
      <c r="AV187" s="13" t="s">
        <v>85</v>
      </c>
      <c r="AW187" s="13" t="s">
        <v>32</v>
      </c>
      <c r="AX187" s="13" t="s">
        <v>77</v>
      </c>
      <c r="AY187" s="251" t="s">
        <v>170</v>
      </c>
    </row>
    <row r="188" spans="1:51" s="14" customFormat="1" ht="12">
      <c r="A188" s="14"/>
      <c r="B188" s="252"/>
      <c r="C188" s="253"/>
      <c r="D188" s="242" t="s">
        <v>178</v>
      </c>
      <c r="E188" s="254" t="s">
        <v>1</v>
      </c>
      <c r="F188" s="255" t="s">
        <v>180</v>
      </c>
      <c r="G188" s="253"/>
      <c r="H188" s="256">
        <v>2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178</v>
      </c>
      <c r="AU188" s="262" t="s">
        <v>85</v>
      </c>
      <c r="AV188" s="14" t="s">
        <v>177</v>
      </c>
      <c r="AW188" s="14" t="s">
        <v>32</v>
      </c>
      <c r="AX188" s="14" t="s">
        <v>33</v>
      </c>
      <c r="AY188" s="262" t="s">
        <v>170</v>
      </c>
    </row>
    <row r="189" spans="1:65" s="2" customFormat="1" ht="24.15" customHeight="1">
      <c r="A189" s="39"/>
      <c r="B189" s="40"/>
      <c r="C189" s="273" t="s">
        <v>313</v>
      </c>
      <c r="D189" s="273" t="s">
        <v>247</v>
      </c>
      <c r="E189" s="274" t="s">
        <v>2444</v>
      </c>
      <c r="F189" s="275" t="s">
        <v>2445</v>
      </c>
      <c r="G189" s="276" t="s">
        <v>356</v>
      </c>
      <c r="H189" s="277">
        <v>1</v>
      </c>
      <c r="I189" s="278"/>
      <c r="J189" s="279">
        <f>ROUND(I189*H189,2)</f>
        <v>0</v>
      </c>
      <c r="K189" s="275" t="s">
        <v>176</v>
      </c>
      <c r="L189" s="280"/>
      <c r="M189" s="281" t="s">
        <v>1</v>
      </c>
      <c r="N189" s="282" t="s">
        <v>42</v>
      </c>
      <c r="O189" s="92"/>
      <c r="P189" s="236">
        <f>O189*H189</f>
        <v>0</v>
      </c>
      <c r="Q189" s="236">
        <v>0.0035</v>
      </c>
      <c r="R189" s="236">
        <f>Q189*H189</f>
        <v>0.0035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221</v>
      </c>
      <c r="AT189" s="238" t="s">
        <v>247</v>
      </c>
      <c r="AU189" s="238" t="s">
        <v>85</v>
      </c>
      <c r="AY189" s="18" t="s">
        <v>170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33</v>
      </c>
      <c r="BK189" s="239">
        <f>ROUND(I189*H189,2)</f>
        <v>0</v>
      </c>
      <c r="BL189" s="18" t="s">
        <v>177</v>
      </c>
      <c r="BM189" s="238" t="s">
        <v>2446</v>
      </c>
    </row>
    <row r="190" spans="1:65" s="2" customFormat="1" ht="24.15" customHeight="1">
      <c r="A190" s="39"/>
      <c r="B190" s="40"/>
      <c r="C190" s="273" t="s">
        <v>321</v>
      </c>
      <c r="D190" s="273" t="s">
        <v>247</v>
      </c>
      <c r="E190" s="274" t="s">
        <v>2447</v>
      </c>
      <c r="F190" s="275" t="s">
        <v>2448</v>
      </c>
      <c r="G190" s="276" t="s">
        <v>356</v>
      </c>
      <c r="H190" s="277">
        <v>1</v>
      </c>
      <c r="I190" s="278"/>
      <c r="J190" s="279">
        <f>ROUND(I190*H190,2)</f>
        <v>0</v>
      </c>
      <c r="K190" s="275" t="s">
        <v>176</v>
      </c>
      <c r="L190" s="280"/>
      <c r="M190" s="281" t="s">
        <v>1</v>
      </c>
      <c r="N190" s="282" t="s">
        <v>42</v>
      </c>
      <c r="O190" s="92"/>
      <c r="P190" s="236">
        <f>O190*H190</f>
        <v>0</v>
      </c>
      <c r="Q190" s="236">
        <v>0.0025</v>
      </c>
      <c r="R190" s="236">
        <f>Q190*H190</f>
        <v>0.0025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221</v>
      </c>
      <c r="AT190" s="238" t="s">
        <v>247</v>
      </c>
      <c r="AU190" s="238" t="s">
        <v>85</v>
      </c>
      <c r="AY190" s="18" t="s">
        <v>170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33</v>
      </c>
      <c r="BK190" s="239">
        <f>ROUND(I190*H190,2)</f>
        <v>0</v>
      </c>
      <c r="BL190" s="18" t="s">
        <v>177</v>
      </c>
      <c r="BM190" s="238" t="s">
        <v>2449</v>
      </c>
    </row>
    <row r="191" spans="1:51" s="15" customFormat="1" ht="12">
      <c r="A191" s="15"/>
      <c r="B191" s="263"/>
      <c r="C191" s="264"/>
      <c r="D191" s="242" t="s">
        <v>178</v>
      </c>
      <c r="E191" s="265" t="s">
        <v>1</v>
      </c>
      <c r="F191" s="266" t="s">
        <v>2450</v>
      </c>
      <c r="G191" s="264"/>
      <c r="H191" s="265" t="s">
        <v>1</v>
      </c>
      <c r="I191" s="267"/>
      <c r="J191" s="264"/>
      <c r="K191" s="264"/>
      <c r="L191" s="268"/>
      <c r="M191" s="269"/>
      <c r="N191" s="270"/>
      <c r="O191" s="270"/>
      <c r="P191" s="270"/>
      <c r="Q191" s="270"/>
      <c r="R191" s="270"/>
      <c r="S191" s="270"/>
      <c r="T191" s="271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2" t="s">
        <v>178</v>
      </c>
      <c r="AU191" s="272" t="s">
        <v>85</v>
      </c>
      <c r="AV191" s="15" t="s">
        <v>33</v>
      </c>
      <c r="AW191" s="15" t="s">
        <v>32</v>
      </c>
      <c r="AX191" s="15" t="s">
        <v>77</v>
      </c>
      <c r="AY191" s="272" t="s">
        <v>170</v>
      </c>
    </row>
    <row r="192" spans="1:51" s="13" customFormat="1" ht="12">
      <c r="A192" s="13"/>
      <c r="B192" s="240"/>
      <c r="C192" s="241"/>
      <c r="D192" s="242" t="s">
        <v>178</v>
      </c>
      <c r="E192" s="243" t="s">
        <v>1</v>
      </c>
      <c r="F192" s="244" t="s">
        <v>33</v>
      </c>
      <c r="G192" s="241"/>
      <c r="H192" s="245">
        <v>1</v>
      </c>
      <c r="I192" s="246"/>
      <c r="J192" s="241"/>
      <c r="K192" s="241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178</v>
      </c>
      <c r="AU192" s="251" t="s">
        <v>85</v>
      </c>
      <c r="AV192" s="13" t="s">
        <v>85</v>
      </c>
      <c r="AW192" s="13" t="s">
        <v>32</v>
      </c>
      <c r="AX192" s="13" t="s">
        <v>77</v>
      </c>
      <c r="AY192" s="251" t="s">
        <v>170</v>
      </c>
    </row>
    <row r="193" spans="1:51" s="14" customFormat="1" ht="12">
      <c r="A193" s="14"/>
      <c r="B193" s="252"/>
      <c r="C193" s="253"/>
      <c r="D193" s="242" t="s">
        <v>178</v>
      </c>
      <c r="E193" s="254" t="s">
        <v>1</v>
      </c>
      <c r="F193" s="255" t="s">
        <v>180</v>
      </c>
      <c r="G193" s="253"/>
      <c r="H193" s="256">
        <v>1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178</v>
      </c>
      <c r="AU193" s="262" t="s">
        <v>85</v>
      </c>
      <c r="AV193" s="14" t="s">
        <v>177</v>
      </c>
      <c r="AW193" s="14" t="s">
        <v>32</v>
      </c>
      <c r="AX193" s="14" t="s">
        <v>33</v>
      </c>
      <c r="AY193" s="262" t="s">
        <v>170</v>
      </c>
    </row>
    <row r="194" spans="1:65" s="2" customFormat="1" ht="16.5" customHeight="1">
      <c r="A194" s="39"/>
      <c r="B194" s="40"/>
      <c r="C194" s="273" t="s">
        <v>328</v>
      </c>
      <c r="D194" s="273" t="s">
        <v>247</v>
      </c>
      <c r="E194" s="274" t="s">
        <v>2451</v>
      </c>
      <c r="F194" s="275" t="s">
        <v>2452</v>
      </c>
      <c r="G194" s="276" t="s">
        <v>356</v>
      </c>
      <c r="H194" s="277">
        <v>4</v>
      </c>
      <c r="I194" s="278"/>
      <c r="J194" s="279">
        <f>ROUND(I194*H194,2)</f>
        <v>0</v>
      </c>
      <c r="K194" s="275" t="s">
        <v>176</v>
      </c>
      <c r="L194" s="280"/>
      <c r="M194" s="281" t="s">
        <v>1</v>
      </c>
      <c r="N194" s="282" t="s">
        <v>42</v>
      </c>
      <c r="O194" s="92"/>
      <c r="P194" s="236">
        <f>O194*H194</f>
        <v>0</v>
      </c>
      <c r="Q194" s="236">
        <v>0.0004</v>
      </c>
      <c r="R194" s="236">
        <f>Q194*H194</f>
        <v>0.0016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221</v>
      </c>
      <c r="AT194" s="238" t="s">
        <v>247</v>
      </c>
      <c r="AU194" s="238" t="s">
        <v>85</v>
      </c>
      <c r="AY194" s="18" t="s">
        <v>170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33</v>
      </c>
      <c r="BK194" s="239">
        <f>ROUND(I194*H194,2)</f>
        <v>0</v>
      </c>
      <c r="BL194" s="18" t="s">
        <v>177</v>
      </c>
      <c r="BM194" s="238" t="s">
        <v>2453</v>
      </c>
    </row>
    <row r="195" spans="1:65" s="2" customFormat="1" ht="24.15" customHeight="1">
      <c r="A195" s="39"/>
      <c r="B195" s="40"/>
      <c r="C195" s="227" t="s">
        <v>334</v>
      </c>
      <c r="D195" s="227" t="s">
        <v>172</v>
      </c>
      <c r="E195" s="228" t="s">
        <v>2454</v>
      </c>
      <c r="F195" s="229" t="s">
        <v>2455</v>
      </c>
      <c r="G195" s="230" t="s">
        <v>356</v>
      </c>
      <c r="H195" s="231">
        <v>1</v>
      </c>
      <c r="I195" s="232"/>
      <c r="J195" s="233">
        <f>ROUND(I195*H195,2)</f>
        <v>0</v>
      </c>
      <c r="K195" s="229" t="s">
        <v>176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0.11241</v>
      </c>
      <c r="R195" s="236">
        <f>Q195*H195</f>
        <v>0.11241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177</v>
      </c>
      <c r="AT195" s="238" t="s">
        <v>172</v>
      </c>
      <c r="AU195" s="238" t="s">
        <v>85</v>
      </c>
      <c r="AY195" s="18" t="s">
        <v>170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33</v>
      </c>
      <c r="BK195" s="239">
        <f>ROUND(I195*H195,2)</f>
        <v>0</v>
      </c>
      <c r="BL195" s="18" t="s">
        <v>177</v>
      </c>
      <c r="BM195" s="238" t="s">
        <v>2456</v>
      </c>
    </row>
    <row r="196" spans="1:51" s="15" customFormat="1" ht="12">
      <c r="A196" s="15"/>
      <c r="B196" s="263"/>
      <c r="C196" s="264"/>
      <c r="D196" s="242" t="s">
        <v>178</v>
      </c>
      <c r="E196" s="265" t="s">
        <v>1</v>
      </c>
      <c r="F196" s="266" t="s">
        <v>2457</v>
      </c>
      <c r="G196" s="264"/>
      <c r="H196" s="265" t="s">
        <v>1</v>
      </c>
      <c r="I196" s="267"/>
      <c r="J196" s="264"/>
      <c r="K196" s="264"/>
      <c r="L196" s="268"/>
      <c r="M196" s="269"/>
      <c r="N196" s="270"/>
      <c r="O196" s="270"/>
      <c r="P196" s="270"/>
      <c r="Q196" s="270"/>
      <c r="R196" s="270"/>
      <c r="S196" s="270"/>
      <c r="T196" s="27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2" t="s">
        <v>178</v>
      </c>
      <c r="AU196" s="272" t="s">
        <v>85</v>
      </c>
      <c r="AV196" s="15" t="s">
        <v>33</v>
      </c>
      <c r="AW196" s="15" t="s">
        <v>32</v>
      </c>
      <c r="AX196" s="15" t="s">
        <v>77</v>
      </c>
      <c r="AY196" s="272" t="s">
        <v>170</v>
      </c>
    </row>
    <row r="197" spans="1:51" s="13" customFormat="1" ht="12">
      <c r="A197" s="13"/>
      <c r="B197" s="240"/>
      <c r="C197" s="241"/>
      <c r="D197" s="242" t="s">
        <v>178</v>
      </c>
      <c r="E197" s="243" t="s">
        <v>1</v>
      </c>
      <c r="F197" s="244" t="s">
        <v>33</v>
      </c>
      <c r="G197" s="241"/>
      <c r="H197" s="245">
        <v>1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178</v>
      </c>
      <c r="AU197" s="251" t="s">
        <v>85</v>
      </c>
      <c r="AV197" s="13" t="s">
        <v>85</v>
      </c>
      <c r="AW197" s="13" t="s">
        <v>32</v>
      </c>
      <c r="AX197" s="13" t="s">
        <v>77</v>
      </c>
      <c r="AY197" s="251" t="s">
        <v>170</v>
      </c>
    </row>
    <row r="198" spans="1:51" s="14" customFormat="1" ht="12">
      <c r="A198" s="14"/>
      <c r="B198" s="252"/>
      <c r="C198" s="253"/>
      <c r="D198" s="242" t="s">
        <v>178</v>
      </c>
      <c r="E198" s="254" t="s">
        <v>1</v>
      </c>
      <c r="F198" s="255" t="s">
        <v>180</v>
      </c>
      <c r="G198" s="253"/>
      <c r="H198" s="256">
        <v>1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178</v>
      </c>
      <c r="AU198" s="262" t="s">
        <v>85</v>
      </c>
      <c r="AV198" s="14" t="s">
        <v>177</v>
      </c>
      <c r="AW198" s="14" t="s">
        <v>32</v>
      </c>
      <c r="AX198" s="14" t="s">
        <v>33</v>
      </c>
      <c r="AY198" s="262" t="s">
        <v>170</v>
      </c>
    </row>
    <row r="199" spans="1:65" s="2" customFormat="1" ht="21.75" customHeight="1">
      <c r="A199" s="39"/>
      <c r="B199" s="40"/>
      <c r="C199" s="273" t="s">
        <v>339</v>
      </c>
      <c r="D199" s="273" t="s">
        <v>247</v>
      </c>
      <c r="E199" s="274" t="s">
        <v>2458</v>
      </c>
      <c r="F199" s="275" t="s">
        <v>2459</v>
      </c>
      <c r="G199" s="276" t="s">
        <v>356</v>
      </c>
      <c r="H199" s="277">
        <v>1</v>
      </c>
      <c r="I199" s="278"/>
      <c r="J199" s="279">
        <f>ROUND(I199*H199,2)</f>
        <v>0</v>
      </c>
      <c r="K199" s="275" t="s">
        <v>176</v>
      </c>
      <c r="L199" s="280"/>
      <c r="M199" s="281" t="s">
        <v>1</v>
      </c>
      <c r="N199" s="282" t="s">
        <v>42</v>
      </c>
      <c r="O199" s="92"/>
      <c r="P199" s="236">
        <f>O199*H199</f>
        <v>0</v>
      </c>
      <c r="Q199" s="236">
        <v>0.0065</v>
      </c>
      <c r="R199" s="236">
        <f>Q199*H199</f>
        <v>0.0065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221</v>
      </c>
      <c r="AT199" s="238" t="s">
        <v>247</v>
      </c>
      <c r="AU199" s="238" t="s">
        <v>85</v>
      </c>
      <c r="AY199" s="18" t="s">
        <v>170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33</v>
      </c>
      <c r="BK199" s="239">
        <f>ROUND(I199*H199,2)</f>
        <v>0</v>
      </c>
      <c r="BL199" s="18" t="s">
        <v>177</v>
      </c>
      <c r="BM199" s="238" t="s">
        <v>2460</v>
      </c>
    </row>
    <row r="200" spans="1:65" s="2" customFormat="1" ht="16.5" customHeight="1">
      <c r="A200" s="39"/>
      <c r="B200" s="40"/>
      <c r="C200" s="273" t="s">
        <v>345</v>
      </c>
      <c r="D200" s="273" t="s">
        <v>247</v>
      </c>
      <c r="E200" s="274" t="s">
        <v>2461</v>
      </c>
      <c r="F200" s="275" t="s">
        <v>2462</v>
      </c>
      <c r="G200" s="276" t="s">
        <v>356</v>
      </c>
      <c r="H200" s="277">
        <v>1</v>
      </c>
      <c r="I200" s="278"/>
      <c r="J200" s="279">
        <f>ROUND(I200*H200,2)</f>
        <v>0</v>
      </c>
      <c r="K200" s="275" t="s">
        <v>176</v>
      </c>
      <c r="L200" s="280"/>
      <c r="M200" s="281" t="s">
        <v>1</v>
      </c>
      <c r="N200" s="282" t="s">
        <v>42</v>
      </c>
      <c r="O200" s="92"/>
      <c r="P200" s="236">
        <f>O200*H200</f>
        <v>0</v>
      </c>
      <c r="Q200" s="236">
        <v>0.0033</v>
      </c>
      <c r="R200" s="236">
        <f>Q200*H200</f>
        <v>0.0033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221</v>
      </c>
      <c r="AT200" s="238" t="s">
        <v>247</v>
      </c>
      <c r="AU200" s="238" t="s">
        <v>85</v>
      </c>
      <c r="AY200" s="18" t="s">
        <v>170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33</v>
      </c>
      <c r="BK200" s="239">
        <f>ROUND(I200*H200,2)</f>
        <v>0</v>
      </c>
      <c r="BL200" s="18" t="s">
        <v>177</v>
      </c>
      <c r="BM200" s="238" t="s">
        <v>2463</v>
      </c>
    </row>
    <row r="201" spans="1:65" s="2" customFormat="1" ht="16.5" customHeight="1">
      <c r="A201" s="39"/>
      <c r="B201" s="40"/>
      <c r="C201" s="273" t="s">
        <v>353</v>
      </c>
      <c r="D201" s="273" t="s">
        <v>247</v>
      </c>
      <c r="E201" s="274" t="s">
        <v>2464</v>
      </c>
      <c r="F201" s="275" t="s">
        <v>2465</v>
      </c>
      <c r="G201" s="276" t="s">
        <v>356</v>
      </c>
      <c r="H201" s="277">
        <v>1</v>
      </c>
      <c r="I201" s="278"/>
      <c r="J201" s="279">
        <f>ROUND(I201*H201,2)</f>
        <v>0</v>
      </c>
      <c r="K201" s="275" t="s">
        <v>176</v>
      </c>
      <c r="L201" s="280"/>
      <c r="M201" s="281" t="s">
        <v>1</v>
      </c>
      <c r="N201" s="282" t="s">
        <v>42</v>
      </c>
      <c r="O201" s="92"/>
      <c r="P201" s="236">
        <f>O201*H201</f>
        <v>0</v>
      </c>
      <c r="Q201" s="236">
        <v>0.00015</v>
      </c>
      <c r="R201" s="236">
        <f>Q201*H201</f>
        <v>0.00015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221</v>
      </c>
      <c r="AT201" s="238" t="s">
        <v>247</v>
      </c>
      <c r="AU201" s="238" t="s">
        <v>85</v>
      </c>
      <c r="AY201" s="18" t="s">
        <v>170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33</v>
      </c>
      <c r="BK201" s="239">
        <f>ROUND(I201*H201,2)</f>
        <v>0</v>
      </c>
      <c r="BL201" s="18" t="s">
        <v>177</v>
      </c>
      <c r="BM201" s="238" t="s">
        <v>2466</v>
      </c>
    </row>
    <row r="202" spans="1:65" s="2" customFormat="1" ht="24.15" customHeight="1">
      <c r="A202" s="39"/>
      <c r="B202" s="40"/>
      <c r="C202" s="227" t="s">
        <v>283</v>
      </c>
      <c r="D202" s="227" t="s">
        <v>172</v>
      </c>
      <c r="E202" s="228" t="s">
        <v>2467</v>
      </c>
      <c r="F202" s="229" t="s">
        <v>2468</v>
      </c>
      <c r="G202" s="230" t="s">
        <v>271</v>
      </c>
      <c r="H202" s="231">
        <v>30</v>
      </c>
      <c r="I202" s="232"/>
      <c r="J202" s="233">
        <f>ROUND(I202*H202,2)</f>
        <v>0</v>
      </c>
      <c r="K202" s="229" t="s">
        <v>176</v>
      </c>
      <c r="L202" s="45"/>
      <c r="M202" s="234" t="s">
        <v>1</v>
      </c>
      <c r="N202" s="235" t="s">
        <v>42</v>
      </c>
      <c r="O202" s="92"/>
      <c r="P202" s="236">
        <f>O202*H202</f>
        <v>0</v>
      </c>
      <c r="Q202" s="236">
        <v>8E-05</v>
      </c>
      <c r="R202" s="236">
        <f>Q202*H202</f>
        <v>0.0024000000000000002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177</v>
      </c>
      <c r="AT202" s="238" t="s">
        <v>172</v>
      </c>
      <c r="AU202" s="238" t="s">
        <v>85</v>
      </c>
      <c r="AY202" s="18" t="s">
        <v>170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33</v>
      </c>
      <c r="BK202" s="239">
        <f>ROUND(I202*H202,2)</f>
        <v>0</v>
      </c>
      <c r="BL202" s="18" t="s">
        <v>177</v>
      </c>
      <c r="BM202" s="238" t="s">
        <v>2469</v>
      </c>
    </row>
    <row r="203" spans="1:51" s="15" customFormat="1" ht="12">
      <c r="A203" s="15"/>
      <c r="B203" s="263"/>
      <c r="C203" s="264"/>
      <c r="D203" s="242" t="s">
        <v>178</v>
      </c>
      <c r="E203" s="265" t="s">
        <v>1</v>
      </c>
      <c r="F203" s="266" t="s">
        <v>2470</v>
      </c>
      <c r="G203" s="264"/>
      <c r="H203" s="265" t="s">
        <v>1</v>
      </c>
      <c r="I203" s="267"/>
      <c r="J203" s="264"/>
      <c r="K203" s="264"/>
      <c r="L203" s="268"/>
      <c r="M203" s="269"/>
      <c r="N203" s="270"/>
      <c r="O203" s="270"/>
      <c r="P203" s="270"/>
      <c r="Q203" s="270"/>
      <c r="R203" s="270"/>
      <c r="S203" s="270"/>
      <c r="T203" s="27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2" t="s">
        <v>178</v>
      </c>
      <c r="AU203" s="272" t="s">
        <v>85</v>
      </c>
      <c r="AV203" s="15" t="s">
        <v>33</v>
      </c>
      <c r="AW203" s="15" t="s">
        <v>32</v>
      </c>
      <c r="AX203" s="15" t="s">
        <v>77</v>
      </c>
      <c r="AY203" s="272" t="s">
        <v>170</v>
      </c>
    </row>
    <row r="204" spans="1:51" s="13" customFormat="1" ht="12">
      <c r="A204" s="13"/>
      <c r="B204" s="240"/>
      <c r="C204" s="241"/>
      <c r="D204" s="242" t="s">
        <v>178</v>
      </c>
      <c r="E204" s="243" t="s">
        <v>1</v>
      </c>
      <c r="F204" s="244" t="s">
        <v>2471</v>
      </c>
      <c r="G204" s="241"/>
      <c r="H204" s="245">
        <v>30</v>
      </c>
      <c r="I204" s="246"/>
      <c r="J204" s="241"/>
      <c r="K204" s="241"/>
      <c r="L204" s="247"/>
      <c r="M204" s="248"/>
      <c r="N204" s="249"/>
      <c r="O204" s="249"/>
      <c r="P204" s="249"/>
      <c r="Q204" s="249"/>
      <c r="R204" s="249"/>
      <c r="S204" s="249"/>
      <c r="T204" s="25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1" t="s">
        <v>178</v>
      </c>
      <c r="AU204" s="251" t="s">
        <v>85</v>
      </c>
      <c r="AV204" s="13" t="s">
        <v>85</v>
      </c>
      <c r="AW204" s="13" t="s">
        <v>32</v>
      </c>
      <c r="AX204" s="13" t="s">
        <v>77</v>
      </c>
      <c r="AY204" s="251" t="s">
        <v>170</v>
      </c>
    </row>
    <row r="205" spans="1:51" s="14" customFormat="1" ht="12">
      <c r="A205" s="14"/>
      <c r="B205" s="252"/>
      <c r="C205" s="253"/>
      <c r="D205" s="242" t="s">
        <v>178</v>
      </c>
      <c r="E205" s="254" t="s">
        <v>1</v>
      </c>
      <c r="F205" s="255" t="s">
        <v>180</v>
      </c>
      <c r="G205" s="253"/>
      <c r="H205" s="256">
        <v>30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178</v>
      </c>
      <c r="AU205" s="262" t="s">
        <v>85</v>
      </c>
      <c r="AV205" s="14" t="s">
        <v>177</v>
      </c>
      <c r="AW205" s="14" t="s">
        <v>32</v>
      </c>
      <c r="AX205" s="14" t="s">
        <v>33</v>
      </c>
      <c r="AY205" s="262" t="s">
        <v>170</v>
      </c>
    </row>
    <row r="206" spans="1:65" s="2" customFormat="1" ht="37.8" customHeight="1">
      <c r="A206" s="39"/>
      <c r="B206" s="40"/>
      <c r="C206" s="227" t="s">
        <v>361</v>
      </c>
      <c r="D206" s="227" t="s">
        <v>172</v>
      </c>
      <c r="E206" s="228" t="s">
        <v>2472</v>
      </c>
      <c r="F206" s="229" t="s">
        <v>2473</v>
      </c>
      <c r="G206" s="230" t="s">
        <v>175</v>
      </c>
      <c r="H206" s="231">
        <v>3</v>
      </c>
      <c r="I206" s="232"/>
      <c r="J206" s="233">
        <f>ROUND(I206*H206,2)</f>
        <v>0</v>
      </c>
      <c r="K206" s="229" t="s">
        <v>176</v>
      </c>
      <c r="L206" s="45"/>
      <c r="M206" s="234" t="s">
        <v>1</v>
      </c>
      <c r="N206" s="235" t="s">
        <v>42</v>
      </c>
      <c r="O206" s="92"/>
      <c r="P206" s="236">
        <f>O206*H206</f>
        <v>0</v>
      </c>
      <c r="Q206" s="236">
        <v>0.0016</v>
      </c>
      <c r="R206" s="236">
        <f>Q206*H206</f>
        <v>0.0048000000000000004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177</v>
      </c>
      <c r="AT206" s="238" t="s">
        <v>172</v>
      </c>
      <c r="AU206" s="238" t="s">
        <v>85</v>
      </c>
      <c r="AY206" s="18" t="s">
        <v>170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33</v>
      </c>
      <c r="BK206" s="239">
        <f>ROUND(I206*H206,2)</f>
        <v>0</v>
      </c>
      <c r="BL206" s="18" t="s">
        <v>177</v>
      </c>
      <c r="BM206" s="238" t="s">
        <v>2474</v>
      </c>
    </row>
    <row r="207" spans="1:51" s="15" customFormat="1" ht="12">
      <c r="A207" s="15"/>
      <c r="B207" s="263"/>
      <c r="C207" s="264"/>
      <c r="D207" s="242" t="s">
        <v>178</v>
      </c>
      <c r="E207" s="265" t="s">
        <v>1</v>
      </c>
      <c r="F207" s="266" t="s">
        <v>2475</v>
      </c>
      <c r="G207" s="264"/>
      <c r="H207" s="265" t="s">
        <v>1</v>
      </c>
      <c r="I207" s="267"/>
      <c r="J207" s="264"/>
      <c r="K207" s="264"/>
      <c r="L207" s="268"/>
      <c r="M207" s="269"/>
      <c r="N207" s="270"/>
      <c r="O207" s="270"/>
      <c r="P207" s="270"/>
      <c r="Q207" s="270"/>
      <c r="R207" s="270"/>
      <c r="S207" s="270"/>
      <c r="T207" s="27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2" t="s">
        <v>178</v>
      </c>
      <c r="AU207" s="272" t="s">
        <v>85</v>
      </c>
      <c r="AV207" s="15" t="s">
        <v>33</v>
      </c>
      <c r="AW207" s="15" t="s">
        <v>32</v>
      </c>
      <c r="AX207" s="15" t="s">
        <v>77</v>
      </c>
      <c r="AY207" s="272" t="s">
        <v>170</v>
      </c>
    </row>
    <row r="208" spans="1:51" s="13" customFormat="1" ht="12">
      <c r="A208" s="13"/>
      <c r="B208" s="240"/>
      <c r="C208" s="241"/>
      <c r="D208" s="242" t="s">
        <v>178</v>
      </c>
      <c r="E208" s="243" t="s">
        <v>1</v>
      </c>
      <c r="F208" s="244" t="s">
        <v>2476</v>
      </c>
      <c r="G208" s="241"/>
      <c r="H208" s="245">
        <v>3</v>
      </c>
      <c r="I208" s="246"/>
      <c r="J208" s="241"/>
      <c r="K208" s="241"/>
      <c r="L208" s="247"/>
      <c r="M208" s="248"/>
      <c r="N208" s="249"/>
      <c r="O208" s="249"/>
      <c r="P208" s="249"/>
      <c r="Q208" s="249"/>
      <c r="R208" s="249"/>
      <c r="S208" s="249"/>
      <c r="T208" s="25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1" t="s">
        <v>178</v>
      </c>
      <c r="AU208" s="251" t="s">
        <v>85</v>
      </c>
      <c r="AV208" s="13" t="s">
        <v>85</v>
      </c>
      <c r="AW208" s="13" t="s">
        <v>32</v>
      </c>
      <c r="AX208" s="13" t="s">
        <v>77</v>
      </c>
      <c r="AY208" s="251" t="s">
        <v>170</v>
      </c>
    </row>
    <row r="209" spans="1:51" s="14" customFormat="1" ht="12">
      <c r="A209" s="14"/>
      <c r="B209" s="252"/>
      <c r="C209" s="253"/>
      <c r="D209" s="242" t="s">
        <v>178</v>
      </c>
      <c r="E209" s="254" t="s">
        <v>1</v>
      </c>
      <c r="F209" s="255" t="s">
        <v>180</v>
      </c>
      <c r="G209" s="253"/>
      <c r="H209" s="256">
        <v>3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178</v>
      </c>
      <c r="AU209" s="262" t="s">
        <v>85</v>
      </c>
      <c r="AV209" s="14" t="s">
        <v>177</v>
      </c>
      <c r="AW209" s="14" t="s">
        <v>32</v>
      </c>
      <c r="AX209" s="14" t="s">
        <v>33</v>
      </c>
      <c r="AY209" s="262" t="s">
        <v>170</v>
      </c>
    </row>
    <row r="210" spans="1:65" s="2" customFormat="1" ht="37.8" customHeight="1">
      <c r="A210" s="39"/>
      <c r="B210" s="40"/>
      <c r="C210" s="227" t="s">
        <v>296</v>
      </c>
      <c r="D210" s="227" t="s">
        <v>172</v>
      </c>
      <c r="E210" s="228" t="s">
        <v>2477</v>
      </c>
      <c r="F210" s="229" t="s">
        <v>2478</v>
      </c>
      <c r="G210" s="230" t="s">
        <v>271</v>
      </c>
      <c r="H210" s="231">
        <v>30</v>
      </c>
      <c r="I210" s="232"/>
      <c r="J210" s="233">
        <f>ROUND(I210*H210,2)</f>
        <v>0</v>
      </c>
      <c r="K210" s="229" t="s">
        <v>176</v>
      </c>
      <c r="L210" s="45"/>
      <c r="M210" s="234" t="s">
        <v>1</v>
      </c>
      <c r="N210" s="235" t="s">
        <v>42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177</v>
      </c>
      <c r="AT210" s="238" t="s">
        <v>172</v>
      </c>
      <c r="AU210" s="238" t="s">
        <v>85</v>
      </c>
      <c r="AY210" s="18" t="s">
        <v>170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33</v>
      </c>
      <c r="BK210" s="239">
        <f>ROUND(I210*H210,2)</f>
        <v>0</v>
      </c>
      <c r="BL210" s="18" t="s">
        <v>177</v>
      </c>
      <c r="BM210" s="238" t="s">
        <v>2479</v>
      </c>
    </row>
    <row r="211" spans="1:51" s="15" customFormat="1" ht="12">
      <c r="A211" s="15"/>
      <c r="B211" s="263"/>
      <c r="C211" s="264"/>
      <c r="D211" s="242" t="s">
        <v>178</v>
      </c>
      <c r="E211" s="265" t="s">
        <v>1</v>
      </c>
      <c r="F211" s="266" t="s">
        <v>2470</v>
      </c>
      <c r="G211" s="264"/>
      <c r="H211" s="265" t="s">
        <v>1</v>
      </c>
      <c r="I211" s="267"/>
      <c r="J211" s="264"/>
      <c r="K211" s="264"/>
      <c r="L211" s="268"/>
      <c r="M211" s="269"/>
      <c r="N211" s="270"/>
      <c r="O211" s="270"/>
      <c r="P211" s="270"/>
      <c r="Q211" s="270"/>
      <c r="R211" s="270"/>
      <c r="S211" s="270"/>
      <c r="T211" s="27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2" t="s">
        <v>178</v>
      </c>
      <c r="AU211" s="272" t="s">
        <v>85</v>
      </c>
      <c r="AV211" s="15" t="s">
        <v>33</v>
      </c>
      <c r="AW211" s="15" t="s">
        <v>32</v>
      </c>
      <c r="AX211" s="15" t="s">
        <v>77</v>
      </c>
      <c r="AY211" s="272" t="s">
        <v>170</v>
      </c>
    </row>
    <row r="212" spans="1:51" s="13" customFormat="1" ht="12">
      <c r="A212" s="13"/>
      <c r="B212" s="240"/>
      <c r="C212" s="241"/>
      <c r="D212" s="242" t="s">
        <v>178</v>
      </c>
      <c r="E212" s="243" t="s">
        <v>1</v>
      </c>
      <c r="F212" s="244" t="s">
        <v>2471</v>
      </c>
      <c r="G212" s="241"/>
      <c r="H212" s="245">
        <v>30</v>
      </c>
      <c r="I212" s="246"/>
      <c r="J212" s="241"/>
      <c r="K212" s="241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178</v>
      </c>
      <c r="AU212" s="251" t="s">
        <v>85</v>
      </c>
      <c r="AV212" s="13" t="s">
        <v>85</v>
      </c>
      <c r="AW212" s="13" t="s">
        <v>32</v>
      </c>
      <c r="AX212" s="13" t="s">
        <v>77</v>
      </c>
      <c r="AY212" s="251" t="s">
        <v>170</v>
      </c>
    </row>
    <row r="213" spans="1:51" s="14" customFormat="1" ht="12">
      <c r="A213" s="14"/>
      <c r="B213" s="252"/>
      <c r="C213" s="253"/>
      <c r="D213" s="242" t="s">
        <v>178</v>
      </c>
      <c r="E213" s="254" t="s">
        <v>1</v>
      </c>
      <c r="F213" s="255" t="s">
        <v>180</v>
      </c>
      <c r="G213" s="253"/>
      <c r="H213" s="256">
        <v>30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178</v>
      </c>
      <c r="AU213" s="262" t="s">
        <v>85</v>
      </c>
      <c r="AV213" s="14" t="s">
        <v>177</v>
      </c>
      <c r="AW213" s="14" t="s">
        <v>32</v>
      </c>
      <c r="AX213" s="14" t="s">
        <v>33</v>
      </c>
      <c r="AY213" s="262" t="s">
        <v>170</v>
      </c>
    </row>
    <row r="214" spans="1:65" s="2" customFormat="1" ht="37.8" customHeight="1">
      <c r="A214" s="39"/>
      <c r="B214" s="40"/>
      <c r="C214" s="227" t="s">
        <v>368</v>
      </c>
      <c r="D214" s="227" t="s">
        <v>172</v>
      </c>
      <c r="E214" s="228" t="s">
        <v>2480</v>
      </c>
      <c r="F214" s="229" t="s">
        <v>2481</v>
      </c>
      <c r="G214" s="230" t="s">
        <v>175</v>
      </c>
      <c r="H214" s="231">
        <v>3</v>
      </c>
      <c r="I214" s="232"/>
      <c r="J214" s="233">
        <f>ROUND(I214*H214,2)</f>
        <v>0</v>
      </c>
      <c r="K214" s="229" t="s">
        <v>176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1E-05</v>
      </c>
      <c r="R214" s="236">
        <f>Q214*H214</f>
        <v>3.0000000000000004E-05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177</v>
      </c>
      <c r="AT214" s="238" t="s">
        <v>172</v>
      </c>
      <c r="AU214" s="238" t="s">
        <v>85</v>
      </c>
      <c r="AY214" s="18" t="s">
        <v>170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33</v>
      </c>
      <c r="BK214" s="239">
        <f>ROUND(I214*H214,2)</f>
        <v>0</v>
      </c>
      <c r="BL214" s="18" t="s">
        <v>177</v>
      </c>
      <c r="BM214" s="238" t="s">
        <v>2482</v>
      </c>
    </row>
    <row r="215" spans="1:51" s="15" customFormat="1" ht="12">
      <c r="A215" s="15"/>
      <c r="B215" s="263"/>
      <c r="C215" s="264"/>
      <c r="D215" s="242" t="s">
        <v>178</v>
      </c>
      <c r="E215" s="265" t="s">
        <v>1</v>
      </c>
      <c r="F215" s="266" t="s">
        <v>2475</v>
      </c>
      <c r="G215" s="264"/>
      <c r="H215" s="265" t="s">
        <v>1</v>
      </c>
      <c r="I215" s="267"/>
      <c r="J215" s="264"/>
      <c r="K215" s="264"/>
      <c r="L215" s="268"/>
      <c r="M215" s="269"/>
      <c r="N215" s="270"/>
      <c r="O215" s="270"/>
      <c r="P215" s="270"/>
      <c r="Q215" s="270"/>
      <c r="R215" s="270"/>
      <c r="S215" s="270"/>
      <c r="T215" s="27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2" t="s">
        <v>178</v>
      </c>
      <c r="AU215" s="272" t="s">
        <v>85</v>
      </c>
      <c r="AV215" s="15" t="s">
        <v>33</v>
      </c>
      <c r="AW215" s="15" t="s">
        <v>32</v>
      </c>
      <c r="AX215" s="15" t="s">
        <v>77</v>
      </c>
      <c r="AY215" s="272" t="s">
        <v>170</v>
      </c>
    </row>
    <row r="216" spans="1:51" s="13" customFormat="1" ht="12">
      <c r="A216" s="13"/>
      <c r="B216" s="240"/>
      <c r="C216" s="241"/>
      <c r="D216" s="242" t="s">
        <v>178</v>
      </c>
      <c r="E216" s="243" t="s">
        <v>1</v>
      </c>
      <c r="F216" s="244" t="s">
        <v>2476</v>
      </c>
      <c r="G216" s="241"/>
      <c r="H216" s="245">
        <v>3</v>
      </c>
      <c r="I216" s="246"/>
      <c r="J216" s="241"/>
      <c r="K216" s="241"/>
      <c r="L216" s="247"/>
      <c r="M216" s="248"/>
      <c r="N216" s="249"/>
      <c r="O216" s="249"/>
      <c r="P216" s="249"/>
      <c r="Q216" s="249"/>
      <c r="R216" s="249"/>
      <c r="S216" s="249"/>
      <c r="T216" s="25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1" t="s">
        <v>178</v>
      </c>
      <c r="AU216" s="251" t="s">
        <v>85</v>
      </c>
      <c r="AV216" s="13" t="s">
        <v>85</v>
      </c>
      <c r="AW216" s="13" t="s">
        <v>32</v>
      </c>
      <c r="AX216" s="13" t="s">
        <v>77</v>
      </c>
      <c r="AY216" s="251" t="s">
        <v>170</v>
      </c>
    </row>
    <row r="217" spans="1:51" s="14" customFormat="1" ht="12">
      <c r="A217" s="14"/>
      <c r="B217" s="252"/>
      <c r="C217" s="253"/>
      <c r="D217" s="242" t="s">
        <v>178</v>
      </c>
      <c r="E217" s="254" t="s">
        <v>1</v>
      </c>
      <c r="F217" s="255" t="s">
        <v>180</v>
      </c>
      <c r="G217" s="253"/>
      <c r="H217" s="256">
        <v>3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178</v>
      </c>
      <c r="AU217" s="262" t="s">
        <v>85</v>
      </c>
      <c r="AV217" s="14" t="s">
        <v>177</v>
      </c>
      <c r="AW217" s="14" t="s">
        <v>32</v>
      </c>
      <c r="AX217" s="14" t="s">
        <v>33</v>
      </c>
      <c r="AY217" s="262" t="s">
        <v>170</v>
      </c>
    </row>
    <row r="218" spans="1:65" s="2" customFormat="1" ht="49.05" customHeight="1">
      <c r="A218" s="39"/>
      <c r="B218" s="40"/>
      <c r="C218" s="227" t="s">
        <v>301</v>
      </c>
      <c r="D218" s="227" t="s">
        <v>172</v>
      </c>
      <c r="E218" s="228" t="s">
        <v>2483</v>
      </c>
      <c r="F218" s="229" t="s">
        <v>2484</v>
      </c>
      <c r="G218" s="230" t="s">
        <v>271</v>
      </c>
      <c r="H218" s="231">
        <v>117.89</v>
      </c>
      <c r="I218" s="232"/>
      <c r="J218" s="233">
        <f>ROUND(I218*H218,2)</f>
        <v>0</v>
      </c>
      <c r="K218" s="229" t="s">
        <v>176</v>
      </c>
      <c r="L218" s="45"/>
      <c r="M218" s="234" t="s">
        <v>1</v>
      </c>
      <c r="N218" s="235" t="s">
        <v>42</v>
      </c>
      <c r="O218" s="92"/>
      <c r="P218" s="236">
        <f>O218*H218</f>
        <v>0</v>
      </c>
      <c r="Q218" s="236">
        <v>0.1554</v>
      </c>
      <c r="R218" s="236">
        <f>Q218*H218</f>
        <v>18.320106000000003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177</v>
      </c>
      <c r="AT218" s="238" t="s">
        <v>172</v>
      </c>
      <c r="AU218" s="238" t="s">
        <v>85</v>
      </c>
      <c r="AY218" s="18" t="s">
        <v>170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33</v>
      </c>
      <c r="BK218" s="239">
        <f>ROUND(I218*H218,2)</f>
        <v>0</v>
      </c>
      <c r="BL218" s="18" t="s">
        <v>177</v>
      </c>
      <c r="BM218" s="238" t="s">
        <v>2485</v>
      </c>
    </row>
    <row r="219" spans="1:51" s="13" customFormat="1" ht="12">
      <c r="A219" s="13"/>
      <c r="B219" s="240"/>
      <c r="C219" s="241"/>
      <c r="D219" s="242" t="s">
        <v>178</v>
      </c>
      <c r="E219" s="243" t="s">
        <v>1</v>
      </c>
      <c r="F219" s="244" t="s">
        <v>2343</v>
      </c>
      <c r="G219" s="241"/>
      <c r="H219" s="245">
        <v>76.48</v>
      </c>
      <c r="I219" s="246"/>
      <c r="J219" s="241"/>
      <c r="K219" s="241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178</v>
      </c>
      <c r="AU219" s="251" t="s">
        <v>85</v>
      </c>
      <c r="AV219" s="13" t="s">
        <v>85</v>
      </c>
      <c r="AW219" s="13" t="s">
        <v>32</v>
      </c>
      <c r="AX219" s="13" t="s">
        <v>77</v>
      </c>
      <c r="AY219" s="251" t="s">
        <v>170</v>
      </c>
    </row>
    <row r="220" spans="1:51" s="13" customFormat="1" ht="12">
      <c r="A220" s="13"/>
      <c r="B220" s="240"/>
      <c r="C220" s="241"/>
      <c r="D220" s="242" t="s">
        <v>178</v>
      </c>
      <c r="E220" s="243" t="s">
        <v>1</v>
      </c>
      <c r="F220" s="244" t="s">
        <v>2350</v>
      </c>
      <c r="G220" s="241"/>
      <c r="H220" s="245">
        <v>41.41</v>
      </c>
      <c r="I220" s="246"/>
      <c r="J220" s="241"/>
      <c r="K220" s="241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178</v>
      </c>
      <c r="AU220" s="251" t="s">
        <v>85</v>
      </c>
      <c r="AV220" s="13" t="s">
        <v>85</v>
      </c>
      <c r="AW220" s="13" t="s">
        <v>32</v>
      </c>
      <c r="AX220" s="13" t="s">
        <v>77</v>
      </c>
      <c r="AY220" s="251" t="s">
        <v>170</v>
      </c>
    </row>
    <row r="221" spans="1:51" s="14" customFormat="1" ht="12">
      <c r="A221" s="14"/>
      <c r="B221" s="252"/>
      <c r="C221" s="253"/>
      <c r="D221" s="242" t="s">
        <v>178</v>
      </c>
      <c r="E221" s="254" t="s">
        <v>1</v>
      </c>
      <c r="F221" s="255" t="s">
        <v>180</v>
      </c>
      <c r="G221" s="253"/>
      <c r="H221" s="256">
        <v>117.89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178</v>
      </c>
      <c r="AU221" s="262" t="s">
        <v>85</v>
      </c>
      <c r="AV221" s="14" t="s">
        <v>177</v>
      </c>
      <c r="AW221" s="14" t="s">
        <v>32</v>
      </c>
      <c r="AX221" s="14" t="s">
        <v>33</v>
      </c>
      <c r="AY221" s="262" t="s">
        <v>170</v>
      </c>
    </row>
    <row r="222" spans="1:65" s="2" customFormat="1" ht="16.5" customHeight="1">
      <c r="A222" s="39"/>
      <c r="B222" s="40"/>
      <c r="C222" s="273" t="s">
        <v>375</v>
      </c>
      <c r="D222" s="273" t="s">
        <v>247</v>
      </c>
      <c r="E222" s="274" t="s">
        <v>2486</v>
      </c>
      <c r="F222" s="275" t="s">
        <v>2487</v>
      </c>
      <c r="G222" s="276" t="s">
        <v>271</v>
      </c>
      <c r="H222" s="277">
        <v>76.48</v>
      </c>
      <c r="I222" s="278"/>
      <c r="J222" s="279">
        <f>ROUND(I222*H222,2)</f>
        <v>0</v>
      </c>
      <c r="K222" s="275" t="s">
        <v>176</v>
      </c>
      <c r="L222" s="280"/>
      <c r="M222" s="281" t="s">
        <v>1</v>
      </c>
      <c r="N222" s="282" t="s">
        <v>42</v>
      </c>
      <c r="O222" s="92"/>
      <c r="P222" s="236">
        <f>O222*H222</f>
        <v>0</v>
      </c>
      <c r="Q222" s="236">
        <v>0.08</v>
      </c>
      <c r="R222" s="236">
        <f>Q222*H222</f>
        <v>6.1184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221</v>
      </c>
      <c r="AT222" s="238" t="s">
        <v>247</v>
      </c>
      <c r="AU222" s="238" t="s">
        <v>85</v>
      </c>
      <c r="AY222" s="18" t="s">
        <v>170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33</v>
      </c>
      <c r="BK222" s="239">
        <f>ROUND(I222*H222,2)</f>
        <v>0</v>
      </c>
      <c r="BL222" s="18" t="s">
        <v>177</v>
      </c>
      <c r="BM222" s="238" t="s">
        <v>2488</v>
      </c>
    </row>
    <row r="223" spans="1:51" s="13" customFormat="1" ht="12">
      <c r="A223" s="13"/>
      <c r="B223" s="240"/>
      <c r="C223" s="241"/>
      <c r="D223" s="242" t="s">
        <v>178</v>
      </c>
      <c r="E223" s="243" t="s">
        <v>1</v>
      </c>
      <c r="F223" s="244" t="s">
        <v>2343</v>
      </c>
      <c r="G223" s="241"/>
      <c r="H223" s="245">
        <v>76.48</v>
      </c>
      <c r="I223" s="246"/>
      <c r="J223" s="241"/>
      <c r="K223" s="241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178</v>
      </c>
      <c r="AU223" s="251" t="s">
        <v>85</v>
      </c>
      <c r="AV223" s="13" t="s">
        <v>85</v>
      </c>
      <c r="AW223" s="13" t="s">
        <v>32</v>
      </c>
      <c r="AX223" s="13" t="s">
        <v>33</v>
      </c>
      <c r="AY223" s="251" t="s">
        <v>170</v>
      </c>
    </row>
    <row r="224" spans="1:65" s="2" customFormat="1" ht="24.15" customHeight="1">
      <c r="A224" s="39"/>
      <c r="B224" s="40"/>
      <c r="C224" s="273" t="s">
        <v>305</v>
      </c>
      <c r="D224" s="273" t="s">
        <v>247</v>
      </c>
      <c r="E224" s="274" t="s">
        <v>2489</v>
      </c>
      <c r="F224" s="275" t="s">
        <v>2490</v>
      </c>
      <c r="G224" s="276" t="s">
        <v>271</v>
      </c>
      <c r="H224" s="277">
        <v>41.41</v>
      </c>
      <c r="I224" s="278"/>
      <c r="J224" s="279">
        <f>ROUND(I224*H224,2)</f>
        <v>0</v>
      </c>
      <c r="K224" s="275" t="s">
        <v>176</v>
      </c>
      <c r="L224" s="280"/>
      <c r="M224" s="281" t="s">
        <v>1</v>
      </c>
      <c r="N224" s="282" t="s">
        <v>42</v>
      </c>
      <c r="O224" s="92"/>
      <c r="P224" s="236">
        <f>O224*H224</f>
        <v>0</v>
      </c>
      <c r="Q224" s="236">
        <v>0.0483</v>
      </c>
      <c r="R224" s="236">
        <f>Q224*H224</f>
        <v>2.0001029999999997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221</v>
      </c>
      <c r="AT224" s="238" t="s">
        <v>247</v>
      </c>
      <c r="AU224" s="238" t="s">
        <v>85</v>
      </c>
      <c r="AY224" s="18" t="s">
        <v>170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33</v>
      </c>
      <c r="BK224" s="239">
        <f>ROUND(I224*H224,2)</f>
        <v>0</v>
      </c>
      <c r="BL224" s="18" t="s">
        <v>177</v>
      </c>
      <c r="BM224" s="238" t="s">
        <v>2491</v>
      </c>
    </row>
    <row r="225" spans="1:51" s="13" customFormat="1" ht="12">
      <c r="A225" s="13"/>
      <c r="B225" s="240"/>
      <c r="C225" s="241"/>
      <c r="D225" s="242" t="s">
        <v>178</v>
      </c>
      <c r="E225" s="243" t="s">
        <v>1</v>
      </c>
      <c r="F225" s="244" t="s">
        <v>2350</v>
      </c>
      <c r="G225" s="241"/>
      <c r="H225" s="245">
        <v>41.41</v>
      </c>
      <c r="I225" s="246"/>
      <c r="J225" s="241"/>
      <c r="K225" s="241"/>
      <c r="L225" s="247"/>
      <c r="M225" s="248"/>
      <c r="N225" s="249"/>
      <c r="O225" s="249"/>
      <c r="P225" s="249"/>
      <c r="Q225" s="249"/>
      <c r="R225" s="249"/>
      <c r="S225" s="249"/>
      <c r="T225" s="25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1" t="s">
        <v>178</v>
      </c>
      <c r="AU225" s="251" t="s">
        <v>85</v>
      </c>
      <c r="AV225" s="13" t="s">
        <v>85</v>
      </c>
      <c r="AW225" s="13" t="s">
        <v>32</v>
      </c>
      <c r="AX225" s="13" t="s">
        <v>33</v>
      </c>
      <c r="AY225" s="251" t="s">
        <v>170</v>
      </c>
    </row>
    <row r="226" spans="1:65" s="2" customFormat="1" ht="49.05" customHeight="1">
      <c r="A226" s="39"/>
      <c r="B226" s="40"/>
      <c r="C226" s="227" t="s">
        <v>383</v>
      </c>
      <c r="D226" s="227" t="s">
        <v>172</v>
      </c>
      <c r="E226" s="228" t="s">
        <v>2492</v>
      </c>
      <c r="F226" s="229" t="s">
        <v>2493</v>
      </c>
      <c r="G226" s="230" t="s">
        <v>271</v>
      </c>
      <c r="H226" s="231">
        <v>116.08</v>
      </c>
      <c r="I226" s="232"/>
      <c r="J226" s="233">
        <f>ROUND(I226*H226,2)</f>
        <v>0</v>
      </c>
      <c r="K226" s="229" t="s">
        <v>176</v>
      </c>
      <c r="L226" s="45"/>
      <c r="M226" s="234" t="s">
        <v>1</v>
      </c>
      <c r="N226" s="235" t="s">
        <v>42</v>
      </c>
      <c r="O226" s="92"/>
      <c r="P226" s="236">
        <f>O226*H226</f>
        <v>0</v>
      </c>
      <c r="Q226" s="236">
        <v>0.1295</v>
      </c>
      <c r="R226" s="236">
        <f>Q226*H226</f>
        <v>15.03236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177</v>
      </c>
      <c r="AT226" s="238" t="s">
        <v>172</v>
      </c>
      <c r="AU226" s="238" t="s">
        <v>85</v>
      </c>
      <c r="AY226" s="18" t="s">
        <v>170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33</v>
      </c>
      <c r="BK226" s="239">
        <f>ROUND(I226*H226,2)</f>
        <v>0</v>
      </c>
      <c r="BL226" s="18" t="s">
        <v>177</v>
      </c>
      <c r="BM226" s="238" t="s">
        <v>2494</v>
      </c>
    </row>
    <row r="227" spans="1:51" s="13" customFormat="1" ht="12">
      <c r="A227" s="13"/>
      <c r="B227" s="240"/>
      <c r="C227" s="241"/>
      <c r="D227" s="242" t="s">
        <v>178</v>
      </c>
      <c r="E227" s="243" t="s">
        <v>1</v>
      </c>
      <c r="F227" s="244" t="s">
        <v>2346</v>
      </c>
      <c r="G227" s="241"/>
      <c r="H227" s="245">
        <v>116.08</v>
      </c>
      <c r="I227" s="246"/>
      <c r="J227" s="241"/>
      <c r="K227" s="241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178</v>
      </c>
      <c r="AU227" s="251" t="s">
        <v>85</v>
      </c>
      <c r="AV227" s="13" t="s">
        <v>85</v>
      </c>
      <c r="AW227" s="13" t="s">
        <v>32</v>
      </c>
      <c r="AX227" s="13" t="s">
        <v>33</v>
      </c>
      <c r="AY227" s="251" t="s">
        <v>170</v>
      </c>
    </row>
    <row r="228" spans="1:65" s="2" customFormat="1" ht="16.5" customHeight="1">
      <c r="A228" s="39"/>
      <c r="B228" s="40"/>
      <c r="C228" s="273" t="s">
        <v>310</v>
      </c>
      <c r="D228" s="273" t="s">
        <v>247</v>
      </c>
      <c r="E228" s="274" t="s">
        <v>2495</v>
      </c>
      <c r="F228" s="275" t="s">
        <v>2496</v>
      </c>
      <c r="G228" s="276" t="s">
        <v>271</v>
      </c>
      <c r="H228" s="277">
        <v>118.402</v>
      </c>
      <c r="I228" s="278"/>
      <c r="J228" s="279">
        <f>ROUND(I228*H228,2)</f>
        <v>0</v>
      </c>
      <c r="K228" s="275" t="s">
        <v>176</v>
      </c>
      <c r="L228" s="280"/>
      <c r="M228" s="281" t="s">
        <v>1</v>
      </c>
      <c r="N228" s="282" t="s">
        <v>42</v>
      </c>
      <c r="O228" s="92"/>
      <c r="P228" s="236">
        <f>O228*H228</f>
        <v>0</v>
      </c>
      <c r="Q228" s="236">
        <v>0.0335</v>
      </c>
      <c r="R228" s="236">
        <f>Q228*H228</f>
        <v>3.966467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221</v>
      </c>
      <c r="AT228" s="238" t="s">
        <v>247</v>
      </c>
      <c r="AU228" s="238" t="s">
        <v>85</v>
      </c>
      <c r="AY228" s="18" t="s">
        <v>170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33</v>
      </c>
      <c r="BK228" s="239">
        <f>ROUND(I228*H228,2)</f>
        <v>0</v>
      </c>
      <c r="BL228" s="18" t="s">
        <v>177</v>
      </c>
      <c r="BM228" s="238" t="s">
        <v>2497</v>
      </c>
    </row>
    <row r="229" spans="1:51" s="13" customFormat="1" ht="12">
      <c r="A229" s="13"/>
      <c r="B229" s="240"/>
      <c r="C229" s="241"/>
      <c r="D229" s="242" t="s">
        <v>178</v>
      </c>
      <c r="E229" s="241"/>
      <c r="F229" s="244" t="s">
        <v>2498</v>
      </c>
      <c r="G229" s="241"/>
      <c r="H229" s="245">
        <v>118.402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178</v>
      </c>
      <c r="AU229" s="251" t="s">
        <v>85</v>
      </c>
      <c r="AV229" s="13" t="s">
        <v>85</v>
      </c>
      <c r="AW229" s="13" t="s">
        <v>4</v>
      </c>
      <c r="AX229" s="13" t="s">
        <v>33</v>
      </c>
      <c r="AY229" s="251" t="s">
        <v>170</v>
      </c>
    </row>
    <row r="230" spans="1:65" s="2" customFormat="1" ht="24.15" customHeight="1">
      <c r="A230" s="39"/>
      <c r="B230" s="40"/>
      <c r="C230" s="227" t="s">
        <v>392</v>
      </c>
      <c r="D230" s="227" t="s">
        <v>172</v>
      </c>
      <c r="E230" s="228" t="s">
        <v>2499</v>
      </c>
      <c r="F230" s="229" t="s">
        <v>2500</v>
      </c>
      <c r="G230" s="230" t="s">
        <v>183</v>
      </c>
      <c r="H230" s="231">
        <v>5.278</v>
      </c>
      <c r="I230" s="232"/>
      <c r="J230" s="233">
        <f>ROUND(I230*H230,2)</f>
        <v>0</v>
      </c>
      <c r="K230" s="229" t="s">
        <v>176</v>
      </c>
      <c r="L230" s="45"/>
      <c r="M230" s="234" t="s">
        <v>1</v>
      </c>
      <c r="N230" s="235" t="s">
        <v>42</v>
      </c>
      <c r="O230" s="92"/>
      <c r="P230" s="236">
        <f>O230*H230</f>
        <v>0</v>
      </c>
      <c r="Q230" s="236">
        <v>2.25634</v>
      </c>
      <c r="R230" s="236">
        <f>Q230*H230</f>
        <v>11.908962519999998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177</v>
      </c>
      <c r="AT230" s="238" t="s">
        <v>172</v>
      </c>
      <c r="AU230" s="238" t="s">
        <v>85</v>
      </c>
      <c r="AY230" s="18" t="s">
        <v>170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33</v>
      </c>
      <c r="BK230" s="239">
        <f>ROUND(I230*H230,2)</f>
        <v>0</v>
      </c>
      <c r="BL230" s="18" t="s">
        <v>177</v>
      </c>
      <c r="BM230" s="238" t="s">
        <v>2501</v>
      </c>
    </row>
    <row r="231" spans="1:51" s="13" customFormat="1" ht="12">
      <c r="A231" s="13"/>
      <c r="B231" s="240"/>
      <c r="C231" s="241"/>
      <c r="D231" s="242" t="s">
        <v>178</v>
      </c>
      <c r="E231" s="243" t="s">
        <v>1</v>
      </c>
      <c r="F231" s="244" t="s">
        <v>2502</v>
      </c>
      <c r="G231" s="241"/>
      <c r="H231" s="245">
        <v>3.537</v>
      </c>
      <c r="I231" s="246"/>
      <c r="J231" s="241"/>
      <c r="K231" s="241"/>
      <c r="L231" s="247"/>
      <c r="M231" s="248"/>
      <c r="N231" s="249"/>
      <c r="O231" s="249"/>
      <c r="P231" s="249"/>
      <c r="Q231" s="249"/>
      <c r="R231" s="249"/>
      <c r="S231" s="249"/>
      <c r="T231" s="25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1" t="s">
        <v>178</v>
      </c>
      <c r="AU231" s="251" t="s">
        <v>85</v>
      </c>
      <c r="AV231" s="13" t="s">
        <v>85</v>
      </c>
      <c r="AW231" s="13" t="s">
        <v>32</v>
      </c>
      <c r="AX231" s="13" t="s">
        <v>77</v>
      </c>
      <c r="AY231" s="251" t="s">
        <v>170</v>
      </c>
    </row>
    <row r="232" spans="1:51" s="13" customFormat="1" ht="12">
      <c r="A232" s="13"/>
      <c r="B232" s="240"/>
      <c r="C232" s="241"/>
      <c r="D232" s="242" t="s">
        <v>178</v>
      </c>
      <c r="E232" s="243" t="s">
        <v>1</v>
      </c>
      <c r="F232" s="244" t="s">
        <v>2503</v>
      </c>
      <c r="G232" s="241"/>
      <c r="H232" s="245">
        <v>1.741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178</v>
      </c>
      <c r="AU232" s="251" t="s">
        <v>85</v>
      </c>
      <c r="AV232" s="13" t="s">
        <v>85</v>
      </c>
      <c r="AW232" s="13" t="s">
        <v>32</v>
      </c>
      <c r="AX232" s="13" t="s">
        <v>77</v>
      </c>
      <c r="AY232" s="251" t="s">
        <v>170</v>
      </c>
    </row>
    <row r="233" spans="1:51" s="14" customFormat="1" ht="12">
      <c r="A233" s="14"/>
      <c r="B233" s="252"/>
      <c r="C233" s="253"/>
      <c r="D233" s="242" t="s">
        <v>178</v>
      </c>
      <c r="E233" s="254" t="s">
        <v>1</v>
      </c>
      <c r="F233" s="255" t="s">
        <v>180</v>
      </c>
      <c r="G233" s="253"/>
      <c r="H233" s="256">
        <v>5.278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2" t="s">
        <v>178</v>
      </c>
      <c r="AU233" s="262" t="s">
        <v>85</v>
      </c>
      <c r="AV233" s="14" t="s">
        <v>177</v>
      </c>
      <c r="AW233" s="14" t="s">
        <v>32</v>
      </c>
      <c r="AX233" s="14" t="s">
        <v>33</v>
      </c>
      <c r="AY233" s="262" t="s">
        <v>170</v>
      </c>
    </row>
    <row r="234" spans="1:65" s="2" customFormat="1" ht="37.8" customHeight="1">
      <c r="A234" s="39"/>
      <c r="B234" s="40"/>
      <c r="C234" s="227" t="s">
        <v>316</v>
      </c>
      <c r="D234" s="227" t="s">
        <v>172</v>
      </c>
      <c r="E234" s="228" t="s">
        <v>2504</v>
      </c>
      <c r="F234" s="229" t="s">
        <v>2505</v>
      </c>
      <c r="G234" s="230" t="s">
        <v>271</v>
      </c>
      <c r="H234" s="231">
        <v>41.96</v>
      </c>
      <c r="I234" s="232"/>
      <c r="J234" s="233">
        <f>ROUND(I234*H234,2)</f>
        <v>0</v>
      </c>
      <c r="K234" s="229" t="s">
        <v>176</v>
      </c>
      <c r="L234" s="45"/>
      <c r="M234" s="234" t="s">
        <v>1</v>
      </c>
      <c r="N234" s="235" t="s">
        <v>42</v>
      </c>
      <c r="O234" s="92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177</v>
      </c>
      <c r="AT234" s="238" t="s">
        <v>172</v>
      </c>
      <c r="AU234" s="238" t="s">
        <v>85</v>
      </c>
      <c r="AY234" s="18" t="s">
        <v>170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33</v>
      </c>
      <c r="BK234" s="239">
        <f>ROUND(I234*H234,2)</f>
        <v>0</v>
      </c>
      <c r="BL234" s="18" t="s">
        <v>177</v>
      </c>
      <c r="BM234" s="238" t="s">
        <v>2506</v>
      </c>
    </row>
    <row r="235" spans="1:51" s="13" customFormat="1" ht="12">
      <c r="A235" s="13"/>
      <c r="B235" s="240"/>
      <c r="C235" s="241"/>
      <c r="D235" s="242" t="s">
        <v>178</v>
      </c>
      <c r="E235" s="243" t="s">
        <v>1</v>
      </c>
      <c r="F235" s="244" t="s">
        <v>2340</v>
      </c>
      <c r="G235" s="241"/>
      <c r="H235" s="245">
        <v>41.96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178</v>
      </c>
      <c r="AU235" s="251" t="s">
        <v>85</v>
      </c>
      <c r="AV235" s="13" t="s">
        <v>85</v>
      </c>
      <c r="AW235" s="13" t="s">
        <v>32</v>
      </c>
      <c r="AX235" s="13" t="s">
        <v>33</v>
      </c>
      <c r="AY235" s="251" t="s">
        <v>170</v>
      </c>
    </row>
    <row r="236" spans="1:65" s="2" customFormat="1" ht="55.5" customHeight="1">
      <c r="A236" s="39"/>
      <c r="B236" s="40"/>
      <c r="C236" s="227" t="s">
        <v>400</v>
      </c>
      <c r="D236" s="227" t="s">
        <v>172</v>
      </c>
      <c r="E236" s="228" t="s">
        <v>2507</v>
      </c>
      <c r="F236" s="229" t="s">
        <v>2508</v>
      </c>
      <c r="G236" s="230" t="s">
        <v>271</v>
      </c>
      <c r="H236" s="231">
        <v>41.96</v>
      </c>
      <c r="I236" s="232"/>
      <c r="J236" s="233">
        <f>ROUND(I236*H236,2)</f>
        <v>0</v>
      </c>
      <c r="K236" s="229" t="s">
        <v>176</v>
      </c>
      <c r="L236" s="45"/>
      <c r="M236" s="234" t="s">
        <v>1</v>
      </c>
      <c r="N236" s="235" t="s">
        <v>42</v>
      </c>
      <c r="O236" s="92"/>
      <c r="P236" s="236">
        <f>O236*H236</f>
        <v>0</v>
      </c>
      <c r="Q236" s="236">
        <v>0.00033</v>
      </c>
      <c r="R236" s="236">
        <f>Q236*H236</f>
        <v>0.0138468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177</v>
      </c>
      <c r="AT236" s="238" t="s">
        <v>172</v>
      </c>
      <c r="AU236" s="238" t="s">
        <v>85</v>
      </c>
      <c r="AY236" s="18" t="s">
        <v>170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33</v>
      </c>
      <c r="BK236" s="239">
        <f>ROUND(I236*H236,2)</f>
        <v>0</v>
      </c>
      <c r="BL236" s="18" t="s">
        <v>177</v>
      </c>
      <c r="BM236" s="238" t="s">
        <v>2509</v>
      </c>
    </row>
    <row r="237" spans="1:51" s="13" customFormat="1" ht="12">
      <c r="A237" s="13"/>
      <c r="B237" s="240"/>
      <c r="C237" s="241"/>
      <c r="D237" s="242" t="s">
        <v>178</v>
      </c>
      <c r="E237" s="243" t="s">
        <v>1</v>
      </c>
      <c r="F237" s="244" t="s">
        <v>2340</v>
      </c>
      <c r="G237" s="241"/>
      <c r="H237" s="245">
        <v>41.96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1" t="s">
        <v>178</v>
      </c>
      <c r="AU237" s="251" t="s">
        <v>85</v>
      </c>
      <c r="AV237" s="13" t="s">
        <v>85</v>
      </c>
      <c r="AW237" s="13" t="s">
        <v>32</v>
      </c>
      <c r="AX237" s="13" t="s">
        <v>33</v>
      </c>
      <c r="AY237" s="251" t="s">
        <v>170</v>
      </c>
    </row>
    <row r="238" spans="1:65" s="2" customFormat="1" ht="24.15" customHeight="1">
      <c r="A238" s="39"/>
      <c r="B238" s="40"/>
      <c r="C238" s="227" t="s">
        <v>324</v>
      </c>
      <c r="D238" s="227" t="s">
        <v>172</v>
      </c>
      <c r="E238" s="228" t="s">
        <v>2510</v>
      </c>
      <c r="F238" s="229" t="s">
        <v>2511</v>
      </c>
      <c r="G238" s="230" t="s">
        <v>271</v>
      </c>
      <c r="H238" s="231">
        <v>41.96</v>
      </c>
      <c r="I238" s="232"/>
      <c r="J238" s="233">
        <f>ROUND(I238*H238,2)</f>
        <v>0</v>
      </c>
      <c r="K238" s="229" t="s">
        <v>176</v>
      </c>
      <c r="L238" s="45"/>
      <c r="M238" s="234" t="s">
        <v>1</v>
      </c>
      <c r="N238" s="235" t="s">
        <v>42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177</v>
      </c>
      <c r="AT238" s="238" t="s">
        <v>172</v>
      </c>
      <c r="AU238" s="238" t="s">
        <v>85</v>
      </c>
      <c r="AY238" s="18" t="s">
        <v>170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33</v>
      </c>
      <c r="BK238" s="239">
        <f>ROUND(I238*H238,2)</f>
        <v>0</v>
      </c>
      <c r="BL238" s="18" t="s">
        <v>177</v>
      </c>
      <c r="BM238" s="238" t="s">
        <v>2512</v>
      </c>
    </row>
    <row r="239" spans="1:51" s="13" customFormat="1" ht="12">
      <c r="A239" s="13"/>
      <c r="B239" s="240"/>
      <c r="C239" s="241"/>
      <c r="D239" s="242" t="s">
        <v>178</v>
      </c>
      <c r="E239" s="243" t="s">
        <v>1</v>
      </c>
      <c r="F239" s="244" t="s">
        <v>2340</v>
      </c>
      <c r="G239" s="241"/>
      <c r="H239" s="245">
        <v>41.96</v>
      </c>
      <c r="I239" s="246"/>
      <c r="J239" s="241"/>
      <c r="K239" s="241"/>
      <c r="L239" s="247"/>
      <c r="M239" s="248"/>
      <c r="N239" s="249"/>
      <c r="O239" s="249"/>
      <c r="P239" s="249"/>
      <c r="Q239" s="249"/>
      <c r="R239" s="249"/>
      <c r="S239" s="249"/>
      <c r="T239" s="25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1" t="s">
        <v>178</v>
      </c>
      <c r="AU239" s="251" t="s">
        <v>85</v>
      </c>
      <c r="AV239" s="13" t="s">
        <v>85</v>
      </c>
      <c r="AW239" s="13" t="s">
        <v>32</v>
      </c>
      <c r="AX239" s="13" t="s">
        <v>33</v>
      </c>
      <c r="AY239" s="251" t="s">
        <v>170</v>
      </c>
    </row>
    <row r="240" spans="1:65" s="2" customFormat="1" ht="16.5" customHeight="1">
      <c r="A240" s="39"/>
      <c r="B240" s="40"/>
      <c r="C240" s="227" t="s">
        <v>411</v>
      </c>
      <c r="D240" s="227" t="s">
        <v>172</v>
      </c>
      <c r="E240" s="228" t="s">
        <v>2513</v>
      </c>
      <c r="F240" s="229" t="s">
        <v>2514</v>
      </c>
      <c r="G240" s="230" t="s">
        <v>356</v>
      </c>
      <c r="H240" s="231">
        <v>1</v>
      </c>
      <c r="I240" s="232"/>
      <c r="J240" s="233">
        <f>ROUND(I240*H240,2)</f>
        <v>0</v>
      </c>
      <c r="K240" s="229" t="s">
        <v>176</v>
      </c>
      <c r="L240" s="45"/>
      <c r="M240" s="234" t="s">
        <v>1</v>
      </c>
      <c r="N240" s="235" t="s">
        <v>42</v>
      </c>
      <c r="O240" s="92"/>
      <c r="P240" s="236">
        <f>O240*H240</f>
        <v>0</v>
      </c>
      <c r="Q240" s="236">
        <v>0.07287</v>
      </c>
      <c r="R240" s="236">
        <f>Q240*H240</f>
        <v>0.07287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177</v>
      </c>
      <c r="AT240" s="238" t="s">
        <v>172</v>
      </c>
      <c r="AU240" s="238" t="s">
        <v>85</v>
      </c>
      <c r="AY240" s="18" t="s">
        <v>170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33</v>
      </c>
      <c r="BK240" s="239">
        <f>ROUND(I240*H240,2)</f>
        <v>0</v>
      </c>
      <c r="BL240" s="18" t="s">
        <v>177</v>
      </c>
      <c r="BM240" s="238" t="s">
        <v>2515</v>
      </c>
    </row>
    <row r="241" spans="1:65" s="2" customFormat="1" ht="24.15" customHeight="1">
      <c r="A241" s="39"/>
      <c r="B241" s="40"/>
      <c r="C241" s="273" t="s">
        <v>331</v>
      </c>
      <c r="D241" s="273" t="s">
        <v>247</v>
      </c>
      <c r="E241" s="274" t="s">
        <v>2516</v>
      </c>
      <c r="F241" s="275" t="s">
        <v>2517</v>
      </c>
      <c r="G241" s="276" t="s">
        <v>356</v>
      </c>
      <c r="H241" s="277">
        <v>1</v>
      </c>
      <c r="I241" s="278"/>
      <c r="J241" s="279">
        <f>ROUND(I241*H241,2)</f>
        <v>0</v>
      </c>
      <c r="K241" s="275" t="s">
        <v>176</v>
      </c>
      <c r="L241" s="280"/>
      <c r="M241" s="281" t="s">
        <v>1</v>
      </c>
      <c r="N241" s="282" t="s">
        <v>42</v>
      </c>
      <c r="O241" s="92"/>
      <c r="P241" s="236">
        <f>O241*H241</f>
        <v>0</v>
      </c>
      <c r="Q241" s="236">
        <v>0.006</v>
      </c>
      <c r="R241" s="236">
        <f>Q241*H241</f>
        <v>0.006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221</v>
      </c>
      <c r="AT241" s="238" t="s">
        <v>247</v>
      </c>
      <c r="AU241" s="238" t="s">
        <v>85</v>
      </c>
      <c r="AY241" s="18" t="s">
        <v>170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33</v>
      </c>
      <c r="BK241" s="239">
        <f>ROUND(I241*H241,2)</f>
        <v>0</v>
      </c>
      <c r="BL241" s="18" t="s">
        <v>177</v>
      </c>
      <c r="BM241" s="238" t="s">
        <v>2518</v>
      </c>
    </row>
    <row r="242" spans="1:65" s="2" customFormat="1" ht="24.15" customHeight="1">
      <c r="A242" s="39"/>
      <c r="B242" s="40"/>
      <c r="C242" s="227" t="s">
        <v>423</v>
      </c>
      <c r="D242" s="227" t="s">
        <v>172</v>
      </c>
      <c r="E242" s="228" t="s">
        <v>2519</v>
      </c>
      <c r="F242" s="229" t="s">
        <v>2520</v>
      </c>
      <c r="G242" s="230" t="s">
        <v>356</v>
      </c>
      <c r="H242" s="231">
        <v>2</v>
      </c>
      <c r="I242" s="232"/>
      <c r="J242" s="233">
        <f>ROUND(I242*H242,2)</f>
        <v>0</v>
      </c>
      <c r="K242" s="229" t="s">
        <v>176</v>
      </c>
      <c r="L242" s="45"/>
      <c r="M242" s="234" t="s">
        <v>1</v>
      </c>
      <c r="N242" s="235" t="s">
        <v>42</v>
      </c>
      <c r="O242" s="92"/>
      <c r="P242" s="236">
        <f>O242*H242</f>
        <v>0</v>
      </c>
      <c r="Q242" s="236">
        <v>0.001</v>
      </c>
      <c r="R242" s="236">
        <f>Q242*H242</f>
        <v>0.002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177</v>
      </c>
      <c r="AT242" s="238" t="s">
        <v>172</v>
      </c>
      <c r="AU242" s="238" t="s">
        <v>85</v>
      </c>
      <c r="AY242" s="18" t="s">
        <v>170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33</v>
      </c>
      <c r="BK242" s="239">
        <f>ROUND(I242*H242,2)</f>
        <v>0</v>
      </c>
      <c r="BL242" s="18" t="s">
        <v>177</v>
      </c>
      <c r="BM242" s="238" t="s">
        <v>2521</v>
      </c>
    </row>
    <row r="243" spans="1:65" s="2" customFormat="1" ht="24.15" customHeight="1">
      <c r="A243" s="39"/>
      <c r="B243" s="40"/>
      <c r="C243" s="273" t="s">
        <v>337</v>
      </c>
      <c r="D243" s="273" t="s">
        <v>247</v>
      </c>
      <c r="E243" s="274" t="s">
        <v>2522</v>
      </c>
      <c r="F243" s="275" t="s">
        <v>2523</v>
      </c>
      <c r="G243" s="276" t="s">
        <v>356</v>
      </c>
      <c r="H243" s="277">
        <v>2</v>
      </c>
      <c r="I243" s="278"/>
      <c r="J243" s="279">
        <f>ROUND(I243*H243,2)</f>
        <v>0</v>
      </c>
      <c r="K243" s="275" t="s">
        <v>176</v>
      </c>
      <c r="L243" s="280"/>
      <c r="M243" s="281" t="s">
        <v>1</v>
      </c>
      <c r="N243" s="282" t="s">
        <v>42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221</v>
      </c>
      <c r="AT243" s="238" t="s">
        <v>247</v>
      </c>
      <c r="AU243" s="238" t="s">
        <v>85</v>
      </c>
      <c r="AY243" s="18" t="s">
        <v>170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33</v>
      </c>
      <c r="BK243" s="239">
        <f>ROUND(I243*H243,2)</f>
        <v>0</v>
      </c>
      <c r="BL243" s="18" t="s">
        <v>177</v>
      </c>
      <c r="BM243" s="238" t="s">
        <v>2524</v>
      </c>
    </row>
    <row r="244" spans="1:63" s="12" customFormat="1" ht="22.8" customHeight="1">
      <c r="A244" s="12"/>
      <c r="B244" s="211"/>
      <c r="C244" s="212"/>
      <c r="D244" s="213" t="s">
        <v>76</v>
      </c>
      <c r="E244" s="225" t="s">
        <v>2525</v>
      </c>
      <c r="F244" s="225" t="s">
        <v>2526</v>
      </c>
      <c r="G244" s="212"/>
      <c r="H244" s="212"/>
      <c r="I244" s="215"/>
      <c r="J244" s="226">
        <f>BK244</f>
        <v>0</v>
      </c>
      <c r="K244" s="212"/>
      <c r="L244" s="217"/>
      <c r="M244" s="218"/>
      <c r="N244" s="219"/>
      <c r="O244" s="219"/>
      <c r="P244" s="220">
        <f>P245</f>
        <v>0</v>
      </c>
      <c r="Q244" s="219"/>
      <c r="R244" s="220">
        <f>R245</f>
        <v>0</v>
      </c>
      <c r="S244" s="219"/>
      <c r="T244" s="221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2" t="s">
        <v>33</v>
      </c>
      <c r="AT244" s="223" t="s">
        <v>76</v>
      </c>
      <c r="AU244" s="223" t="s">
        <v>33</v>
      </c>
      <c r="AY244" s="222" t="s">
        <v>170</v>
      </c>
      <c r="BK244" s="224">
        <f>BK245</f>
        <v>0</v>
      </c>
    </row>
    <row r="245" spans="1:65" s="2" customFormat="1" ht="37.8" customHeight="1">
      <c r="A245" s="39"/>
      <c r="B245" s="40"/>
      <c r="C245" s="227" t="s">
        <v>434</v>
      </c>
      <c r="D245" s="227" t="s">
        <v>172</v>
      </c>
      <c r="E245" s="228" t="s">
        <v>2527</v>
      </c>
      <c r="F245" s="229" t="s">
        <v>2528</v>
      </c>
      <c r="G245" s="230" t="s">
        <v>228</v>
      </c>
      <c r="H245" s="231">
        <v>182.051</v>
      </c>
      <c r="I245" s="232"/>
      <c r="J245" s="233">
        <f>ROUND(I245*H245,2)</f>
        <v>0</v>
      </c>
      <c r="K245" s="229" t="s">
        <v>176</v>
      </c>
      <c r="L245" s="45"/>
      <c r="M245" s="294" t="s">
        <v>1</v>
      </c>
      <c r="N245" s="295" t="s">
        <v>42</v>
      </c>
      <c r="O245" s="296"/>
      <c r="P245" s="297">
        <f>O245*H245</f>
        <v>0</v>
      </c>
      <c r="Q245" s="297">
        <v>0</v>
      </c>
      <c r="R245" s="297">
        <f>Q245*H245</f>
        <v>0</v>
      </c>
      <c r="S245" s="297">
        <v>0</v>
      </c>
      <c r="T245" s="29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177</v>
      </c>
      <c r="AT245" s="238" t="s">
        <v>172</v>
      </c>
      <c r="AU245" s="238" t="s">
        <v>85</v>
      </c>
      <c r="AY245" s="18" t="s">
        <v>170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33</v>
      </c>
      <c r="BK245" s="239">
        <f>ROUND(I245*H245,2)</f>
        <v>0</v>
      </c>
      <c r="BL245" s="18" t="s">
        <v>177</v>
      </c>
      <c r="BM245" s="238" t="s">
        <v>2529</v>
      </c>
    </row>
    <row r="246" spans="1:31" s="2" customFormat="1" ht="6.95" customHeight="1">
      <c r="A246" s="39"/>
      <c r="B246" s="67"/>
      <c r="C246" s="68"/>
      <c r="D246" s="68"/>
      <c r="E246" s="68"/>
      <c r="F246" s="68"/>
      <c r="G246" s="68"/>
      <c r="H246" s="68"/>
      <c r="I246" s="68"/>
      <c r="J246" s="68"/>
      <c r="K246" s="68"/>
      <c r="L246" s="45"/>
      <c r="M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</sheetData>
  <sheetProtection password="C7B1" sheet="1" objects="1" scenarios="1" formatColumns="0" formatRows="0" autoFilter="0"/>
  <autoFilter ref="C124:K24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110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Komunitní dům Drobovice</v>
      </c>
      <c r="F7" s="151"/>
      <c r="G7" s="151"/>
      <c r="H7" s="151"/>
      <c r="L7" s="21"/>
    </row>
    <row r="8" spans="2:12" s="1" customFormat="1" ht="12" customHeight="1">
      <c r="B8" s="21"/>
      <c r="D8" s="151" t="s">
        <v>111</v>
      </c>
      <c r="L8" s="21"/>
    </row>
    <row r="9" spans="1:31" s="2" customFormat="1" ht="16.5" customHeight="1">
      <c r="A9" s="39"/>
      <c r="B9" s="45"/>
      <c r="C9" s="39"/>
      <c r="D9" s="39"/>
      <c r="E9" s="152" t="s">
        <v>2349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2530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2. 12. 2021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34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115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ROUND(J126,0)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ROUND((SUM(BE126:BE220)),0)</f>
        <v>0</v>
      </c>
      <c r="G35" s="39"/>
      <c r="H35" s="39"/>
      <c r="I35" s="165">
        <v>0.21</v>
      </c>
      <c r="J35" s="164">
        <f>ROUND(((SUM(BE126:BE220))*I35),0)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ROUND((SUM(BF126:BF220)),0)</f>
        <v>0</v>
      </c>
      <c r="G36" s="39"/>
      <c r="H36" s="39"/>
      <c r="I36" s="165">
        <v>0.15</v>
      </c>
      <c r="J36" s="164">
        <f>ROUND(((SUM(BF126:BF220))*I36),0)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ROUND((SUM(BG126:BG220)),0)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ROUND((SUM(BH126:BH220)),0)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ROUND((SUM(BI126:BI220)),0)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Komunitní dům Drobovice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2349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02 - Venkovní úpravy - oplocení, opěrné stěny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Drobovice</v>
      </c>
      <c r="G91" s="41"/>
      <c r="H91" s="41"/>
      <c r="I91" s="33" t="s">
        <v>22</v>
      </c>
      <c r="J91" s="80" t="str">
        <f>IF(J14="","",J14)</f>
        <v>2. 12. 2021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Drobovice</v>
      </c>
      <c r="G93" s="41"/>
      <c r="H93" s="41"/>
      <c r="I93" s="33" t="s">
        <v>30</v>
      </c>
      <c r="J93" s="37" t="str">
        <f>E23</f>
        <v>f-plan spol.s r.o., Ing.Jiří Kopr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>Martin Lang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121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122</v>
      </c>
      <c r="E100" s="197"/>
      <c r="F100" s="197"/>
      <c r="G100" s="197"/>
      <c r="H100" s="197"/>
      <c r="I100" s="197"/>
      <c r="J100" s="198">
        <f>J128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2531</v>
      </c>
      <c r="E101" s="197"/>
      <c r="F101" s="197"/>
      <c r="G101" s="197"/>
      <c r="H101" s="197"/>
      <c r="I101" s="197"/>
      <c r="J101" s="198">
        <f>J175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124</v>
      </c>
      <c r="E102" s="197"/>
      <c r="F102" s="197"/>
      <c r="G102" s="197"/>
      <c r="H102" s="197"/>
      <c r="I102" s="197"/>
      <c r="J102" s="198">
        <f>J188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132</v>
      </c>
      <c r="E103" s="197"/>
      <c r="F103" s="197"/>
      <c r="G103" s="197"/>
      <c r="H103" s="197"/>
      <c r="I103" s="197"/>
      <c r="J103" s="198">
        <f>J212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2355</v>
      </c>
      <c r="E104" s="197"/>
      <c r="F104" s="197"/>
      <c r="G104" s="197"/>
      <c r="H104" s="197"/>
      <c r="I104" s="197"/>
      <c r="J104" s="198">
        <f>J219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155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Komunitní dům Drobovice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111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2349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113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02 - Venkovní úpravy - oplocení, opěrné stěny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Drobovice</v>
      </c>
      <c r="G120" s="41"/>
      <c r="H120" s="41"/>
      <c r="I120" s="33" t="s">
        <v>22</v>
      </c>
      <c r="J120" s="80" t="str">
        <f>IF(J14="","",J14)</f>
        <v>2. 12. 2021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24</v>
      </c>
      <c r="D122" s="41"/>
      <c r="E122" s="41"/>
      <c r="F122" s="28" t="str">
        <f>E17</f>
        <v>Obec Drobovice</v>
      </c>
      <c r="G122" s="41"/>
      <c r="H122" s="41"/>
      <c r="I122" s="33" t="s">
        <v>30</v>
      </c>
      <c r="J122" s="37" t="str">
        <f>E23</f>
        <v>f-plan spol.s r.o., Ing.Jiří Kopr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34</v>
      </c>
      <c r="J123" s="37" t="str">
        <f>E26</f>
        <v>Martin Lang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156</v>
      </c>
      <c r="D125" s="203" t="s">
        <v>62</v>
      </c>
      <c r="E125" s="203" t="s">
        <v>58</v>
      </c>
      <c r="F125" s="203" t="s">
        <v>59</v>
      </c>
      <c r="G125" s="203" t="s">
        <v>157</v>
      </c>
      <c r="H125" s="203" t="s">
        <v>158</v>
      </c>
      <c r="I125" s="203" t="s">
        <v>159</v>
      </c>
      <c r="J125" s="203" t="s">
        <v>118</v>
      </c>
      <c r="K125" s="204" t="s">
        <v>160</v>
      </c>
      <c r="L125" s="205"/>
      <c r="M125" s="101" t="s">
        <v>1</v>
      </c>
      <c r="N125" s="102" t="s">
        <v>41</v>
      </c>
      <c r="O125" s="102" t="s">
        <v>161</v>
      </c>
      <c r="P125" s="102" t="s">
        <v>162</v>
      </c>
      <c r="Q125" s="102" t="s">
        <v>163</v>
      </c>
      <c r="R125" s="102" t="s">
        <v>164</v>
      </c>
      <c r="S125" s="102" t="s">
        <v>165</v>
      </c>
      <c r="T125" s="103" t="s">
        <v>166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167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</f>
        <v>0</v>
      </c>
      <c r="Q126" s="105"/>
      <c r="R126" s="208">
        <f>R127</f>
        <v>457.79059886000005</v>
      </c>
      <c r="S126" s="105"/>
      <c r="T126" s="209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120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76</v>
      </c>
      <c r="E127" s="214" t="s">
        <v>168</v>
      </c>
      <c r="F127" s="214" t="s">
        <v>169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P128+P175+P188+P212+P219</f>
        <v>0</v>
      </c>
      <c r="Q127" s="219"/>
      <c r="R127" s="220">
        <f>R128+R175+R188+R212+R219</f>
        <v>457.79059886000005</v>
      </c>
      <c r="S127" s="219"/>
      <c r="T127" s="221">
        <f>T128+T175+T188+T212+T219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33</v>
      </c>
      <c r="AT127" s="223" t="s">
        <v>76</v>
      </c>
      <c r="AU127" s="223" t="s">
        <v>77</v>
      </c>
      <c r="AY127" s="222" t="s">
        <v>170</v>
      </c>
      <c r="BK127" s="224">
        <f>BK128+BK175+BK188+BK212+BK219</f>
        <v>0</v>
      </c>
    </row>
    <row r="128" spans="1:63" s="12" customFormat="1" ht="22.8" customHeight="1">
      <c r="A128" s="12"/>
      <c r="B128" s="211"/>
      <c r="C128" s="212"/>
      <c r="D128" s="213" t="s">
        <v>76</v>
      </c>
      <c r="E128" s="225" t="s">
        <v>33</v>
      </c>
      <c r="F128" s="225" t="s">
        <v>171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SUM(P129:P174)</f>
        <v>0</v>
      </c>
      <c r="Q128" s="219"/>
      <c r="R128" s="220">
        <f>SUM(R129:R174)</f>
        <v>51.924846</v>
      </c>
      <c r="S128" s="219"/>
      <c r="T128" s="221">
        <f>SUM(T129:T174)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33</v>
      </c>
      <c r="AT128" s="223" t="s">
        <v>76</v>
      </c>
      <c r="AU128" s="223" t="s">
        <v>33</v>
      </c>
      <c r="AY128" s="222" t="s">
        <v>170</v>
      </c>
      <c r="BK128" s="224">
        <f>SUM(BK129:BK174)</f>
        <v>0</v>
      </c>
    </row>
    <row r="129" spans="1:65" s="2" customFormat="1" ht="33" customHeight="1">
      <c r="A129" s="39"/>
      <c r="B129" s="40"/>
      <c r="C129" s="227" t="s">
        <v>33</v>
      </c>
      <c r="D129" s="227" t="s">
        <v>172</v>
      </c>
      <c r="E129" s="228" t="s">
        <v>2532</v>
      </c>
      <c r="F129" s="229" t="s">
        <v>2533</v>
      </c>
      <c r="G129" s="230" t="s">
        <v>183</v>
      </c>
      <c r="H129" s="231">
        <v>153.84</v>
      </c>
      <c r="I129" s="232"/>
      <c r="J129" s="233">
        <f>ROUND(I129*H129,2)</f>
        <v>0</v>
      </c>
      <c r="K129" s="229" t="s">
        <v>176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177</v>
      </c>
      <c r="AT129" s="238" t="s">
        <v>172</v>
      </c>
      <c r="AU129" s="238" t="s">
        <v>85</v>
      </c>
      <c r="AY129" s="18" t="s">
        <v>170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33</v>
      </c>
      <c r="BK129" s="239">
        <f>ROUND(I129*H129,2)</f>
        <v>0</v>
      </c>
      <c r="BL129" s="18" t="s">
        <v>177</v>
      </c>
      <c r="BM129" s="238" t="s">
        <v>2534</v>
      </c>
    </row>
    <row r="130" spans="1:51" s="13" customFormat="1" ht="12">
      <c r="A130" s="13"/>
      <c r="B130" s="240"/>
      <c r="C130" s="241"/>
      <c r="D130" s="242" t="s">
        <v>178</v>
      </c>
      <c r="E130" s="243" t="s">
        <v>1</v>
      </c>
      <c r="F130" s="244" t="s">
        <v>2535</v>
      </c>
      <c r="G130" s="241"/>
      <c r="H130" s="245">
        <v>153.84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178</v>
      </c>
      <c r="AU130" s="251" t="s">
        <v>85</v>
      </c>
      <c r="AV130" s="13" t="s">
        <v>85</v>
      </c>
      <c r="AW130" s="13" t="s">
        <v>32</v>
      </c>
      <c r="AX130" s="13" t="s">
        <v>77</v>
      </c>
      <c r="AY130" s="251" t="s">
        <v>170</v>
      </c>
    </row>
    <row r="131" spans="1:51" s="14" customFormat="1" ht="12">
      <c r="A131" s="14"/>
      <c r="B131" s="252"/>
      <c r="C131" s="253"/>
      <c r="D131" s="242" t="s">
        <v>178</v>
      </c>
      <c r="E131" s="254" t="s">
        <v>1</v>
      </c>
      <c r="F131" s="255" t="s">
        <v>180</v>
      </c>
      <c r="G131" s="253"/>
      <c r="H131" s="256">
        <v>153.84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2" t="s">
        <v>178</v>
      </c>
      <c r="AU131" s="262" t="s">
        <v>85</v>
      </c>
      <c r="AV131" s="14" t="s">
        <v>177</v>
      </c>
      <c r="AW131" s="14" t="s">
        <v>32</v>
      </c>
      <c r="AX131" s="14" t="s">
        <v>33</v>
      </c>
      <c r="AY131" s="262" t="s">
        <v>170</v>
      </c>
    </row>
    <row r="132" spans="1:65" s="2" customFormat="1" ht="44.25" customHeight="1">
      <c r="A132" s="39"/>
      <c r="B132" s="40"/>
      <c r="C132" s="227" t="s">
        <v>85</v>
      </c>
      <c r="D132" s="227" t="s">
        <v>172</v>
      </c>
      <c r="E132" s="228" t="s">
        <v>2536</v>
      </c>
      <c r="F132" s="229" t="s">
        <v>2537</v>
      </c>
      <c r="G132" s="230" t="s">
        <v>183</v>
      </c>
      <c r="H132" s="231">
        <v>163.07</v>
      </c>
      <c r="I132" s="232"/>
      <c r="J132" s="233">
        <f>ROUND(I132*H132,2)</f>
        <v>0</v>
      </c>
      <c r="K132" s="229" t="s">
        <v>176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177</v>
      </c>
      <c r="AT132" s="238" t="s">
        <v>172</v>
      </c>
      <c r="AU132" s="238" t="s">
        <v>85</v>
      </c>
      <c r="AY132" s="18" t="s">
        <v>170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33</v>
      </c>
      <c r="BK132" s="239">
        <f>ROUND(I132*H132,2)</f>
        <v>0</v>
      </c>
      <c r="BL132" s="18" t="s">
        <v>177</v>
      </c>
      <c r="BM132" s="238" t="s">
        <v>2538</v>
      </c>
    </row>
    <row r="133" spans="1:51" s="13" customFormat="1" ht="12">
      <c r="A133" s="13"/>
      <c r="B133" s="240"/>
      <c r="C133" s="241"/>
      <c r="D133" s="242" t="s">
        <v>178</v>
      </c>
      <c r="E133" s="243" t="s">
        <v>1</v>
      </c>
      <c r="F133" s="244" t="s">
        <v>2539</v>
      </c>
      <c r="G133" s="241"/>
      <c r="H133" s="245">
        <v>163.07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178</v>
      </c>
      <c r="AU133" s="251" t="s">
        <v>85</v>
      </c>
      <c r="AV133" s="13" t="s">
        <v>85</v>
      </c>
      <c r="AW133" s="13" t="s">
        <v>32</v>
      </c>
      <c r="AX133" s="13" t="s">
        <v>77</v>
      </c>
      <c r="AY133" s="251" t="s">
        <v>170</v>
      </c>
    </row>
    <row r="134" spans="1:51" s="14" customFormat="1" ht="12">
      <c r="A134" s="14"/>
      <c r="B134" s="252"/>
      <c r="C134" s="253"/>
      <c r="D134" s="242" t="s">
        <v>178</v>
      </c>
      <c r="E134" s="254" t="s">
        <v>1</v>
      </c>
      <c r="F134" s="255" t="s">
        <v>180</v>
      </c>
      <c r="G134" s="253"/>
      <c r="H134" s="256">
        <v>163.07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178</v>
      </c>
      <c r="AU134" s="262" t="s">
        <v>85</v>
      </c>
      <c r="AV134" s="14" t="s">
        <v>177</v>
      </c>
      <c r="AW134" s="14" t="s">
        <v>32</v>
      </c>
      <c r="AX134" s="14" t="s">
        <v>33</v>
      </c>
      <c r="AY134" s="262" t="s">
        <v>170</v>
      </c>
    </row>
    <row r="135" spans="1:65" s="2" customFormat="1" ht="62.7" customHeight="1">
      <c r="A135" s="39"/>
      <c r="B135" s="40"/>
      <c r="C135" s="227" t="s">
        <v>185</v>
      </c>
      <c r="D135" s="227" t="s">
        <v>172</v>
      </c>
      <c r="E135" s="228" t="s">
        <v>209</v>
      </c>
      <c r="F135" s="229" t="s">
        <v>210</v>
      </c>
      <c r="G135" s="230" t="s">
        <v>183</v>
      </c>
      <c r="H135" s="231">
        <v>529.978</v>
      </c>
      <c r="I135" s="232"/>
      <c r="J135" s="233">
        <f>ROUND(I135*H135,2)</f>
        <v>0</v>
      </c>
      <c r="K135" s="229" t="s">
        <v>176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177</v>
      </c>
      <c r="AT135" s="238" t="s">
        <v>172</v>
      </c>
      <c r="AU135" s="238" t="s">
        <v>85</v>
      </c>
      <c r="AY135" s="18" t="s">
        <v>170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33</v>
      </c>
      <c r="BK135" s="239">
        <f>ROUND(I135*H135,2)</f>
        <v>0</v>
      </c>
      <c r="BL135" s="18" t="s">
        <v>177</v>
      </c>
      <c r="BM135" s="238" t="s">
        <v>2540</v>
      </c>
    </row>
    <row r="136" spans="1:51" s="15" customFormat="1" ht="12">
      <c r="A136" s="15"/>
      <c r="B136" s="263"/>
      <c r="C136" s="264"/>
      <c r="D136" s="242" t="s">
        <v>178</v>
      </c>
      <c r="E136" s="265" t="s">
        <v>1</v>
      </c>
      <c r="F136" s="266" t="s">
        <v>2541</v>
      </c>
      <c r="G136" s="264"/>
      <c r="H136" s="265" t="s">
        <v>1</v>
      </c>
      <c r="I136" s="267"/>
      <c r="J136" s="264"/>
      <c r="K136" s="264"/>
      <c r="L136" s="268"/>
      <c r="M136" s="269"/>
      <c r="N136" s="270"/>
      <c r="O136" s="270"/>
      <c r="P136" s="270"/>
      <c r="Q136" s="270"/>
      <c r="R136" s="270"/>
      <c r="S136" s="270"/>
      <c r="T136" s="27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2" t="s">
        <v>178</v>
      </c>
      <c r="AU136" s="272" t="s">
        <v>85</v>
      </c>
      <c r="AV136" s="15" t="s">
        <v>33</v>
      </c>
      <c r="AW136" s="15" t="s">
        <v>32</v>
      </c>
      <c r="AX136" s="15" t="s">
        <v>77</v>
      </c>
      <c r="AY136" s="272" t="s">
        <v>170</v>
      </c>
    </row>
    <row r="137" spans="1:51" s="13" customFormat="1" ht="12">
      <c r="A137" s="13"/>
      <c r="B137" s="240"/>
      <c r="C137" s="241"/>
      <c r="D137" s="242" t="s">
        <v>178</v>
      </c>
      <c r="E137" s="243" t="s">
        <v>1</v>
      </c>
      <c r="F137" s="244" t="s">
        <v>2542</v>
      </c>
      <c r="G137" s="241"/>
      <c r="H137" s="245">
        <v>316.91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178</v>
      </c>
      <c r="AU137" s="251" t="s">
        <v>85</v>
      </c>
      <c r="AV137" s="13" t="s">
        <v>85</v>
      </c>
      <c r="AW137" s="13" t="s">
        <v>32</v>
      </c>
      <c r="AX137" s="13" t="s">
        <v>77</v>
      </c>
      <c r="AY137" s="251" t="s">
        <v>170</v>
      </c>
    </row>
    <row r="138" spans="1:51" s="15" customFormat="1" ht="12">
      <c r="A138" s="15"/>
      <c r="B138" s="263"/>
      <c r="C138" s="264"/>
      <c r="D138" s="242" t="s">
        <v>178</v>
      </c>
      <c r="E138" s="265" t="s">
        <v>1</v>
      </c>
      <c r="F138" s="266" t="s">
        <v>2543</v>
      </c>
      <c r="G138" s="264"/>
      <c r="H138" s="265" t="s">
        <v>1</v>
      </c>
      <c r="I138" s="267"/>
      <c r="J138" s="264"/>
      <c r="K138" s="264"/>
      <c r="L138" s="268"/>
      <c r="M138" s="269"/>
      <c r="N138" s="270"/>
      <c r="O138" s="270"/>
      <c r="P138" s="270"/>
      <c r="Q138" s="270"/>
      <c r="R138" s="270"/>
      <c r="S138" s="270"/>
      <c r="T138" s="27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2" t="s">
        <v>178</v>
      </c>
      <c r="AU138" s="272" t="s">
        <v>85</v>
      </c>
      <c r="AV138" s="15" t="s">
        <v>33</v>
      </c>
      <c r="AW138" s="15" t="s">
        <v>32</v>
      </c>
      <c r="AX138" s="15" t="s">
        <v>77</v>
      </c>
      <c r="AY138" s="272" t="s">
        <v>170</v>
      </c>
    </row>
    <row r="139" spans="1:51" s="13" customFormat="1" ht="12">
      <c r="A139" s="13"/>
      <c r="B139" s="240"/>
      <c r="C139" s="241"/>
      <c r="D139" s="242" t="s">
        <v>178</v>
      </c>
      <c r="E139" s="243" t="s">
        <v>1</v>
      </c>
      <c r="F139" s="244" t="s">
        <v>2544</v>
      </c>
      <c r="G139" s="241"/>
      <c r="H139" s="245">
        <v>213.068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178</v>
      </c>
      <c r="AU139" s="251" t="s">
        <v>85</v>
      </c>
      <c r="AV139" s="13" t="s">
        <v>85</v>
      </c>
      <c r="AW139" s="13" t="s">
        <v>32</v>
      </c>
      <c r="AX139" s="13" t="s">
        <v>77</v>
      </c>
      <c r="AY139" s="251" t="s">
        <v>170</v>
      </c>
    </row>
    <row r="140" spans="1:51" s="14" customFormat="1" ht="12">
      <c r="A140" s="14"/>
      <c r="B140" s="252"/>
      <c r="C140" s="253"/>
      <c r="D140" s="242" t="s">
        <v>178</v>
      </c>
      <c r="E140" s="254" t="s">
        <v>1</v>
      </c>
      <c r="F140" s="255" t="s">
        <v>180</v>
      </c>
      <c r="G140" s="253"/>
      <c r="H140" s="256">
        <v>529.978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178</v>
      </c>
      <c r="AU140" s="262" t="s">
        <v>85</v>
      </c>
      <c r="AV140" s="14" t="s">
        <v>177</v>
      </c>
      <c r="AW140" s="14" t="s">
        <v>32</v>
      </c>
      <c r="AX140" s="14" t="s">
        <v>33</v>
      </c>
      <c r="AY140" s="262" t="s">
        <v>170</v>
      </c>
    </row>
    <row r="141" spans="1:65" s="2" customFormat="1" ht="62.7" customHeight="1">
      <c r="A141" s="39"/>
      <c r="B141" s="40"/>
      <c r="C141" s="227" t="s">
        <v>177</v>
      </c>
      <c r="D141" s="227" t="s">
        <v>172</v>
      </c>
      <c r="E141" s="228" t="s">
        <v>214</v>
      </c>
      <c r="F141" s="229" t="s">
        <v>215</v>
      </c>
      <c r="G141" s="230" t="s">
        <v>183</v>
      </c>
      <c r="H141" s="231">
        <v>103.842</v>
      </c>
      <c r="I141" s="232"/>
      <c r="J141" s="233">
        <f>ROUND(I141*H141,2)</f>
        <v>0</v>
      </c>
      <c r="K141" s="229" t="s">
        <v>176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177</v>
      </c>
      <c r="AT141" s="238" t="s">
        <v>172</v>
      </c>
      <c r="AU141" s="238" t="s">
        <v>85</v>
      </c>
      <c r="AY141" s="18" t="s">
        <v>170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33</v>
      </c>
      <c r="BK141" s="239">
        <f>ROUND(I141*H141,2)</f>
        <v>0</v>
      </c>
      <c r="BL141" s="18" t="s">
        <v>177</v>
      </c>
      <c r="BM141" s="238" t="s">
        <v>2545</v>
      </c>
    </row>
    <row r="142" spans="1:51" s="15" customFormat="1" ht="12">
      <c r="A142" s="15"/>
      <c r="B142" s="263"/>
      <c r="C142" s="264"/>
      <c r="D142" s="242" t="s">
        <v>178</v>
      </c>
      <c r="E142" s="265" t="s">
        <v>1</v>
      </c>
      <c r="F142" s="266" t="s">
        <v>2546</v>
      </c>
      <c r="G142" s="264"/>
      <c r="H142" s="265" t="s">
        <v>1</v>
      </c>
      <c r="I142" s="267"/>
      <c r="J142" s="264"/>
      <c r="K142" s="264"/>
      <c r="L142" s="268"/>
      <c r="M142" s="269"/>
      <c r="N142" s="270"/>
      <c r="O142" s="270"/>
      <c r="P142" s="270"/>
      <c r="Q142" s="270"/>
      <c r="R142" s="270"/>
      <c r="S142" s="270"/>
      <c r="T142" s="27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2" t="s">
        <v>178</v>
      </c>
      <c r="AU142" s="272" t="s">
        <v>85</v>
      </c>
      <c r="AV142" s="15" t="s">
        <v>33</v>
      </c>
      <c r="AW142" s="15" t="s">
        <v>32</v>
      </c>
      <c r="AX142" s="15" t="s">
        <v>77</v>
      </c>
      <c r="AY142" s="272" t="s">
        <v>170</v>
      </c>
    </row>
    <row r="143" spans="1:51" s="13" customFormat="1" ht="12">
      <c r="A143" s="13"/>
      <c r="B143" s="240"/>
      <c r="C143" s="241"/>
      <c r="D143" s="242" t="s">
        <v>178</v>
      </c>
      <c r="E143" s="243" t="s">
        <v>1</v>
      </c>
      <c r="F143" s="244" t="s">
        <v>2547</v>
      </c>
      <c r="G143" s="241"/>
      <c r="H143" s="245">
        <v>316.91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178</v>
      </c>
      <c r="AU143" s="251" t="s">
        <v>85</v>
      </c>
      <c r="AV143" s="13" t="s">
        <v>85</v>
      </c>
      <c r="AW143" s="13" t="s">
        <v>32</v>
      </c>
      <c r="AX143" s="13" t="s">
        <v>77</v>
      </c>
      <c r="AY143" s="251" t="s">
        <v>170</v>
      </c>
    </row>
    <row r="144" spans="1:51" s="15" customFormat="1" ht="12">
      <c r="A144" s="15"/>
      <c r="B144" s="263"/>
      <c r="C144" s="264"/>
      <c r="D144" s="242" t="s">
        <v>178</v>
      </c>
      <c r="E144" s="265" t="s">
        <v>1</v>
      </c>
      <c r="F144" s="266" t="s">
        <v>2548</v>
      </c>
      <c r="G144" s="264"/>
      <c r="H144" s="265" t="s">
        <v>1</v>
      </c>
      <c r="I144" s="267"/>
      <c r="J144" s="264"/>
      <c r="K144" s="264"/>
      <c r="L144" s="268"/>
      <c r="M144" s="269"/>
      <c r="N144" s="270"/>
      <c r="O144" s="270"/>
      <c r="P144" s="270"/>
      <c r="Q144" s="270"/>
      <c r="R144" s="270"/>
      <c r="S144" s="270"/>
      <c r="T144" s="27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2" t="s">
        <v>178</v>
      </c>
      <c r="AU144" s="272" t="s">
        <v>85</v>
      </c>
      <c r="AV144" s="15" t="s">
        <v>33</v>
      </c>
      <c r="AW144" s="15" t="s">
        <v>32</v>
      </c>
      <c r="AX144" s="15" t="s">
        <v>77</v>
      </c>
      <c r="AY144" s="272" t="s">
        <v>170</v>
      </c>
    </row>
    <row r="145" spans="1:51" s="13" customFormat="1" ht="12">
      <c r="A145" s="13"/>
      <c r="B145" s="240"/>
      <c r="C145" s="241"/>
      <c r="D145" s="242" t="s">
        <v>178</v>
      </c>
      <c r="E145" s="243" t="s">
        <v>1</v>
      </c>
      <c r="F145" s="244" t="s">
        <v>2549</v>
      </c>
      <c r="G145" s="241"/>
      <c r="H145" s="245">
        <v>-213.068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178</v>
      </c>
      <c r="AU145" s="251" t="s">
        <v>85</v>
      </c>
      <c r="AV145" s="13" t="s">
        <v>85</v>
      </c>
      <c r="AW145" s="13" t="s">
        <v>32</v>
      </c>
      <c r="AX145" s="13" t="s">
        <v>77</v>
      </c>
      <c r="AY145" s="251" t="s">
        <v>170</v>
      </c>
    </row>
    <row r="146" spans="1:51" s="14" customFormat="1" ht="12">
      <c r="A146" s="14"/>
      <c r="B146" s="252"/>
      <c r="C146" s="253"/>
      <c r="D146" s="242" t="s">
        <v>178</v>
      </c>
      <c r="E146" s="254" t="s">
        <v>1</v>
      </c>
      <c r="F146" s="255" t="s">
        <v>180</v>
      </c>
      <c r="G146" s="253"/>
      <c r="H146" s="256">
        <v>103.842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178</v>
      </c>
      <c r="AU146" s="262" t="s">
        <v>85</v>
      </c>
      <c r="AV146" s="14" t="s">
        <v>177</v>
      </c>
      <c r="AW146" s="14" t="s">
        <v>32</v>
      </c>
      <c r="AX146" s="14" t="s">
        <v>33</v>
      </c>
      <c r="AY146" s="262" t="s">
        <v>170</v>
      </c>
    </row>
    <row r="147" spans="1:65" s="2" customFormat="1" ht="66.75" customHeight="1">
      <c r="A147" s="39"/>
      <c r="B147" s="40"/>
      <c r="C147" s="227" t="s">
        <v>203</v>
      </c>
      <c r="D147" s="227" t="s">
        <v>172</v>
      </c>
      <c r="E147" s="228" t="s">
        <v>2363</v>
      </c>
      <c r="F147" s="229" t="s">
        <v>2364</v>
      </c>
      <c r="G147" s="230" t="s">
        <v>183</v>
      </c>
      <c r="H147" s="231">
        <v>103.842</v>
      </c>
      <c r="I147" s="232"/>
      <c r="J147" s="233">
        <f>ROUND(I147*H147,2)</f>
        <v>0</v>
      </c>
      <c r="K147" s="229" t="s">
        <v>176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177</v>
      </c>
      <c r="AT147" s="238" t="s">
        <v>172</v>
      </c>
      <c r="AU147" s="238" t="s">
        <v>85</v>
      </c>
      <c r="AY147" s="18" t="s">
        <v>170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33</v>
      </c>
      <c r="BK147" s="239">
        <f>ROUND(I147*H147,2)</f>
        <v>0</v>
      </c>
      <c r="BL147" s="18" t="s">
        <v>177</v>
      </c>
      <c r="BM147" s="238" t="s">
        <v>2550</v>
      </c>
    </row>
    <row r="148" spans="1:65" s="2" customFormat="1" ht="44.25" customHeight="1">
      <c r="A148" s="39"/>
      <c r="B148" s="40"/>
      <c r="C148" s="227" t="s">
        <v>188</v>
      </c>
      <c r="D148" s="227" t="s">
        <v>172</v>
      </c>
      <c r="E148" s="228" t="s">
        <v>235</v>
      </c>
      <c r="F148" s="229" t="s">
        <v>236</v>
      </c>
      <c r="G148" s="230" t="s">
        <v>183</v>
      </c>
      <c r="H148" s="231">
        <v>316.91</v>
      </c>
      <c r="I148" s="232"/>
      <c r="J148" s="233">
        <f>ROUND(I148*H148,2)</f>
        <v>0</v>
      </c>
      <c r="K148" s="229" t="s">
        <v>176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177</v>
      </c>
      <c r="AT148" s="238" t="s">
        <v>172</v>
      </c>
      <c r="AU148" s="238" t="s">
        <v>85</v>
      </c>
      <c r="AY148" s="18" t="s">
        <v>170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33</v>
      </c>
      <c r="BK148" s="239">
        <f>ROUND(I148*H148,2)</f>
        <v>0</v>
      </c>
      <c r="BL148" s="18" t="s">
        <v>177</v>
      </c>
      <c r="BM148" s="238" t="s">
        <v>2551</v>
      </c>
    </row>
    <row r="149" spans="1:51" s="15" customFormat="1" ht="12">
      <c r="A149" s="15"/>
      <c r="B149" s="263"/>
      <c r="C149" s="264"/>
      <c r="D149" s="242" t="s">
        <v>178</v>
      </c>
      <c r="E149" s="265" t="s">
        <v>1</v>
      </c>
      <c r="F149" s="266" t="s">
        <v>2552</v>
      </c>
      <c r="G149" s="264"/>
      <c r="H149" s="265" t="s">
        <v>1</v>
      </c>
      <c r="I149" s="267"/>
      <c r="J149" s="264"/>
      <c r="K149" s="264"/>
      <c r="L149" s="268"/>
      <c r="M149" s="269"/>
      <c r="N149" s="270"/>
      <c r="O149" s="270"/>
      <c r="P149" s="270"/>
      <c r="Q149" s="270"/>
      <c r="R149" s="270"/>
      <c r="S149" s="270"/>
      <c r="T149" s="27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2" t="s">
        <v>178</v>
      </c>
      <c r="AU149" s="272" t="s">
        <v>85</v>
      </c>
      <c r="AV149" s="15" t="s">
        <v>33</v>
      </c>
      <c r="AW149" s="15" t="s">
        <v>32</v>
      </c>
      <c r="AX149" s="15" t="s">
        <v>77</v>
      </c>
      <c r="AY149" s="272" t="s">
        <v>170</v>
      </c>
    </row>
    <row r="150" spans="1:51" s="13" customFormat="1" ht="12">
      <c r="A150" s="13"/>
      <c r="B150" s="240"/>
      <c r="C150" s="241"/>
      <c r="D150" s="242" t="s">
        <v>178</v>
      </c>
      <c r="E150" s="243" t="s">
        <v>1</v>
      </c>
      <c r="F150" s="244" t="s">
        <v>2547</v>
      </c>
      <c r="G150" s="241"/>
      <c r="H150" s="245">
        <v>316.91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178</v>
      </c>
      <c r="AU150" s="251" t="s">
        <v>85</v>
      </c>
      <c r="AV150" s="13" t="s">
        <v>85</v>
      </c>
      <c r="AW150" s="13" t="s">
        <v>32</v>
      </c>
      <c r="AX150" s="13" t="s">
        <v>77</v>
      </c>
      <c r="AY150" s="251" t="s">
        <v>170</v>
      </c>
    </row>
    <row r="151" spans="1:51" s="14" customFormat="1" ht="12">
      <c r="A151" s="14"/>
      <c r="B151" s="252"/>
      <c r="C151" s="253"/>
      <c r="D151" s="242" t="s">
        <v>178</v>
      </c>
      <c r="E151" s="254" t="s">
        <v>1</v>
      </c>
      <c r="F151" s="255" t="s">
        <v>180</v>
      </c>
      <c r="G151" s="253"/>
      <c r="H151" s="256">
        <v>316.91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178</v>
      </c>
      <c r="AU151" s="262" t="s">
        <v>85</v>
      </c>
      <c r="AV151" s="14" t="s">
        <v>177</v>
      </c>
      <c r="AW151" s="14" t="s">
        <v>32</v>
      </c>
      <c r="AX151" s="14" t="s">
        <v>33</v>
      </c>
      <c r="AY151" s="262" t="s">
        <v>170</v>
      </c>
    </row>
    <row r="152" spans="1:65" s="2" customFormat="1" ht="44.25" customHeight="1">
      <c r="A152" s="39"/>
      <c r="B152" s="40"/>
      <c r="C152" s="227" t="s">
        <v>213</v>
      </c>
      <c r="D152" s="227" t="s">
        <v>172</v>
      </c>
      <c r="E152" s="228" t="s">
        <v>226</v>
      </c>
      <c r="F152" s="229" t="s">
        <v>227</v>
      </c>
      <c r="G152" s="230" t="s">
        <v>228</v>
      </c>
      <c r="H152" s="231">
        <v>186.916</v>
      </c>
      <c r="I152" s="232"/>
      <c r="J152" s="233">
        <f>ROUND(I152*H152,2)</f>
        <v>0</v>
      </c>
      <c r="K152" s="229" t="s">
        <v>176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177</v>
      </c>
      <c r="AT152" s="238" t="s">
        <v>172</v>
      </c>
      <c r="AU152" s="238" t="s">
        <v>85</v>
      </c>
      <c r="AY152" s="18" t="s">
        <v>170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33</v>
      </c>
      <c r="BK152" s="239">
        <f>ROUND(I152*H152,2)</f>
        <v>0</v>
      </c>
      <c r="BL152" s="18" t="s">
        <v>177</v>
      </c>
      <c r="BM152" s="238" t="s">
        <v>2553</v>
      </c>
    </row>
    <row r="153" spans="1:51" s="13" customFormat="1" ht="12">
      <c r="A153" s="13"/>
      <c r="B153" s="240"/>
      <c r="C153" s="241"/>
      <c r="D153" s="242" t="s">
        <v>178</v>
      </c>
      <c r="E153" s="241"/>
      <c r="F153" s="244" t="s">
        <v>2554</v>
      </c>
      <c r="G153" s="241"/>
      <c r="H153" s="245">
        <v>186.916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178</v>
      </c>
      <c r="AU153" s="251" t="s">
        <v>85</v>
      </c>
      <c r="AV153" s="13" t="s">
        <v>85</v>
      </c>
      <c r="AW153" s="13" t="s">
        <v>4</v>
      </c>
      <c r="AX153" s="13" t="s">
        <v>33</v>
      </c>
      <c r="AY153" s="251" t="s">
        <v>170</v>
      </c>
    </row>
    <row r="154" spans="1:65" s="2" customFormat="1" ht="37.8" customHeight="1">
      <c r="A154" s="39"/>
      <c r="B154" s="40"/>
      <c r="C154" s="227" t="s">
        <v>221</v>
      </c>
      <c r="D154" s="227" t="s">
        <v>172</v>
      </c>
      <c r="E154" s="228" t="s">
        <v>231</v>
      </c>
      <c r="F154" s="229" t="s">
        <v>232</v>
      </c>
      <c r="G154" s="230" t="s">
        <v>183</v>
      </c>
      <c r="H154" s="231">
        <v>103.842</v>
      </c>
      <c r="I154" s="232"/>
      <c r="J154" s="233">
        <f>ROUND(I154*H154,2)</f>
        <v>0</v>
      </c>
      <c r="K154" s="229" t="s">
        <v>176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177</v>
      </c>
      <c r="AT154" s="238" t="s">
        <v>172</v>
      </c>
      <c r="AU154" s="238" t="s">
        <v>85</v>
      </c>
      <c r="AY154" s="18" t="s">
        <v>170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33</v>
      </c>
      <c r="BK154" s="239">
        <f>ROUND(I154*H154,2)</f>
        <v>0</v>
      </c>
      <c r="BL154" s="18" t="s">
        <v>177</v>
      </c>
      <c r="BM154" s="238" t="s">
        <v>2555</v>
      </c>
    </row>
    <row r="155" spans="1:65" s="2" customFormat="1" ht="44.25" customHeight="1">
      <c r="A155" s="39"/>
      <c r="B155" s="40"/>
      <c r="C155" s="227" t="s">
        <v>225</v>
      </c>
      <c r="D155" s="227" t="s">
        <v>172</v>
      </c>
      <c r="E155" s="228" t="s">
        <v>2556</v>
      </c>
      <c r="F155" s="229" t="s">
        <v>2557</v>
      </c>
      <c r="G155" s="230" t="s">
        <v>183</v>
      </c>
      <c r="H155" s="231">
        <v>213.068</v>
      </c>
      <c r="I155" s="232"/>
      <c r="J155" s="233">
        <f>ROUND(I155*H155,2)</f>
        <v>0</v>
      </c>
      <c r="K155" s="229" t="s">
        <v>176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177</v>
      </c>
      <c r="AT155" s="238" t="s">
        <v>172</v>
      </c>
      <c r="AU155" s="238" t="s">
        <v>85</v>
      </c>
      <c r="AY155" s="18" t="s">
        <v>170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33</v>
      </c>
      <c r="BK155" s="239">
        <f>ROUND(I155*H155,2)</f>
        <v>0</v>
      </c>
      <c r="BL155" s="18" t="s">
        <v>177</v>
      </c>
      <c r="BM155" s="238" t="s">
        <v>2558</v>
      </c>
    </row>
    <row r="156" spans="1:51" s="15" customFormat="1" ht="12">
      <c r="A156" s="15"/>
      <c r="B156" s="263"/>
      <c r="C156" s="264"/>
      <c r="D156" s="242" t="s">
        <v>178</v>
      </c>
      <c r="E156" s="265" t="s">
        <v>1</v>
      </c>
      <c r="F156" s="266" t="s">
        <v>2559</v>
      </c>
      <c r="G156" s="264"/>
      <c r="H156" s="265" t="s">
        <v>1</v>
      </c>
      <c r="I156" s="267"/>
      <c r="J156" s="264"/>
      <c r="K156" s="264"/>
      <c r="L156" s="268"/>
      <c r="M156" s="269"/>
      <c r="N156" s="270"/>
      <c r="O156" s="270"/>
      <c r="P156" s="270"/>
      <c r="Q156" s="270"/>
      <c r="R156" s="270"/>
      <c r="S156" s="270"/>
      <c r="T156" s="27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2" t="s">
        <v>178</v>
      </c>
      <c r="AU156" s="272" t="s">
        <v>85</v>
      </c>
      <c r="AV156" s="15" t="s">
        <v>33</v>
      </c>
      <c r="AW156" s="15" t="s">
        <v>32</v>
      </c>
      <c r="AX156" s="15" t="s">
        <v>77</v>
      </c>
      <c r="AY156" s="272" t="s">
        <v>170</v>
      </c>
    </row>
    <row r="157" spans="1:51" s="13" customFormat="1" ht="12">
      <c r="A157" s="13"/>
      <c r="B157" s="240"/>
      <c r="C157" s="241"/>
      <c r="D157" s="242" t="s">
        <v>178</v>
      </c>
      <c r="E157" s="243" t="s">
        <v>1</v>
      </c>
      <c r="F157" s="244" t="s">
        <v>2547</v>
      </c>
      <c r="G157" s="241"/>
      <c r="H157" s="245">
        <v>316.91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178</v>
      </c>
      <c r="AU157" s="251" t="s">
        <v>85</v>
      </c>
      <c r="AV157" s="13" t="s">
        <v>85</v>
      </c>
      <c r="AW157" s="13" t="s">
        <v>32</v>
      </c>
      <c r="AX157" s="13" t="s">
        <v>77</v>
      </c>
      <c r="AY157" s="251" t="s">
        <v>170</v>
      </c>
    </row>
    <row r="158" spans="1:51" s="15" customFormat="1" ht="12">
      <c r="A158" s="15"/>
      <c r="B158" s="263"/>
      <c r="C158" s="264"/>
      <c r="D158" s="242" t="s">
        <v>178</v>
      </c>
      <c r="E158" s="265" t="s">
        <v>1</v>
      </c>
      <c r="F158" s="266" t="s">
        <v>2560</v>
      </c>
      <c r="G158" s="264"/>
      <c r="H158" s="265" t="s">
        <v>1</v>
      </c>
      <c r="I158" s="267"/>
      <c r="J158" s="264"/>
      <c r="K158" s="264"/>
      <c r="L158" s="268"/>
      <c r="M158" s="269"/>
      <c r="N158" s="270"/>
      <c r="O158" s="270"/>
      <c r="P158" s="270"/>
      <c r="Q158" s="270"/>
      <c r="R158" s="270"/>
      <c r="S158" s="270"/>
      <c r="T158" s="27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2" t="s">
        <v>178</v>
      </c>
      <c r="AU158" s="272" t="s">
        <v>85</v>
      </c>
      <c r="AV158" s="15" t="s">
        <v>33</v>
      </c>
      <c r="AW158" s="15" t="s">
        <v>32</v>
      </c>
      <c r="AX158" s="15" t="s">
        <v>77</v>
      </c>
      <c r="AY158" s="272" t="s">
        <v>170</v>
      </c>
    </row>
    <row r="159" spans="1:51" s="13" customFormat="1" ht="12">
      <c r="A159" s="13"/>
      <c r="B159" s="240"/>
      <c r="C159" s="241"/>
      <c r="D159" s="242" t="s">
        <v>178</v>
      </c>
      <c r="E159" s="243" t="s">
        <v>1</v>
      </c>
      <c r="F159" s="244" t="s">
        <v>2561</v>
      </c>
      <c r="G159" s="241"/>
      <c r="H159" s="245">
        <v>-30.768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178</v>
      </c>
      <c r="AU159" s="251" t="s">
        <v>85</v>
      </c>
      <c r="AV159" s="13" t="s">
        <v>85</v>
      </c>
      <c r="AW159" s="13" t="s">
        <v>32</v>
      </c>
      <c r="AX159" s="13" t="s">
        <v>77</v>
      </c>
      <c r="AY159" s="251" t="s">
        <v>170</v>
      </c>
    </row>
    <row r="160" spans="1:51" s="13" customFormat="1" ht="12">
      <c r="A160" s="13"/>
      <c r="B160" s="240"/>
      <c r="C160" s="241"/>
      <c r="D160" s="242" t="s">
        <v>178</v>
      </c>
      <c r="E160" s="243" t="s">
        <v>1</v>
      </c>
      <c r="F160" s="244" t="s">
        <v>2562</v>
      </c>
      <c r="G160" s="241"/>
      <c r="H160" s="245">
        <v>-7.692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178</v>
      </c>
      <c r="AU160" s="251" t="s">
        <v>85</v>
      </c>
      <c r="AV160" s="13" t="s">
        <v>85</v>
      </c>
      <c r="AW160" s="13" t="s">
        <v>32</v>
      </c>
      <c r="AX160" s="13" t="s">
        <v>77</v>
      </c>
      <c r="AY160" s="251" t="s">
        <v>170</v>
      </c>
    </row>
    <row r="161" spans="1:51" s="13" customFormat="1" ht="12">
      <c r="A161" s="13"/>
      <c r="B161" s="240"/>
      <c r="C161" s="241"/>
      <c r="D161" s="242" t="s">
        <v>178</v>
      </c>
      <c r="E161" s="243" t="s">
        <v>1</v>
      </c>
      <c r="F161" s="244" t="s">
        <v>2563</v>
      </c>
      <c r="G161" s="241"/>
      <c r="H161" s="245">
        <v>-38.46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178</v>
      </c>
      <c r="AU161" s="251" t="s">
        <v>85</v>
      </c>
      <c r="AV161" s="13" t="s">
        <v>85</v>
      </c>
      <c r="AW161" s="13" t="s">
        <v>32</v>
      </c>
      <c r="AX161" s="13" t="s">
        <v>77</v>
      </c>
      <c r="AY161" s="251" t="s">
        <v>170</v>
      </c>
    </row>
    <row r="162" spans="1:51" s="13" customFormat="1" ht="12">
      <c r="A162" s="13"/>
      <c r="B162" s="240"/>
      <c r="C162" s="241"/>
      <c r="D162" s="242" t="s">
        <v>178</v>
      </c>
      <c r="E162" s="243" t="s">
        <v>1</v>
      </c>
      <c r="F162" s="244" t="s">
        <v>2564</v>
      </c>
      <c r="G162" s="241"/>
      <c r="H162" s="245">
        <v>-26.922</v>
      </c>
      <c r="I162" s="246"/>
      <c r="J162" s="241"/>
      <c r="K162" s="241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178</v>
      </c>
      <c r="AU162" s="251" t="s">
        <v>85</v>
      </c>
      <c r="AV162" s="13" t="s">
        <v>85</v>
      </c>
      <c r="AW162" s="13" t="s">
        <v>32</v>
      </c>
      <c r="AX162" s="13" t="s">
        <v>77</v>
      </c>
      <c r="AY162" s="251" t="s">
        <v>170</v>
      </c>
    </row>
    <row r="163" spans="1:51" s="14" customFormat="1" ht="12">
      <c r="A163" s="14"/>
      <c r="B163" s="252"/>
      <c r="C163" s="253"/>
      <c r="D163" s="242" t="s">
        <v>178</v>
      </c>
      <c r="E163" s="254" t="s">
        <v>1</v>
      </c>
      <c r="F163" s="255" t="s">
        <v>180</v>
      </c>
      <c r="G163" s="253"/>
      <c r="H163" s="256">
        <v>213.068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2" t="s">
        <v>178</v>
      </c>
      <c r="AU163" s="262" t="s">
        <v>85</v>
      </c>
      <c r="AV163" s="14" t="s">
        <v>177</v>
      </c>
      <c r="AW163" s="14" t="s">
        <v>32</v>
      </c>
      <c r="AX163" s="14" t="s">
        <v>33</v>
      </c>
      <c r="AY163" s="262" t="s">
        <v>170</v>
      </c>
    </row>
    <row r="164" spans="1:65" s="2" customFormat="1" ht="55.5" customHeight="1">
      <c r="A164" s="39"/>
      <c r="B164" s="40"/>
      <c r="C164" s="227" t="s">
        <v>199</v>
      </c>
      <c r="D164" s="227" t="s">
        <v>172</v>
      </c>
      <c r="E164" s="228" t="s">
        <v>2370</v>
      </c>
      <c r="F164" s="229" t="s">
        <v>2371</v>
      </c>
      <c r="G164" s="230" t="s">
        <v>175</v>
      </c>
      <c r="H164" s="231">
        <v>192.3</v>
      </c>
      <c r="I164" s="232"/>
      <c r="J164" s="233">
        <f>ROUND(I164*H164,2)</f>
        <v>0</v>
      </c>
      <c r="K164" s="229" t="s">
        <v>176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177</v>
      </c>
      <c r="AT164" s="238" t="s">
        <v>172</v>
      </c>
      <c r="AU164" s="238" t="s">
        <v>85</v>
      </c>
      <c r="AY164" s="18" t="s">
        <v>170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33</v>
      </c>
      <c r="BK164" s="239">
        <f>ROUND(I164*H164,2)</f>
        <v>0</v>
      </c>
      <c r="BL164" s="18" t="s">
        <v>177</v>
      </c>
      <c r="BM164" s="238" t="s">
        <v>2565</v>
      </c>
    </row>
    <row r="165" spans="1:51" s="15" customFormat="1" ht="12">
      <c r="A165" s="15"/>
      <c r="B165" s="263"/>
      <c r="C165" s="264"/>
      <c r="D165" s="242" t="s">
        <v>178</v>
      </c>
      <c r="E165" s="265" t="s">
        <v>1</v>
      </c>
      <c r="F165" s="266" t="s">
        <v>2566</v>
      </c>
      <c r="G165" s="264"/>
      <c r="H165" s="265" t="s">
        <v>1</v>
      </c>
      <c r="I165" s="267"/>
      <c r="J165" s="264"/>
      <c r="K165" s="264"/>
      <c r="L165" s="268"/>
      <c r="M165" s="269"/>
      <c r="N165" s="270"/>
      <c r="O165" s="270"/>
      <c r="P165" s="270"/>
      <c r="Q165" s="270"/>
      <c r="R165" s="270"/>
      <c r="S165" s="270"/>
      <c r="T165" s="27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2" t="s">
        <v>178</v>
      </c>
      <c r="AU165" s="272" t="s">
        <v>85</v>
      </c>
      <c r="AV165" s="15" t="s">
        <v>33</v>
      </c>
      <c r="AW165" s="15" t="s">
        <v>32</v>
      </c>
      <c r="AX165" s="15" t="s">
        <v>77</v>
      </c>
      <c r="AY165" s="272" t="s">
        <v>170</v>
      </c>
    </row>
    <row r="166" spans="1:51" s="13" customFormat="1" ht="12">
      <c r="A166" s="13"/>
      <c r="B166" s="240"/>
      <c r="C166" s="241"/>
      <c r="D166" s="242" t="s">
        <v>178</v>
      </c>
      <c r="E166" s="243" t="s">
        <v>1</v>
      </c>
      <c r="F166" s="244" t="s">
        <v>2567</v>
      </c>
      <c r="G166" s="241"/>
      <c r="H166" s="245">
        <v>192.3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178</v>
      </c>
      <c r="AU166" s="251" t="s">
        <v>85</v>
      </c>
      <c r="AV166" s="13" t="s">
        <v>85</v>
      </c>
      <c r="AW166" s="13" t="s">
        <v>32</v>
      </c>
      <c r="AX166" s="13" t="s">
        <v>77</v>
      </c>
      <c r="AY166" s="251" t="s">
        <v>170</v>
      </c>
    </row>
    <row r="167" spans="1:51" s="14" customFormat="1" ht="12">
      <c r="A167" s="14"/>
      <c r="B167" s="252"/>
      <c r="C167" s="253"/>
      <c r="D167" s="242" t="s">
        <v>178</v>
      </c>
      <c r="E167" s="254" t="s">
        <v>1</v>
      </c>
      <c r="F167" s="255" t="s">
        <v>180</v>
      </c>
      <c r="G167" s="253"/>
      <c r="H167" s="256">
        <v>192.3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178</v>
      </c>
      <c r="AU167" s="262" t="s">
        <v>85</v>
      </c>
      <c r="AV167" s="14" t="s">
        <v>177</v>
      </c>
      <c r="AW167" s="14" t="s">
        <v>32</v>
      </c>
      <c r="AX167" s="14" t="s">
        <v>33</v>
      </c>
      <c r="AY167" s="262" t="s">
        <v>170</v>
      </c>
    </row>
    <row r="168" spans="1:65" s="2" customFormat="1" ht="37.8" customHeight="1">
      <c r="A168" s="39"/>
      <c r="B168" s="40"/>
      <c r="C168" s="227" t="s">
        <v>234</v>
      </c>
      <c r="D168" s="227" t="s">
        <v>172</v>
      </c>
      <c r="E168" s="228" t="s">
        <v>244</v>
      </c>
      <c r="F168" s="229" t="s">
        <v>245</v>
      </c>
      <c r="G168" s="230" t="s">
        <v>175</v>
      </c>
      <c r="H168" s="231">
        <v>192.3</v>
      </c>
      <c r="I168" s="232"/>
      <c r="J168" s="233">
        <f>ROUND(I168*H168,2)</f>
        <v>0</v>
      </c>
      <c r="K168" s="229" t="s">
        <v>176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177</v>
      </c>
      <c r="AT168" s="238" t="s">
        <v>172</v>
      </c>
      <c r="AU168" s="238" t="s">
        <v>85</v>
      </c>
      <c r="AY168" s="18" t="s">
        <v>170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33</v>
      </c>
      <c r="BK168" s="239">
        <f>ROUND(I168*H168,2)</f>
        <v>0</v>
      </c>
      <c r="BL168" s="18" t="s">
        <v>177</v>
      </c>
      <c r="BM168" s="238" t="s">
        <v>2568</v>
      </c>
    </row>
    <row r="169" spans="1:65" s="2" customFormat="1" ht="16.5" customHeight="1">
      <c r="A169" s="39"/>
      <c r="B169" s="40"/>
      <c r="C169" s="273" t="s">
        <v>239</v>
      </c>
      <c r="D169" s="273" t="s">
        <v>247</v>
      </c>
      <c r="E169" s="274" t="s">
        <v>2376</v>
      </c>
      <c r="F169" s="275" t="s">
        <v>2377</v>
      </c>
      <c r="G169" s="276" t="s">
        <v>228</v>
      </c>
      <c r="H169" s="277">
        <v>51.921</v>
      </c>
      <c r="I169" s="278"/>
      <c r="J169" s="279">
        <f>ROUND(I169*H169,2)</f>
        <v>0</v>
      </c>
      <c r="K169" s="275" t="s">
        <v>176</v>
      </c>
      <c r="L169" s="280"/>
      <c r="M169" s="281" t="s">
        <v>1</v>
      </c>
      <c r="N169" s="282" t="s">
        <v>42</v>
      </c>
      <c r="O169" s="92"/>
      <c r="P169" s="236">
        <f>O169*H169</f>
        <v>0</v>
      </c>
      <c r="Q169" s="236">
        <v>1</v>
      </c>
      <c r="R169" s="236">
        <f>Q169*H169</f>
        <v>51.921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221</v>
      </c>
      <c r="AT169" s="238" t="s">
        <v>247</v>
      </c>
      <c r="AU169" s="238" t="s">
        <v>85</v>
      </c>
      <c r="AY169" s="18" t="s">
        <v>170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33</v>
      </c>
      <c r="BK169" s="239">
        <f>ROUND(I169*H169,2)</f>
        <v>0</v>
      </c>
      <c r="BL169" s="18" t="s">
        <v>177</v>
      </c>
      <c r="BM169" s="238" t="s">
        <v>2569</v>
      </c>
    </row>
    <row r="170" spans="1:51" s="13" customFormat="1" ht="12">
      <c r="A170" s="13"/>
      <c r="B170" s="240"/>
      <c r="C170" s="241"/>
      <c r="D170" s="242" t="s">
        <v>178</v>
      </c>
      <c r="E170" s="241"/>
      <c r="F170" s="244" t="s">
        <v>2570</v>
      </c>
      <c r="G170" s="241"/>
      <c r="H170" s="245">
        <v>51.921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178</v>
      </c>
      <c r="AU170" s="251" t="s">
        <v>85</v>
      </c>
      <c r="AV170" s="13" t="s">
        <v>85</v>
      </c>
      <c r="AW170" s="13" t="s">
        <v>4</v>
      </c>
      <c r="AX170" s="13" t="s">
        <v>33</v>
      </c>
      <c r="AY170" s="251" t="s">
        <v>170</v>
      </c>
    </row>
    <row r="171" spans="1:65" s="2" customFormat="1" ht="37.8" customHeight="1">
      <c r="A171" s="39"/>
      <c r="B171" s="40"/>
      <c r="C171" s="227" t="s">
        <v>243</v>
      </c>
      <c r="D171" s="227" t="s">
        <v>172</v>
      </c>
      <c r="E171" s="228" t="s">
        <v>254</v>
      </c>
      <c r="F171" s="229" t="s">
        <v>255</v>
      </c>
      <c r="G171" s="230" t="s">
        <v>175</v>
      </c>
      <c r="H171" s="231">
        <v>192.3</v>
      </c>
      <c r="I171" s="232"/>
      <c r="J171" s="233">
        <f>ROUND(I171*H171,2)</f>
        <v>0</v>
      </c>
      <c r="K171" s="229" t="s">
        <v>176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177</v>
      </c>
      <c r="AT171" s="238" t="s">
        <v>172</v>
      </c>
      <c r="AU171" s="238" t="s">
        <v>85</v>
      </c>
      <c r="AY171" s="18" t="s">
        <v>170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33</v>
      </c>
      <c r="BK171" s="239">
        <f>ROUND(I171*H171,2)</f>
        <v>0</v>
      </c>
      <c r="BL171" s="18" t="s">
        <v>177</v>
      </c>
      <c r="BM171" s="238" t="s">
        <v>2571</v>
      </c>
    </row>
    <row r="172" spans="1:65" s="2" customFormat="1" ht="16.5" customHeight="1">
      <c r="A172" s="39"/>
      <c r="B172" s="40"/>
      <c r="C172" s="273" t="s">
        <v>206</v>
      </c>
      <c r="D172" s="273" t="s">
        <v>247</v>
      </c>
      <c r="E172" s="274" t="s">
        <v>2381</v>
      </c>
      <c r="F172" s="275" t="s">
        <v>2382</v>
      </c>
      <c r="G172" s="276" t="s">
        <v>260</v>
      </c>
      <c r="H172" s="277">
        <v>3.846</v>
      </c>
      <c r="I172" s="278"/>
      <c r="J172" s="279">
        <f>ROUND(I172*H172,2)</f>
        <v>0</v>
      </c>
      <c r="K172" s="275" t="s">
        <v>176</v>
      </c>
      <c r="L172" s="280"/>
      <c r="M172" s="281" t="s">
        <v>1</v>
      </c>
      <c r="N172" s="282" t="s">
        <v>42</v>
      </c>
      <c r="O172" s="92"/>
      <c r="P172" s="236">
        <f>O172*H172</f>
        <v>0</v>
      </c>
      <c r="Q172" s="236">
        <v>0.001</v>
      </c>
      <c r="R172" s="236">
        <f>Q172*H172</f>
        <v>0.003846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221</v>
      </c>
      <c r="AT172" s="238" t="s">
        <v>247</v>
      </c>
      <c r="AU172" s="238" t="s">
        <v>85</v>
      </c>
      <c r="AY172" s="18" t="s">
        <v>170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33</v>
      </c>
      <c r="BK172" s="239">
        <f>ROUND(I172*H172,2)</f>
        <v>0</v>
      </c>
      <c r="BL172" s="18" t="s">
        <v>177</v>
      </c>
      <c r="BM172" s="238" t="s">
        <v>2572</v>
      </c>
    </row>
    <row r="173" spans="1:51" s="13" customFormat="1" ht="12">
      <c r="A173" s="13"/>
      <c r="B173" s="240"/>
      <c r="C173" s="241"/>
      <c r="D173" s="242" t="s">
        <v>178</v>
      </c>
      <c r="E173" s="241"/>
      <c r="F173" s="244" t="s">
        <v>2573</v>
      </c>
      <c r="G173" s="241"/>
      <c r="H173" s="245">
        <v>3.846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178</v>
      </c>
      <c r="AU173" s="251" t="s">
        <v>85</v>
      </c>
      <c r="AV173" s="13" t="s">
        <v>85</v>
      </c>
      <c r="AW173" s="13" t="s">
        <v>4</v>
      </c>
      <c r="AX173" s="13" t="s">
        <v>33</v>
      </c>
      <c r="AY173" s="251" t="s">
        <v>170</v>
      </c>
    </row>
    <row r="174" spans="1:65" s="2" customFormat="1" ht="33" customHeight="1">
      <c r="A174" s="39"/>
      <c r="B174" s="40"/>
      <c r="C174" s="227" t="s">
        <v>8</v>
      </c>
      <c r="D174" s="227" t="s">
        <v>172</v>
      </c>
      <c r="E174" s="228" t="s">
        <v>2385</v>
      </c>
      <c r="F174" s="229" t="s">
        <v>2386</v>
      </c>
      <c r="G174" s="230" t="s">
        <v>175</v>
      </c>
      <c r="H174" s="231">
        <v>192.3</v>
      </c>
      <c r="I174" s="232"/>
      <c r="J174" s="233">
        <f>ROUND(I174*H174,2)</f>
        <v>0</v>
      </c>
      <c r="K174" s="229" t="s">
        <v>176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177</v>
      </c>
      <c r="AT174" s="238" t="s">
        <v>172</v>
      </c>
      <c r="AU174" s="238" t="s">
        <v>85</v>
      </c>
      <c r="AY174" s="18" t="s">
        <v>170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33</v>
      </c>
      <c r="BK174" s="239">
        <f>ROUND(I174*H174,2)</f>
        <v>0</v>
      </c>
      <c r="BL174" s="18" t="s">
        <v>177</v>
      </c>
      <c r="BM174" s="238" t="s">
        <v>2574</v>
      </c>
    </row>
    <row r="175" spans="1:63" s="12" customFormat="1" ht="22.8" customHeight="1">
      <c r="A175" s="12"/>
      <c r="B175" s="211"/>
      <c r="C175" s="212"/>
      <c r="D175" s="213" t="s">
        <v>76</v>
      </c>
      <c r="E175" s="225" t="s">
        <v>85</v>
      </c>
      <c r="F175" s="225" t="s">
        <v>2575</v>
      </c>
      <c r="G175" s="212"/>
      <c r="H175" s="212"/>
      <c r="I175" s="215"/>
      <c r="J175" s="226">
        <f>BK175</f>
        <v>0</v>
      </c>
      <c r="K175" s="212"/>
      <c r="L175" s="217"/>
      <c r="M175" s="218"/>
      <c r="N175" s="219"/>
      <c r="O175" s="219"/>
      <c r="P175" s="220">
        <f>SUM(P176:P187)</f>
        <v>0</v>
      </c>
      <c r="Q175" s="219"/>
      <c r="R175" s="220">
        <f>SUM(R176:R187)</f>
        <v>180.81973068</v>
      </c>
      <c r="S175" s="219"/>
      <c r="T175" s="221">
        <f>SUM(T176:T187)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2" t="s">
        <v>33</v>
      </c>
      <c r="AT175" s="223" t="s">
        <v>76</v>
      </c>
      <c r="AU175" s="223" t="s">
        <v>33</v>
      </c>
      <c r="AY175" s="222" t="s">
        <v>170</v>
      </c>
      <c r="BK175" s="224">
        <f>SUM(BK176:BK187)</f>
        <v>0</v>
      </c>
    </row>
    <row r="176" spans="1:65" s="2" customFormat="1" ht="37.8" customHeight="1">
      <c r="A176" s="39"/>
      <c r="B176" s="40"/>
      <c r="C176" s="227" t="s">
        <v>211</v>
      </c>
      <c r="D176" s="227" t="s">
        <v>172</v>
      </c>
      <c r="E176" s="228" t="s">
        <v>2576</v>
      </c>
      <c r="F176" s="229" t="s">
        <v>2577</v>
      </c>
      <c r="G176" s="230" t="s">
        <v>183</v>
      </c>
      <c r="H176" s="231">
        <v>30.768</v>
      </c>
      <c r="I176" s="232"/>
      <c r="J176" s="233">
        <f>ROUND(I176*H176,2)</f>
        <v>0</v>
      </c>
      <c r="K176" s="229" t="s">
        <v>176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2.16</v>
      </c>
      <c r="R176" s="236">
        <f>Q176*H176</f>
        <v>66.45888000000001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177</v>
      </c>
      <c r="AT176" s="238" t="s">
        <v>172</v>
      </c>
      <c r="AU176" s="238" t="s">
        <v>85</v>
      </c>
      <c r="AY176" s="18" t="s">
        <v>170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33</v>
      </c>
      <c r="BK176" s="239">
        <f>ROUND(I176*H176,2)</f>
        <v>0</v>
      </c>
      <c r="BL176" s="18" t="s">
        <v>177</v>
      </c>
      <c r="BM176" s="238" t="s">
        <v>2578</v>
      </c>
    </row>
    <row r="177" spans="1:51" s="13" customFormat="1" ht="12">
      <c r="A177" s="13"/>
      <c r="B177" s="240"/>
      <c r="C177" s="241"/>
      <c r="D177" s="242" t="s">
        <v>178</v>
      </c>
      <c r="E177" s="243" t="s">
        <v>1</v>
      </c>
      <c r="F177" s="244" t="s">
        <v>2579</v>
      </c>
      <c r="G177" s="241"/>
      <c r="H177" s="245">
        <v>30.768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178</v>
      </c>
      <c r="AU177" s="251" t="s">
        <v>85</v>
      </c>
      <c r="AV177" s="13" t="s">
        <v>85</v>
      </c>
      <c r="AW177" s="13" t="s">
        <v>32</v>
      </c>
      <c r="AX177" s="13" t="s">
        <v>77</v>
      </c>
      <c r="AY177" s="251" t="s">
        <v>170</v>
      </c>
    </row>
    <row r="178" spans="1:51" s="14" customFormat="1" ht="12">
      <c r="A178" s="14"/>
      <c r="B178" s="252"/>
      <c r="C178" s="253"/>
      <c r="D178" s="242" t="s">
        <v>178</v>
      </c>
      <c r="E178" s="254" t="s">
        <v>1</v>
      </c>
      <c r="F178" s="255" t="s">
        <v>180</v>
      </c>
      <c r="G178" s="253"/>
      <c r="H178" s="256">
        <v>30.768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178</v>
      </c>
      <c r="AU178" s="262" t="s">
        <v>85</v>
      </c>
      <c r="AV178" s="14" t="s">
        <v>177</v>
      </c>
      <c r="AW178" s="14" t="s">
        <v>32</v>
      </c>
      <c r="AX178" s="14" t="s">
        <v>33</v>
      </c>
      <c r="AY178" s="262" t="s">
        <v>170</v>
      </c>
    </row>
    <row r="179" spans="1:65" s="2" customFormat="1" ht="24.15" customHeight="1">
      <c r="A179" s="39"/>
      <c r="B179" s="40"/>
      <c r="C179" s="227" t="s">
        <v>257</v>
      </c>
      <c r="D179" s="227" t="s">
        <v>172</v>
      </c>
      <c r="E179" s="228" t="s">
        <v>2580</v>
      </c>
      <c r="F179" s="229" t="s">
        <v>2581</v>
      </c>
      <c r="G179" s="230" t="s">
        <v>183</v>
      </c>
      <c r="H179" s="231">
        <v>7.692</v>
      </c>
      <c r="I179" s="232"/>
      <c r="J179" s="233">
        <f>ROUND(I179*H179,2)</f>
        <v>0</v>
      </c>
      <c r="K179" s="229" t="s">
        <v>176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2.25634</v>
      </c>
      <c r="R179" s="236">
        <f>Q179*H179</f>
        <v>17.35576728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177</v>
      </c>
      <c r="AT179" s="238" t="s">
        <v>172</v>
      </c>
      <c r="AU179" s="238" t="s">
        <v>85</v>
      </c>
      <c r="AY179" s="18" t="s">
        <v>170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33</v>
      </c>
      <c r="BK179" s="239">
        <f>ROUND(I179*H179,2)</f>
        <v>0</v>
      </c>
      <c r="BL179" s="18" t="s">
        <v>177</v>
      </c>
      <c r="BM179" s="238" t="s">
        <v>2582</v>
      </c>
    </row>
    <row r="180" spans="1:51" s="15" customFormat="1" ht="12">
      <c r="A180" s="15"/>
      <c r="B180" s="263"/>
      <c r="C180" s="264"/>
      <c r="D180" s="242" t="s">
        <v>178</v>
      </c>
      <c r="E180" s="265" t="s">
        <v>1</v>
      </c>
      <c r="F180" s="266" t="s">
        <v>2583</v>
      </c>
      <c r="G180" s="264"/>
      <c r="H180" s="265" t="s">
        <v>1</v>
      </c>
      <c r="I180" s="267"/>
      <c r="J180" s="264"/>
      <c r="K180" s="264"/>
      <c r="L180" s="268"/>
      <c r="M180" s="269"/>
      <c r="N180" s="270"/>
      <c r="O180" s="270"/>
      <c r="P180" s="270"/>
      <c r="Q180" s="270"/>
      <c r="R180" s="270"/>
      <c r="S180" s="270"/>
      <c r="T180" s="27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2" t="s">
        <v>178</v>
      </c>
      <c r="AU180" s="272" t="s">
        <v>85</v>
      </c>
      <c r="AV180" s="15" t="s">
        <v>33</v>
      </c>
      <c r="AW180" s="15" t="s">
        <v>32</v>
      </c>
      <c r="AX180" s="15" t="s">
        <v>77</v>
      </c>
      <c r="AY180" s="272" t="s">
        <v>170</v>
      </c>
    </row>
    <row r="181" spans="1:51" s="13" customFormat="1" ht="12">
      <c r="A181" s="13"/>
      <c r="B181" s="240"/>
      <c r="C181" s="241"/>
      <c r="D181" s="242" t="s">
        <v>178</v>
      </c>
      <c r="E181" s="243" t="s">
        <v>1</v>
      </c>
      <c r="F181" s="244" t="s">
        <v>2584</v>
      </c>
      <c r="G181" s="241"/>
      <c r="H181" s="245">
        <v>7.692</v>
      </c>
      <c r="I181" s="246"/>
      <c r="J181" s="241"/>
      <c r="K181" s="241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178</v>
      </c>
      <c r="AU181" s="251" t="s">
        <v>85</v>
      </c>
      <c r="AV181" s="13" t="s">
        <v>85</v>
      </c>
      <c r="AW181" s="13" t="s">
        <v>32</v>
      </c>
      <c r="AX181" s="13" t="s">
        <v>77</v>
      </c>
      <c r="AY181" s="251" t="s">
        <v>170</v>
      </c>
    </row>
    <row r="182" spans="1:51" s="14" customFormat="1" ht="12">
      <c r="A182" s="14"/>
      <c r="B182" s="252"/>
      <c r="C182" s="253"/>
      <c r="D182" s="242" t="s">
        <v>178</v>
      </c>
      <c r="E182" s="254" t="s">
        <v>1</v>
      </c>
      <c r="F182" s="255" t="s">
        <v>180</v>
      </c>
      <c r="G182" s="253"/>
      <c r="H182" s="256">
        <v>7.692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178</v>
      </c>
      <c r="AU182" s="262" t="s">
        <v>85</v>
      </c>
      <c r="AV182" s="14" t="s">
        <v>177</v>
      </c>
      <c r="AW182" s="14" t="s">
        <v>32</v>
      </c>
      <c r="AX182" s="14" t="s">
        <v>33</v>
      </c>
      <c r="AY182" s="262" t="s">
        <v>170</v>
      </c>
    </row>
    <row r="183" spans="1:65" s="2" customFormat="1" ht="33" customHeight="1">
      <c r="A183" s="39"/>
      <c r="B183" s="40"/>
      <c r="C183" s="227" t="s">
        <v>216</v>
      </c>
      <c r="D183" s="227" t="s">
        <v>172</v>
      </c>
      <c r="E183" s="228" t="s">
        <v>2585</v>
      </c>
      <c r="F183" s="229" t="s">
        <v>2586</v>
      </c>
      <c r="G183" s="230" t="s">
        <v>183</v>
      </c>
      <c r="H183" s="231">
        <v>38.46</v>
      </c>
      <c r="I183" s="232"/>
      <c r="J183" s="233">
        <f>ROUND(I183*H183,2)</f>
        <v>0</v>
      </c>
      <c r="K183" s="229" t="s">
        <v>176</v>
      </c>
      <c r="L183" s="45"/>
      <c r="M183" s="234" t="s">
        <v>1</v>
      </c>
      <c r="N183" s="235" t="s">
        <v>42</v>
      </c>
      <c r="O183" s="92"/>
      <c r="P183" s="236">
        <f>O183*H183</f>
        <v>0</v>
      </c>
      <c r="Q183" s="236">
        <v>2.45329</v>
      </c>
      <c r="R183" s="236">
        <f>Q183*H183</f>
        <v>94.3535334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177</v>
      </c>
      <c r="AT183" s="238" t="s">
        <v>172</v>
      </c>
      <c r="AU183" s="238" t="s">
        <v>85</v>
      </c>
      <c r="AY183" s="18" t="s">
        <v>170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33</v>
      </c>
      <c r="BK183" s="239">
        <f>ROUND(I183*H183,2)</f>
        <v>0</v>
      </c>
      <c r="BL183" s="18" t="s">
        <v>177</v>
      </c>
      <c r="BM183" s="238" t="s">
        <v>2587</v>
      </c>
    </row>
    <row r="184" spans="1:51" s="13" customFormat="1" ht="12">
      <c r="A184" s="13"/>
      <c r="B184" s="240"/>
      <c r="C184" s="241"/>
      <c r="D184" s="242" t="s">
        <v>178</v>
      </c>
      <c r="E184" s="243" t="s">
        <v>1</v>
      </c>
      <c r="F184" s="244" t="s">
        <v>2588</v>
      </c>
      <c r="G184" s="241"/>
      <c r="H184" s="245">
        <v>38.46</v>
      </c>
      <c r="I184" s="246"/>
      <c r="J184" s="241"/>
      <c r="K184" s="241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178</v>
      </c>
      <c r="AU184" s="251" t="s">
        <v>85</v>
      </c>
      <c r="AV184" s="13" t="s">
        <v>85</v>
      </c>
      <c r="AW184" s="13" t="s">
        <v>32</v>
      </c>
      <c r="AX184" s="13" t="s">
        <v>77</v>
      </c>
      <c r="AY184" s="251" t="s">
        <v>170</v>
      </c>
    </row>
    <row r="185" spans="1:51" s="14" customFormat="1" ht="12">
      <c r="A185" s="14"/>
      <c r="B185" s="252"/>
      <c r="C185" s="253"/>
      <c r="D185" s="242" t="s">
        <v>178</v>
      </c>
      <c r="E185" s="254" t="s">
        <v>1</v>
      </c>
      <c r="F185" s="255" t="s">
        <v>180</v>
      </c>
      <c r="G185" s="253"/>
      <c r="H185" s="256">
        <v>38.46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178</v>
      </c>
      <c r="AU185" s="262" t="s">
        <v>85</v>
      </c>
      <c r="AV185" s="14" t="s">
        <v>177</v>
      </c>
      <c r="AW185" s="14" t="s">
        <v>32</v>
      </c>
      <c r="AX185" s="14" t="s">
        <v>33</v>
      </c>
      <c r="AY185" s="262" t="s">
        <v>170</v>
      </c>
    </row>
    <row r="186" spans="1:65" s="2" customFormat="1" ht="24.15" customHeight="1">
      <c r="A186" s="39"/>
      <c r="B186" s="40"/>
      <c r="C186" s="227" t="s">
        <v>268</v>
      </c>
      <c r="D186" s="227" t="s">
        <v>172</v>
      </c>
      <c r="E186" s="228" t="s">
        <v>335</v>
      </c>
      <c r="F186" s="229" t="s">
        <v>336</v>
      </c>
      <c r="G186" s="230" t="s">
        <v>228</v>
      </c>
      <c r="H186" s="231">
        <v>2.5</v>
      </c>
      <c r="I186" s="232"/>
      <c r="J186" s="233">
        <f>ROUND(I186*H186,2)</f>
        <v>0</v>
      </c>
      <c r="K186" s="229" t="s">
        <v>176</v>
      </c>
      <c r="L186" s="45"/>
      <c r="M186" s="234" t="s">
        <v>1</v>
      </c>
      <c r="N186" s="235" t="s">
        <v>42</v>
      </c>
      <c r="O186" s="92"/>
      <c r="P186" s="236">
        <f>O186*H186</f>
        <v>0</v>
      </c>
      <c r="Q186" s="236">
        <v>1.06062</v>
      </c>
      <c r="R186" s="236">
        <f>Q186*H186</f>
        <v>2.65155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177</v>
      </c>
      <c r="AT186" s="238" t="s">
        <v>172</v>
      </c>
      <c r="AU186" s="238" t="s">
        <v>85</v>
      </c>
      <c r="AY186" s="18" t="s">
        <v>170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33</v>
      </c>
      <c r="BK186" s="239">
        <f>ROUND(I186*H186,2)</f>
        <v>0</v>
      </c>
      <c r="BL186" s="18" t="s">
        <v>177</v>
      </c>
      <c r="BM186" s="238" t="s">
        <v>2589</v>
      </c>
    </row>
    <row r="187" spans="1:51" s="13" customFormat="1" ht="12">
      <c r="A187" s="13"/>
      <c r="B187" s="240"/>
      <c r="C187" s="241"/>
      <c r="D187" s="242" t="s">
        <v>178</v>
      </c>
      <c r="E187" s="241"/>
      <c r="F187" s="244" t="s">
        <v>2590</v>
      </c>
      <c r="G187" s="241"/>
      <c r="H187" s="245">
        <v>2.5</v>
      </c>
      <c r="I187" s="246"/>
      <c r="J187" s="241"/>
      <c r="K187" s="241"/>
      <c r="L187" s="247"/>
      <c r="M187" s="248"/>
      <c r="N187" s="249"/>
      <c r="O187" s="249"/>
      <c r="P187" s="249"/>
      <c r="Q187" s="249"/>
      <c r="R187" s="249"/>
      <c r="S187" s="249"/>
      <c r="T187" s="25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1" t="s">
        <v>178</v>
      </c>
      <c r="AU187" s="251" t="s">
        <v>85</v>
      </c>
      <c r="AV187" s="13" t="s">
        <v>85</v>
      </c>
      <c r="AW187" s="13" t="s">
        <v>4</v>
      </c>
      <c r="AX187" s="13" t="s">
        <v>33</v>
      </c>
      <c r="AY187" s="251" t="s">
        <v>170</v>
      </c>
    </row>
    <row r="188" spans="1:63" s="12" customFormat="1" ht="22.8" customHeight="1">
      <c r="A188" s="12"/>
      <c r="B188" s="211"/>
      <c r="C188" s="212"/>
      <c r="D188" s="213" t="s">
        <v>76</v>
      </c>
      <c r="E188" s="225" t="s">
        <v>185</v>
      </c>
      <c r="F188" s="225" t="s">
        <v>338</v>
      </c>
      <c r="G188" s="212"/>
      <c r="H188" s="212"/>
      <c r="I188" s="215"/>
      <c r="J188" s="226">
        <f>BK188</f>
        <v>0</v>
      </c>
      <c r="K188" s="212"/>
      <c r="L188" s="217"/>
      <c r="M188" s="218"/>
      <c r="N188" s="219"/>
      <c r="O188" s="219"/>
      <c r="P188" s="220">
        <f>SUM(P189:P211)</f>
        <v>0</v>
      </c>
      <c r="Q188" s="219"/>
      <c r="R188" s="220">
        <f>SUM(R189:R211)</f>
        <v>225.00090218000003</v>
      </c>
      <c r="S188" s="219"/>
      <c r="T188" s="221">
        <f>SUM(T189:T211)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2" t="s">
        <v>33</v>
      </c>
      <c r="AT188" s="223" t="s">
        <v>76</v>
      </c>
      <c r="AU188" s="223" t="s">
        <v>33</v>
      </c>
      <c r="AY188" s="222" t="s">
        <v>170</v>
      </c>
      <c r="BK188" s="224">
        <f>SUM(BK189:BK211)</f>
        <v>0</v>
      </c>
    </row>
    <row r="189" spans="1:65" s="2" customFormat="1" ht="37.8" customHeight="1">
      <c r="A189" s="39"/>
      <c r="B189" s="40"/>
      <c r="C189" s="227" t="s">
        <v>224</v>
      </c>
      <c r="D189" s="227" t="s">
        <v>172</v>
      </c>
      <c r="E189" s="228" t="s">
        <v>2591</v>
      </c>
      <c r="F189" s="229" t="s">
        <v>2592</v>
      </c>
      <c r="G189" s="230" t="s">
        <v>175</v>
      </c>
      <c r="H189" s="231">
        <v>384.6</v>
      </c>
      <c r="I189" s="232"/>
      <c r="J189" s="233">
        <f>ROUND(I189*H189,2)</f>
        <v>0</v>
      </c>
      <c r="K189" s="229" t="s">
        <v>176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0.54605</v>
      </c>
      <c r="R189" s="236">
        <f>Q189*H189</f>
        <v>210.01083000000003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177</v>
      </c>
      <c r="AT189" s="238" t="s">
        <v>172</v>
      </c>
      <c r="AU189" s="238" t="s">
        <v>85</v>
      </c>
      <c r="AY189" s="18" t="s">
        <v>170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33</v>
      </c>
      <c r="BK189" s="239">
        <f>ROUND(I189*H189,2)</f>
        <v>0</v>
      </c>
      <c r="BL189" s="18" t="s">
        <v>177</v>
      </c>
      <c r="BM189" s="238" t="s">
        <v>2593</v>
      </c>
    </row>
    <row r="190" spans="1:51" s="13" customFormat="1" ht="12">
      <c r="A190" s="13"/>
      <c r="B190" s="240"/>
      <c r="C190" s="241"/>
      <c r="D190" s="242" t="s">
        <v>178</v>
      </c>
      <c r="E190" s="243" t="s">
        <v>1</v>
      </c>
      <c r="F190" s="244" t="s">
        <v>2594</v>
      </c>
      <c r="G190" s="241"/>
      <c r="H190" s="245">
        <v>384.6</v>
      </c>
      <c r="I190" s="246"/>
      <c r="J190" s="241"/>
      <c r="K190" s="241"/>
      <c r="L190" s="247"/>
      <c r="M190" s="248"/>
      <c r="N190" s="249"/>
      <c r="O190" s="249"/>
      <c r="P190" s="249"/>
      <c r="Q190" s="249"/>
      <c r="R190" s="249"/>
      <c r="S190" s="249"/>
      <c r="T190" s="25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1" t="s">
        <v>178</v>
      </c>
      <c r="AU190" s="251" t="s">
        <v>85</v>
      </c>
      <c r="AV190" s="13" t="s">
        <v>85</v>
      </c>
      <c r="AW190" s="13" t="s">
        <v>32</v>
      </c>
      <c r="AX190" s="13" t="s">
        <v>77</v>
      </c>
      <c r="AY190" s="251" t="s">
        <v>170</v>
      </c>
    </row>
    <row r="191" spans="1:51" s="14" customFormat="1" ht="12">
      <c r="A191" s="14"/>
      <c r="B191" s="252"/>
      <c r="C191" s="253"/>
      <c r="D191" s="242" t="s">
        <v>178</v>
      </c>
      <c r="E191" s="254" t="s">
        <v>1</v>
      </c>
      <c r="F191" s="255" t="s">
        <v>180</v>
      </c>
      <c r="G191" s="253"/>
      <c r="H191" s="256">
        <v>384.6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2" t="s">
        <v>178</v>
      </c>
      <c r="AU191" s="262" t="s">
        <v>85</v>
      </c>
      <c r="AV191" s="14" t="s">
        <v>177</v>
      </c>
      <c r="AW191" s="14" t="s">
        <v>32</v>
      </c>
      <c r="AX191" s="14" t="s">
        <v>33</v>
      </c>
      <c r="AY191" s="262" t="s">
        <v>170</v>
      </c>
    </row>
    <row r="192" spans="1:65" s="2" customFormat="1" ht="37.8" customHeight="1">
      <c r="A192" s="39"/>
      <c r="B192" s="40"/>
      <c r="C192" s="227" t="s">
        <v>7</v>
      </c>
      <c r="D192" s="227" t="s">
        <v>172</v>
      </c>
      <c r="E192" s="228" t="s">
        <v>2595</v>
      </c>
      <c r="F192" s="229" t="s">
        <v>2596</v>
      </c>
      <c r="G192" s="230" t="s">
        <v>228</v>
      </c>
      <c r="H192" s="231">
        <v>4.769</v>
      </c>
      <c r="I192" s="232"/>
      <c r="J192" s="233">
        <f>ROUND(I192*H192,2)</f>
        <v>0</v>
      </c>
      <c r="K192" s="229" t="s">
        <v>176</v>
      </c>
      <c r="L192" s="45"/>
      <c r="M192" s="234" t="s">
        <v>1</v>
      </c>
      <c r="N192" s="235" t="s">
        <v>42</v>
      </c>
      <c r="O192" s="92"/>
      <c r="P192" s="236">
        <f>O192*H192</f>
        <v>0</v>
      </c>
      <c r="Q192" s="236">
        <v>1.04922</v>
      </c>
      <c r="R192" s="236">
        <f>Q192*H192</f>
        <v>5.003730180000001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177</v>
      </c>
      <c r="AT192" s="238" t="s">
        <v>172</v>
      </c>
      <c r="AU192" s="238" t="s">
        <v>85</v>
      </c>
      <c r="AY192" s="18" t="s">
        <v>170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33</v>
      </c>
      <c r="BK192" s="239">
        <f>ROUND(I192*H192,2)</f>
        <v>0</v>
      </c>
      <c r="BL192" s="18" t="s">
        <v>177</v>
      </c>
      <c r="BM192" s="238" t="s">
        <v>2597</v>
      </c>
    </row>
    <row r="193" spans="1:51" s="13" customFormat="1" ht="12">
      <c r="A193" s="13"/>
      <c r="B193" s="240"/>
      <c r="C193" s="241"/>
      <c r="D193" s="242" t="s">
        <v>178</v>
      </c>
      <c r="E193" s="241"/>
      <c r="F193" s="244" t="s">
        <v>2598</v>
      </c>
      <c r="G193" s="241"/>
      <c r="H193" s="245">
        <v>4.769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178</v>
      </c>
      <c r="AU193" s="251" t="s">
        <v>85</v>
      </c>
      <c r="AV193" s="13" t="s">
        <v>85</v>
      </c>
      <c r="AW193" s="13" t="s">
        <v>4</v>
      </c>
      <c r="AX193" s="13" t="s">
        <v>33</v>
      </c>
      <c r="AY193" s="251" t="s">
        <v>170</v>
      </c>
    </row>
    <row r="194" spans="1:65" s="2" customFormat="1" ht="37.8" customHeight="1">
      <c r="A194" s="39"/>
      <c r="B194" s="40"/>
      <c r="C194" s="227" t="s">
        <v>237</v>
      </c>
      <c r="D194" s="227" t="s">
        <v>172</v>
      </c>
      <c r="E194" s="228" t="s">
        <v>2599</v>
      </c>
      <c r="F194" s="229" t="s">
        <v>2600</v>
      </c>
      <c r="G194" s="230" t="s">
        <v>356</v>
      </c>
      <c r="H194" s="231">
        <v>58</v>
      </c>
      <c r="I194" s="232"/>
      <c r="J194" s="233">
        <f>ROUND(I194*H194,2)</f>
        <v>0</v>
      </c>
      <c r="K194" s="229" t="s">
        <v>176</v>
      </c>
      <c r="L194" s="45"/>
      <c r="M194" s="234" t="s">
        <v>1</v>
      </c>
      <c r="N194" s="235" t="s">
        <v>42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177</v>
      </c>
      <c r="AT194" s="238" t="s">
        <v>172</v>
      </c>
      <c r="AU194" s="238" t="s">
        <v>85</v>
      </c>
      <c r="AY194" s="18" t="s">
        <v>170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33</v>
      </c>
      <c r="BK194" s="239">
        <f>ROUND(I194*H194,2)</f>
        <v>0</v>
      </c>
      <c r="BL194" s="18" t="s">
        <v>177</v>
      </c>
      <c r="BM194" s="238" t="s">
        <v>2601</v>
      </c>
    </row>
    <row r="195" spans="1:65" s="2" customFormat="1" ht="24.15" customHeight="1">
      <c r="A195" s="39"/>
      <c r="B195" s="40"/>
      <c r="C195" s="273" t="s">
        <v>293</v>
      </c>
      <c r="D195" s="273" t="s">
        <v>247</v>
      </c>
      <c r="E195" s="274" t="s">
        <v>2602</v>
      </c>
      <c r="F195" s="275" t="s">
        <v>2603</v>
      </c>
      <c r="G195" s="276" t="s">
        <v>356</v>
      </c>
      <c r="H195" s="277">
        <v>58</v>
      </c>
      <c r="I195" s="278"/>
      <c r="J195" s="279">
        <f>ROUND(I195*H195,2)</f>
        <v>0</v>
      </c>
      <c r="K195" s="275" t="s">
        <v>176</v>
      </c>
      <c r="L195" s="280"/>
      <c r="M195" s="281" t="s">
        <v>1</v>
      </c>
      <c r="N195" s="282" t="s">
        <v>42</v>
      </c>
      <c r="O195" s="92"/>
      <c r="P195" s="236">
        <f>O195*H195</f>
        <v>0</v>
      </c>
      <c r="Q195" s="236">
        <v>0.0035</v>
      </c>
      <c r="R195" s="236">
        <f>Q195*H195</f>
        <v>0.203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221</v>
      </c>
      <c r="AT195" s="238" t="s">
        <v>247</v>
      </c>
      <c r="AU195" s="238" t="s">
        <v>85</v>
      </c>
      <c r="AY195" s="18" t="s">
        <v>170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33</v>
      </c>
      <c r="BK195" s="239">
        <f>ROUND(I195*H195,2)</f>
        <v>0</v>
      </c>
      <c r="BL195" s="18" t="s">
        <v>177</v>
      </c>
      <c r="BM195" s="238" t="s">
        <v>2604</v>
      </c>
    </row>
    <row r="196" spans="1:65" s="2" customFormat="1" ht="37.8" customHeight="1">
      <c r="A196" s="39"/>
      <c r="B196" s="40"/>
      <c r="C196" s="227" t="s">
        <v>246</v>
      </c>
      <c r="D196" s="227" t="s">
        <v>172</v>
      </c>
      <c r="E196" s="228" t="s">
        <v>2605</v>
      </c>
      <c r="F196" s="229" t="s">
        <v>2606</v>
      </c>
      <c r="G196" s="230" t="s">
        <v>356</v>
      </c>
      <c r="H196" s="231">
        <v>30</v>
      </c>
      <c r="I196" s="232"/>
      <c r="J196" s="233">
        <f>ROUND(I196*H196,2)</f>
        <v>0</v>
      </c>
      <c r="K196" s="229" t="s">
        <v>176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177</v>
      </c>
      <c r="AT196" s="238" t="s">
        <v>172</v>
      </c>
      <c r="AU196" s="238" t="s">
        <v>85</v>
      </c>
      <c r="AY196" s="18" t="s">
        <v>170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33</v>
      </c>
      <c r="BK196" s="239">
        <f>ROUND(I196*H196,2)</f>
        <v>0</v>
      </c>
      <c r="BL196" s="18" t="s">
        <v>177</v>
      </c>
      <c r="BM196" s="238" t="s">
        <v>2607</v>
      </c>
    </row>
    <row r="197" spans="1:65" s="2" customFormat="1" ht="24.15" customHeight="1">
      <c r="A197" s="39"/>
      <c r="B197" s="40"/>
      <c r="C197" s="273" t="s">
        <v>302</v>
      </c>
      <c r="D197" s="273" t="s">
        <v>247</v>
      </c>
      <c r="E197" s="274" t="s">
        <v>2608</v>
      </c>
      <c r="F197" s="275" t="s">
        <v>2609</v>
      </c>
      <c r="G197" s="276" t="s">
        <v>356</v>
      </c>
      <c r="H197" s="277">
        <v>30</v>
      </c>
      <c r="I197" s="278"/>
      <c r="J197" s="279">
        <f>ROUND(I197*H197,2)</f>
        <v>0</v>
      </c>
      <c r="K197" s="275" t="s">
        <v>176</v>
      </c>
      <c r="L197" s="280"/>
      <c r="M197" s="281" t="s">
        <v>1</v>
      </c>
      <c r="N197" s="282" t="s">
        <v>42</v>
      </c>
      <c r="O197" s="92"/>
      <c r="P197" s="236">
        <f>O197*H197</f>
        <v>0</v>
      </c>
      <c r="Q197" s="236">
        <v>0.0046</v>
      </c>
      <c r="R197" s="236">
        <f>Q197*H197</f>
        <v>0.138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221</v>
      </c>
      <c r="AT197" s="238" t="s">
        <v>247</v>
      </c>
      <c r="AU197" s="238" t="s">
        <v>85</v>
      </c>
      <c r="AY197" s="18" t="s">
        <v>170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33</v>
      </c>
      <c r="BK197" s="239">
        <f>ROUND(I197*H197,2)</f>
        <v>0</v>
      </c>
      <c r="BL197" s="18" t="s">
        <v>177</v>
      </c>
      <c r="BM197" s="238" t="s">
        <v>2610</v>
      </c>
    </row>
    <row r="198" spans="1:65" s="2" customFormat="1" ht="33" customHeight="1">
      <c r="A198" s="39"/>
      <c r="B198" s="40"/>
      <c r="C198" s="227" t="s">
        <v>307</v>
      </c>
      <c r="D198" s="227" t="s">
        <v>172</v>
      </c>
      <c r="E198" s="228" t="s">
        <v>2611</v>
      </c>
      <c r="F198" s="229" t="s">
        <v>2612</v>
      </c>
      <c r="G198" s="230" t="s">
        <v>271</v>
      </c>
      <c r="H198" s="231">
        <v>48.8</v>
      </c>
      <c r="I198" s="232"/>
      <c r="J198" s="233">
        <f>ROUND(I198*H198,2)</f>
        <v>0</v>
      </c>
      <c r="K198" s="229" t="s">
        <v>176</v>
      </c>
      <c r="L198" s="45"/>
      <c r="M198" s="234" t="s">
        <v>1</v>
      </c>
      <c r="N198" s="235" t="s">
        <v>42</v>
      </c>
      <c r="O198" s="92"/>
      <c r="P198" s="236">
        <f>O198*H198</f>
        <v>0</v>
      </c>
      <c r="Q198" s="236">
        <v>0.0002</v>
      </c>
      <c r="R198" s="236">
        <f>Q198*H198</f>
        <v>0.00976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177</v>
      </c>
      <c r="AT198" s="238" t="s">
        <v>172</v>
      </c>
      <c r="AU198" s="238" t="s">
        <v>85</v>
      </c>
      <c r="AY198" s="18" t="s">
        <v>170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33</v>
      </c>
      <c r="BK198" s="239">
        <f>ROUND(I198*H198,2)</f>
        <v>0</v>
      </c>
      <c r="BL198" s="18" t="s">
        <v>177</v>
      </c>
      <c r="BM198" s="238" t="s">
        <v>2613</v>
      </c>
    </row>
    <row r="199" spans="1:65" s="2" customFormat="1" ht="16.5" customHeight="1">
      <c r="A199" s="39"/>
      <c r="B199" s="40"/>
      <c r="C199" s="273" t="s">
        <v>313</v>
      </c>
      <c r="D199" s="273" t="s">
        <v>247</v>
      </c>
      <c r="E199" s="274" t="s">
        <v>2614</v>
      </c>
      <c r="F199" s="275" t="s">
        <v>2615</v>
      </c>
      <c r="G199" s="276" t="s">
        <v>175</v>
      </c>
      <c r="H199" s="277">
        <v>85.4</v>
      </c>
      <c r="I199" s="278"/>
      <c r="J199" s="279">
        <f>ROUND(I199*H199,2)</f>
        <v>0</v>
      </c>
      <c r="K199" s="275" t="s">
        <v>176</v>
      </c>
      <c r="L199" s="280"/>
      <c r="M199" s="281" t="s">
        <v>1</v>
      </c>
      <c r="N199" s="282" t="s">
        <v>42</v>
      </c>
      <c r="O199" s="92"/>
      <c r="P199" s="236">
        <f>O199*H199</f>
        <v>0</v>
      </c>
      <c r="Q199" s="236">
        <v>0.0068</v>
      </c>
      <c r="R199" s="236">
        <f>Q199*H199</f>
        <v>0.58072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221</v>
      </c>
      <c r="AT199" s="238" t="s">
        <v>247</v>
      </c>
      <c r="AU199" s="238" t="s">
        <v>85</v>
      </c>
      <c r="AY199" s="18" t="s">
        <v>170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33</v>
      </c>
      <c r="BK199" s="239">
        <f>ROUND(I199*H199,2)</f>
        <v>0</v>
      </c>
      <c r="BL199" s="18" t="s">
        <v>177</v>
      </c>
      <c r="BM199" s="238" t="s">
        <v>2616</v>
      </c>
    </row>
    <row r="200" spans="1:51" s="13" customFormat="1" ht="12">
      <c r="A200" s="13"/>
      <c r="B200" s="240"/>
      <c r="C200" s="241"/>
      <c r="D200" s="242" t="s">
        <v>178</v>
      </c>
      <c r="E200" s="241"/>
      <c r="F200" s="244" t="s">
        <v>2617</v>
      </c>
      <c r="G200" s="241"/>
      <c r="H200" s="245">
        <v>85.4</v>
      </c>
      <c r="I200" s="246"/>
      <c r="J200" s="241"/>
      <c r="K200" s="241"/>
      <c r="L200" s="247"/>
      <c r="M200" s="248"/>
      <c r="N200" s="249"/>
      <c r="O200" s="249"/>
      <c r="P200" s="249"/>
      <c r="Q200" s="249"/>
      <c r="R200" s="249"/>
      <c r="S200" s="249"/>
      <c r="T200" s="25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1" t="s">
        <v>178</v>
      </c>
      <c r="AU200" s="251" t="s">
        <v>85</v>
      </c>
      <c r="AV200" s="13" t="s">
        <v>85</v>
      </c>
      <c r="AW200" s="13" t="s">
        <v>4</v>
      </c>
      <c r="AX200" s="13" t="s">
        <v>33</v>
      </c>
      <c r="AY200" s="251" t="s">
        <v>170</v>
      </c>
    </row>
    <row r="201" spans="1:65" s="2" customFormat="1" ht="49.05" customHeight="1">
      <c r="A201" s="39"/>
      <c r="B201" s="40"/>
      <c r="C201" s="227" t="s">
        <v>321</v>
      </c>
      <c r="D201" s="227" t="s">
        <v>172</v>
      </c>
      <c r="E201" s="228" t="s">
        <v>2618</v>
      </c>
      <c r="F201" s="229" t="s">
        <v>2619</v>
      </c>
      <c r="G201" s="230" t="s">
        <v>271</v>
      </c>
      <c r="H201" s="231">
        <v>192.3</v>
      </c>
      <c r="I201" s="232"/>
      <c r="J201" s="233">
        <f>ROUND(I201*H201,2)</f>
        <v>0</v>
      </c>
      <c r="K201" s="229" t="s">
        <v>176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0.04634</v>
      </c>
      <c r="R201" s="236">
        <f>Q201*H201</f>
        <v>8.911182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177</v>
      </c>
      <c r="AT201" s="238" t="s">
        <v>172</v>
      </c>
      <c r="AU201" s="238" t="s">
        <v>85</v>
      </c>
      <c r="AY201" s="18" t="s">
        <v>170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33</v>
      </c>
      <c r="BK201" s="239">
        <f>ROUND(I201*H201,2)</f>
        <v>0</v>
      </c>
      <c r="BL201" s="18" t="s">
        <v>177</v>
      </c>
      <c r="BM201" s="238" t="s">
        <v>2620</v>
      </c>
    </row>
    <row r="202" spans="1:65" s="2" customFormat="1" ht="24.15" customHeight="1">
      <c r="A202" s="39"/>
      <c r="B202" s="40"/>
      <c r="C202" s="227" t="s">
        <v>328</v>
      </c>
      <c r="D202" s="227" t="s">
        <v>172</v>
      </c>
      <c r="E202" s="228" t="s">
        <v>2621</v>
      </c>
      <c r="F202" s="229" t="s">
        <v>2622</v>
      </c>
      <c r="G202" s="230" t="s">
        <v>271</v>
      </c>
      <c r="H202" s="231">
        <v>80.5</v>
      </c>
      <c r="I202" s="232"/>
      <c r="J202" s="233">
        <f>ROUND(I202*H202,2)</f>
        <v>0</v>
      </c>
      <c r="K202" s="229" t="s">
        <v>176</v>
      </c>
      <c r="L202" s="45"/>
      <c r="M202" s="234" t="s">
        <v>1</v>
      </c>
      <c r="N202" s="235" t="s">
        <v>42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177</v>
      </c>
      <c r="AT202" s="238" t="s">
        <v>172</v>
      </c>
      <c r="AU202" s="238" t="s">
        <v>85</v>
      </c>
      <c r="AY202" s="18" t="s">
        <v>170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33</v>
      </c>
      <c r="BK202" s="239">
        <f>ROUND(I202*H202,2)</f>
        <v>0</v>
      </c>
      <c r="BL202" s="18" t="s">
        <v>177</v>
      </c>
      <c r="BM202" s="238" t="s">
        <v>2623</v>
      </c>
    </row>
    <row r="203" spans="1:65" s="2" customFormat="1" ht="24.15" customHeight="1">
      <c r="A203" s="39"/>
      <c r="B203" s="40"/>
      <c r="C203" s="273" t="s">
        <v>334</v>
      </c>
      <c r="D203" s="273" t="s">
        <v>247</v>
      </c>
      <c r="E203" s="274" t="s">
        <v>2624</v>
      </c>
      <c r="F203" s="275" t="s">
        <v>2625</v>
      </c>
      <c r="G203" s="276" t="s">
        <v>271</v>
      </c>
      <c r="H203" s="277">
        <v>88.55</v>
      </c>
      <c r="I203" s="278"/>
      <c r="J203" s="279">
        <f>ROUND(I203*H203,2)</f>
        <v>0</v>
      </c>
      <c r="K203" s="275" t="s">
        <v>176</v>
      </c>
      <c r="L203" s="280"/>
      <c r="M203" s="281" t="s">
        <v>1</v>
      </c>
      <c r="N203" s="282" t="s">
        <v>42</v>
      </c>
      <c r="O203" s="92"/>
      <c r="P203" s="236">
        <f>O203*H203</f>
        <v>0</v>
      </c>
      <c r="Q203" s="236">
        <v>0.00155</v>
      </c>
      <c r="R203" s="236">
        <f>Q203*H203</f>
        <v>0.1372525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221</v>
      </c>
      <c r="AT203" s="238" t="s">
        <v>247</v>
      </c>
      <c r="AU203" s="238" t="s">
        <v>85</v>
      </c>
      <c r="AY203" s="18" t="s">
        <v>170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33</v>
      </c>
      <c r="BK203" s="239">
        <f>ROUND(I203*H203,2)</f>
        <v>0</v>
      </c>
      <c r="BL203" s="18" t="s">
        <v>177</v>
      </c>
      <c r="BM203" s="238" t="s">
        <v>2626</v>
      </c>
    </row>
    <row r="204" spans="1:51" s="13" customFormat="1" ht="12">
      <c r="A204" s="13"/>
      <c r="B204" s="240"/>
      <c r="C204" s="241"/>
      <c r="D204" s="242" t="s">
        <v>178</v>
      </c>
      <c r="E204" s="241"/>
      <c r="F204" s="244" t="s">
        <v>2627</v>
      </c>
      <c r="G204" s="241"/>
      <c r="H204" s="245">
        <v>88.55</v>
      </c>
      <c r="I204" s="246"/>
      <c r="J204" s="241"/>
      <c r="K204" s="241"/>
      <c r="L204" s="247"/>
      <c r="M204" s="248"/>
      <c r="N204" s="249"/>
      <c r="O204" s="249"/>
      <c r="P204" s="249"/>
      <c r="Q204" s="249"/>
      <c r="R204" s="249"/>
      <c r="S204" s="249"/>
      <c r="T204" s="25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1" t="s">
        <v>178</v>
      </c>
      <c r="AU204" s="251" t="s">
        <v>85</v>
      </c>
      <c r="AV204" s="13" t="s">
        <v>85</v>
      </c>
      <c r="AW204" s="13" t="s">
        <v>4</v>
      </c>
      <c r="AX204" s="13" t="s">
        <v>33</v>
      </c>
      <c r="AY204" s="251" t="s">
        <v>170</v>
      </c>
    </row>
    <row r="205" spans="1:65" s="2" customFormat="1" ht="24.15" customHeight="1">
      <c r="A205" s="39"/>
      <c r="B205" s="40"/>
      <c r="C205" s="227" t="s">
        <v>339</v>
      </c>
      <c r="D205" s="227" t="s">
        <v>172</v>
      </c>
      <c r="E205" s="228" t="s">
        <v>2628</v>
      </c>
      <c r="F205" s="229" t="s">
        <v>2629</v>
      </c>
      <c r="G205" s="230" t="s">
        <v>271</v>
      </c>
      <c r="H205" s="231">
        <v>161</v>
      </c>
      <c r="I205" s="232"/>
      <c r="J205" s="233">
        <f>ROUND(I205*H205,2)</f>
        <v>0</v>
      </c>
      <c r="K205" s="229" t="s">
        <v>176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177</v>
      </c>
      <c r="AT205" s="238" t="s">
        <v>172</v>
      </c>
      <c r="AU205" s="238" t="s">
        <v>85</v>
      </c>
      <c r="AY205" s="18" t="s">
        <v>170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33</v>
      </c>
      <c r="BK205" s="239">
        <f>ROUND(I205*H205,2)</f>
        <v>0</v>
      </c>
      <c r="BL205" s="18" t="s">
        <v>177</v>
      </c>
      <c r="BM205" s="238" t="s">
        <v>2630</v>
      </c>
    </row>
    <row r="206" spans="1:51" s="13" customFormat="1" ht="12">
      <c r="A206" s="13"/>
      <c r="B206" s="240"/>
      <c r="C206" s="241"/>
      <c r="D206" s="242" t="s">
        <v>178</v>
      </c>
      <c r="E206" s="241"/>
      <c r="F206" s="244" t="s">
        <v>2631</v>
      </c>
      <c r="G206" s="241"/>
      <c r="H206" s="245">
        <v>161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1" t="s">
        <v>178</v>
      </c>
      <c r="AU206" s="251" t="s">
        <v>85</v>
      </c>
      <c r="AV206" s="13" t="s">
        <v>85</v>
      </c>
      <c r="AW206" s="13" t="s">
        <v>4</v>
      </c>
      <c r="AX206" s="13" t="s">
        <v>33</v>
      </c>
      <c r="AY206" s="251" t="s">
        <v>170</v>
      </c>
    </row>
    <row r="207" spans="1:65" s="2" customFormat="1" ht="16.5" customHeight="1">
      <c r="A207" s="39"/>
      <c r="B207" s="40"/>
      <c r="C207" s="273" t="s">
        <v>345</v>
      </c>
      <c r="D207" s="273" t="s">
        <v>247</v>
      </c>
      <c r="E207" s="274" t="s">
        <v>2632</v>
      </c>
      <c r="F207" s="275" t="s">
        <v>2633</v>
      </c>
      <c r="G207" s="276" t="s">
        <v>271</v>
      </c>
      <c r="H207" s="277">
        <v>88.55</v>
      </c>
      <c r="I207" s="278"/>
      <c r="J207" s="279">
        <f>ROUND(I207*H207,2)</f>
        <v>0</v>
      </c>
      <c r="K207" s="275" t="s">
        <v>176</v>
      </c>
      <c r="L207" s="280"/>
      <c r="M207" s="281" t="s">
        <v>1</v>
      </c>
      <c r="N207" s="282" t="s">
        <v>42</v>
      </c>
      <c r="O207" s="92"/>
      <c r="P207" s="236">
        <f>O207*H207</f>
        <v>0</v>
      </c>
      <c r="Q207" s="236">
        <v>5E-05</v>
      </c>
      <c r="R207" s="236">
        <f>Q207*H207</f>
        <v>0.0044275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221</v>
      </c>
      <c r="AT207" s="238" t="s">
        <v>247</v>
      </c>
      <c r="AU207" s="238" t="s">
        <v>85</v>
      </c>
      <c r="AY207" s="18" t="s">
        <v>170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33</v>
      </c>
      <c r="BK207" s="239">
        <f>ROUND(I207*H207,2)</f>
        <v>0</v>
      </c>
      <c r="BL207" s="18" t="s">
        <v>177</v>
      </c>
      <c r="BM207" s="238" t="s">
        <v>2634</v>
      </c>
    </row>
    <row r="208" spans="1:51" s="13" customFormat="1" ht="12">
      <c r="A208" s="13"/>
      <c r="B208" s="240"/>
      <c r="C208" s="241"/>
      <c r="D208" s="242" t="s">
        <v>178</v>
      </c>
      <c r="E208" s="241"/>
      <c r="F208" s="244" t="s">
        <v>2627</v>
      </c>
      <c r="G208" s="241"/>
      <c r="H208" s="245">
        <v>88.55</v>
      </c>
      <c r="I208" s="246"/>
      <c r="J208" s="241"/>
      <c r="K208" s="241"/>
      <c r="L208" s="247"/>
      <c r="M208" s="248"/>
      <c r="N208" s="249"/>
      <c r="O208" s="249"/>
      <c r="P208" s="249"/>
      <c r="Q208" s="249"/>
      <c r="R208" s="249"/>
      <c r="S208" s="249"/>
      <c r="T208" s="25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1" t="s">
        <v>178</v>
      </c>
      <c r="AU208" s="251" t="s">
        <v>85</v>
      </c>
      <c r="AV208" s="13" t="s">
        <v>85</v>
      </c>
      <c r="AW208" s="13" t="s">
        <v>4</v>
      </c>
      <c r="AX208" s="13" t="s">
        <v>33</v>
      </c>
      <c r="AY208" s="251" t="s">
        <v>170</v>
      </c>
    </row>
    <row r="209" spans="1:65" s="2" customFormat="1" ht="33" customHeight="1">
      <c r="A209" s="39"/>
      <c r="B209" s="40"/>
      <c r="C209" s="227" t="s">
        <v>353</v>
      </c>
      <c r="D209" s="227" t="s">
        <v>172</v>
      </c>
      <c r="E209" s="228" t="s">
        <v>2635</v>
      </c>
      <c r="F209" s="229" t="s">
        <v>2636</v>
      </c>
      <c r="G209" s="230" t="s">
        <v>271</v>
      </c>
      <c r="H209" s="231">
        <v>161</v>
      </c>
      <c r="I209" s="232"/>
      <c r="J209" s="233">
        <f>ROUND(I209*H209,2)</f>
        <v>0</v>
      </c>
      <c r="K209" s="229" t="s">
        <v>176</v>
      </c>
      <c r="L209" s="45"/>
      <c r="M209" s="234" t="s">
        <v>1</v>
      </c>
      <c r="N209" s="235" t="s">
        <v>42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177</v>
      </c>
      <c r="AT209" s="238" t="s">
        <v>172</v>
      </c>
      <c r="AU209" s="238" t="s">
        <v>85</v>
      </c>
      <c r="AY209" s="18" t="s">
        <v>170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33</v>
      </c>
      <c r="BK209" s="239">
        <f>ROUND(I209*H209,2)</f>
        <v>0</v>
      </c>
      <c r="BL209" s="18" t="s">
        <v>177</v>
      </c>
      <c r="BM209" s="238" t="s">
        <v>2637</v>
      </c>
    </row>
    <row r="210" spans="1:51" s="13" customFormat="1" ht="12">
      <c r="A210" s="13"/>
      <c r="B210" s="240"/>
      <c r="C210" s="241"/>
      <c r="D210" s="242" t="s">
        <v>178</v>
      </c>
      <c r="E210" s="241"/>
      <c r="F210" s="244" t="s">
        <v>2631</v>
      </c>
      <c r="G210" s="241"/>
      <c r="H210" s="245">
        <v>161</v>
      </c>
      <c r="I210" s="246"/>
      <c r="J210" s="241"/>
      <c r="K210" s="241"/>
      <c r="L210" s="247"/>
      <c r="M210" s="248"/>
      <c r="N210" s="249"/>
      <c r="O210" s="249"/>
      <c r="P210" s="249"/>
      <c r="Q210" s="249"/>
      <c r="R210" s="249"/>
      <c r="S210" s="249"/>
      <c r="T210" s="25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1" t="s">
        <v>178</v>
      </c>
      <c r="AU210" s="251" t="s">
        <v>85</v>
      </c>
      <c r="AV210" s="13" t="s">
        <v>85</v>
      </c>
      <c r="AW210" s="13" t="s">
        <v>4</v>
      </c>
      <c r="AX210" s="13" t="s">
        <v>33</v>
      </c>
      <c r="AY210" s="251" t="s">
        <v>170</v>
      </c>
    </row>
    <row r="211" spans="1:65" s="2" customFormat="1" ht="16.5" customHeight="1">
      <c r="A211" s="39"/>
      <c r="B211" s="40"/>
      <c r="C211" s="273" t="s">
        <v>283</v>
      </c>
      <c r="D211" s="273" t="s">
        <v>247</v>
      </c>
      <c r="E211" s="274" t="s">
        <v>2638</v>
      </c>
      <c r="F211" s="275" t="s">
        <v>2639</v>
      </c>
      <c r="G211" s="276" t="s">
        <v>260</v>
      </c>
      <c r="H211" s="277">
        <v>2</v>
      </c>
      <c r="I211" s="278"/>
      <c r="J211" s="279">
        <f>ROUND(I211*H211,2)</f>
        <v>0</v>
      </c>
      <c r="K211" s="275" t="s">
        <v>176</v>
      </c>
      <c r="L211" s="280"/>
      <c r="M211" s="281" t="s">
        <v>1</v>
      </c>
      <c r="N211" s="282" t="s">
        <v>42</v>
      </c>
      <c r="O211" s="92"/>
      <c r="P211" s="236">
        <f>O211*H211</f>
        <v>0</v>
      </c>
      <c r="Q211" s="236">
        <v>0.001</v>
      </c>
      <c r="R211" s="236">
        <f>Q211*H211</f>
        <v>0.002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221</v>
      </c>
      <c r="AT211" s="238" t="s">
        <v>247</v>
      </c>
      <c r="AU211" s="238" t="s">
        <v>85</v>
      </c>
      <c r="AY211" s="18" t="s">
        <v>170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33</v>
      </c>
      <c r="BK211" s="239">
        <f>ROUND(I211*H211,2)</f>
        <v>0</v>
      </c>
      <c r="BL211" s="18" t="s">
        <v>177</v>
      </c>
      <c r="BM211" s="238" t="s">
        <v>2640</v>
      </c>
    </row>
    <row r="212" spans="1:63" s="12" customFormat="1" ht="22.8" customHeight="1">
      <c r="A212" s="12"/>
      <c r="B212" s="211"/>
      <c r="C212" s="212"/>
      <c r="D212" s="213" t="s">
        <v>76</v>
      </c>
      <c r="E212" s="225" t="s">
        <v>225</v>
      </c>
      <c r="F212" s="225" t="s">
        <v>601</v>
      </c>
      <c r="G212" s="212"/>
      <c r="H212" s="212"/>
      <c r="I212" s="215"/>
      <c r="J212" s="226">
        <f>BK212</f>
        <v>0</v>
      </c>
      <c r="K212" s="212"/>
      <c r="L212" s="217"/>
      <c r="M212" s="218"/>
      <c r="N212" s="219"/>
      <c r="O212" s="219"/>
      <c r="P212" s="220">
        <f>SUM(P213:P218)</f>
        <v>0</v>
      </c>
      <c r="Q212" s="219"/>
      <c r="R212" s="220">
        <f>SUM(R213:R218)</f>
        <v>0.04512</v>
      </c>
      <c r="S212" s="219"/>
      <c r="T212" s="221">
        <f>SUM(T213:T218)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2" t="s">
        <v>33</v>
      </c>
      <c r="AT212" s="223" t="s">
        <v>76</v>
      </c>
      <c r="AU212" s="223" t="s">
        <v>33</v>
      </c>
      <c r="AY212" s="222" t="s">
        <v>170</v>
      </c>
      <c r="BK212" s="224">
        <f>SUM(BK213:BK218)</f>
        <v>0</v>
      </c>
    </row>
    <row r="213" spans="1:65" s="2" customFormat="1" ht="49.05" customHeight="1">
      <c r="A213" s="39"/>
      <c r="B213" s="40"/>
      <c r="C213" s="227" t="s">
        <v>361</v>
      </c>
      <c r="D213" s="227" t="s">
        <v>172</v>
      </c>
      <c r="E213" s="228" t="s">
        <v>2641</v>
      </c>
      <c r="F213" s="229" t="s">
        <v>2642</v>
      </c>
      <c r="G213" s="230" t="s">
        <v>356</v>
      </c>
      <c r="H213" s="231">
        <v>48</v>
      </c>
      <c r="I213" s="232"/>
      <c r="J213" s="233">
        <f>ROUND(I213*H213,2)</f>
        <v>0</v>
      </c>
      <c r="K213" s="229" t="s">
        <v>176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177</v>
      </c>
      <c r="AT213" s="238" t="s">
        <v>172</v>
      </c>
      <c r="AU213" s="238" t="s">
        <v>85</v>
      </c>
      <c r="AY213" s="18" t="s">
        <v>170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33</v>
      </c>
      <c r="BK213" s="239">
        <f>ROUND(I213*H213,2)</f>
        <v>0</v>
      </c>
      <c r="BL213" s="18" t="s">
        <v>177</v>
      </c>
      <c r="BM213" s="238" t="s">
        <v>2643</v>
      </c>
    </row>
    <row r="214" spans="1:65" s="2" customFormat="1" ht="33" customHeight="1">
      <c r="A214" s="39"/>
      <c r="B214" s="40"/>
      <c r="C214" s="273" t="s">
        <v>296</v>
      </c>
      <c r="D214" s="273" t="s">
        <v>247</v>
      </c>
      <c r="E214" s="274" t="s">
        <v>2644</v>
      </c>
      <c r="F214" s="275" t="s">
        <v>2645</v>
      </c>
      <c r="G214" s="276" t="s">
        <v>356</v>
      </c>
      <c r="H214" s="277">
        <v>48</v>
      </c>
      <c r="I214" s="278"/>
      <c r="J214" s="279">
        <f>ROUND(I214*H214,2)</f>
        <v>0</v>
      </c>
      <c r="K214" s="275" t="s">
        <v>176</v>
      </c>
      <c r="L214" s="280"/>
      <c r="M214" s="281" t="s">
        <v>1</v>
      </c>
      <c r="N214" s="282" t="s">
        <v>42</v>
      </c>
      <c r="O214" s="92"/>
      <c r="P214" s="236">
        <f>O214*H214</f>
        <v>0</v>
      </c>
      <c r="Q214" s="236">
        <v>0.00076</v>
      </c>
      <c r="R214" s="236">
        <f>Q214*H214</f>
        <v>0.03648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221</v>
      </c>
      <c r="AT214" s="238" t="s">
        <v>247</v>
      </c>
      <c r="AU214" s="238" t="s">
        <v>85</v>
      </c>
      <c r="AY214" s="18" t="s">
        <v>170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33</v>
      </c>
      <c r="BK214" s="239">
        <f>ROUND(I214*H214,2)</f>
        <v>0</v>
      </c>
      <c r="BL214" s="18" t="s">
        <v>177</v>
      </c>
      <c r="BM214" s="238" t="s">
        <v>2646</v>
      </c>
    </row>
    <row r="215" spans="1:65" s="2" customFormat="1" ht="44.25" customHeight="1">
      <c r="A215" s="39"/>
      <c r="B215" s="40"/>
      <c r="C215" s="227" t="s">
        <v>368</v>
      </c>
      <c r="D215" s="227" t="s">
        <v>172</v>
      </c>
      <c r="E215" s="228" t="s">
        <v>2647</v>
      </c>
      <c r="F215" s="229" t="s">
        <v>2648</v>
      </c>
      <c r="G215" s="230" t="s">
        <v>175</v>
      </c>
      <c r="H215" s="231">
        <v>24</v>
      </c>
      <c r="I215" s="232"/>
      <c r="J215" s="233">
        <f>ROUND(I215*H215,2)</f>
        <v>0</v>
      </c>
      <c r="K215" s="229" t="s">
        <v>176</v>
      </c>
      <c r="L215" s="45"/>
      <c r="M215" s="234" t="s">
        <v>1</v>
      </c>
      <c r="N215" s="235" t="s">
        <v>42</v>
      </c>
      <c r="O215" s="92"/>
      <c r="P215" s="236">
        <f>O215*H215</f>
        <v>0</v>
      </c>
      <c r="Q215" s="236">
        <v>0.00036</v>
      </c>
      <c r="R215" s="236">
        <f>Q215*H215</f>
        <v>0.00864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177</v>
      </c>
      <c r="AT215" s="238" t="s">
        <v>172</v>
      </c>
      <c r="AU215" s="238" t="s">
        <v>85</v>
      </c>
      <c r="AY215" s="18" t="s">
        <v>170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33</v>
      </c>
      <c r="BK215" s="239">
        <f>ROUND(I215*H215,2)</f>
        <v>0</v>
      </c>
      <c r="BL215" s="18" t="s">
        <v>177</v>
      </c>
      <c r="BM215" s="238" t="s">
        <v>2649</v>
      </c>
    </row>
    <row r="216" spans="1:51" s="15" customFormat="1" ht="12">
      <c r="A216" s="15"/>
      <c r="B216" s="263"/>
      <c r="C216" s="264"/>
      <c r="D216" s="242" t="s">
        <v>178</v>
      </c>
      <c r="E216" s="265" t="s">
        <v>1</v>
      </c>
      <c r="F216" s="266" t="s">
        <v>2650</v>
      </c>
      <c r="G216" s="264"/>
      <c r="H216" s="265" t="s">
        <v>1</v>
      </c>
      <c r="I216" s="267"/>
      <c r="J216" s="264"/>
      <c r="K216" s="264"/>
      <c r="L216" s="268"/>
      <c r="M216" s="269"/>
      <c r="N216" s="270"/>
      <c r="O216" s="270"/>
      <c r="P216" s="270"/>
      <c r="Q216" s="270"/>
      <c r="R216" s="270"/>
      <c r="S216" s="270"/>
      <c r="T216" s="27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2" t="s">
        <v>178</v>
      </c>
      <c r="AU216" s="272" t="s">
        <v>85</v>
      </c>
      <c r="AV216" s="15" t="s">
        <v>33</v>
      </c>
      <c r="AW216" s="15" t="s">
        <v>32</v>
      </c>
      <c r="AX216" s="15" t="s">
        <v>77</v>
      </c>
      <c r="AY216" s="272" t="s">
        <v>170</v>
      </c>
    </row>
    <row r="217" spans="1:51" s="13" customFormat="1" ht="12">
      <c r="A217" s="13"/>
      <c r="B217" s="240"/>
      <c r="C217" s="241"/>
      <c r="D217" s="242" t="s">
        <v>178</v>
      </c>
      <c r="E217" s="243" t="s">
        <v>1</v>
      </c>
      <c r="F217" s="244" t="s">
        <v>2651</v>
      </c>
      <c r="G217" s="241"/>
      <c r="H217" s="245">
        <v>24</v>
      </c>
      <c r="I217" s="246"/>
      <c r="J217" s="241"/>
      <c r="K217" s="241"/>
      <c r="L217" s="247"/>
      <c r="M217" s="248"/>
      <c r="N217" s="249"/>
      <c r="O217" s="249"/>
      <c r="P217" s="249"/>
      <c r="Q217" s="249"/>
      <c r="R217" s="249"/>
      <c r="S217" s="249"/>
      <c r="T217" s="25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1" t="s">
        <v>178</v>
      </c>
      <c r="AU217" s="251" t="s">
        <v>85</v>
      </c>
      <c r="AV217" s="13" t="s">
        <v>85</v>
      </c>
      <c r="AW217" s="13" t="s">
        <v>32</v>
      </c>
      <c r="AX217" s="13" t="s">
        <v>77</v>
      </c>
      <c r="AY217" s="251" t="s">
        <v>170</v>
      </c>
    </row>
    <row r="218" spans="1:51" s="14" customFormat="1" ht="12">
      <c r="A218" s="14"/>
      <c r="B218" s="252"/>
      <c r="C218" s="253"/>
      <c r="D218" s="242" t="s">
        <v>178</v>
      </c>
      <c r="E218" s="254" t="s">
        <v>1</v>
      </c>
      <c r="F218" s="255" t="s">
        <v>180</v>
      </c>
      <c r="G218" s="253"/>
      <c r="H218" s="256">
        <v>24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2" t="s">
        <v>178</v>
      </c>
      <c r="AU218" s="262" t="s">
        <v>85</v>
      </c>
      <c r="AV218" s="14" t="s">
        <v>177</v>
      </c>
      <c r="AW218" s="14" t="s">
        <v>32</v>
      </c>
      <c r="AX218" s="14" t="s">
        <v>33</v>
      </c>
      <c r="AY218" s="262" t="s">
        <v>170</v>
      </c>
    </row>
    <row r="219" spans="1:63" s="12" customFormat="1" ht="22.8" customHeight="1">
      <c r="A219" s="12"/>
      <c r="B219" s="211"/>
      <c r="C219" s="212"/>
      <c r="D219" s="213" t="s">
        <v>76</v>
      </c>
      <c r="E219" s="225" t="s">
        <v>2525</v>
      </c>
      <c r="F219" s="225" t="s">
        <v>2526</v>
      </c>
      <c r="G219" s="212"/>
      <c r="H219" s="212"/>
      <c r="I219" s="215"/>
      <c r="J219" s="226">
        <f>BK219</f>
        <v>0</v>
      </c>
      <c r="K219" s="212"/>
      <c r="L219" s="217"/>
      <c r="M219" s="218"/>
      <c r="N219" s="219"/>
      <c r="O219" s="219"/>
      <c r="P219" s="220">
        <f>P220</f>
        <v>0</v>
      </c>
      <c r="Q219" s="219"/>
      <c r="R219" s="220">
        <f>R220</f>
        <v>0</v>
      </c>
      <c r="S219" s="219"/>
      <c r="T219" s="221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2" t="s">
        <v>33</v>
      </c>
      <c r="AT219" s="223" t="s">
        <v>76</v>
      </c>
      <c r="AU219" s="223" t="s">
        <v>33</v>
      </c>
      <c r="AY219" s="222" t="s">
        <v>170</v>
      </c>
      <c r="BK219" s="224">
        <f>BK220</f>
        <v>0</v>
      </c>
    </row>
    <row r="220" spans="1:65" s="2" customFormat="1" ht="55.5" customHeight="1">
      <c r="A220" s="39"/>
      <c r="B220" s="40"/>
      <c r="C220" s="227" t="s">
        <v>301</v>
      </c>
      <c r="D220" s="227" t="s">
        <v>172</v>
      </c>
      <c r="E220" s="228" t="s">
        <v>2652</v>
      </c>
      <c r="F220" s="229" t="s">
        <v>2653</v>
      </c>
      <c r="G220" s="230" t="s">
        <v>228</v>
      </c>
      <c r="H220" s="231">
        <v>457.791</v>
      </c>
      <c r="I220" s="232"/>
      <c r="J220" s="233">
        <f>ROUND(I220*H220,2)</f>
        <v>0</v>
      </c>
      <c r="K220" s="229" t="s">
        <v>176</v>
      </c>
      <c r="L220" s="45"/>
      <c r="M220" s="294" t="s">
        <v>1</v>
      </c>
      <c r="N220" s="295" t="s">
        <v>42</v>
      </c>
      <c r="O220" s="296"/>
      <c r="P220" s="297">
        <f>O220*H220</f>
        <v>0</v>
      </c>
      <c r="Q220" s="297">
        <v>0</v>
      </c>
      <c r="R220" s="297">
        <f>Q220*H220</f>
        <v>0</v>
      </c>
      <c r="S220" s="297">
        <v>0</v>
      </c>
      <c r="T220" s="29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177</v>
      </c>
      <c r="AT220" s="238" t="s">
        <v>172</v>
      </c>
      <c r="AU220" s="238" t="s">
        <v>85</v>
      </c>
      <c r="AY220" s="18" t="s">
        <v>170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33</v>
      </c>
      <c r="BK220" s="239">
        <f>ROUND(I220*H220,2)</f>
        <v>0</v>
      </c>
      <c r="BL220" s="18" t="s">
        <v>177</v>
      </c>
      <c r="BM220" s="238" t="s">
        <v>2654</v>
      </c>
    </row>
    <row r="221" spans="1:31" s="2" customFormat="1" ht="6.95" customHeight="1">
      <c r="A221" s="39"/>
      <c r="B221" s="67"/>
      <c r="C221" s="68"/>
      <c r="D221" s="68"/>
      <c r="E221" s="68"/>
      <c r="F221" s="68"/>
      <c r="G221" s="68"/>
      <c r="H221" s="68"/>
      <c r="I221" s="68"/>
      <c r="J221" s="68"/>
      <c r="K221" s="68"/>
      <c r="L221" s="45"/>
      <c r="M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</row>
  </sheetData>
  <sheetProtection password="C7B1" sheet="1" objects="1" scenarios="1" formatColumns="0" formatRows="0" autoFilter="0"/>
  <autoFilter ref="C125:K22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33</v>
      </c>
    </row>
    <row r="4" spans="2:46" s="1" customFormat="1" ht="24.95" customHeight="1">
      <c r="B4" s="21"/>
      <c r="D4" s="149" t="s">
        <v>110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Komunitní dům Drobovice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2655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2. 12. 2021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34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115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ROUND(J120,0)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ROUND((SUM(BE120:BE140)),0)</f>
        <v>0</v>
      </c>
      <c r="G33" s="39"/>
      <c r="H33" s="39"/>
      <c r="I33" s="165">
        <v>0.21</v>
      </c>
      <c r="J33" s="164">
        <f>ROUND(((SUM(BE120:BE140))*I33),0)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43</v>
      </c>
      <c r="F34" s="164">
        <f>ROUND((SUM(BF120:BF140)),0)</f>
        <v>0</v>
      </c>
      <c r="G34" s="39"/>
      <c r="H34" s="39"/>
      <c r="I34" s="165">
        <v>0.15</v>
      </c>
      <c r="J34" s="164">
        <f>ROUND(((SUM(BF120:BF140))*I34),0)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44</v>
      </c>
      <c r="F35" s="164">
        <f>ROUND((SUM(BG120:BG140)),0)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45</v>
      </c>
      <c r="F36" s="164">
        <f>ROUND((SUM(BH120:BH140)),0)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46</v>
      </c>
      <c r="F37" s="164">
        <f>ROUND((SUM(BI120:BI140)),0)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Komunitní dům Drobovice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VON - Vedlejší a ostatní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Drobovice</v>
      </c>
      <c r="G89" s="41"/>
      <c r="H89" s="41"/>
      <c r="I89" s="33" t="s">
        <v>22</v>
      </c>
      <c r="J89" s="80" t="str">
        <f>IF(J12="","",J12)</f>
        <v>2. 12. 2021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Obec Drobovice</v>
      </c>
      <c r="G91" s="41"/>
      <c r="H91" s="41"/>
      <c r="I91" s="33" t="s">
        <v>30</v>
      </c>
      <c r="J91" s="37" t="str">
        <f>E21</f>
        <v>f-plan spol.s r.o., Ing.Jiří Kopr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Martin Lang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117</v>
      </c>
      <c r="D94" s="186"/>
      <c r="E94" s="186"/>
      <c r="F94" s="186"/>
      <c r="G94" s="186"/>
      <c r="H94" s="186"/>
      <c r="I94" s="186"/>
      <c r="J94" s="187" t="s">
        <v>118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119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9"/>
      <c r="C97" s="190"/>
      <c r="D97" s="191" t="s">
        <v>2656</v>
      </c>
      <c r="E97" s="192"/>
      <c r="F97" s="192"/>
      <c r="G97" s="192"/>
      <c r="H97" s="192"/>
      <c r="I97" s="192"/>
      <c r="J97" s="193">
        <f>J121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2657</v>
      </c>
      <c r="E98" s="197"/>
      <c r="F98" s="197"/>
      <c r="G98" s="197"/>
      <c r="H98" s="197"/>
      <c r="I98" s="197"/>
      <c r="J98" s="198">
        <f>J122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2658</v>
      </c>
      <c r="E99" s="197"/>
      <c r="F99" s="197"/>
      <c r="G99" s="197"/>
      <c r="H99" s="197"/>
      <c r="I99" s="197"/>
      <c r="J99" s="198">
        <f>J131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2659</v>
      </c>
      <c r="E100" s="197"/>
      <c r="F100" s="197"/>
      <c r="G100" s="197"/>
      <c r="H100" s="197"/>
      <c r="I100" s="197"/>
      <c r="J100" s="198">
        <f>J134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155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Komunitní dům Drobovice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111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VON - Vedlejší a ostatní náklady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Drobovice</v>
      </c>
      <c r="G114" s="41"/>
      <c r="H114" s="41"/>
      <c r="I114" s="33" t="s">
        <v>22</v>
      </c>
      <c r="J114" s="80" t="str">
        <f>IF(J12="","",J12)</f>
        <v>2. 12. 2021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24</v>
      </c>
      <c r="D116" s="41"/>
      <c r="E116" s="41"/>
      <c r="F116" s="28" t="str">
        <f>E15</f>
        <v>Obec Drobovice</v>
      </c>
      <c r="G116" s="41"/>
      <c r="H116" s="41"/>
      <c r="I116" s="33" t="s">
        <v>30</v>
      </c>
      <c r="J116" s="37" t="str">
        <f>E21</f>
        <v>f-plan spol.s r.o., Ing.Jiří Kopr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34</v>
      </c>
      <c r="J117" s="37" t="str">
        <f>E24</f>
        <v>Martin Lang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0"/>
      <c r="B119" s="201"/>
      <c r="C119" s="202" t="s">
        <v>156</v>
      </c>
      <c r="D119" s="203" t="s">
        <v>62</v>
      </c>
      <c r="E119" s="203" t="s">
        <v>58</v>
      </c>
      <c r="F119" s="203" t="s">
        <v>59</v>
      </c>
      <c r="G119" s="203" t="s">
        <v>157</v>
      </c>
      <c r="H119" s="203" t="s">
        <v>158</v>
      </c>
      <c r="I119" s="203" t="s">
        <v>159</v>
      </c>
      <c r="J119" s="203" t="s">
        <v>118</v>
      </c>
      <c r="K119" s="204" t="s">
        <v>160</v>
      </c>
      <c r="L119" s="205"/>
      <c r="M119" s="101" t="s">
        <v>1</v>
      </c>
      <c r="N119" s="102" t="s">
        <v>41</v>
      </c>
      <c r="O119" s="102" t="s">
        <v>161</v>
      </c>
      <c r="P119" s="102" t="s">
        <v>162</v>
      </c>
      <c r="Q119" s="102" t="s">
        <v>163</v>
      </c>
      <c r="R119" s="102" t="s">
        <v>164</v>
      </c>
      <c r="S119" s="102" t="s">
        <v>165</v>
      </c>
      <c r="T119" s="103" t="s">
        <v>166</v>
      </c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pans="1:63" s="2" customFormat="1" ht="22.8" customHeight="1">
      <c r="A120" s="39"/>
      <c r="B120" s="40"/>
      <c r="C120" s="108" t="s">
        <v>167</v>
      </c>
      <c r="D120" s="41"/>
      <c r="E120" s="41"/>
      <c r="F120" s="41"/>
      <c r="G120" s="41"/>
      <c r="H120" s="41"/>
      <c r="I120" s="41"/>
      <c r="J120" s="206">
        <f>BK120</f>
        <v>0</v>
      </c>
      <c r="K120" s="41"/>
      <c r="L120" s="45"/>
      <c r="M120" s="104"/>
      <c r="N120" s="207"/>
      <c r="O120" s="105"/>
      <c r="P120" s="208">
        <f>P121</f>
        <v>0</v>
      </c>
      <c r="Q120" s="105"/>
      <c r="R120" s="208">
        <f>R121</f>
        <v>0</v>
      </c>
      <c r="S120" s="105"/>
      <c r="T120" s="209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76</v>
      </c>
      <c r="AU120" s="18" t="s">
        <v>120</v>
      </c>
      <c r="BK120" s="210">
        <f>BK121</f>
        <v>0</v>
      </c>
    </row>
    <row r="121" spans="1:63" s="12" customFormat="1" ht="25.9" customHeight="1">
      <c r="A121" s="12"/>
      <c r="B121" s="211"/>
      <c r="C121" s="212"/>
      <c r="D121" s="213" t="s">
        <v>76</v>
      </c>
      <c r="E121" s="214" t="s">
        <v>2660</v>
      </c>
      <c r="F121" s="214" t="s">
        <v>2661</v>
      </c>
      <c r="G121" s="212"/>
      <c r="H121" s="212"/>
      <c r="I121" s="215"/>
      <c r="J121" s="216">
        <f>BK121</f>
        <v>0</v>
      </c>
      <c r="K121" s="212"/>
      <c r="L121" s="217"/>
      <c r="M121" s="218"/>
      <c r="N121" s="219"/>
      <c r="O121" s="219"/>
      <c r="P121" s="220">
        <f>P122+P131+P134</f>
        <v>0</v>
      </c>
      <c r="Q121" s="219"/>
      <c r="R121" s="220">
        <f>R122+R131+R134</f>
        <v>0</v>
      </c>
      <c r="S121" s="219"/>
      <c r="T121" s="221">
        <f>T122+T131+T134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2" t="s">
        <v>203</v>
      </c>
      <c r="AT121" s="223" t="s">
        <v>76</v>
      </c>
      <c r="AU121" s="223" t="s">
        <v>77</v>
      </c>
      <c r="AY121" s="222" t="s">
        <v>170</v>
      </c>
      <c r="BK121" s="224">
        <f>BK122+BK131+BK134</f>
        <v>0</v>
      </c>
    </row>
    <row r="122" spans="1:63" s="12" customFormat="1" ht="22.8" customHeight="1">
      <c r="A122" s="12"/>
      <c r="B122" s="211"/>
      <c r="C122" s="212"/>
      <c r="D122" s="213" t="s">
        <v>76</v>
      </c>
      <c r="E122" s="225" t="s">
        <v>2662</v>
      </c>
      <c r="F122" s="225" t="s">
        <v>2663</v>
      </c>
      <c r="G122" s="212"/>
      <c r="H122" s="212"/>
      <c r="I122" s="215"/>
      <c r="J122" s="226">
        <f>BK122</f>
        <v>0</v>
      </c>
      <c r="K122" s="212"/>
      <c r="L122" s="217"/>
      <c r="M122" s="218"/>
      <c r="N122" s="219"/>
      <c r="O122" s="219"/>
      <c r="P122" s="220">
        <f>SUM(P123:P130)</f>
        <v>0</v>
      </c>
      <c r="Q122" s="219"/>
      <c r="R122" s="220">
        <f>SUM(R123:R130)</f>
        <v>0</v>
      </c>
      <c r="S122" s="219"/>
      <c r="T122" s="221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203</v>
      </c>
      <c r="AT122" s="223" t="s">
        <v>76</v>
      </c>
      <c r="AU122" s="223" t="s">
        <v>33</v>
      </c>
      <c r="AY122" s="222" t="s">
        <v>170</v>
      </c>
      <c r="BK122" s="224">
        <f>SUM(BK123:BK130)</f>
        <v>0</v>
      </c>
    </row>
    <row r="123" spans="1:65" s="2" customFormat="1" ht="16.5" customHeight="1">
      <c r="A123" s="39"/>
      <c r="B123" s="40"/>
      <c r="C123" s="227" t="s">
        <v>33</v>
      </c>
      <c r="D123" s="227" t="s">
        <v>172</v>
      </c>
      <c r="E123" s="228" t="s">
        <v>2664</v>
      </c>
      <c r="F123" s="229" t="s">
        <v>2665</v>
      </c>
      <c r="G123" s="230" t="s">
        <v>2666</v>
      </c>
      <c r="H123" s="231">
        <v>1</v>
      </c>
      <c r="I123" s="232"/>
      <c r="J123" s="233">
        <f>ROUND(I123*H123,2)</f>
        <v>0</v>
      </c>
      <c r="K123" s="229" t="s">
        <v>176</v>
      </c>
      <c r="L123" s="45"/>
      <c r="M123" s="234" t="s">
        <v>1</v>
      </c>
      <c r="N123" s="235" t="s">
        <v>43</v>
      </c>
      <c r="O123" s="92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2667</v>
      </c>
      <c r="AT123" s="238" t="s">
        <v>172</v>
      </c>
      <c r="AU123" s="238" t="s">
        <v>85</v>
      </c>
      <c r="AY123" s="18" t="s">
        <v>170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85</v>
      </c>
      <c r="BK123" s="239">
        <f>ROUND(I123*H123,2)</f>
        <v>0</v>
      </c>
      <c r="BL123" s="18" t="s">
        <v>2667</v>
      </c>
      <c r="BM123" s="238" t="s">
        <v>2668</v>
      </c>
    </row>
    <row r="124" spans="1:51" s="15" customFormat="1" ht="12">
      <c r="A124" s="15"/>
      <c r="B124" s="263"/>
      <c r="C124" s="264"/>
      <c r="D124" s="242" t="s">
        <v>178</v>
      </c>
      <c r="E124" s="265" t="s">
        <v>1</v>
      </c>
      <c r="F124" s="266" t="s">
        <v>2669</v>
      </c>
      <c r="G124" s="264"/>
      <c r="H124" s="265" t="s">
        <v>1</v>
      </c>
      <c r="I124" s="267"/>
      <c r="J124" s="264"/>
      <c r="K124" s="264"/>
      <c r="L124" s="268"/>
      <c r="M124" s="269"/>
      <c r="N124" s="270"/>
      <c r="O124" s="270"/>
      <c r="P124" s="270"/>
      <c r="Q124" s="270"/>
      <c r="R124" s="270"/>
      <c r="S124" s="270"/>
      <c r="T124" s="27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2" t="s">
        <v>178</v>
      </c>
      <c r="AU124" s="272" t="s">
        <v>85</v>
      </c>
      <c r="AV124" s="15" t="s">
        <v>33</v>
      </c>
      <c r="AW124" s="15" t="s">
        <v>32</v>
      </c>
      <c r="AX124" s="15" t="s">
        <v>77</v>
      </c>
      <c r="AY124" s="272" t="s">
        <v>170</v>
      </c>
    </row>
    <row r="125" spans="1:51" s="13" customFormat="1" ht="12">
      <c r="A125" s="13"/>
      <c r="B125" s="240"/>
      <c r="C125" s="241"/>
      <c r="D125" s="242" t="s">
        <v>178</v>
      </c>
      <c r="E125" s="243" t="s">
        <v>1</v>
      </c>
      <c r="F125" s="244" t="s">
        <v>33</v>
      </c>
      <c r="G125" s="241"/>
      <c r="H125" s="245">
        <v>1</v>
      </c>
      <c r="I125" s="246"/>
      <c r="J125" s="241"/>
      <c r="K125" s="241"/>
      <c r="L125" s="247"/>
      <c r="M125" s="248"/>
      <c r="N125" s="249"/>
      <c r="O125" s="249"/>
      <c r="P125" s="249"/>
      <c r="Q125" s="249"/>
      <c r="R125" s="249"/>
      <c r="S125" s="249"/>
      <c r="T125" s="25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1" t="s">
        <v>178</v>
      </c>
      <c r="AU125" s="251" t="s">
        <v>85</v>
      </c>
      <c r="AV125" s="13" t="s">
        <v>85</v>
      </c>
      <c r="AW125" s="13" t="s">
        <v>32</v>
      </c>
      <c r="AX125" s="13" t="s">
        <v>77</v>
      </c>
      <c r="AY125" s="251" t="s">
        <v>170</v>
      </c>
    </row>
    <row r="126" spans="1:51" s="14" customFormat="1" ht="12">
      <c r="A126" s="14"/>
      <c r="B126" s="252"/>
      <c r="C126" s="253"/>
      <c r="D126" s="242" t="s">
        <v>178</v>
      </c>
      <c r="E126" s="254" t="s">
        <v>1</v>
      </c>
      <c r="F126" s="255" t="s">
        <v>180</v>
      </c>
      <c r="G126" s="253"/>
      <c r="H126" s="256">
        <v>1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2" t="s">
        <v>178</v>
      </c>
      <c r="AU126" s="262" t="s">
        <v>85</v>
      </c>
      <c r="AV126" s="14" t="s">
        <v>177</v>
      </c>
      <c r="AW126" s="14" t="s">
        <v>32</v>
      </c>
      <c r="AX126" s="14" t="s">
        <v>33</v>
      </c>
      <c r="AY126" s="262" t="s">
        <v>170</v>
      </c>
    </row>
    <row r="127" spans="1:65" s="2" customFormat="1" ht="16.5" customHeight="1">
      <c r="A127" s="39"/>
      <c r="B127" s="40"/>
      <c r="C127" s="227" t="s">
        <v>85</v>
      </c>
      <c r="D127" s="227" t="s">
        <v>172</v>
      </c>
      <c r="E127" s="228" t="s">
        <v>2670</v>
      </c>
      <c r="F127" s="229" t="s">
        <v>2671</v>
      </c>
      <c r="G127" s="230" t="s">
        <v>2666</v>
      </c>
      <c r="H127" s="231">
        <v>1</v>
      </c>
      <c r="I127" s="232"/>
      <c r="J127" s="233">
        <f>ROUND(I127*H127,2)</f>
        <v>0</v>
      </c>
      <c r="K127" s="229" t="s">
        <v>176</v>
      </c>
      <c r="L127" s="45"/>
      <c r="M127" s="234" t="s">
        <v>1</v>
      </c>
      <c r="N127" s="235" t="s">
        <v>43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2667</v>
      </c>
      <c r="AT127" s="238" t="s">
        <v>172</v>
      </c>
      <c r="AU127" s="238" t="s">
        <v>85</v>
      </c>
      <c r="AY127" s="18" t="s">
        <v>170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2667</v>
      </c>
      <c r="BM127" s="238" t="s">
        <v>2672</v>
      </c>
    </row>
    <row r="128" spans="1:65" s="2" customFormat="1" ht="16.5" customHeight="1">
      <c r="A128" s="39"/>
      <c r="B128" s="40"/>
      <c r="C128" s="227" t="s">
        <v>185</v>
      </c>
      <c r="D128" s="227" t="s">
        <v>172</v>
      </c>
      <c r="E128" s="228" t="s">
        <v>2673</v>
      </c>
      <c r="F128" s="229" t="s">
        <v>2674</v>
      </c>
      <c r="G128" s="230" t="s">
        <v>2666</v>
      </c>
      <c r="H128" s="231">
        <v>1</v>
      </c>
      <c r="I128" s="232"/>
      <c r="J128" s="233">
        <f>ROUND(I128*H128,2)</f>
        <v>0</v>
      </c>
      <c r="K128" s="229" t="s">
        <v>176</v>
      </c>
      <c r="L128" s="45"/>
      <c r="M128" s="234" t="s">
        <v>1</v>
      </c>
      <c r="N128" s="235" t="s">
        <v>43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2667</v>
      </c>
      <c r="AT128" s="238" t="s">
        <v>172</v>
      </c>
      <c r="AU128" s="238" t="s">
        <v>85</v>
      </c>
      <c r="AY128" s="18" t="s">
        <v>170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2667</v>
      </c>
      <c r="BM128" s="238" t="s">
        <v>2675</v>
      </c>
    </row>
    <row r="129" spans="1:65" s="2" customFormat="1" ht="16.5" customHeight="1">
      <c r="A129" s="39"/>
      <c r="B129" s="40"/>
      <c r="C129" s="227" t="s">
        <v>177</v>
      </c>
      <c r="D129" s="227" t="s">
        <v>172</v>
      </c>
      <c r="E129" s="228" t="s">
        <v>2676</v>
      </c>
      <c r="F129" s="229" t="s">
        <v>2677</v>
      </c>
      <c r="G129" s="230" t="s">
        <v>2666</v>
      </c>
      <c r="H129" s="231">
        <v>1</v>
      </c>
      <c r="I129" s="232"/>
      <c r="J129" s="233">
        <f>ROUND(I129*H129,2)</f>
        <v>0</v>
      </c>
      <c r="K129" s="229" t="s">
        <v>176</v>
      </c>
      <c r="L129" s="45"/>
      <c r="M129" s="234" t="s">
        <v>1</v>
      </c>
      <c r="N129" s="235" t="s">
        <v>43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2667</v>
      </c>
      <c r="AT129" s="238" t="s">
        <v>172</v>
      </c>
      <c r="AU129" s="238" t="s">
        <v>85</v>
      </c>
      <c r="AY129" s="18" t="s">
        <v>170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2667</v>
      </c>
      <c r="BM129" s="238" t="s">
        <v>2678</v>
      </c>
    </row>
    <row r="130" spans="1:65" s="2" customFormat="1" ht="16.5" customHeight="1">
      <c r="A130" s="39"/>
      <c r="B130" s="40"/>
      <c r="C130" s="227" t="s">
        <v>203</v>
      </c>
      <c r="D130" s="227" t="s">
        <v>172</v>
      </c>
      <c r="E130" s="228" t="s">
        <v>2679</v>
      </c>
      <c r="F130" s="229" t="s">
        <v>2680</v>
      </c>
      <c r="G130" s="230" t="s">
        <v>2666</v>
      </c>
      <c r="H130" s="231">
        <v>1</v>
      </c>
      <c r="I130" s="232"/>
      <c r="J130" s="233">
        <f>ROUND(I130*H130,2)</f>
        <v>0</v>
      </c>
      <c r="K130" s="229" t="s">
        <v>176</v>
      </c>
      <c r="L130" s="45"/>
      <c r="M130" s="234" t="s">
        <v>1</v>
      </c>
      <c r="N130" s="235" t="s">
        <v>43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2667</v>
      </c>
      <c r="AT130" s="238" t="s">
        <v>172</v>
      </c>
      <c r="AU130" s="238" t="s">
        <v>85</v>
      </c>
      <c r="AY130" s="18" t="s">
        <v>170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85</v>
      </c>
      <c r="BK130" s="239">
        <f>ROUND(I130*H130,2)</f>
        <v>0</v>
      </c>
      <c r="BL130" s="18" t="s">
        <v>2667</v>
      </c>
      <c r="BM130" s="238" t="s">
        <v>2681</v>
      </c>
    </row>
    <row r="131" spans="1:63" s="12" customFormat="1" ht="22.8" customHeight="1">
      <c r="A131" s="12"/>
      <c r="B131" s="211"/>
      <c r="C131" s="212"/>
      <c r="D131" s="213" t="s">
        <v>76</v>
      </c>
      <c r="E131" s="225" t="s">
        <v>2682</v>
      </c>
      <c r="F131" s="225" t="s">
        <v>2683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SUM(P132:P133)</f>
        <v>0</v>
      </c>
      <c r="Q131" s="219"/>
      <c r="R131" s="220">
        <f>SUM(R132:R133)</f>
        <v>0</v>
      </c>
      <c r="S131" s="219"/>
      <c r="T131" s="221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203</v>
      </c>
      <c r="AT131" s="223" t="s">
        <v>76</v>
      </c>
      <c r="AU131" s="223" t="s">
        <v>33</v>
      </c>
      <c r="AY131" s="222" t="s">
        <v>170</v>
      </c>
      <c r="BK131" s="224">
        <f>SUM(BK132:BK133)</f>
        <v>0</v>
      </c>
    </row>
    <row r="132" spans="1:65" s="2" customFormat="1" ht="16.5" customHeight="1">
      <c r="A132" s="39"/>
      <c r="B132" s="40"/>
      <c r="C132" s="227" t="s">
        <v>188</v>
      </c>
      <c r="D132" s="227" t="s">
        <v>172</v>
      </c>
      <c r="E132" s="228" t="s">
        <v>2684</v>
      </c>
      <c r="F132" s="229" t="s">
        <v>2683</v>
      </c>
      <c r="G132" s="230" t="s">
        <v>2666</v>
      </c>
      <c r="H132" s="231">
        <v>1</v>
      </c>
      <c r="I132" s="232"/>
      <c r="J132" s="233">
        <f>ROUND(I132*H132,2)</f>
        <v>0</v>
      </c>
      <c r="K132" s="229" t="s">
        <v>176</v>
      </c>
      <c r="L132" s="45"/>
      <c r="M132" s="234" t="s">
        <v>1</v>
      </c>
      <c r="N132" s="235" t="s">
        <v>43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2667</v>
      </c>
      <c r="AT132" s="238" t="s">
        <v>172</v>
      </c>
      <c r="AU132" s="238" t="s">
        <v>85</v>
      </c>
      <c r="AY132" s="18" t="s">
        <v>170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2667</v>
      </c>
      <c r="BM132" s="238" t="s">
        <v>2685</v>
      </c>
    </row>
    <row r="133" spans="1:65" s="2" customFormat="1" ht="16.5" customHeight="1">
      <c r="A133" s="39"/>
      <c r="B133" s="40"/>
      <c r="C133" s="227" t="s">
        <v>213</v>
      </c>
      <c r="D133" s="227" t="s">
        <v>172</v>
      </c>
      <c r="E133" s="228" t="s">
        <v>2686</v>
      </c>
      <c r="F133" s="229" t="s">
        <v>2687</v>
      </c>
      <c r="G133" s="230" t="s">
        <v>2666</v>
      </c>
      <c r="H133" s="231">
        <v>1</v>
      </c>
      <c r="I133" s="232"/>
      <c r="J133" s="233">
        <f>ROUND(I133*H133,2)</f>
        <v>0</v>
      </c>
      <c r="K133" s="229" t="s">
        <v>176</v>
      </c>
      <c r="L133" s="45"/>
      <c r="M133" s="234" t="s">
        <v>1</v>
      </c>
      <c r="N133" s="235" t="s">
        <v>43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2667</v>
      </c>
      <c r="AT133" s="238" t="s">
        <v>172</v>
      </c>
      <c r="AU133" s="238" t="s">
        <v>85</v>
      </c>
      <c r="AY133" s="18" t="s">
        <v>170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2667</v>
      </c>
      <c r="BM133" s="238" t="s">
        <v>2688</v>
      </c>
    </row>
    <row r="134" spans="1:63" s="12" customFormat="1" ht="22.8" customHeight="1">
      <c r="A134" s="12"/>
      <c r="B134" s="211"/>
      <c r="C134" s="212"/>
      <c r="D134" s="213" t="s">
        <v>76</v>
      </c>
      <c r="E134" s="225" t="s">
        <v>2689</v>
      </c>
      <c r="F134" s="225" t="s">
        <v>2690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SUM(P135:P140)</f>
        <v>0</v>
      </c>
      <c r="Q134" s="219"/>
      <c r="R134" s="220">
        <f>SUM(R135:R140)</f>
        <v>0</v>
      </c>
      <c r="S134" s="219"/>
      <c r="T134" s="221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203</v>
      </c>
      <c r="AT134" s="223" t="s">
        <v>76</v>
      </c>
      <c r="AU134" s="223" t="s">
        <v>33</v>
      </c>
      <c r="AY134" s="222" t="s">
        <v>170</v>
      </c>
      <c r="BK134" s="224">
        <f>SUM(BK135:BK140)</f>
        <v>0</v>
      </c>
    </row>
    <row r="135" spans="1:65" s="2" customFormat="1" ht="16.5" customHeight="1">
      <c r="A135" s="39"/>
      <c r="B135" s="40"/>
      <c r="C135" s="227" t="s">
        <v>221</v>
      </c>
      <c r="D135" s="227" t="s">
        <v>172</v>
      </c>
      <c r="E135" s="228" t="s">
        <v>2691</v>
      </c>
      <c r="F135" s="229" t="s">
        <v>2692</v>
      </c>
      <c r="G135" s="230" t="s">
        <v>2666</v>
      </c>
      <c r="H135" s="231">
        <v>1</v>
      </c>
      <c r="I135" s="232"/>
      <c r="J135" s="233">
        <f>ROUND(I135*H135,2)</f>
        <v>0</v>
      </c>
      <c r="K135" s="229" t="s">
        <v>176</v>
      </c>
      <c r="L135" s="45"/>
      <c r="M135" s="234" t="s">
        <v>1</v>
      </c>
      <c r="N135" s="235" t="s">
        <v>43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2667</v>
      </c>
      <c r="AT135" s="238" t="s">
        <v>172</v>
      </c>
      <c r="AU135" s="238" t="s">
        <v>85</v>
      </c>
      <c r="AY135" s="18" t="s">
        <v>170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2667</v>
      </c>
      <c r="BM135" s="238" t="s">
        <v>2693</v>
      </c>
    </row>
    <row r="136" spans="1:65" s="2" customFormat="1" ht="16.5" customHeight="1">
      <c r="A136" s="39"/>
      <c r="B136" s="40"/>
      <c r="C136" s="227" t="s">
        <v>225</v>
      </c>
      <c r="D136" s="227" t="s">
        <v>172</v>
      </c>
      <c r="E136" s="228" t="s">
        <v>2694</v>
      </c>
      <c r="F136" s="229" t="s">
        <v>2695</v>
      </c>
      <c r="G136" s="230" t="s">
        <v>2666</v>
      </c>
      <c r="H136" s="231">
        <v>1</v>
      </c>
      <c r="I136" s="232"/>
      <c r="J136" s="233">
        <f>ROUND(I136*H136,2)</f>
        <v>0</v>
      </c>
      <c r="K136" s="229" t="s">
        <v>176</v>
      </c>
      <c r="L136" s="45"/>
      <c r="M136" s="234" t="s">
        <v>1</v>
      </c>
      <c r="N136" s="235" t="s">
        <v>43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2667</v>
      </c>
      <c r="AT136" s="238" t="s">
        <v>172</v>
      </c>
      <c r="AU136" s="238" t="s">
        <v>85</v>
      </c>
      <c r="AY136" s="18" t="s">
        <v>170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2667</v>
      </c>
      <c r="BM136" s="238" t="s">
        <v>2696</v>
      </c>
    </row>
    <row r="137" spans="1:65" s="2" customFormat="1" ht="16.5" customHeight="1">
      <c r="A137" s="39"/>
      <c r="B137" s="40"/>
      <c r="C137" s="227" t="s">
        <v>199</v>
      </c>
      <c r="D137" s="227" t="s">
        <v>172</v>
      </c>
      <c r="E137" s="228" t="s">
        <v>2697</v>
      </c>
      <c r="F137" s="229" t="s">
        <v>2698</v>
      </c>
      <c r="G137" s="230" t="s">
        <v>2666</v>
      </c>
      <c r="H137" s="231">
        <v>1</v>
      </c>
      <c r="I137" s="232"/>
      <c r="J137" s="233">
        <f>ROUND(I137*H137,2)</f>
        <v>0</v>
      </c>
      <c r="K137" s="229" t="s">
        <v>176</v>
      </c>
      <c r="L137" s="45"/>
      <c r="M137" s="234" t="s">
        <v>1</v>
      </c>
      <c r="N137" s="235" t="s">
        <v>43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2667</v>
      </c>
      <c r="AT137" s="238" t="s">
        <v>172</v>
      </c>
      <c r="AU137" s="238" t="s">
        <v>85</v>
      </c>
      <c r="AY137" s="18" t="s">
        <v>170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2667</v>
      </c>
      <c r="BM137" s="238" t="s">
        <v>2699</v>
      </c>
    </row>
    <row r="138" spans="1:51" s="15" customFormat="1" ht="12">
      <c r="A138" s="15"/>
      <c r="B138" s="263"/>
      <c r="C138" s="264"/>
      <c r="D138" s="242" t="s">
        <v>178</v>
      </c>
      <c r="E138" s="265" t="s">
        <v>1</v>
      </c>
      <c r="F138" s="266" t="s">
        <v>2700</v>
      </c>
      <c r="G138" s="264"/>
      <c r="H138" s="265" t="s">
        <v>1</v>
      </c>
      <c r="I138" s="267"/>
      <c r="J138" s="264"/>
      <c r="K138" s="264"/>
      <c r="L138" s="268"/>
      <c r="M138" s="269"/>
      <c r="N138" s="270"/>
      <c r="O138" s="270"/>
      <c r="P138" s="270"/>
      <c r="Q138" s="270"/>
      <c r="R138" s="270"/>
      <c r="S138" s="270"/>
      <c r="T138" s="27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2" t="s">
        <v>178</v>
      </c>
      <c r="AU138" s="272" t="s">
        <v>85</v>
      </c>
      <c r="AV138" s="15" t="s">
        <v>33</v>
      </c>
      <c r="AW138" s="15" t="s">
        <v>32</v>
      </c>
      <c r="AX138" s="15" t="s">
        <v>77</v>
      </c>
      <c r="AY138" s="272" t="s">
        <v>170</v>
      </c>
    </row>
    <row r="139" spans="1:51" s="13" customFormat="1" ht="12">
      <c r="A139" s="13"/>
      <c r="B139" s="240"/>
      <c r="C139" s="241"/>
      <c r="D139" s="242" t="s">
        <v>178</v>
      </c>
      <c r="E139" s="243" t="s">
        <v>1</v>
      </c>
      <c r="F139" s="244" t="s">
        <v>33</v>
      </c>
      <c r="G139" s="241"/>
      <c r="H139" s="245">
        <v>1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178</v>
      </c>
      <c r="AU139" s="251" t="s">
        <v>85</v>
      </c>
      <c r="AV139" s="13" t="s">
        <v>85</v>
      </c>
      <c r="AW139" s="13" t="s">
        <v>32</v>
      </c>
      <c r="AX139" s="13" t="s">
        <v>77</v>
      </c>
      <c r="AY139" s="251" t="s">
        <v>170</v>
      </c>
    </row>
    <row r="140" spans="1:51" s="14" customFormat="1" ht="12">
      <c r="A140" s="14"/>
      <c r="B140" s="252"/>
      <c r="C140" s="253"/>
      <c r="D140" s="242" t="s">
        <v>178</v>
      </c>
      <c r="E140" s="254" t="s">
        <v>1</v>
      </c>
      <c r="F140" s="255" t="s">
        <v>180</v>
      </c>
      <c r="G140" s="253"/>
      <c r="H140" s="256">
        <v>1</v>
      </c>
      <c r="I140" s="257"/>
      <c r="J140" s="253"/>
      <c r="K140" s="253"/>
      <c r="L140" s="258"/>
      <c r="M140" s="300"/>
      <c r="N140" s="301"/>
      <c r="O140" s="301"/>
      <c r="P140" s="301"/>
      <c r="Q140" s="301"/>
      <c r="R140" s="301"/>
      <c r="S140" s="301"/>
      <c r="T140" s="30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178</v>
      </c>
      <c r="AU140" s="262" t="s">
        <v>85</v>
      </c>
      <c r="AV140" s="14" t="s">
        <v>177</v>
      </c>
      <c r="AW140" s="14" t="s">
        <v>32</v>
      </c>
      <c r="AX140" s="14" t="s">
        <v>33</v>
      </c>
      <c r="AY140" s="262" t="s">
        <v>170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7B1" sheet="1" objects="1" scenarios="1" formatColumns="0" formatRows="0" autoFilter="0"/>
  <autoFilter ref="C119:K1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7"/>
      <c r="C3" s="148"/>
      <c r="D3" s="148"/>
      <c r="E3" s="148"/>
      <c r="F3" s="148"/>
      <c r="G3" s="148"/>
      <c r="H3" s="21"/>
    </row>
    <row r="4" spans="2:8" s="1" customFormat="1" ht="24.95" customHeight="1">
      <c r="B4" s="21"/>
      <c r="C4" s="149" t="s">
        <v>2701</v>
      </c>
      <c r="H4" s="21"/>
    </row>
    <row r="5" spans="2:8" s="1" customFormat="1" ht="12" customHeight="1">
      <c r="B5" s="21"/>
      <c r="C5" s="303" t="s">
        <v>13</v>
      </c>
      <c r="D5" s="157" t="s">
        <v>14</v>
      </c>
      <c r="E5" s="1"/>
      <c r="F5" s="1"/>
      <c r="H5" s="21"/>
    </row>
    <row r="6" spans="2:8" s="1" customFormat="1" ht="36.95" customHeight="1">
      <c r="B6" s="21"/>
      <c r="C6" s="304" t="s">
        <v>16</v>
      </c>
      <c r="D6" s="305" t="s">
        <v>17</v>
      </c>
      <c r="E6" s="1"/>
      <c r="F6" s="1"/>
      <c r="H6" s="21"/>
    </row>
    <row r="7" spans="2:8" s="1" customFormat="1" ht="16.5" customHeight="1">
      <c r="B7" s="21"/>
      <c r="C7" s="151" t="s">
        <v>22</v>
      </c>
      <c r="D7" s="154" t="str">
        <f>'Rekapitulace stavby'!AN8</f>
        <v>2. 12. 2021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0"/>
      <c r="B9" s="306"/>
      <c r="C9" s="307" t="s">
        <v>58</v>
      </c>
      <c r="D9" s="308" t="s">
        <v>59</v>
      </c>
      <c r="E9" s="308" t="s">
        <v>157</v>
      </c>
      <c r="F9" s="309" t="s">
        <v>2702</v>
      </c>
      <c r="G9" s="200"/>
      <c r="H9" s="306"/>
    </row>
    <row r="10" spans="1:8" s="2" customFormat="1" ht="26.4" customHeight="1">
      <c r="A10" s="39"/>
      <c r="B10" s="45"/>
      <c r="C10" s="310" t="s">
        <v>2703</v>
      </c>
      <c r="D10" s="310" t="s">
        <v>103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11" t="s">
        <v>2332</v>
      </c>
      <c r="D11" s="312" t="s">
        <v>2333</v>
      </c>
      <c r="E11" s="313" t="s">
        <v>175</v>
      </c>
      <c r="F11" s="314">
        <v>81</v>
      </c>
      <c r="G11" s="39"/>
      <c r="H11" s="45"/>
    </row>
    <row r="12" spans="1:8" s="2" customFormat="1" ht="16.8" customHeight="1">
      <c r="A12" s="39"/>
      <c r="B12" s="45"/>
      <c r="C12" s="315" t="s">
        <v>1</v>
      </c>
      <c r="D12" s="315" t="s">
        <v>574</v>
      </c>
      <c r="E12" s="18" t="s">
        <v>1</v>
      </c>
      <c r="F12" s="316">
        <v>81</v>
      </c>
      <c r="G12" s="39"/>
      <c r="H12" s="45"/>
    </row>
    <row r="13" spans="1:8" s="2" customFormat="1" ht="16.8" customHeight="1">
      <c r="A13" s="39"/>
      <c r="B13" s="45"/>
      <c r="C13" s="317" t="s">
        <v>2704</v>
      </c>
      <c r="D13" s="39"/>
      <c r="E13" s="39"/>
      <c r="F13" s="39"/>
      <c r="G13" s="39"/>
      <c r="H13" s="45"/>
    </row>
    <row r="14" spans="1:8" s="2" customFormat="1" ht="12">
      <c r="A14" s="39"/>
      <c r="B14" s="45"/>
      <c r="C14" s="315" t="s">
        <v>2356</v>
      </c>
      <c r="D14" s="315" t="s">
        <v>2705</v>
      </c>
      <c r="E14" s="18" t="s">
        <v>183</v>
      </c>
      <c r="F14" s="316">
        <v>153.19</v>
      </c>
      <c r="G14" s="39"/>
      <c r="H14" s="45"/>
    </row>
    <row r="15" spans="1:8" s="2" customFormat="1" ht="16.8" customHeight="1">
      <c r="A15" s="39"/>
      <c r="B15" s="45"/>
      <c r="C15" s="315" t="s">
        <v>2394</v>
      </c>
      <c r="D15" s="315" t="s">
        <v>2706</v>
      </c>
      <c r="E15" s="18" t="s">
        <v>175</v>
      </c>
      <c r="F15" s="316">
        <v>81</v>
      </c>
      <c r="G15" s="39"/>
      <c r="H15" s="45"/>
    </row>
    <row r="16" spans="1:8" s="2" customFormat="1" ht="16.8" customHeight="1">
      <c r="A16" s="39"/>
      <c r="B16" s="45"/>
      <c r="C16" s="315" t="s">
        <v>2398</v>
      </c>
      <c r="D16" s="315" t="s">
        <v>2707</v>
      </c>
      <c r="E16" s="18" t="s">
        <v>175</v>
      </c>
      <c r="F16" s="316">
        <v>81</v>
      </c>
      <c r="G16" s="39"/>
      <c r="H16" s="45"/>
    </row>
    <row r="17" spans="1:8" s="2" customFormat="1" ht="16.8" customHeight="1">
      <c r="A17" s="39"/>
      <c r="B17" s="45"/>
      <c r="C17" s="315" t="s">
        <v>2405</v>
      </c>
      <c r="D17" s="315" t="s">
        <v>2708</v>
      </c>
      <c r="E17" s="18" t="s">
        <v>175</v>
      </c>
      <c r="F17" s="316">
        <v>81</v>
      </c>
      <c r="G17" s="39"/>
      <c r="H17" s="45"/>
    </row>
    <row r="18" spans="1:8" s="2" customFormat="1" ht="16.8" customHeight="1">
      <c r="A18" s="39"/>
      <c r="B18" s="45"/>
      <c r="C18" s="315" t="s">
        <v>2408</v>
      </c>
      <c r="D18" s="315" t="s">
        <v>2709</v>
      </c>
      <c r="E18" s="18" t="s">
        <v>175</v>
      </c>
      <c r="F18" s="316">
        <v>81</v>
      </c>
      <c r="G18" s="39"/>
      <c r="H18" s="45"/>
    </row>
    <row r="19" spans="1:8" s="2" customFormat="1" ht="16.8" customHeight="1">
      <c r="A19" s="39"/>
      <c r="B19" s="45"/>
      <c r="C19" s="315" t="s">
        <v>2411</v>
      </c>
      <c r="D19" s="315" t="s">
        <v>2710</v>
      </c>
      <c r="E19" s="18" t="s">
        <v>175</v>
      </c>
      <c r="F19" s="316">
        <v>81</v>
      </c>
      <c r="G19" s="39"/>
      <c r="H19" s="45"/>
    </row>
    <row r="20" spans="1:8" s="2" customFormat="1" ht="12">
      <c r="A20" s="39"/>
      <c r="B20" s="45"/>
      <c r="C20" s="315" t="s">
        <v>2414</v>
      </c>
      <c r="D20" s="315" t="s">
        <v>2711</v>
      </c>
      <c r="E20" s="18" t="s">
        <v>175</v>
      </c>
      <c r="F20" s="316">
        <v>81</v>
      </c>
      <c r="G20" s="39"/>
      <c r="H20" s="45"/>
    </row>
    <row r="21" spans="1:8" s="2" customFormat="1" ht="16.8" customHeight="1">
      <c r="A21" s="39"/>
      <c r="B21" s="45"/>
      <c r="C21" s="311" t="s">
        <v>2346</v>
      </c>
      <c r="D21" s="312" t="s">
        <v>2347</v>
      </c>
      <c r="E21" s="313" t="s">
        <v>271</v>
      </c>
      <c r="F21" s="314">
        <v>116.08</v>
      </c>
      <c r="G21" s="39"/>
      <c r="H21" s="45"/>
    </row>
    <row r="22" spans="1:8" s="2" customFormat="1" ht="16.8" customHeight="1">
      <c r="A22" s="39"/>
      <c r="B22" s="45"/>
      <c r="C22" s="315" t="s">
        <v>1</v>
      </c>
      <c r="D22" s="315" t="s">
        <v>2712</v>
      </c>
      <c r="E22" s="18" t="s">
        <v>1</v>
      </c>
      <c r="F22" s="316">
        <v>116.08</v>
      </c>
      <c r="G22" s="39"/>
      <c r="H22" s="45"/>
    </row>
    <row r="23" spans="1:8" s="2" customFormat="1" ht="16.8" customHeight="1">
      <c r="A23" s="39"/>
      <c r="B23" s="45"/>
      <c r="C23" s="315" t="s">
        <v>1</v>
      </c>
      <c r="D23" s="315" t="s">
        <v>180</v>
      </c>
      <c r="E23" s="18" t="s">
        <v>1</v>
      </c>
      <c r="F23" s="316">
        <v>116.08</v>
      </c>
      <c r="G23" s="39"/>
      <c r="H23" s="45"/>
    </row>
    <row r="24" spans="1:8" s="2" customFormat="1" ht="16.8" customHeight="1">
      <c r="A24" s="39"/>
      <c r="B24" s="45"/>
      <c r="C24" s="317" t="s">
        <v>2704</v>
      </c>
      <c r="D24" s="39"/>
      <c r="E24" s="39"/>
      <c r="F24" s="39"/>
      <c r="G24" s="39"/>
      <c r="H24" s="45"/>
    </row>
    <row r="25" spans="1:8" s="2" customFormat="1" ht="12">
      <c r="A25" s="39"/>
      <c r="B25" s="45"/>
      <c r="C25" s="315" t="s">
        <v>2370</v>
      </c>
      <c r="D25" s="315" t="s">
        <v>2713</v>
      </c>
      <c r="E25" s="18" t="s">
        <v>175</v>
      </c>
      <c r="F25" s="316">
        <v>166.76</v>
      </c>
      <c r="G25" s="39"/>
      <c r="H25" s="45"/>
    </row>
    <row r="26" spans="1:8" s="2" customFormat="1" ht="12">
      <c r="A26" s="39"/>
      <c r="B26" s="45"/>
      <c r="C26" s="315" t="s">
        <v>2492</v>
      </c>
      <c r="D26" s="315" t="s">
        <v>2714</v>
      </c>
      <c r="E26" s="18" t="s">
        <v>271</v>
      </c>
      <c r="F26" s="316">
        <v>116.08</v>
      </c>
      <c r="G26" s="39"/>
      <c r="H26" s="45"/>
    </row>
    <row r="27" spans="1:8" s="2" customFormat="1" ht="16.8" customHeight="1">
      <c r="A27" s="39"/>
      <c r="B27" s="45"/>
      <c r="C27" s="315" t="s">
        <v>2499</v>
      </c>
      <c r="D27" s="315" t="s">
        <v>2715</v>
      </c>
      <c r="E27" s="18" t="s">
        <v>183</v>
      </c>
      <c r="F27" s="316">
        <v>5.278</v>
      </c>
      <c r="G27" s="39"/>
      <c r="H27" s="45"/>
    </row>
    <row r="28" spans="1:8" s="2" customFormat="1" ht="16.8" customHeight="1">
      <c r="A28" s="39"/>
      <c r="B28" s="45"/>
      <c r="C28" s="311" t="s">
        <v>2350</v>
      </c>
      <c r="D28" s="312" t="s">
        <v>2351</v>
      </c>
      <c r="E28" s="313" t="s">
        <v>271</v>
      </c>
      <c r="F28" s="314">
        <v>41.41</v>
      </c>
      <c r="G28" s="39"/>
      <c r="H28" s="45"/>
    </row>
    <row r="29" spans="1:8" s="2" customFormat="1" ht="16.8" customHeight="1">
      <c r="A29" s="39"/>
      <c r="B29" s="45"/>
      <c r="C29" s="315" t="s">
        <v>1</v>
      </c>
      <c r="D29" s="315" t="s">
        <v>2716</v>
      </c>
      <c r="E29" s="18" t="s">
        <v>1</v>
      </c>
      <c r="F29" s="316">
        <v>41.41</v>
      </c>
      <c r="G29" s="39"/>
      <c r="H29" s="45"/>
    </row>
    <row r="30" spans="1:8" s="2" customFormat="1" ht="16.8" customHeight="1">
      <c r="A30" s="39"/>
      <c r="B30" s="45"/>
      <c r="C30" s="315" t="s">
        <v>1</v>
      </c>
      <c r="D30" s="315" t="s">
        <v>180</v>
      </c>
      <c r="E30" s="18" t="s">
        <v>1</v>
      </c>
      <c r="F30" s="316">
        <v>41.41</v>
      </c>
      <c r="G30" s="39"/>
      <c r="H30" s="45"/>
    </row>
    <row r="31" spans="1:8" s="2" customFormat="1" ht="16.8" customHeight="1">
      <c r="A31" s="39"/>
      <c r="B31" s="45"/>
      <c r="C31" s="317" t="s">
        <v>2704</v>
      </c>
      <c r="D31" s="39"/>
      <c r="E31" s="39"/>
      <c r="F31" s="39"/>
      <c r="G31" s="39"/>
      <c r="H31" s="45"/>
    </row>
    <row r="32" spans="1:8" s="2" customFormat="1" ht="16.8" customHeight="1">
      <c r="A32" s="39"/>
      <c r="B32" s="45"/>
      <c r="C32" s="315" t="s">
        <v>2483</v>
      </c>
      <c r="D32" s="315" t="s">
        <v>2717</v>
      </c>
      <c r="E32" s="18" t="s">
        <v>271</v>
      </c>
      <c r="F32" s="316">
        <v>117.89</v>
      </c>
      <c r="G32" s="39"/>
      <c r="H32" s="45"/>
    </row>
    <row r="33" spans="1:8" s="2" customFormat="1" ht="16.8" customHeight="1">
      <c r="A33" s="39"/>
      <c r="B33" s="45"/>
      <c r="C33" s="315" t="s">
        <v>2499</v>
      </c>
      <c r="D33" s="315" t="s">
        <v>2715</v>
      </c>
      <c r="E33" s="18" t="s">
        <v>183</v>
      </c>
      <c r="F33" s="316">
        <v>5.278</v>
      </c>
      <c r="G33" s="39"/>
      <c r="H33" s="45"/>
    </row>
    <row r="34" spans="1:8" s="2" customFormat="1" ht="16.8" customHeight="1">
      <c r="A34" s="39"/>
      <c r="B34" s="45"/>
      <c r="C34" s="315" t="s">
        <v>2489</v>
      </c>
      <c r="D34" s="315" t="s">
        <v>2490</v>
      </c>
      <c r="E34" s="18" t="s">
        <v>271</v>
      </c>
      <c r="F34" s="316">
        <v>41.41</v>
      </c>
      <c r="G34" s="39"/>
      <c r="H34" s="45"/>
    </row>
    <row r="35" spans="1:8" s="2" customFormat="1" ht="16.8" customHeight="1">
      <c r="A35" s="39"/>
      <c r="B35" s="45"/>
      <c r="C35" s="311" t="s">
        <v>2343</v>
      </c>
      <c r="D35" s="312" t="s">
        <v>2344</v>
      </c>
      <c r="E35" s="313" t="s">
        <v>271</v>
      </c>
      <c r="F35" s="314">
        <v>76.48</v>
      </c>
      <c r="G35" s="39"/>
      <c r="H35" s="45"/>
    </row>
    <row r="36" spans="1:8" s="2" customFormat="1" ht="16.8" customHeight="1">
      <c r="A36" s="39"/>
      <c r="B36" s="45"/>
      <c r="C36" s="315" t="s">
        <v>1</v>
      </c>
      <c r="D36" s="315" t="s">
        <v>2718</v>
      </c>
      <c r="E36" s="18" t="s">
        <v>1</v>
      </c>
      <c r="F36" s="316">
        <v>30.7</v>
      </c>
      <c r="G36" s="39"/>
      <c r="H36" s="45"/>
    </row>
    <row r="37" spans="1:8" s="2" customFormat="1" ht="16.8" customHeight="1">
      <c r="A37" s="39"/>
      <c r="B37" s="45"/>
      <c r="C37" s="315" t="s">
        <v>1</v>
      </c>
      <c r="D37" s="315" t="s">
        <v>2719</v>
      </c>
      <c r="E37" s="18" t="s">
        <v>1</v>
      </c>
      <c r="F37" s="316">
        <v>45.78</v>
      </c>
      <c r="G37" s="39"/>
      <c r="H37" s="45"/>
    </row>
    <row r="38" spans="1:8" s="2" customFormat="1" ht="16.8" customHeight="1">
      <c r="A38" s="39"/>
      <c r="B38" s="45"/>
      <c r="C38" s="315" t="s">
        <v>1</v>
      </c>
      <c r="D38" s="315" t="s">
        <v>180</v>
      </c>
      <c r="E38" s="18" t="s">
        <v>1</v>
      </c>
      <c r="F38" s="316">
        <v>76.48</v>
      </c>
      <c r="G38" s="39"/>
      <c r="H38" s="45"/>
    </row>
    <row r="39" spans="1:8" s="2" customFormat="1" ht="16.8" customHeight="1">
      <c r="A39" s="39"/>
      <c r="B39" s="45"/>
      <c r="C39" s="317" t="s">
        <v>2704</v>
      </c>
      <c r="D39" s="39"/>
      <c r="E39" s="39"/>
      <c r="F39" s="39"/>
      <c r="G39" s="39"/>
      <c r="H39" s="45"/>
    </row>
    <row r="40" spans="1:8" s="2" customFormat="1" ht="12">
      <c r="A40" s="39"/>
      <c r="B40" s="45"/>
      <c r="C40" s="315" t="s">
        <v>2370</v>
      </c>
      <c r="D40" s="315" t="s">
        <v>2713</v>
      </c>
      <c r="E40" s="18" t="s">
        <v>175</v>
      </c>
      <c r="F40" s="316">
        <v>166.76</v>
      </c>
      <c r="G40" s="39"/>
      <c r="H40" s="45"/>
    </row>
    <row r="41" spans="1:8" s="2" customFormat="1" ht="16.8" customHeight="1">
      <c r="A41" s="39"/>
      <c r="B41" s="45"/>
      <c r="C41" s="315" t="s">
        <v>2483</v>
      </c>
      <c r="D41" s="315" t="s">
        <v>2717</v>
      </c>
      <c r="E41" s="18" t="s">
        <v>271</v>
      </c>
      <c r="F41" s="316">
        <v>117.89</v>
      </c>
      <c r="G41" s="39"/>
      <c r="H41" s="45"/>
    </row>
    <row r="42" spans="1:8" s="2" customFormat="1" ht="16.8" customHeight="1">
      <c r="A42" s="39"/>
      <c r="B42" s="45"/>
      <c r="C42" s="315" t="s">
        <v>2499</v>
      </c>
      <c r="D42" s="315" t="s">
        <v>2715</v>
      </c>
      <c r="E42" s="18" t="s">
        <v>183</v>
      </c>
      <c r="F42" s="316">
        <v>5.278</v>
      </c>
      <c r="G42" s="39"/>
      <c r="H42" s="45"/>
    </row>
    <row r="43" spans="1:8" s="2" customFormat="1" ht="16.8" customHeight="1">
      <c r="A43" s="39"/>
      <c r="B43" s="45"/>
      <c r="C43" s="315" t="s">
        <v>2486</v>
      </c>
      <c r="D43" s="315" t="s">
        <v>2487</v>
      </c>
      <c r="E43" s="18" t="s">
        <v>271</v>
      </c>
      <c r="F43" s="316">
        <v>76.48</v>
      </c>
      <c r="G43" s="39"/>
      <c r="H43" s="45"/>
    </row>
    <row r="44" spans="1:8" s="2" customFormat="1" ht="16.8" customHeight="1">
      <c r="A44" s="39"/>
      <c r="B44" s="45"/>
      <c r="C44" s="311" t="s">
        <v>2340</v>
      </c>
      <c r="D44" s="312" t="s">
        <v>2341</v>
      </c>
      <c r="E44" s="313" t="s">
        <v>271</v>
      </c>
      <c r="F44" s="314">
        <v>41.96</v>
      </c>
      <c r="G44" s="39"/>
      <c r="H44" s="45"/>
    </row>
    <row r="45" spans="1:8" s="2" customFormat="1" ht="16.8" customHeight="1">
      <c r="A45" s="39"/>
      <c r="B45" s="45"/>
      <c r="C45" s="315" t="s">
        <v>1</v>
      </c>
      <c r="D45" s="315" t="s">
        <v>2720</v>
      </c>
      <c r="E45" s="18" t="s">
        <v>1</v>
      </c>
      <c r="F45" s="316">
        <v>41.96</v>
      </c>
      <c r="G45" s="39"/>
      <c r="H45" s="45"/>
    </row>
    <row r="46" spans="1:8" s="2" customFormat="1" ht="16.8" customHeight="1">
      <c r="A46" s="39"/>
      <c r="B46" s="45"/>
      <c r="C46" s="317" t="s">
        <v>2704</v>
      </c>
      <c r="D46" s="39"/>
      <c r="E46" s="39"/>
      <c r="F46" s="39"/>
      <c r="G46" s="39"/>
      <c r="H46" s="45"/>
    </row>
    <row r="47" spans="1:8" s="2" customFormat="1" ht="16.8" customHeight="1">
      <c r="A47" s="39"/>
      <c r="B47" s="45"/>
      <c r="C47" s="315" t="s">
        <v>2504</v>
      </c>
      <c r="D47" s="315" t="s">
        <v>2721</v>
      </c>
      <c r="E47" s="18" t="s">
        <v>271</v>
      </c>
      <c r="F47" s="316">
        <v>41.96</v>
      </c>
      <c r="G47" s="39"/>
      <c r="H47" s="45"/>
    </row>
    <row r="48" spans="1:8" s="2" customFormat="1" ht="16.8" customHeight="1">
      <c r="A48" s="39"/>
      <c r="B48" s="45"/>
      <c r="C48" s="315" t="s">
        <v>2507</v>
      </c>
      <c r="D48" s="315" t="s">
        <v>2722</v>
      </c>
      <c r="E48" s="18" t="s">
        <v>271</v>
      </c>
      <c r="F48" s="316">
        <v>41.96</v>
      </c>
      <c r="G48" s="39"/>
      <c r="H48" s="45"/>
    </row>
    <row r="49" spans="1:8" s="2" customFormat="1" ht="16.8" customHeight="1">
      <c r="A49" s="39"/>
      <c r="B49" s="45"/>
      <c r="C49" s="315" t="s">
        <v>2510</v>
      </c>
      <c r="D49" s="315" t="s">
        <v>2723</v>
      </c>
      <c r="E49" s="18" t="s">
        <v>271</v>
      </c>
      <c r="F49" s="316">
        <v>41.96</v>
      </c>
      <c r="G49" s="39"/>
      <c r="H49" s="45"/>
    </row>
    <row r="50" spans="1:8" s="2" customFormat="1" ht="16.8" customHeight="1">
      <c r="A50" s="39"/>
      <c r="B50" s="45"/>
      <c r="C50" s="311" t="s">
        <v>2336</v>
      </c>
      <c r="D50" s="312" t="s">
        <v>2337</v>
      </c>
      <c r="E50" s="313" t="s">
        <v>175</v>
      </c>
      <c r="F50" s="314">
        <v>192</v>
      </c>
      <c r="G50" s="39"/>
      <c r="H50" s="45"/>
    </row>
    <row r="51" spans="1:8" s="2" customFormat="1" ht="16.8" customHeight="1">
      <c r="A51" s="39"/>
      <c r="B51" s="45"/>
      <c r="C51" s="315" t="s">
        <v>1</v>
      </c>
      <c r="D51" s="315" t="s">
        <v>2724</v>
      </c>
      <c r="E51" s="18" t="s">
        <v>1</v>
      </c>
      <c r="F51" s="316">
        <v>192</v>
      </c>
      <c r="G51" s="39"/>
      <c r="H51" s="45"/>
    </row>
    <row r="52" spans="1:8" s="2" customFormat="1" ht="16.8" customHeight="1">
      <c r="A52" s="39"/>
      <c r="B52" s="45"/>
      <c r="C52" s="317" t="s">
        <v>2704</v>
      </c>
      <c r="D52" s="39"/>
      <c r="E52" s="39"/>
      <c r="F52" s="39"/>
      <c r="G52" s="39"/>
      <c r="H52" s="45"/>
    </row>
    <row r="53" spans="1:8" s="2" customFormat="1" ht="12">
      <c r="A53" s="39"/>
      <c r="B53" s="45"/>
      <c r="C53" s="315" t="s">
        <v>2356</v>
      </c>
      <c r="D53" s="315" t="s">
        <v>2705</v>
      </c>
      <c r="E53" s="18" t="s">
        <v>183</v>
      </c>
      <c r="F53" s="316">
        <v>153.19</v>
      </c>
      <c r="G53" s="39"/>
      <c r="H53" s="45"/>
    </row>
    <row r="54" spans="1:8" s="2" customFormat="1" ht="16.8" customHeight="1">
      <c r="A54" s="39"/>
      <c r="B54" s="45"/>
      <c r="C54" s="315" t="s">
        <v>2389</v>
      </c>
      <c r="D54" s="315" t="s">
        <v>2725</v>
      </c>
      <c r="E54" s="18" t="s">
        <v>175</v>
      </c>
      <c r="F54" s="316">
        <v>326</v>
      </c>
      <c r="G54" s="39"/>
      <c r="H54" s="45"/>
    </row>
    <row r="55" spans="1:8" s="2" customFormat="1" ht="16.8" customHeight="1">
      <c r="A55" s="39"/>
      <c r="B55" s="45"/>
      <c r="C55" s="315" t="s">
        <v>2402</v>
      </c>
      <c r="D55" s="315" t="s">
        <v>2726</v>
      </c>
      <c r="E55" s="18" t="s">
        <v>175</v>
      </c>
      <c r="F55" s="316">
        <v>326</v>
      </c>
      <c r="G55" s="39"/>
      <c r="H55" s="45"/>
    </row>
    <row r="56" spans="1:8" s="2" customFormat="1" ht="16.8" customHeight="1">
      <c r="A56" s="39"/>
      <c r="B56" s="45"/>
      <c r="C56" s="315" t="s">
        <v>2417</v>
      </c>
      <c r="D56" s="315" t="s">
        <v>2727</v>
      </c>
      <c r="E56" s="18" t="s">
        <v>175</v>
      </c>
      <c r="F56" s="316">
        <v>194</v>
      </c>
      <c r="G56" s="39"/>
      <c r="H56" s="45"/>
    </row>
    <row r="57" spans="1:8" s="2" customFormat="1" ht="16.8" customHeight="1">
      <c r="A57" s="39"/>
      <c r="B57" s="45"/>
      <c r="C57" s="311" t="s">
        <v>2338</v>
      </c>
      <c r="D57" s="312" t="s">
        <v>2339</v>
      </c>
      <c r="E57" s="313" t="s">
        <v>175</v>
      </c>
      <c r="F57" s="314">
        <v>2</v>
      </c>
      <c r="G57" s="39"/>
      <c r="H57" s="45"/>
    </row>
    <row r="58" spans="1:8" s="2" customFormat="1" ht="16.8" customHeight="1">
      <c r="A58" s="39"/>
      <c r="B58" s="45"/>
      <c r="C58" s="315" t="s">
        <v>1</v>
      </c>
      <c r="D58" s="315" t="s">
        <v>2728</v>
      </c>
      <c r="E58" s="18" t="s">
        <v>1</v>
      </c>
      <c r="F58" s="316">
        <v>2</v>
      </c>
      <c r="G58" s="39"/>
      <c r="H58" s="45"/>
    </row>
    <row r="59" spans="1:8" s="2" customFormat="1" ht="16.8" customHeight="1">
      <c r="A59" s="39"/>
      <c r="B59" s="45"/>
      <c r="C59" s="317" t="s">
        <v>2704</v>
      </c>
      <c r="D59" s="39"/>
      <c r="E59" s="39"/>
      <c r="F59" s="39"/>
      <c r="G59" s="39"/>
      <c r="H59" s="45"/>
    </row>
    <row r="60" spans="1:8" s="2" customFormat="1" ht="12">
      <c r="A60" s="39"/>
      <c r="B60" s="45"/>
      <c r="C60" s="315" t="s">
        <v>2356</v>
      </c>
      <c r="D60" s="315" t="s">
        <v>2705</v>
      </c>
      <c r="E60" s="18" t="s">
        <v>183</v>
      </c>
      <c r="F60" s="316">
        <v>153.19</v>
      </c>
      <c r="G60" s="39"/>
      <c r="H60" s="45"/>
    </row>
    <row r="61" spans="1:8" s="2" customFormat="1" ht="16.8" customHeight="1">
      <c r="A61" s="39"/>
      <c r="B61" s="45"/>
      <c r="C61" s="315" t="s">
        <v>2389</v>
      </c>
      <c r="D61" s="315" t="s">
        <v>2725</v>
      </c>
      <c r="E61" s="18" t="s">
        <v>175</v>
      </c>
      <c r="F61" s="316">
        <v>326</v>
      </c>
      <c r="G61" s="39"/>
      <c r="H61" s="45"/>
    </row>
    <row r="62" spans="1:8" s="2" customFormat="1" ht="16.8" customHeight="1">
      <c r="A62" s="39"/>
      <c r="B62" s="45"/>
      <c r="C62" s="315" t="s">
        <v>2402</v>
      </c>
      <c r="D62" s="315" t="s">
        <v>2726</v>
      </c>
      <c r="E62" s="18" t="s">
        <v>175</v>
      </c>
      <c r="F62" s="316">
        <v>326</v>
      </c>
      <c r="G62" s="39"/>
      <c r="H62" s="45"/>
    </row>
    <row r="63" spans="1:8" s="2" customFormat="1" ht="16.8" customHeight="1">
      <c r="A63" s="39"/>
      <c r="B63" s="45"/>
      <c r="C63" s="315" t="s">
        <v>2417</v>
      </c>
      <c r="D63" s="315" t="s">
        <v>2727</v>
      </c>
      <c r="E63" s="18" t="s">
        <v>175</v>
      </c>
      <c r="F63" s="316">
        <v>194</v>
      </c>
      <c r="G63" s="39"/>
      <c r="H63" s="45"/>
    </row>
    <row r="64" spans="1:8" s="2" customFormat="1" ht="16.8" customHeight="1">
      <c r="A64" s="39"/>
      <c r="B64" s="45"/>
      <c r="C64" s="311" t="s">
        <v>2334</v>
      </c>
      <c r="D64" s="312" t="s">
        <v>2335</v>
      </c>
      <c r="E64" s="313" t="s">
        <v>175</v>
      </c>
      <c r="F64" s="314">
        <v>132</v>
      </c>
      <c r="G64" s="39"/>
      <c r="H64" s="45"/>
    </row>
    <row r="65" spans="1:8" s="2" customFormat="1" ht="16.8" customHeight="1">
      <c r="A65" s="39"/>
      <c r="B65" s="45"/>
      <c r="C65" s="315" t="s">
        <v>1</v>
      </c>
      <c r="D65" s="315" t="s">
        <v>2729</v>
      </c>
      <c r="E65" s="18" t="s">
        <v>1</v>
      </c>
      <c r="F65" s="316">
        <v>132</v>
      </c>
      <c r="G65" s="39"/>
      <c r="H65" s="45"/>
    </row>
    <row r="66" spans="1:8" s="2" customFormat="1" ht="16.8" customHeight="1">
      <c r="A66" s="39"/>
      <c r="B66" s="45"/>
      <c r="C66" s="317" t="s">
        <v>2704</v>
      </c>
      <c r="D66" s="39"/>
      <c r="E66" s="39"/>
      <c r="F66" s="39"/>
      <c r="G66" s="39"/>
      <c r="H66" s="45"/>
    </row>
    <row r="67" spans="1:8" s="2" customFormat="1" ht="12">
      <c r="A67" s="39"/>
      <c r="B67" s="45"/>
      <c r="C67" s="315" t="s">
        <v>2356</v>
      </c>
      <c r="D67" s="315" t="s">
        <v>2705</v>
      </c>
      <c r="E67" s="18" t="s">
        <v>183</v>
      </c>
      <c r="F67" s="316">
        <v>153.19</v>
      </c>
      <c r="G67" s="39"/>
      <c r="H67" s="45"/>
    </row>
    <row r="68" spans="1:8" s="2" customFormat="1" ht="16.8" customHeight="1">
      <c r="A68" s="39"/>
      <c r="B68" s="45"/>
      <c r="C68" s="315" t="s">
        <v>2389</v>
      </c>
      <c r="D68" s="315" t="s">
        <v>2725</v>
      </c>
      <c r="E68" s="18" t="s">
        <v>175</v>
      </c>
      <c r="F68" s="316">
        <v>326</v>
      </c>
      <c r="G68" s="39"/>
      <c r="H68" s="45"/>
    </row>
    <row r="69" spans="1:8" s="2" customFormat="1" ht="16.8" customHeight="1">
      <c r="A69" s="39"/>
      <c r="B69" s="45"/>
      <c r="C69" s="315" t="s">
        <v>2402</v>
      </c>
      <c r="D69" s="315" t="s">
        <v>2726</v>
      </c>
      <c r="E69" s="18" t="s">
        <v>175</v>
      </c>
      <c r="F69" s="316">
        <v>326</v>
      </c>
      <c r="G69" s="39"/>
      <c r="H69" s="45"/>
    </row>
    <row r="70" spans="1:8" s="2" customFormat="1" ht="16.8" customHeight="1">
      <c r="A70" s="39"/>
      <c r="B70" s="45"/>
      <c r="C70" s="315" t="s">
        <v>2432</v>
      </c>
      <c r="D70" s="315" t="s">
        <v>2730</v>
      </c>
      <c r="E70" s="18" t="s">
        <v>175</v>
      </c>
      <c r="F70" s="316">
        <v>132</v>
      </c>
      <c r="G70" s="39"/>
      <c r="H70" s="45"/>
    </row>
    <row r="71" spans="1:8" s="2" customFormat="1" ht="7.4" customHeight="1">
      <c r="A71" s="39"/>
      <c r="B71" s="180"/>
      <c r="C71" s="181"/>
      <c r="D71" s="181"/>
      <c r="E71" s="181"/>
      <c r="F71" s="181"/>
      <c r="G71" s="181"/>
      <c r="H71" s="45"/>
    </row>
    <row r="72" spans="1:8" s="2" customFormat="1" ht="12">
      <c r="A72" s="39"/>
      <c r="B72" s="39"/>
      <c r="C72" s="39"/>
      <c r="D72" s="39"/>
      <c r="E72" s="39"/>
      <c r="F72" s="39"/>
      <c r="G72" s="39"/>
      <c r="H72" s="39"/>
    </row>
  </sheetData>
  <sheetProtection password="C7B1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DESKTOP-OMQ29LB\Martin</dc:creator>
  <cp:keywords/>
  <dc:description/>
  <cp:lastModifiedBy>DESKTOP-OMQ29LB\Martin</cp:lastModifiedBy>
  <dcterms:created xsi:type="dcterms:W3CDTF">2021-12-22T17:50:33Z</dcterms:created>
  <dcterms:modified xsi:type="dcterms:W3CDTF">2021-12-22T17:50:52Z</dcterms:modified>
  <cp:category/>
  <cp:version/>
  <cp:contentType/>
  <cp:contentStatus/>
</cp:coreProperties>
</file>